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D720D66F-3C3D-4404-844A-4CEDCD2B3D0B}" xr6:coauthVersionLast="47" xr6:coauthVersionMax="47" xr10:uidLastSave="{00000000-0000-0000-0000-000000000000}"/>
  <bookViews>
    <workbookView xWindow="-120" yWindow="-120" windowWidth="20730" windowHeight="11040" tabRatio="678"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 name="Hoja1" sheetId="7" r:id="rId7"/>
  </sheets>
  <externalReferences>
    <externalReference r:id="rId8"/>
  </externalReferences>
  <definedNames>
    <definedName name="_xlnm._FilterDatabase" localSheetId="1" hidden="1">'1. ESTRATÉGICO'!$A$8:$AT$8</definedName>
    <definedName name="_xlnm._FilterDatabase" localSheetId="2" hidden="1">'2. GESTIÓN-MIPG'!#REF!</definedName>
    <definedName name="_xlnm._FilterDatabase" localSheetId="3" hidden="1">'3. INVERSIÓN'!$A$8:$BM$262</definedName>
    <definedName name="CDP">#REF!</definedName>
    <definedName name="CDPPROYECTO">#REF!</definedName>
    <definedName name="CODIGO">#REF!</definedName>
    <definedName name="estado">#REF!</definedName>
    <definedName name="Frecuencia">#REF!</definedName>
    <definedName name="PROYECTO">#REF!</definedName>
    <definedName name="PROYECTOS">#REF!</definedName>
    <definedName name="R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264" i="6" l="1"/>
  <c r="BB264" i="6"/>
  <c r="BC42" i="6"/>
  <c r="BE209" i="6"/>
  <c r="BC209" i="6"/>
  <c r="BE167" i="6"/>
  <c r="BC167" i="6"/>
  <c r="BE108" i="6"/>
  <c r="BC108" i="6"/>
  <c r="BE88" i="6"/>
  <c r="BC88" i="6"/>
  <c r="BE72" i="6"/>
  <c r="BE58" i="6"/>
  <c r="BC58" i="6"/>
  <c r="BE46" i="6"/>
  <c r="BC46" i="6"/>
  <c r="BE42" i="6"/>
  <c r="BE20" i="6"/>
  <c r="BC20" i="6"/>
  <c r="BC15" i="6"/>
  <c r="BE15" i="6"/>
  <c r="AM201" i="6"/>
  <c r="BE201" i="6" l="1"/>
  <c r="BC201" i="6"/>
  <c r="AM267" i="6"/>
  <c r="BE257" i="6"/>
  <c r="BC257" i="6"/>
  <c r="BC160" i="6"/>
  <c r="BE262" i="6"/>
  <c r="BE252" i="6"/>
  <c r="BE247" i="6"/>
  <c r="BE238" i="6"/>
  <c r="BE229" i="6"/>
  <c r="BE224" i="6"/>
  <c r="BE214" i="6"/>
  <c r="BE185" i="6"/>
  <c r="BE174" i="6"/>
  <c r="BE160" i="6"/>
  <c r="BE155" i="6"/>
  <c r="BE148" i="6"/>
  <c r="BE141" i="6"/>
  <c r="BE131" i="6"/>
  <c r="BE119" i="6"/>
  <c r="BE98" i="6"/>
  <c r="BE83" i="6"/>
  <c r="BC262" i="6"/>
  <c r="BC252" i="6"/>
  <c r="BC247" i="6"/>
  <c r="BC238" i="6"/>
  <c r="BC229" i="6"/>
  <c r="BC224" i="6"/>
  <c r="BC214" i="6"/>
  <c r="BC185" i="6"/>
  <c r="BC174" i="6"/>
  <c r="BC155" i="6"/>
  <c r="BC148" i="6"/>
  <c r="BC141" i="6"/>
  <c r="BC131" i="6"/>
  <c r="BC119" i="6"/>
  <c r="BC98" i="6"/>
  <c r="BC83" i="6"/>
  <c r="BC72" i="6"/>
  <c r="U19" i="1"/>
  <c r="AE19" i="1"/>
  <c r="AE153" i="1"/>
  <c r="AE154" i="1" s="1"/>
  <c r="BE264" i="6" l="1"/>
  <c r="BC264" i="6"/>
  <c r="S43" i="6"/>
  <c r="T43" i="6" s="1"/>
  <c r="S9" i="6"/>
  <c r="T9" i="6" s="1"/>
  <c r="U153" i="1" l="1"/>
  <c r="AC153" i="1" s="1"/>
  <c r="U83" i="1"/>
  <c r="U80" i="1"/>
  <c r="AB79" i="1"/>
  <c r="U79" i="1" s="1"/>
  <c r="U77" i="1"/>
  <c r="U51" i="1"/>
  <c r="U44" i="1"/>
  <c r="U40" i="1"/>
  <c r="AE40" i="1"/>
  <c r="AE20" i="1"/>
  <c r="X153" i="1" l="1"/>
  <c r="AF153" i="1" s="1"/>
  <c r="AD153" i="1" s="1"/>
  <c r="AF154" i="1"/>
  <c r="AD41" i="1" l="1"/>
  <c r="AL58" i="6" l="1"/>
  <c r="AZ262" i="6"/>
  <c r="AX262" i="6"/>
  <c r="AL262" i="6"/>
  <c r="AX257" i="6"/>
  <c r="AL257" i="6"/>
  <c r="AZ252" i="6"/>
  <c r="AX252" i="6"/>
  <c r="AL252" i="6"/>
  <c r="AZ247" i="6"/>
  <c r="AX247" i="6"/>
  <c r="AL247" i="6"/>
  <c r="AZ238" i="6"/>
  <c r="AX238" i="6"/>
  <c r="AL238" i="6"/>
  <c r="AZ229" i="6"/>
  <c r="BA229" i="6" s="1"/>
  <c r="AX229" i="6"/>
  <c r="AL229" i="6"/>
  <c r="AZ224" i="6"/>
  <c r="AX224" i="6"/>
  <c r="AL224" i="6"/>
  <c r="AZ214" i="6"/>
  <c r="AX214" i="6"/>
  <c r="AL214" i="6"/>
  <c r="BA214" i="6" s="1"/>
  <c r="AZ209" i="6"/>
  <c r="AX209" i="6"/>
  <c r="AL209" i="6"/>
  <c r="AZ201" i="6"/>
  <c r="AX201" i="6"/>
  <c r="AL201" i="6"/>
  <c r="AZ185" i="6"/>
  <c r="AX185" i="6"/>
  <c r="AL185" i="6"/>
  <c r="AX174" i="6"/>
  <c r="AL174" i="6"/>
  <c r="AZ167" i="6"/>
  <c r="AX167" i="6"/>
  <c r="AL167" i="6"/>
  <c r="AZ160" i="6"/>
  <c r="AX160" i="6"/>
  <c r="AL160" i="6"/>
  <c r="AZ155" i="6"/>
  <c r="AX155" i="6"/>
  <c r="AL155" i="6"/>
  <c r="AZ148" i="6"/>
  <c r="AX148" i="6"/>
  <c r="AL148" i="6"/>
  <c r="AZ141" i="6"/>
  <c r="AX141" i="6"/>
  <c r="AL141" i="6"/>
  <c r="AZ131" i="6"/>
  <c r="AX131" i="6"/>
  <c r="AL131" i="6"/>
  <c r="AY131" i="6" s="1"/>
  <c r="AZ119" i="6"/>
  <c r="AX119" i="6"/>
  <c r="AL119" i="6"/>
  <c r="AZ108" i="6"/>
  <c r="AX108" i="6"/>
  <c r="AL108" i="6"/>
  <c r="AZ98" i="6"/>
  <c r="AX98" i="6"/>
  <c r="AL98" i="6"/>
  <c r="AZ88" i="6"/>
  <c r="AX88" i="6"/>
  <c r="AL88" i="6"/>
  <c r="AZ83" i="6"/>
  <c r="AX83" i="6"/>
  <c r="AL83" i="6"/>
  <c r="AZ58" i="6"/>
  <c r="AX58" i="6"/>
  <c r="AZ72" i="6"/>
  <c r="BA72" i="6" s="1"/>
  <c r="AX72" i="6"/>
  <c r="AL72" i="6"/>
  <c r="AT264" i="6"/>
  <c r="AZ46" i="6"/>
  <c r="BA46" i="6" s="1"/>
  <c r="AX46" i="6"/>
  <c r="AY46" i="6" s="1"/>
  <c r="AZ42" i="6"/>
  <c r="AX42" i="6"/>
  <c r="AL42" i="6"/>
  <c r="AZ20" i="6"/>
  <c r="AX20" i="6"/>
  <c r="AL20" i="6"/>
  <c r="AW15" i="6"/>
  <c r="AU15" i="6"/>
  <c r="AZ15" i="6"/>
  <c r="AX15" i="6"/>
  <c r="AL15" i="6"/>
  <c r="BA155" i="6" l="1"/>
  <c r="BA42" i="6"/>
  <c r="AZ264" i="6"/>
  <c r="AY174" i="6"/>
  <c r="AY209" i="6"/>
  <c r="AY119" i="6"/>
  <c r="AY238" i="6"/>
  <c r="BA238" i="6"/>
  <c r="AY224" i="6"/>
  <c r="BA209" i="6"/>
  <c r="AY252" i="6"/>
  <c r="BA160" i="6"/>
  <c r="AY185" i="6"/>
  <c r="BA98" i="6"/>
  <c r="BA148" i="6"/>
  <c r="AY98" i="6"/>
  <c r="AY83" i="6"/>
  <c r="BA224" i="6"/>
  <c r="AY247" i="6"/>
  <c r="AX264" i="6"/>
  <c r="AY264" i="6" s="1"/>
  <c r="AY160" i="6"/>
  <c r="BA15" i="6"/>
  <c r="AY148" i="6"/>
  <c r="BA167" i="6"/>
  <c r="BA20" i="6"/>
  <c r="AY72" i="6"/>
  <c r="AY58" i="6"/>
  <c r="AY15" i="6"/>
  <c r="AY257" i="6"/>
  <c r="AL265" i="6"/>
  <c r="AY108" i="6"/>
  <c r="AY167" i="6"/>
  <c r="AY229" i="6"/>
  <c r="BA247" i="6"/>
  <c r="AY88" i="6"/>
  <c r="BA262" i="6"/>
  <c r="BA88" i="6"/>
  <c r="AY141" i="6"/>
  <c r="AY155" i="6"/>
  <c r="AY201" i="6"/>
  <c r="AY214" i="6"/>
  <c r="AY20" i="6"/>
  <c r="BA83" i="6"/>
  <c r="BA141" i="6"/>
  <c r="BA201" i="6"/>
  <c r="AY42" i="6"/>
  <c r="BA131" i="6"/>
  <c r="AY262" i="6"/>
  <c r="BA108" i="6"/>
  <c r="BA119" i="6"/>
  <c r="BA252" i="6"/>
  <c r="BA58" i="6"/>
  <c r="S62" i="6"/>
  <c r="X77" i="1"/>
  <c r="X79" i="1"/>
  <c r="AF79" i="1" s="1"/>
  <c r="X40" i="1"/>
  <c r="AF40" i="1" s="1"/>
  <c r="AC19" i="1"/>
  <c r="U16" i="1"/>
  <c r="X16" i="1" s="1"/>
  <c r="AF16" i="1" s="1"/>
  <c r="BA264" i="6" l="1"/>
  <c r="AK230" i="6"/>
  <c r="AK168" i="6"/>
  <c r="AK73" i="6"/>
  <c r="AV264" i="6"/>
  <c r="AK263" i="6"/>
  <c r="AU72" i="6"/>
  <c r="AW58" i="6"/>
  <c r="AU58" i="6"/>
  <c r="AU257" i="6"/>
  <c r="AW262" i="6"/>
  <c r="AU262" i="6"/>
  <c r="AW229" i="6"/>
  <c r="AU229" i="6"/>
  <c r="AW224" i="6"/>
  <c r="AU224" i="6"/>
  <c r="AW214" i="6"/>
  <c r="AU214" i="6"/>
  <c r="AW209" i="6"/>
  <c r="AU209" i="6"/>
  <c r="AW167" i="6"/>
  <c r="AU167" i="6"/>
  <c r="AW160" i="6"/>
  <c r="AU160" i="6"/>
  <c r="AW155" i="6"/>
  <c r="AU155" i="6"/>
  <c r="AW72" i="6"/>
  <c r="AW46" i="6"/>
  <c r="AU46" i="6"/>
  <c r="AW42" i="6"/>
  <c r="AU42" i="6"/>
  <c r="AW20" i="6"/>
  <c r="AD28" i="1"/>
  <c r="U229" i="1"/>
  <c r="X229" i="1" s="1"/>
  <c r="AF229" i="1" s="1"/>
  <c r="AD229" i="1" s="1"/>
  <c r="U228" i="1"/>
  <c r="AE228" i="1" s="1"/>
  <c r="AC228" i="1" s="1"/>
  <c r="U225" i="1"/>
  <c r="U221" i="1"/>
  <c r="X221" i="1" s="1"/>
  <c r="AF221" i="1" s="1"/>
  <c r="AC224" i="1"/>
  <c r="U218" i="1"/>
  <c r="X218" i="1" s="1"/>
  <c r="AF218" i="1" s="1"/>
  <c r="AD218" i="1" s="1"/>
  <c r="U216" i="1"/>
  <c r="U213" i="1"/>
  <c r="X213" i="1" s="1"/>
  <c r="AF213" i="1" s="1"/>
  <c r="U210" i="1"/>
  <c r="X210" i="1" s="1"/>
  <c r="AF210" i="1" s="1"/>
  <c r="AD210" i="1" s="1"/>
  <c r="U209" i="1"/>
  <c r="X209" i="1" s="1"/>
  <c r="AF209" i="1" s="1"/>
  <c r="AD209" i="1" s="1"/>
  <c r="U208" i="1"/>
  <c r="X208" i="1"/>
  <c r="AF208" i="1" s="1"/>
  <c r="AD208" i="1" s="1"/>
  <c r="U206" i="1"/>
  <c r="AE206" i="1" s="1"/>
  <c r="AC206" i="1" s="1"/>
  <c r="U205" i="1"/>
  <c r="X205" i="1" s="1"/>
  <c r="AF205" i="1" s="1"/>
  <c r="AD205" i="1" s="1"/>
  <c r="AD199" i="1"/>
  <c r="AC199" i="1"/>
  <c r="U203" i="1"/>
  <c r="X203" i="1" s="1"/>
  <c r="AF203" i="1" s="1"/>
  <c r="AD203" i="1" s="1"/>
  <c r="U201" i="1"/>
  <c r="X201" i="1" s="1"/>
  <c r="U199" i="1"/>
  <c r="X199" i="1" s="1"/>
  <c r="AF199" i="1" s="1"/>
  <c r="U196" i="1"/>
  <c r="AE196" i="1" s="1"/>
  <c r="U195" i="1"/>
  <c r="AE195" i="1" s="1"/>
  <c r="AC195" i="1" s="1"/>
  <c r="U194" i="1"/>
  <c r="AE194" i="1" s="1"/>
  <c r="AC194" i="1" s="1"/>
  <c r="X194" i="1"/>
  <c r="AF194" i="1" s="1"/>
  <c r="AD194" i="1" s="1"/>
  <c r="U192" i="1"/>
  <c r="X193" i="1" s="1"/>
  <c r="AF192" i="1" s="1"/>
  <c r="U190" i="1"/>
  <c r="AE190" i="1" s="1"/>
  <c r="AC190" i="1" s="1"/>
  <c r="U189" i="1"/>
  <c r="AE189" i="1" s="1"/>
  <c r="AC189" i="1" s="1"/>
  <c r="X189" i="1"/>
  <c r="AF189" i="1" s="1"/>
  <c r="AD189" i="1" s="1"/>
  <c r="U186" i="1"/>
  <c r="X186" i="1" s="1"/>
  <c r="AF186" i="1" s="1"/>
  <c r="AD186" i="1" s="1"/>
  <c r="U184" i="1"/>
  <c r="X184" i="1"/>
  <c r="U183" i="1"/>
  <c r="X183" i="1" s="1"/>
  <c r="AF183" i="1" s="1"/>
  <c r="AD183" i="1" s="1"/>
  <c r="U181" i="1"/>
  <c r="AE181" i="1" s="1"/>
  <c r="AD184" i="1"/>
  <c r="AC184" i="1"/>
  <c r="AD170" i="1"/>
  <c r="U178" i="1"/>
  <c r="X178" i="1" s="1"/>
  <c r="AF178" i="1" s="1"/>
  <c r="AD178" i="1" s="1"/>
  <c r="AC178" i="1"/>
  <c r="U176" i="1"/>
  <c r="X176" i="1" s="1"/>
  <c r="AF176" i="1" s="1"/>
  <c r="AD176" i="1" s="1"/>
  <c r="U174" i="1"/>
  <c r="X174" i="1" s="1"/>
  <c r="AF174" i="1" s="1"/>
  <c r="AD174" i="1" s="1"/>
  <c r="U172" i="1"/>
  <c r="X172" i="1" s="1"/>
  <c r="AF172" i="1" s="1"/>
  <c r="AD172" i="1" s="1"/>
  <c r="U170" i="1"/>
  <c r="X170" i="1"/>
  <c r="U167" i="1"/>
  <c r="AE167" i="1" s="1"/>
  <c r="U165" i="1"/>
  <c r="AE165" i="1" s="1"/>
  <c r="T165" i="1"/>
  <c r="U161" i="1"/>
  <c r="AE161" i="1" s="1"/>
  <c r="AC161" i="1" s="1"/>
  <c r="U159" i="1"/>
  <c r="X159" i="1" s="1"/>
  <c r="AF159" i="1" s="1"/>
  <c r="AD159" i="1" s="1"/>
  <c r="U158" i="1"/>
  <c r="X158" i="1" s="1"/>
  <c r="AF158" i="1" s="1"/>
  <c r="AD158" i="1" s="1"/>
  <c r="U157" i="1"/>
  <c r="AE157" i="1" s="1"/>
  <c r="AC157" i="1" s="1"/>
  <c r="X157" i="1"/>
  <c r="AF157" i="1"/>
  <c r="AD157" i="1" s="1"/>
  <c r="U155" i="1"/>
  <c r="X155" i="1" s="1"/>
  <c r="AF155" i="1" s="1"/>
  <c r="AD155" i="1" s="1"/>
  <c r="U151" i="1"/>
  <c r="AE151" i="1" s="1"/>
  <c r="AC151" i="1" s="1"/>
  <c r="U149" i="1"/>
  <c r="X149" i="1" s="1"/>
  <c r="AF149" i="1" s="1"/>
  <c r="AD149" i="1" s="1"/>
  <c r="U147" i="1"/>
  <c r="AE147" i="1" s="1"/>
  <c r="AC147" i="1" s="1"/>
  <c r="U146" i="1"/>
  <c r="X146" i="1" s="1"/>
  <c r="AF146" i="1" s="1"/>
  <c r="U141" i="1"/>
  <c r="AC141" i="1" s="1"/>
  <c r="U140" i="1"/>
  <c r="X140" i="1" s="1"/>
  <c r="AF140" i="1" s="1"/>
  <c r="AD140" i="1" s="1"/>
  <c r="U138" i="1"/>
  <c r="X138" i="1" s="1"/>
  <c r="AF138" i="1" s="1"/>
  <c r="U135" i="1"/>
  <c r="X135" i="1" s="1"/>
  <c r="AF135" i="1" s="1"/>
  <c r="AD135" i="1" s="1"/>
  <c r="U129" i="1"/>
  <c r="X129" i="1" s="1"/>
  <c r="AF129" i="1" s="1"/>
  <c r="U126" i="1"/>
  <c r="U120" i="1"/>
  <c r="X120" i="1" s="1"/>
  <c r="AF120" i="1" s="1"/>
  <c r="U116" i="1"/>
  <c r="AC116" i="1" s="1"/>
  <c r="U114" i="1"/>
  <c r="X114" i="1" s="1"/>
  <c r="AF114" i="1" s="1"/>
  <c r="AD114" i="1" s="1"/>
  <c r="U113" i="1"/>
  <c r="X113" i="1" s="1"/>
  <c r="U109" i="1"/>
  <c r="X109" i="1" s="1"/>
  <c r="AF109" i="1" s="1"/>
  <c r="AE118" i="1"/>
  <c r="AE117" i="1"/>
  <c r="AE115" i="1"/>
  <c r="AE112" i="1"/>
  <c r="AE111" i="1"/>
  <c r="AE110" i="1"/>
  <c r="U107" i="1"/>
  <c r="X107" i="1" s="1"/>
  <c r="AF107" i="1" s="1"/>
  <c r="AC107" i="1" s="1"/>
  <c r="U106" i="1"/>
  <c r="AC106" i="1" s="1"/>
  <c r="U103" i="1"/>
  <c r="AC103" i="1" s="1"/>
  <c r="U98" i="1"/>
  <c r="X98" i="1" s="1"/>
  <c r="AF98" i="1" s="1"/>
  <c r="AD98" i="1" s="1"/>
  <c r="U96" i="1"/>
  <c r="X96" i="1" s="1"/>
  <c r="AF96" i="1" s="1"/>
  <c r="AD96" i="1" s="1"/>
  <c r="U95" i="1"/>
  <c r="AE95" i="1" s="1"/>
  <c r="AC95" i="1" s="1"/>
  <c r="U94" i="1"/>
  <c r="AE94" i="1" s="1"/>
  <c r="AC94" i="1" s="1"/>
  <c r="U93" i="1"/>
  <c r="X93" i="1" s="1"/>
  <c r="AF93" i="1" s="1"/>
  <c r="U91" i="1"/>
  <c r="X91" i="1" s="1"/>
  <c r="AF91" i="1" s="1"/>
  <c r="AD91" i="1" s="1"/>
  <c r="U90" i="1"/>
  <c r="X90" i="1" s="1"/>
  <c r="AF90" i="1" s="1"/>
  <c r="AD90" i="1" s="1"/>
  <c r="U85" i="1"/>
  <c r="AE85" i="1" s="1"/>
  <c r="AC85" i="1" s="1"/>
  <c r="AC90" i="1"/>
  <c r="U88" i="1"/>
  <c r="AE88" i="1" s="1"/>
  <c r="AC88" i="1" s="1"/>
  <c r="X80" i="1"/>
  <c r="AF80" i="1" s="1"/>
  <c r="AF77" i="1"/>
  <c r="AD77" i="1" s="1"/>
  <c r="U74" i="1"/>
  <c r="AE74" i="1" s="1"/>
  <c r="AC74" i="1" s="1"/>
  <c r="U71" i="1"/>
  <c r="X71" i="1" s="1"/>
  <c r="AD71" i="1" s="1"/>
  <c r="U69" i="1"/>
  <c r="AE69" i="1" s="1"/>
  <c r="U65" i="1"/>
  <c r="U62" i="1"/>
  <c r="X62" i="1" s="1"/>
  <c r="AF62" i="1" s="1"/>
  <c r="U59" i="1"/>
  <c r="AE59" i="1" s="1"/>
  <c r="U55" i="1"/>
  <c r="AE55" i="1" s="1"/>
  <c r="X51" i="1"/>
  <c r="AF51" i="1" s="1"/>
  <c r="AD51" i="1" s="1"/>
  <c r="U17" i="1"/>
  <c r="AC12" i="1"/>
  <c r="U13" i="1"/>
  <c r="X13" i="1" s="1"/>
  <c r="AF13" i="1" s="1"/>
  <c r="AD13" i="1" s="1"/>
  <c r="U12" i="1"/>
  <c r="X12" i="1"/>
  <c r="AF12" i="1" s="1"/>
  <c r="AD12" i="1" s="1"/>
  <c r="U9" i="1"/>
  <c r="X9" i="1" s="1"/>
  <c r="AF9" i="1" s="1"/>
  <c r="X74" i="1"/>
  <c r="AC41" i="1"/>
  <c r="U41" i="1"/>
  <c r="U34" i="1"/>
  <c r="X34" i="1" s="1"/>
  <c r="U29" i="1"/>
  <c r="AE29" i="1" s="1"/>
  <c r="AC29" i="1" s="1"/>
  <c r="U28" i="1"/>
  <c r="X28" i="1" s="1"/>
  <c r="U27" i="1"/>
  <c r="X27" i="1" s="1"/>
  <c r="AC20" i="1"/>
  <c r="X19" i="1"/>
  <c r="U20" i="1"/>
  <c r="X20" i="1" s="1"/>
  <c r="X41" i="1"/>
  <c r="S10" i="6"/>
  <c r="T10" i="6" s="1"/>
  <c r="S19" i="1"/>
  <c r="R19" i="1"/>
  <c r="R17" i="1"/>
  <c r="S17" i="1"/>
  <c r="S16" i="1"/>
  <c r="R16" i="1"/>
  <c r="AC229" i="1"/>
  <c r="AW252" i="6"/>
  <c r="AU252" i="6"/>
  <c r="AW247" i="6"/>
  <c r="AU247" i="6"/>
  <c r="AW238" i="6"/>
  <c r="AU238" i="6"/>
  <c r="AW201" i="6"/>
  <c r="AU201" i="6"/>
  <c r="AW185" i="6"/>
  <c r="AU185" i="6"/>
  <c r="AW148" i="6"/>
  <c r="AU148" i="6"/>
  <c r="AW141" i="6"/>
  <c r="AU141" i="6"/>
  <c r="AW131" i="6"/>
  <c r="AU131" i="6"/>
  <c r="AW119" i="6"/>
  <c r="AU119" i="6"/>
  <c r="AW108" i="6"/>
  <c r="AU108" i="6"/>
  <c r="AW98" i="6"/>
  <c r="AU98" i="6"/>
  <c r="AW88" i="6"/>
  <c r="AU88" i="6"/>
  <c r="AW83" i="6"/>
  <c r="AU83" i="6"/>
  <c r="AU20" i="6"/>
  <c r="S115" i="6"/>
  <c r="S11" i="6"/>
  <c r="T11" i="6" s="1"/>
  <c r="T46" i="6"/>
  <c r="S261" i="6"/>
  <c r="S260" i="6"/>
  <c r="T260" i="6" s="1"/>
  <c r="S259" i="6"/>
  <c r="T259" i="6" s="1"/>
  <c r="S258" i="6"/>
  <c r="T258" i="6" s="1"/>
  <c r="S254" i="6"/>
  <c r="T254" i="6" s="1"/>
  <c r="S255" i="6"/>
  <c r="T255" i="6" s="1"/>
  <c r="S256" i="6"/>
  <c r="S253" i="6"/>
  <c r="T253" i="6" s="1"/>
  <c r="S249" i="6"/>
  <c r="S250" i="6"/>
  <c r="T250" i="6" s="1"/>
  <c r="S251" i="6"/>
  <c r="S248" i="6"/>
  <c r="S240" i="6"/>
  <c r="T240" i="6" s="1"/>
  <c r="S241" i="6"/>
  <c r="T241" i="6" s="1"/>
  <c r="S242" i="6"/>
  <c r="S243" i="6"/>
  <c r="T243" i="6" s="1"/>
  <c r="S244" i="6"/>
  <c r="T244" i="6" s="1"/>
  <c r="S245" i="6"/>
  <c r="T245" i="6" s="1"/>
  <c r="S246" i="6"/>
  <c r="S239" i="6"/>
  <c r="S232" i="6"/>
  <c r="S233" i="6"/>
  <c r="T233" i="6" s="1"/>
  <c r="S234" i="6"/>
  <c r="T234" i="6" s="1"/>
  <c r="S235" i="6"/>
  <c r="S236" i="6"/>
  <c r="S237" i="6"/>
  <c r="T237" i="6" s="1"/>
  <c r="S231" i="6"/>
  <c r="S226" i="6"/>
  <c r="T226" i="6" s="1"/>
  <c r="S227" i="6"/>
  <c r="T227" i="6" s="1"/>
  <c r="S228" i="6"/>
  <c r="T228" i="6" s="1"/>
  <c r="S225" i="6"/>
  <c r="T225" i="6" s="1"/>
  <c r="S216" i="6"/>
  <c r="T216" i="6" s="1"/>
  <c r="S217" i="6"/>
  <c r="T217" i="6" s="1"/>
  <c r="S218" i="6"/>
  <c r="T218" i="6" s="1"/>
  <c r="S220" i="6"/>
  <c r="T220" i="6" s="1"/>
  <c r="S221" i="6"/>
  <c r="S222" i="6"/>
  <c r="S223" i="6"/>
  <c r="S215" i="6"/>
  <c r="S212" i="6"/>
  <c r="T212" i="6" s="1"/>
  <c r="S213" i="6"/>
  <c r="T213" i="6" s="1"/>
  <c r="S210" i="6"/>
  <c r="S203" i="6"/>
  <c r="S204" i="6"/>
  <c r="T204" i="6" s="1"/>
  <c r="S206" i="6"/>
  <c r="T206" i="6" s="1"/>
  <c r="S207" i="6"/>
  <c r="T207" i="6" s="1"/>
  <c r="S208" i="6"/>
  <c r="T208" i="6" s="1"/>
  <c r="S199" i="6"/>
  <c r="S200" i="6"/>
  <c r="S187" i="6"/>
  <c r="S188" i="6"/>
  <c r="S189" i="6"/>
  <c r="S190" i="6"/>
  <c r="T190" i="6" s="1"/>
  <c r="S191" i="6"/>
  <c r="T191" i="6" s="1"/>
  <c r="S192" i="6"/>
  <c r="S193" i="6"/>
  <c r="T193" i="6" s="1"/>
  <c r="S198" i="6"/>
  <c r="S186" i="6"/>
  <c r="S176" i="6"/>
  <c r="S177" i="6"/>
  <c r="T177" i="6" s="1"/>
  <c r="S178" i="6"/>
  <c r="T178" i="6" s="1"/>
  <c r="S179" i="6"/>
  <c r="T179" i="6" s="1"/>
  <c r="S180" i="6"/>
  <c r="T180" i="6" s="1"/>
  <c r="S181" i="6"/>
  <c r="T181" i="6" s="1"/>
  <c r="S182" i="6"/>
  <c r="T182" i="6" s="1"/>
  <c r="S183" i="6"/>
  <c r="S184" i="6"/>
  <c r="S175" i="6"/>
  <c r="T175" i="6" s="1"/>
  <c r="S170" i="6"/>
  <c r="T170" i="6" s="1"/>
  <c r="S171" i="6"/>
  <c r="T171" i="6" s="1"/>
  <c r="S172" i="6"/>
  <c r="T172" i="6" s="1"/>
  <c r="S173" i="6"/>
  <c r="T173" i="6" s="1"/>
  <c r="S169" i="6"/>
  <c r="T169" i="6" s="1"/>
  <c r="S162" i="6"/>
  <c r="T162" i="6" s="1"/>
  <c r="S163" i="6"/>
  <c r="T163" i="6" s="1"/>
  <c r="S164" i="6"/>
  <c r="T164" i="6" s="1"/>
  <c r="S165" i="6"/>
  <c r="T165" i="6" s="1"/>
  <c r="S166" i="6"/>
  <c r="S161" i="6"/>
  <c r="S157" i="6"/>
  <c r="T157" i="6" s="1"/>
  <c r="S158" i="6"/>
  <c r="T158" i="6" s="1"/>
  <c r="S159" i="6"/>
  <c r="T159" i="6" s="1"/>
  <c r="S156" i="6"/>
  <c r="S150" i="6"/>
  <c r="T150" i="6" s="1"/>
  <c r="S151" i="6"/>
  <c r="T151" i="6" s="1"/>
  <c r="S152" i="6"/>
  <c r="S153" i="6"/>
  <c r="T153" i="6" s="1"/>
  <c r="S154" i="6"/>
  <c r="T154" i="6" s="1"/>
  <c r="S149" i="6"/>
  <c r="T149" i="6" s="1"/>
  <c r="S143" i="6"/>
  <c r="T143" i="6" s="1"/>
  <c r="S144" i="6"/>
  <c r="T144" i="6" s="1"/>
  <c r="S145" i="6"/>
  <c r="T145" i="6" s="1"/>
  <c r="S146" i="6"/>
  <c r="T146" i="6" s="1"/>
  <c r="S147" i="6"/>
  <c r="T147" i="6" s="1"/>
  <c r="S142" i="6"/>
  <c r="T142" i="6" s="1"/>
  <c r="S133" i="6"/>
  <c r="T133" i="6" s="1"/>
  <c r="S134" i="6"/>
  <c r="S135" i="6"/>
  <c r="S136" i="6"/>
  <c r="S137" i="6"/>
  <c r="S138" i="6"/>
  <c r="S139" i="6"/>
  <c r="T139" i="6" s="1"/>
  <c r="S140" i="6"/>
  <c r="S132" i="6"/>
  <c r="S130" i="6"/>
  <c r="T130" i="6" s="1"/>
  <c r="S128" i="6"/>
  <c r="T128" i="6" s="1"/>
  <c r="S129" i="6"/>
  <c r="S121" i="6"/>
  <c r="T121" i="6" s="1"/>
  <c r="S122" i="6"/>
  <c r="T122" i="6" s="1"/>
  <c r="S123" i="6"/>
  <c r="T123" i="6" s="1"/>
  <c r="S124" i="6"/>
  <c r="S125" i="6"/>
  <c r="S126" i="6"/>
  <c r="S127" i="6"/>
  <c r="S120" i="6"/>
  <c r="T120" i="6" s="1"/>
  <c r="S110" i="6"/>
  <c r="T110" i="6" s="1"/>
  <c r="S111" i="6"/>
  <c r="T111" i="6" s="1"/>
  <c r="S112" i="6"/>
  <c r="T112" i="6" s="1"/>
  <c r="S113" i="6"/>
  <c r="T113" i="6" s="1"/>
  <c r="S114" i="6"/>
  <c r="T114" i="6" s="1"/>
  <c r="S116" i="6"/>
  <c r="T116" i="6" s="1"/>
  <c r="S117" i="6"/>
  <c r="S118" i="6"/>
  <c r="T118" i="6" s="1"/>
  <c r="S109" i="6"/>
  <c r="S105" i="6"/>
  <c r="T105" i="6" s="1"/>
  <c r="S106" i="6"/>
  <c r="T106" i="6" s="1"/>
  <c r="S107" i="6"/>
  <c r="T107" i="6" s="1"/>
  <c r="S100" i="6"/>
  <c r="T100" i="6" s="1"/>
  <c r="S101" i="6"/>
  <c r="T101" i="6" s="1"/>
  <c r="S102" i="6"/>
  <c r="T102" i="6" s="1"/>
  <c r="S103" i="6"/>
  <c r="T103" i="6" s="1"/>
  <c r="S104" i="6"/>
  <c r="T104" i="6" s="1"/>
  <c r="S99" i="6"/>
  <c r="T99" i="6" s="1"/>
  <c r="S94" i="6"/>
  <c r="T94" i="6" s="1"/>
  <c r="S95" i="6"/>
  <c r="S96" i="6"/>
  <c r="T96" i="6" s="1"/>
  <c r="S97" i="6"/>
  <c r="T97" i="6" s="1"/>
  <c r="S90" i="6"/>
  <c r="T90" i="6" s="1"/>
  <c r="S91" i="6"/>
  <c r="T91" i="6" s="1"/>
  <c r="S92" i="6"/>
  <c r="S93" i="6"/>
  <c r="T93" i="6" s="1"/>
  <c r="S89" i="6"/>
  <c r="T89" i="6" s="1"/>
  <c r="S85" i="6"/>
  <c r="T85" i="6" s="1"/>
  <c r="S86" i="6"/>
  <c r="T86" i="6" s="1"/>
  <c r="S87" i="6"/>
  <c r="T87" i="6" s="1"/>
  <c r="S84" i="6"/>
  <c r="S79" i="6"/>
  <c r="S80" i="6"/>
  <c r="T80" i="6" s="1"/>
  <c r="S81" i="6"/>
  <c r="S82" i="6"/>
  <c r="T82" i="6" s="1"/>
  <c r="S75" i="6"/>
  <c r="S76" i="6"/>
  <c r="S77" i="6"/>
  <c r="T77" i="6" s="1"/>
  <c r="S78" i="6"/>
  <c r="S74" i="6"/>
  <c r="S70" i="6"/>
  <c r="T70" i="6" s="1"/>
  <c r="S71" i="6"/>
  <c r="T71" i="6" s="1"/>
  <c r="S60" i="6"/>
  <c r="T60" i="6" s="1"/>
  <c r="S61" i="6"/>
  <c r="T62" i="6"/>
  <c r="S63" i="6"/>
  <c r="T63" i="6" s="1"/>
  <c r="S64" i="6"/>
  <c r="T64" i="6" s="1"/>
  <c r="S65" i="6"/>
  <c r="T65" i="6" s="1"/>
  <c r="S66" i="6"/>
  <c r="T66" i="6" s="1"/>
  <c r="S67" i="6"/>
  <c r="T67" i="6" s="1"/>
  <c r="S68" i="6"/>
  <c r="T68" i="6" s="1"/>
  <c r="S59" i="6"/>
  <c r="T59" i="6" s="1"/>
  <c r="S56" i="6"/>
  <c r="T56" i="6" s="1"/>
  <c r="S57" i="6"/>
  <c r="T57" i="6"/>
  <c r="S49" i="6"/>
  <c r="T49" i="6" s="1"/>
  <c r="S50" i="6"/>
  <c r="T50" i="6" s="1"/>
  <c r="S51" i="6"/>
  <c r="S52" i="6"/>
  <c r="T52" i="6" s="1"/>
  <c r="S53" i="6"/>
  <c r="T53" i="6" s="1"/>
  <c r="S54" i="6"/>
  <c r="T54" i="6" s="1"/>
  <c r="S55" i="6"/>
  <c r="T55" i="6" s="1"/>
  <c r="S48" i="6"/>
  <c r="T48" i="6" s="1"/>
  <c r="S44" i="6"/>
  <c r="S45" i="6"/>
  <c r="S40" i="6"/>
  <c r="T40" i="6" s="1"/>
  <c r="S41" i="6"/>
  <c r="S35" i="6"/>
  <c r="T35" i="6" s="1"/>
  <c r="S36" i="6"/>
  <c r="S37" i="6"/>
  <c r="T37" i="6" s="1"/>
  <c r="S38" i="6"/>
  <c r="S39" i="6"/>
  <c r="T39" i="6" s="1"/>
  <c r="S26" i="6"/>
  <c r="S27" i="6"/>
  <c r="T27" i="6" s="1"/>
  <c r="S28" i="6"/>
  <c r="S29" i="6"/>
  <c r="T29" i="6" s="1"/>
  <c r="S30" i="6"/>
  <c r="T30" i="6" s="1"/>
  <c r="S31" i="6"/>
  <c r="S32" i="6"/>
  <c r="T32" i="6" s="1"/>
  <c r="S33" i="6"/>
  <c r="T33" i="6" s="1"/>
  <c r="S34" i="6"/>
  <c r="T34" i="6" s="1"/>
  <c r="S22" i="6"/>
  <c r="T22" i="6" s="1"/>
  <c r="S23" i="6"/>
  <c r="T23" i="6" s="1"/>
  <c r="S24" i="6"/>
  <c r="T24" i="6"/>
  <c r="S25" i="6"/>
  <c r="T25" i="6" s="1"/>
  <c r="S21" i="6"/>
  <c r="S17" i="6"/>
  <c r="T17" i="6" s="1"/>
  <c r="S18" i="6"/>
  <c r="T18" i="6" s="1"/>
  <c r="S19" i="6"/>
  <c r="T19" i="6" s="1"/>
  <c r="S16" i="6"/>
  <c r="T16" i="6" s="1"/>
  <c r="S12" i="6"/>
  <c r="S13" i="6"/>
  <c r="T13" i="6" s="1"/>
  <c r="S14" i="6"/>
  <c r="T14" i="6" s="1"/>
  <c r="AE158" i="1"/>
  <c r="AC158" i="1" s="1"/>
  <c r="AC146" i="1"/>
  <c r="AC203" i="1"/>
  <c r="AC176" i="1"/>
  <c r="AC170" i="1"/>
  <c r="O113" i="1"/>
  <c r="O74" i="1"/>
  <c r="AC61" i="1"/>
  <c r="AC60" i="1"/>
  <c r="AC58" i="1"/>
  <c r="AC57" i="1"/>
  <c r="AC56" i="1"/>
  <c r="AF53" i="1"/>
  <c r="AD52" i="1"/>
  <c r="AF52" i="1"/>
  <c r="AD42" i="1"/>
  <c r="AC42" i="1"/>
  <c r="AC39" i="1"/>
  <c r="AC38" i="1"/>
  <c r="AC37" i="1"/>
  <c r="AC36" i="1"/>
  <c r="AC33" i="1"/>
  <c r="AC32" i="1"/>
  <c r="AC31" i="1"/>
  <c r="AC30" i="1"/>
  <c r="AE26" i="1"/>
  <c r="AC26" i="1" s="1"/>
  <c r="AE25" i="1"/>
  <c r="AC25" i="1" s="1"/>
  <c r="AE24" i="1"/>
  <c r="AC24" i="1" s="1"/>
  <c r="AE23" i="1"/>
  <c r="AC23" i="1" s="1"/>
  <c r="AE22" i="1"/>
  <c r="AC22" i="1" s="1"/>
  <c r="AE21" i="1"/>
  <c r="AC21" i="1" s="1"/>
  <c r="O20" i="1"/>
  <c r="O19" i="1"/>
  <c r="AF19" i="1" s="1"/>
  <c r="AD19" i="1" s="1"/>
  <c r="AF14" i="1"/>
  <c r="AC14" i="1"/>
  <c r="AD11" i="1"/>
  <c r="AD10" i="1"/>
  <c r="W11" i="6"/>
  <c r="W10" i="6"/>
  <c r="W9" i="6"/>
  <c r="W16" i="6"/>
  <c r="W19" i="6"/>
  <c r="W18" i="6"/>
  <c r="W85" i="6"/>
  <c r="W76" i="6"/>
  <c r="W79" i="6"/>
  <c r="W75" i="6"/>
  <c r="W74" i="6"/>
  <c r="W96" i="6"/>
  <c r="W90" i="6"/>
  <c r="W97" i="6"/>
  <c r="W95" i="6"/>
  <c r="W94" i="6"/>
  <c r="W92" i="6"/>
  <c r="W93" i="6"/>
  <c r="W91" i="6"/>
  <c r="W89" i="6"/>
  <c r="W87" i="6"/>
  <c r="W86" i="6"/>
  <c r="W84" i="6"/>
  <c r="W81" i="6"/>
  <c r="W77" i="6"/>
  <c r="W82" i="6"/>
  <c r="W80" i="6"/>
  <c r="W78" i="6"/>
  <c r="W59" i="6"/>
  <c r="W60" i="6"/>
  <c r="W66" i="6"/>
  <c r="W68" i="6"/>
  <c r="W67" i="6"/>
  <c r="W62" i="6"/>
  <c r="W70" i="6"/>
  <c r="W71" i="6"/>
  <c r="W65" i="6"/>
  <c r="W61" i="6"/>
  <c r="W64" i="6"/>
  <c r="W63" i="6"/>
  <c r="W48" i="6"/>
  <c r="W50" i="6"/>
  <c r="W53" i="6"/>
  <c r="W57" i="6"/>
  <c r="W54" i="6"/>
  <c r="W49" i="6"/>
  <c r="W52" i="6"/>
  <c r="W51" i="6"/>
  <c r="W56" i="6"/>
  <c r="W55" i="6"/>
  <c r="W45" i="6"/>
  <c r="W44" i="6"/>
  <c r="W43" i="6"/>
  <c r="W40" i="6"/>
  <c r="W38" i="6"/>
  <c r="W26" i="6"/>
  <c r="W41" i="6"/>
  <c r="W36" i="6"/>
  <c r="W33" i="6"/>
  <c r="W27" i="6"/>
  <c r="W24" i="6"/>
  <c r="W23" i="6"/>
  <c r="W22" i="6"/>
  <c r="W21" i="6"/>
  <c r="W29" i="6"/>
  <c r="W32" i="6"/>
  <c r="W34" i="6"/>
  <c r="W28" i="6"/>
  <c r="W30" i="6"/>
  <c r="W31" i="6"/>
  <c r="W35" i="6"/>
  <c r="W25" i="6"/>
  <c r="W39" i="6"/>
  <c r="W37" i="6"/>
  <c r="W17" i="6"/>
  <c r="W14" i="6"/>
  <c r="W13" i="6"/>
  <c r="W12" i="6"/>
  <c r="AC52" i="1"/>
  <c r="AC53" i="1"/>
  <c r="AD53" i="1"/>
  <c r="X94" i="1"/>
  <c r="AF94" i="1" s="1"/>
  <c r="AD94" i="1" s="1"/>
  <c r="AE135" i="1"/>
  <c r="AC135" i="1" s="1"/>
  <c r="AC208" i="1"/>
  <c r="X196" i="1"/>
  <c r="AF196" i="1" s="1"/>
  <c r="AD196" i="1" s="1"/>
  <c r="X190" i="1"/>
  <c r="AF190" i="1" s="1"/>
  <c r="AD190" i="1" s="1"/>
  <c r="AE96" i="1"/>
  <c r="AC96" i="1" s="1"/>
  <c r="AD79" i="1"/>
  <c r="AE79" i="1"/>
  <c r="AC51" i="1"/>
  <c r="AD16" i="1"/>
  <c r="AC13" i="1"/>
  <c r="AC9" i="1"/>
  <c r="AE83" i="1"/>
  <c r="AC83" i="1" s="1"/>
  <c r="X83" i="1"/>
  <c r="AF83" i="1" s="1"/>
  <c r="AD40" i="1"/>
  <c r="AC40" i="1"/>
  <c r="AE224" i="1"/>
  <c r="X44" i="1"/>
  <c r="AF44" i="1" s="1"/>
  <c r="AD44" i="1" s="1"/>
  <c r="X126" i="1"/>
  <c r="AF126" i="1"/>
  <c r="AD126" i="1" s="1"/>
  <c r="AC80" i="1"/>
  <c r="AC44" i="1"/>
  <c r="AE54" i="1"/>
  <c r="AC126" i="1"/>
  <c r="AF74" i="1" l="1"/>
  <c r="AD74" i="1" s="1"/>
  <c r="X147" i="1"/>
  <c r="AF147" i="1" s="1"/>
  <c r="AF20" i="1"/>
  <c r="AD20" i="1" s="1"/>
  <c r="T214" i="6"/>
  <c r="T257" i="6"/>
  <c r="T229" i="6"/>
  <c r="AE62" i="1"/>
  <c r="AC62" i="1" s="1"/>
  <c r="AE213" i="1"/>
  <c r="AC213" i="1" s="1"/>
  <c r="AE183" i="1"/>
  <c r="AC183" i="1" s="1"/>
  <c r="X103" i="1"/>
  <c r="AF103" i="1" s="1"/>
  <c r="AD103" i="1" s="1"/>
  <c r="AE113" i="1"/>
  <c r="AC113" i="1" s="1"/>
  <c r="X165" i="1"/>
  <c r="AF165" i="1" s="1"/>
  <c r="AE210" i="1"/>
  <c r="AC210" i="1" s="1"/>
  <c r="X206" i="1"/>
  <c r="AF206" i="1" s="1"/>
  <c r="AD206" i="1" s="1"/>
  <c r="AD212" i="1" s="1"/>
  <c r="AC205" i="1"/>
  <c r="X181" i="1"/>
  <c r="AF181" i="1" s="1"/>
  <c r="AD181" i="1" s="1"/>
  <c r="AD191" i="1" s="1"/>
  <c r="X161" i="1"/>
  <c r="AF161" i="1" s="1"/>
  <c r="AD161" i="1" s="1"/>
  <c r="AE155" i="1"/>
  <c r="AC155" i="1" s="1"/>
  <c r="AF191" i="1"/>
  <c r="AC181" i="1"/>
  <c r="AE91" i="1"/>
  <c r="AC91" i="1" s="1"/>
  <c r="AC92" i="1" s="1"/>
  <c r="AD192" i="1"/>
  <c r="X29" i="1"/>
  <c r="AF29" i="1" s="1"/>
  <c r="AD29" i="1" s="1"/>
  <c r="AF113" i="1"/>
  <c r="AD113" i="1" s="1"/>
  <c r="AE186" i="1"/>
  <c r="AC186" i="1" s="1"/>
  <c r="AE192" i="1"/>
  <c r="X116" i="1"/>
  <c r="AF116" i="1" s="1"/>
  <c r="AD116" i="1" s="1"/>
  <c r="AE114" i="1"/>
  <c r="AC114" i="1" s="1"/>
  <c r="X216" i="1"/>
  <c r="AF216" i="1" s="1"/>
  <c r="AD216" i="1" s="1"/>
  <c r="AD146" i="1"/>
  <c r="AE140" i="1"/>
  <c r="AC140" i="1" s="1"/>
  <c r="AC138" i="1"/>
  <c r="AD107" i="1"/>
  <c r="X100" i="1"/>
  <c r="X88" i="1"/>
  <c r="AF88" i="1" s="1"/>
  <c r="AD88" i="1" s="1"/>
  <c r="AF82" i="1"/>
  <c r="AD80" i="1"/>
  <c r="AD82" i="1"/>
  <c r="AE82" i="1"/>
  <c r="AC79" i="1"/>
  <c r="AC82" i="1" s="1"/>
  <c r="AC71" i="1"/>
  <c r="X59" i="1"/>
  <c r="AF59" i="1" s="1"/>
  <c r="AC54" i="1"/>
  <c r="AD54" i="1"/>
  <c r="AF34" i="1"/>
  <c r="AD34" i="1" s="1"/>
  <c r="AC34" i="1"/>
  <c r="AC35" i="1"/>
  <c r="AF27" i="1"/>
  <c r="AE15" i="1"/>
  <c r="T131" i="6"/>
  <c r="T141" i="6"/>
  <c r="AW264" i="6"/>
  <c r="T20" i="6"/>
  <c r="T98" i="6"/>
  <c r="AU264" i="6"/>
  <c r="T209" i="6"/>
  <c r="T252" i="6"/>
  <c r="T88" i="6"/>
  <c r="T83" i="6"/>
  <c r="T58" i="6"/>
  <c r="T238" i="6"/>
  <c r="T247" i="6"/>
  <c r="T42" i="6"/>
  <c r="T185" i="6"/>
  <c r="T167" i="6"/>
  <c r="T224" i="6"/>
  <c r="T160" i="6"/>
  <c r="T262" i="6"/>
  <c r="T72" i="6"/>
  <c r="T148" i="6"/>
  <c r="T174" i="6"/>
  <c r="T108" i="6"/>
  <c r="T155" i="6"/>
  <c r="T15" i="6"/>
  <c r="T119" i="6"/>
  <c r="T201" i="6"/>
  <c r="X228" i="1"/>
  <c r="AF228" i="1" s="1"/>
  <c r="AD228" i="1" s="1"/>
  <c r="AC225" i="1"/>
  <c r="AC230" i="1" s="1"/>
  <c r="AE230" i="1"/>
  <c r="X225" i="1"/>
  <c r="AF225" i="1" s="1"/>
  <c r="AD221" i="1"/>
  <c r="AF224" i="1"/>
  <c r="AC218" i="1"/>
  <c r="AC216" i="1"/>
  <c r="AD213" i="1"/>
  <c r="AE209" i="1"/>
  <c r="AC209" i="1" s="1"/>
  <c r="X195" i="1"/>
  <c r="AF195" i="1" s="1"/>
  <c r="AD195" i="1" s="1"/>
  <c r="AD204" i="1" s="1"/>
  <c r="AC196" i="1"/>
  <c r="AC174" i="1"/>
  <c r="AC172" i="1"/>
  <c r="AC167" i="1"/>
  <c r="X167" i="1"/>
  <c r="AF167" i="1" s="1"/>
  <c r="AE159" i="1"/>
  <c r="AC159" i="1" s="1"/>
  <c r="AC164" i="1"/>
  <c r="AD164" i="1"/>
  <c r="AF164" i="1"/>
  <c r="X151" i="1"/>
  <c r="AF151" i="1" s="1"/>
  <c r="AD151" i="1" s="1"/>
  <c r="AC149" i="1"/>
  <c r="AC152" i="1" s="1"/>
  <c r="X141" i="1"/>
  <c r="AF141" i="1" s="1"/>
  <c r="AD141" i="1" s="1"/>
  <c r="AC145" i="1"/>
  <c r="AD138" i="1"/>
  <c r="AE145" i="1"/>
  <c r="AF134" i="1"/>
  <c r="AD129" i="1"/>
  <c r="AD134" i="1" s="1"/>
  <c r="AF128" i="1"/>
  <c r="AD120" i="1"/>
  <c r="AD128" i="1" s="1"/>
  <c r="AD109" i="1"/>
  <c r="X106" i="1"/>
  <c r="AF106" i="1" s="1"/>
  <c r="AD106" i="1" s="1"/>
  <c r="X95" i="1"/>
  <c r="AF95" i="1" s="1"/>
  <c r="AD95" i="1" s="1"/>
  <c r="AD93" i="1"/>
  <c r="AE93" i="1"/>
  <c r="X85" i="1"/>
  <c r="AF85" i="1" s="1"/>
  <c r="AD85" i="1" s="1"/>
  <c r="AD83" i="1"/>
  <c r="AC77" i="1"/>
  <c r="AC69" i="1"/>
  <c r="AC78" i="1" s="1"/>
  <c r="AE78" i="1"/>
  <c r="X69" i="1"/>
  <c r="AF69" i="1" s="1"/>
  <c r="X70" i="1"/>
  <c r="X65" i="1"/>
  <c r="AF65" i="1" s="1"/>
  <c r="AE65" i="1"/>
  <c r="AE68" i="1"/>
  <c r="AD62" i="1"/>
  <c r="AD59" i="1"/>
  <c r="AC59" i="1"/>
  <c r="AC55" i="1"/>
  <c r="AD55" i="1"/>
  <c r="X55" i="1"/>
  <c r="AF55" i="1" s="1"/>
  <c r="AF54" i="1"/>
  <c r="X17" i="1"/>
  <c r="AE17" i="1"/>
  <c r="AC16" i="1"/>
  <c r="AC15" i="1"/>
  <c r="AD9" i="1"/>
  <c r="AD15" i="1" s="1"/>
  <c r="AF15" i="1"/>
  <c r="AF68" i="1" l="1"/>
  <c r="AC192" i="1"/>
  <c r="AE204" i="1"/>
  <c r="AC220" i="1"/>
  <c r="T265" i="6"/>
  <c r="AE92" i="1"/>
  <c r="AD108" i="1"/>
  <c r="AF212" i="1"/>
  <c r="AD225" i="1"/>
  <c r="AD230" i="1" s="1"/>
  <c r="AF230" i="1"/>
  <c r="AF119" i="1"/>
  <c r="AC212" i="1"/>
  <c r="AF92" i="1"/>
  <c r="AD119" i="1"/>
  <c r="AF152" i="1"/>
  <c r="AF220" i="1"/>
  <c r="AF204" i="1"/>
  <c r="AC204" i="1"/>
  <c r="AC191" i="1"/>
  <c r="AE180" i="1"/>
  <c r="AF97" i="1"/>
  <c r="AD152" i="1"/>
  <c r="AE164" i="1"/>
  <c r="AE191" i="1"/>
  <c r="AF108" i="1"/>
  <c r="AD220" i="1"/>
  <c r="AE152" i="1"/>
  <c r="AF145" i="1"/>
  <c r="AD145" i="1"/>
  <c r="AC129" i="1"/>
  <c r="AC134" i="1" s="1"/>
  <c r="AE134" i="1"/>
  <c r="AE128" i="1"/>
  <c r="AC120" i="1"/>
  <c r="AC128" i="1" s="1"/>
  <c r="AD97" i="1"/>
  <c r="AD92" i="1"/>
  <c r="AD27" i="1"/>
  <c r="AD43" i="1" s="1"/>
  <c r="AF43" i="1"/>
  <c r="AE43" i="1"/>
  <c r="AC27" i="1"/>
  <c r="AC43" i="1" s="1"/>
  <c r="AD224" i="1"/>
  <c r="AE220" i="1"/>
  <c r="AE212" i="1"/>
  <c r="AC180" i="1"/>
  <c r="AF180" i="1"/>
  <c r="AD167" i="1"/>
  <c r="AD180" i="1" s="1"/>
  <c r="AC109" i="1"/>
  <c r="AC119" i="1" s="1"/>
  <c r="AE119" i="1"/>
  <c r="AC98" i="1"/>
  <c r="AC108" i="1" s="1"/>
  <c r="AE108" i="1"/>
  <c r="AC93" i="1"/>
  <c r="AC97" i="1" s="1"/>
  <c r="AE97" i="1"/>
  <c r="AF78" i="1"/>
  <c r="AD69" i="1"/>
  <c r="AD78" i="1" s="1"/>
  <c r="AC65" i="1"/>
  <c r="AC68" i="1" s="1"/>
  <c r="AD65" i="1"/>
  <c r="AD68" i="1" s="1"/>
  <c r="AC17" i="1"/>
  <c r="AC18" i="1" s="1"/>
  <c r="AE18" i="1"/>
  <c r="AD17" i="1"/>
  <c r="AD18" i="1" s="1"/>
  <c r="AF17" i="1"/>
  <c r="AF18" i="1" s="1"/>
  <c r="AE232" i="1" l="1"/>
  <c r="AD232" i="1"/>
  <c r="AF232" i="1"/>
  <c r="AC2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<sst xmlns="http://schemas.openxmlformats.org/spreadsheetml/2006/main" count="5114" uniqueCount="1777">
  <si>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</si>
  <si>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</si>
  <si>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</si>
  <si>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</si>
  <si>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</si>
  <si>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</si>
  <si>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</si>
  <si>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</si>
  <si>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</si>
  <si>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</si>
  <si>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</si>
  <si>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</si>
  <si>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</si>
  <si>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</si>
  <si>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</si>
  <si>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</si>
  <si>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</si>
  <si>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</si>
  <si>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</si>
  <si>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</si>
  <si>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</si>
  <si>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</si>
  <si>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</si>
  <si>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</si>
  <si>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</si>
  <si>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</si>
  <si>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</si>
  <si>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</si>
  <si>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</si>
  <si>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</si>
  <si>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</si>
  <si>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</si>
  <si>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</si>
  <si>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</si>
  <si>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</si>
  <si>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</si>
  <si>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</si>
  <si>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</si>
  <si>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</si>
  <si>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</si>
  <si>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</si>
  <si>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</si>
  <si>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</si>
  <si>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</si>
  <si>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</si>
  <si>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</si>
  <si>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</si>
  <si>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</si>
  <si>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</si>
  <si>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</si>
  <si>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</si>
  <si>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</si>
  <si>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</si>
  <si>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</si>
  <si>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</si>
  <si>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</si>
  <si>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</si>
  <si>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</si>
  <si>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</si>
  <si>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</si>
  <si>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</si>
  <si>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</si>
  <si>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</si>
  <si>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</si>
  <si>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</si>
  <si>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</si>
  <si>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</si>
  <si>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</si>
  <si>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</si>
  <si>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</si>
  <si>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</si>
  <si>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</si>
  <si>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</si>
  <si>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</si>
  <si>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</si>
  <si>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</si>
  <si>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</si>
  <si>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</si>
  <si>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</si>
  <si>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</si>
  <si>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</si>
  <si>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</si>
  <si>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</si>
  <si>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</si>
  <si>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</si>
  <si>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</si>
  <si>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</si>
  <si>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</si>
  <si>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</si>
  <si>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</si>
  <si>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</si>
  <si>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</si>
  <si>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</si>
  <si>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</si>
  <si>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</si>
  <si>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</si>
  <si>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</si>
  <si>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</si>
  <si>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</si>
  <si>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</si>
  <si>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</si>
  <si>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</si>
  <si>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</si>
  <si>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</si>
  <si>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</si>
  <si>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</si>
  <si>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</si>
  <si>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</si>
  <si>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</si>
  <si>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</si>
  <si>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</si>
  <si>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</si>
  <si>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</si>
  <si>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</si>
  <si>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</si>
  <si>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</si>
  <si>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</si>
  <si>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</si>
  <si>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</si>
  <si>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</si>
  <si>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</si>
  <si>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</si>
  <si>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</si>
  <si>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</si>
  <si>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</si>
  <si>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</si>
  <si>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</si>
  <si>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</si>
  <si>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</si>
  <si>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</si>
  <si>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</si>
  <si>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</si>
  <si>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</si>
  <si>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</si>
  <si>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SECRETARÍA DE PARTICIPACIÓN Y DESARROLLO SOCIAL SPDS - UMATA</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</si>
  <si>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</si>
  <si>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</si>
  <si>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</si>
  <si>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</si>
  <si>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</si>
  <si>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</si>
  <si>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</si>
  <si>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</si>
  <si>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</si>
  <si>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</si>
  <si>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</si>
  <si>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</si>
  <si>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</si>
  <si>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</si>
  <si>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</si>
  <si>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</si>
  <si>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</si>
  <si>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</si>
  <si>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</si>
  <si>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</si>
  <si>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</si>
  <si>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</si>
  <si>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AL CUATRIENIO</t>
  </si>
  <si>
    <t>REPORTE META PRODUCTO DE  MARZO 2025</t>
  </si>
  <si>
    <t>REPORTE META PRODUCTO DE   JUNIO 2025</t>
  </si>
  <si>
    <t>REPORTE META PRODUCTO DE  SEPTIEMBRE 2025</t>
  </si>
  <si>
    <t>REPORTE META PRODUCTO DE  DICIEMBRE 2025</t>
  </si>
  <si>
    <t>AVANCE META PRODUCTO AL AÑO (PONDERACION) 2025</t>
  </si>
  <si>
    <t>AVANCE META PRODUCTO AL AÑO 2025</t>
  </si>
  <si>
    <t xml:space="preserve">AVANCE META PRODUCTO AL CUATRIENIO </t>
  </si>
  <si>
    <t>16. Paz, justicia e instituciones sólidas.</t>
  </si>
  <si>
    <t>La Línea Estratégica de Seguridad Humana busca proteger la vida en todas sus dimensiones, abordando cualquier factor que pueda ponerla en riesgo.</t>
  </si>
  <si>
    <t>SEGURIDAD HUMANA</t>
  </si>
  <si>
    <t>Construcción de Paz, Derechos Humanos y Convivencia</t>
  </si>
  <si>
    <t>Incrementar en 70% el porcentaje de personas formadas en nuevas masculinidades para los derechos de las mujeres, la equidad de género y la prevención de la violencia.</t>
  </si>
  <si>
    <t>UNA VIDA LIBRE DE VIOLENCIA PARA LAS MUJERES</t>
  </si>
  <si>
    <t>01-01-05</t>
  </si>
  <si>
    <t>Número de mujeres víctimas de violencia basada en género o en riesgo de padecerla atendidas con servicios de orientación psicosocial y jurídica</t>
  </si>
  <si>
    <t>Mujeres víctimas de violencia basada en género o en riesgo de padecerla con servicios de orientación psicosocial y jurídica atendidas</t>
  </si>
  <si>
    <t>ND</t>
  </si>
  <si>
    <t>Atender a cinco mil (5.000) mujeres víctimas de violencia basada en género o en riesgo de padecerla con servicios de orientación psicosocial y jurídica</t>
  </si>
  <si>
    <t>Servicio</t>
  </si>
  <si>
    <t>Casos atendidos</t>
  </si>
  <si>
    <t>Número de mujeres víctimas de violencia, sus hijos e hijas y familia dependiente protegidas en la casa refugio</t>
  </si>
  <si>
    <t>Mujeres víctimas de violencia, sus hijos e hijas y familia dependiente en la casa refugio protegidas</t>
  </si>
  <si>
    <t>0 Fuente: Secretaría de Participación y Desarrollo Social, 2024</t>
  </si>
  <si>
    <t>Proteger doscientas (200) mujeres víctimas de violencia, sus hijos e hijas y familia dependiente en la casa refugio</t>
  </si>
  <si>
    <t>Personas en riesgo extraordinario y extremo protegidas</t>
  </si>
  <si>
    <t>Número de campañas sobre nuevas masculinidades como estrategia de prevención y erradicación contra estereotipos nocivos de género ejecutadas</t>
  </si>
  <si>
    <t>Campañas sobre nuevas masculinidades como estrategia de prevención y erradicación contra estereotipos nocivos de género ejecutadas</t>
  </si>
  <si>
    <t>4 campañas ejecutadas a corte 2023 Fuente: Secretaría de Participación y Desarrollo Social, 2023</t>
  </si>
  <si>
    <t>Ejecutar cuatro (4) campañas sobre nuevas masculinidades como estrategia de prevención y erradicación contra estereotipos nocivos de género</t>
  </si>
  <si>
    <t>Escuelas territoriales de convivencia creadas en las regiones</t>
  </si>
  <si>
    <t>Avance Programa UNA VIDA LIBRE DE VIOLENCIA PARA LAS MUJERES</t>
  </si>
  <si>
    <t>5. Igualdad de género. 
16. Paz, justicia e instituciones sólidas.</t>
  </si>
  <si>
    <t>DERECHO A LA PAZ Y CONVIVENCIA CON EQUIDAD DE GÉNERO</t>
  </si>
  <si>
    <t>01-01-06</t>
  </si>
  <si>
    <t>Mujeres víctimas del conflicto armado vinculadas como constructoras de paz desde la prevención de las violencias basadas en género</t>
  </si>
  <si>
    <t>Mujeres víctimas del conflicto armado como constructoras de paz en estrategias de prevención de las violencias basadas en género vinculadas</t>
  </si>
  <si>
    <t>Vincular a doscientas (200) mujeres víctimas del conflicto armado como constructoras de paz en estrategias de prevención de las violencias basadas en género</t>
  </si>
  <si>
    <t>Número de acciones afirmativas ejecutadas para la asistencia y la atención de mujeres víctimas del conflicto armado</t>
  </si>
  <si>
    <t>Ejecutar una (1) acción afirmativa anual para la asistencia y la atención de mujeres víctimas del conflicto armado</t>
  </si>
  <si>
    <t>0 Fuente: Secretaría de Participación, 2023</t>
  </si>
  <si>
    <t>Espacios de integración de oferta pública generados</t>
  </si>
  <si>
    <t>Avance Programa DERECHO A LA PAZ Y CONVIVENCIA CON EQUIDAD DE GÉNERO</t>
  </si>
  <si>
    <t>2. Hambre Cero 
3. Salud y Bienestar</t>
  </si>
  <si>
    <t>Atención Integral a Grupos de Especial Protección</t>
  </si>
  <si>
    <t>Incrementar a 7,70% el porcentaje de personas mayores atendidas anualmente con servicios integrales en los centros de vida y centros de protección</t>
  </si>
  <si>
    <t>FORTALECIMIENTO A LA PROTECCIÓN DIGNA DE LAS PERSONAS MAYORES EN EL DISTRITO DE CARTAGENA</t>
  </si>
  <si>
    <t>01-03-03</t>
  </si>
  <si>
    <t>Personas mayores con atención en centros de vida</t>
  </si>
  <si>
    <t>Atender anualmente 4.194 personas mayores en centros de vida</t>
  </si>
  <si>
    <t>3.894 personas mayores que recibieron atención en el 2023 en centros de vida
Fuente:
Secretaría de Participación y Desarrollo Social, 2023</t>
  </si>
  <si>
    <t>Adultos mayores atendidos con servicios integrales</t>
  </si>
  <si>
    <t>REVISAR REPORTE DE DICIEMBRE CON ENLACE, REPITE EL ACUMULADO A NOVIEMBRE.</t>
  </si>
  <si>
    <t>Personas mayores que reciben atención en Grupos Organizados</t>
  </si>
  <si>
    <t>Atender anualmente cinco mil seiscientas ochenta y un (5.681) personas mayores en Grupos Organizados</t>
  </si>
  <si>
    <t>5.681 personas mayores que recibieron atención anualmente en Grupos Organizados a corte 2023
Fuente: Secretaría de Participación y Desarrollo Social, 2023</t>
  </si>
  <si>
    <t>Centros de vida construidos y dotados</t>
  </si>
  <si>
    <t>Construir y dotar cuatro (4) Centros de Vida en el Distrito</t>
  </si>
  <si>
    <t>30 centros de vida existentes en el Distrito Fuente: Secretaría de Participación y Desarrollo Social, 2023</t>
  </si>
  <si>
    <t>Bien</t>
  </si>
  <si>
    <t>Centros de día para el adulto mayor construidos y dotados</t>
  </si>
  <si>
    <t>Hogar geriátrico construido y dotado</t>
  </si>
  <si>
    <t>Construir y dotar un (1) hogar geriátrico para personas mayores en el Distrito</t>
  </si>
  <si>
    <t>0 Fuente: Secretaría de Participación y Desarrollo Social, 2023</t>
  </si>
  <si>
    <t>Centros de protección social para el adulto mayor construidos y dotados</t>
  </si>
  <si>
    <t>NP</t>
  </si>
  <si>
    <t>Centros de vida para el adulto mayor adecuados</t>
  </si>
  <si>
    <t>Adecuar diez (10) Centros de Vida para el adulto mayor</t>
  </si>
  <si>
    <t>Centros de día para el adulto mayor adecuados</t>
  </si>
  <si>
    <t>Programa Integral de Educación, Atención y Seguimiento para la Población Longeva y sus Cuidadores creado e implementado</t>
  </si>
  <si>
    <t>Crear e implementar un (1) Programa Integral de Educación, Atención y Seguimiento para la Población Longeva y sus Cuidadores</t>
  </si>
  <si>
    <t>N/A</t>
  </si>
  <si>
    <t>Personas mayores en estado de abandono y/o maltrato atendidas</t>
  </si>
  <si>
    <t>Atender ciento cincuenta (150) personas mayores permanentemente en estado de maltrato y/o abandono</t>
  </si>
  <si>
    <t>150 personas mayores en estado de abandono y/o maltrato a corte 2023
Fuente:Secretaría de Participación y Desarrollo Social, 2023</t>
  </si>
  <si>
    <t>Ruta de atención a los adultos mayores maltratados o en estado de abandono actualizada y socializada</t>
  </si>
  <si>
    <t>Actualizar y socializar una (1) ruta de atención a los adultos mayores maltratados o en estado de abandono</t>
  </si>
  <si>
    <t>Documentos metodológicos realizados</t>
  </si>
  <si>
    <t>NA</t>
  </si>
  <si>
    <t>Avance Programa FORTALECIMIENTO A LA PROTECCIÓN DIGNA DE LAS PERSONAS MAYORES EN EL DISTRITO DE CARTAGENA</t>
  </si>
  <si>
    <t>10. Reducción de las desigualdades.</t>
  </si>
  <si>
    <t>Atender al 20% de las personas en el Registro para la Localización y Caracterización de Personas con Discapacidad con programas de la oferta institucional de la Secretaría de Participación y Desarrollo Social</t>
  </si>
  <si>
    <t>ASISTENCIA SOCIAL E INCLUYENTE A LAS PERSONAS CON DISCAPACIDAD Y/O SU FAMILIA O CUIDADORES PARA LA SEGURIDAD HUMANA</t>
  </si>
  <si>
    <t>01-03-01</t>
  </si>
  <si>
    <t>Número de personas con discapacidad atendidas con programas de la oferta institucional de la Secretaría de Participación y Desarrollo Social</t>
  </si>
  <si>
    <t>Atender a tres mil cuatrocientas cincuenta y dos (3.452) personas con discapacidad con programas de la oferta institucional de la Secretaría de Participación y Desarrollo Social</t>
  </si>
  <si>
    <t>17.259 personas en el Registro para la Localización y Caracterización de Personas con Discapacidad a corte diciembre de 2020 Fuente: Ministerio de Salud y Protección Social, 2020</t>
  </si>
  <si>
    <t>Personas con discapacidad atendidas con servicios integrales</t>
  </si>
  <si>
    <t>Espacios lúdicos inclusivos para niños, niñas y adolescentes con discapacidad implementados en el Distrito</t>
  </si>
  <si>
    <t>Implementar cuatro (4) espacios lúdicos inclusivos para niños, niñas y adolescentes con discapacidad en el Distrito</t>
  </si>
  <si>
    <t>Centros de atención integral para personas con discapacidad dotados</t>
  </si>
  <si>
    <t>Avance Programa ASISTENCIA SOCIAL E INCLUYENTE A LAS PERSONAS CON DISCAPACIDAD Y/O SU FAMILIA O CUIDADORES PARA LA SEGURIDAD HUMANA</t>
  </si>
  <si>
    <t>UNIDOS PARA LA INCLUSIÓN PRODUCTIVA DE LAS PERSONAS CON DISCAPACIDAD</t>
  </si>
  <si>
    <t>01-03-02</t>
  </si>
  <si>
    <t>Número de unidades productivas de personas con discapacidad creadas</t>
  </si>
  <si>
    <t>Crear doscientas (200) unidades productivas de personas con discapacidad</t>
  </si>
  <si>
    <t>Instancias territoriales de coordinación institucional asistidas y apoyadas</t>
  </si>
  <si>
    <t>Caracterización de personas con discapacidad con vocación productiva elaborada</t>
  </si>
  <si>
    <t>Elaborar cuatro (4) caracterizaciones de la vocación productiva de personas con discapacidad</t>
  </si>
  <si>
    <t>Empresas o emprendimientos de personas con discapacidad vinculados a eventos de interés del Distrito</t>
  </si>
  <si>
    <t>Vincular veinte (20) empresas o emprendimientos de personas con discapacidad a eventos de interés del Distrito</t>
  </si>
  <si>
    <t>Estrategia en sitio implementada</t>
  </si>
  <si>
    <t xml:space="preserve">Numero de personas con discapacidad vinculadas a rutas de empleo </t>
  </si>
  <si>
    <t>Vincular a sesenta (60) personas con discapacidad a rutas de empleo</t>
  </si>
  <si>
    <t>0 Fuente: Secretaría de Participació n Desarrollo Social, 2024</t>
  </si>
  <si>
    <t>Estrategias implementadas</t>
  </si>
  <si>
    <t>Avance Programa UNIDOS PARA LA INCLUSIÓN PRODUCTIVA DE LAS PERSONAS CON DISCAPACIDAD</t>
  </si>
  <si>
    <t>3. Salud y bienestar.</t>
  </si>
  <si>
    <t>Atender integralmente el 100% de los ciudadanos habitantes de calle</t>
  </si>
  <si>
    <t>CIUDADANOS HABITANTES DE CALLE CON PROTECCIÓN SOCIAL Y GARANTÍA DE DERECHOS</t>
  </si>
  <si>
    <t>01-03-05</t>
  </si>
  <si>
    <t>Caracterizaciones anuales de ciudadanos habitantes de calle desarrolladas</t>
  </si>
  <si>
    <t>Desarrollar una (1) caracterización anual de ciudadanos habitantes de calle</t>
  </si>
  <si>
    <t>4 procesos de caracterizaciones desarrollados en el cuatrienio 2020-2023 Fuente: Secretaría de Participación y Desarrollo Social, 2023</t>
  </si>
  <si>
    <t>Documentos de investigación realizados</t>
  </si>
  <si>
    <t>Jornadas de atención humanitaria de ciudadanos habitantes de calle implementadas</t>
  </si>
  <si>
    <t>Implementar cuarenta (40) jornadas de atención humanitaria a ciudadanos habitantes de calle</t>
  </si>
  <si>
    <t>5 jornadas de atención humanitaria a ciudadanos habitantes de calle realizadas en 2023 Fuente: Secretaría de Participación y Desarrollo Social, 2023</t>
  </si>
  <si>
    <t>Jornadas Realizadas</t>
  </si>
  <si>
    <t>Ciudadanos habitantes de calle atendidos en hogares de paso</t>
  </si>
  <si>
    <t>Atender anualmente ochenta (80) ciudadanos habitantes de calle en hogares de paso</t>
  </si>
  <si>
    <t>60 ciudadanos habitantes de calle beneficiados con programa de formación para el trabajo y generación de ingresos en el cuatrienio 2020- 2023 Fuente: Secretaría de Participación y Desarrollo Social, 2023</t>
  </si>
  <si>
    <t xml:space="preserve">Personas atendidas con servicios integrales </t>
  </si>
  <si>
    <t>Ciudadanos habitantes de calle vinculados en procesos de rehabilitación y/o resocialización</t>
  </si>
  <si>
    <t>Vincular a ochenta (80) ciudadanos habitantes de calle en procesos de rehabilitación y/o resocialización</t>
  </si>
  <si>
    <t>Avance Programa CIUDADANOS HABITANTES DE CALLE CON PROTECCIÓN SOCIAL Y GARANTÍA DE DERECHOS</t>
  </si>
  <si>
    <t>Incrementar a 25% el porcentaje población migrante, colombianos retornados y de acogida atendida en el Centro Intégrate</t>
  </si>
  <si>
    <t>ATENCIÓN INTEGRAL AL MIGRANTE</t>
  </si>
  <si>
    <t>Número de personas migrantes, retornados y de acogida, beneficiadas con asistencia técnica y acompañamiento productivo y empresarial desde la ruta de inclusión productiva</t>
  </si>
  <si>
    <t>Beneficiar a tres mil quinientas treinta y cuatro (3.534) personas migrantes, retornados y de acogida, con asistencia técnica y acompañamiento productivo y empresarial desde la ruta de inclusión productiva</t>
  </si>
  <si>
    <t>12.318 personas caracterizadas en el Centro Intégrate a corte de noviembre de 2023 Fuente: Centro Intégrate, Secretaría del Interior, 2023</t>
  </si>
  <si>
    <t>Proyectos productivos formulados</t>
  </si>
  <si>
    <t>Número de personas migrantes, retornados y de acogida vinculadas laboralmente desde la ruta de inclusión productiva</t>
  </si>
  <si>
    <t>Vincular laboralmente a cincuenta y cinco (55) nuevos migrantes, retornados y de acogida desde la ruta de inclusión productiva</t>
  </si>
  <si>
    <t>92 migrantes, retornados o de acogida vinculados laboralmente desde la ruta de inclusión productiva a corte 2023 Fuente: Departamento Nacional de Planeación, 2023</t>
  </si>
  <si>
    <t>Personas vinculadas a empleo formal para población vulnerable</t>
  </si>
  <si>
    <t>Avance Programa ATENCIÓN INTEGRAL AL MIGRANTE</t>
  </si>
  <si>
    <t>Formular al 100% e implementar la Política Pública de Diversidad Sexual e Identidad de Género</t>
  </si>
  <si>
    <t>CARTAGENA DIVERSA</t>
  </si>
  <si>
    <t>01-03-04</t>
  </si>
  <si>
    <t>Número de personas LGBTIQ+ asistidas para acceder a programas de formación para el trabajo y de educación técnica y tecnológica</t>
  </si>
  <si>
    <t>Asistir a quinientas (500) personas LGBTIQ+ para acceder a programas de formación para el trabajo y de educación técnica y tecnológica</t>
  </si>
  <si>
    <t>0 Fuente: Secretaría de Participación y Desarrollo Social</t>
  </si>
  <si>
    <t>Personas beneficiadas</t>
  </si>
  <si>
    <t>Número de emprendimientos, negocios y/o proyectos productivos liderados por personas con orientaciones sexuales e identidades de género diversas financiados</t>
  </si>
  <si>
    <t>Financiar doscientos (200) emprendimientos, negocios y/o proyectos productivos liderados por personas con orientaciones sexuales e identidades de género diversas.</t>
  </si>
  <si>
    <t>0 emprendimientos de mujeres financiados a corte 2023 Fuente: Secretaría de Participación y Desarrollo Social, 2023</t>
  </si>
  <si>
    <t>Número de rutas de atención integral de violencias basadas en orientación sexual e identidad de género creadas</t>
  </si>
  <si>
    <t>Crear una (1) ruta de atención integral de violencias</t>
  </si>
  <si>
    <t>Número de procesos de sensibilización a diferentes comunidades para propiciar la transformación de imaginarios sociales frente a personas con orientaciones sexuales e identidades de género diversas y sectores LGBTIQ+ implementados</t>
  </si>
  <si>
    <t>Implementar ocho (8) procesos de sensibilización a diferentes comunidades para propiciar la transformación de imaginarios sociales frente a personas con orientaciones sexuales e identidades de género diversas y sectores LGBTIQ+</t>
  </si>
  <si>
    <t>Eventos Realizados</t>
  </si>
  <si>
    <t>Número de campañas de promoción y prevención de la salud, salud sexual y reproductiva y salud mental dirigida a personas con orientaciones sexuales e identidades de género diversas y sectores LGBTIQ+ desarrolladas</t>
  </si>
  <si>
    <t>Desarrollar ocho (8) campañas de promoción y prevención de la salud, salud sexual y reproductiva y salud mental dirigida a personas con orientaciones sexuales e identidades de género diversas y sectores LGBTIQ+</t>
  </si>
  <si>
    <t>Campañas Realizadas</t>
  </si>
  <si>
    <t>Avance Programa CARTAGENA DIVERSA</t>
  </si>
  <si>
    <t>SISTEMA DISTRITAL DEL CUIDADO</t>
  </si>
  <si>
    <t>01-03-06</t>
  </si>
  <si>
    <t>Alianzas público_x0002_populares con organizaciones de cuidado comunitario creadas</t>
  </si>
  <si>
    <t>Crear cuatro (4) alianzas público_x0002_populares con organizaciones de cuidado comunitario (1 al año)</t>
  </si>
  <si>
    <t>Alianzas formalizadas</t>
  </si>
  <si>
    <t>Ruta del cuidado con una canasta de servicios en articulación del sector público y privado para cuidadores y agentes del cuidado diseñada e implementada</t>
  </si>
  <si>
    <t>Diseñar e implementar una (1) ruta del cuidado con una canasta de servicios en articulación del sector público y privado para cuidadores y agentes del cuidado</t>
  </si>
  <si>
    <t>Sistema Distrital de Cuidado diseñado, estructurado e implementado</t>
  </si>
  <si>
    <t>Diseñar, estructurar e implementar un (1) Sistema Distrital de Cuidado</t>
  </si>
  <si>
    <t>Documentos de lineamientos técnicos elaborados</t>
  </si>
  <si>
    <t>Acciones de transformación cultural para la democratización del cuidado (nuevas masculinidades) creadas</t>
  </si>
  <si>
    <t>Crear cuatro (4) acciones de transformación cultural para la democratización del cuidado (nuevas masculinidades)</t>
  </si>
  <si>
    <t>Avance Programa SISTEMA DISTRITAL DEL CUIDADO</t>
  </si>
  <si>
    <t>2. Hambre Cero
 5. Igualdad de Género.</t>
  </si>
  <si>
    <t xml:space="preserve">Su objetivo consiste en mejorar la calidad de vida y la garantía de los derechos fundamentales para toda la ciudadanía mediante la reducción de la pobreza multidimensional.  </t>
  </si>
  <si>
    <t>Vida Digna</t>
  </si>
  <si>
    <t>Infancia, Adolescencia y Familia</t>
  </si>
  <si>
    <t>Incrementar a 50% el porcentaje de niños, niñas, adolescentes y familias beneficiarias de programas de atención integral y prevención de violencias</t>
  </si>
  <si>
    <t>ENTORNOS SEGUROS PARA LA PRIMERA INFANCIA</t>
  </si>
  <si>
    <t>02-04-03</t>
  </si>
  <si>
    <t>Número de niñas y niños en primera infancia con atenciones priorizadas en el marco de la atención integral</t>
  </si>
  <si>
    <t>Atender a dos mil ochocientos (2.800) niñas y niños en primera infancia en el marco de la atención integral anualmente</t>
  </si>
  <si>
    <t>1.534 niñas y niños en primera infancia con atenciones priorizadas en el marco de la atención integral anualmente a corte 2023 Fuente: Secretaría de Participación y Desarrollo Social, 2023</t>
  </si>
  <si>
    <t>Niños y niñas atendidos en Servicio integrales</t>
  </si>
  <si>
    <t>Número de padres, madres y cuidadores vinculados a acciones de formación para el fortalecimiento de vínculos, la crianza amorosa y la promoción de sus derechos</t>
  </si>
  <si>
    <t>Vincular a treinta y tres mil ochocientos veintidós (33.822) de padres, madres, y cuidadores en acciones de formación para el fortalecimiento de vínculos, la crianza amorosa y la promoción de sus derechos</t>
  </si>
  <si>
    <t>15.822 padres, madres y cuidadores que participan en acciones de formación para el fortalecimiento de vínculos, la crianza amorosa y la promoción de sus derechos en el cuatrienio 2020-2023 Fuente: Secretaría de Participación y Desarrollo Social, 2023</t>
  </si>
  <si>
    <t>Familias pertenecientes a cada comunidad atendida</t>
  </si>
  <si>
    <t>Centros de Desarrollo Infantil construidos y dotados en el Distrito</t>
  </si>
  <si>
    <t>Construir y dotar dos (2) Centros de Desarrollo Infantil en el Distrito</t>
  </si>
  <si>
    <t>9 Centros de Desarrollo Infantil existentes en el Distrito Fuente: Secretaría de Participación y Desarrollo Social, 2023</t>
  </si>
  <si>
    <t>Edificaciones de atención integral a la primera infancia construidas</t>
  </si>
  <si>
    <t>Centros de Desarrollo Infantil adecuados</t>
  </si>
  <si>
    <t>Adecuar tres (3) Centros de Desarrollo Infantil</t>
  </si>
  <si>
    <t>Edificaciones de atención a la primera infancia adecuadas</t>
  </si>
  <si>
    <t>Avance Programa ENTORNOS SEGUROS PARA LA PRIMERA INFANCIA</t>
  </si>
  <si>
    <t>AVANZANDO HACIA UNA INFANCIA Y ADOLESCENCIA PROTEGIDA Y SIN VIOLENCIAS</t>
  </si>
  <si>
    <t>02-04-01</t>
  </si>
  <si>
    <t>Número de niños, niñas y adolescentes vinculados en actividades para la prevención y desvinculación de situación o riesgo de todo tipo de violencia</t>
  </si>
  <si>
    <t>Vincular a treinta y seis mil (36.000) niños, niñas y adolescentes en actividades para la prevención y desvinculación de situación o riesgo de todo tipo de violencia</t>
  </si>
  <si>
    <t>30.070 niños, niñas y adolescentes que participan en actividades para la prevención y desvinculación de situación o riesgo de todo tipo de violencia Fuente: Secretaría de Participación y Desarrollo Social, 2023</t>
  </si>
  <si>
    <t>Niños, niñas, adolescentes y jóvenes beneficiados</t>
  </si>
  <si>
    <t>Número de niños, niñas, adolescentes beneficiados con acciones de prevención de amenazas o vulneración de derechos a través del Hogar de Protección</t>
  </si>
  <si>
    <t>Beneficiar a cuatrocientos ochenta (480) niños, niñas y adolescentes anualmente con acciones de prevención de amenazas o vulneración de derechos a través del Hogar de Protección</t>
  </si>
  <si>
    <t>Niños, niñas, adolescentes y jóvenes atendidios en los servicios de restablecimiento en la administración de justicia</t>
  </si>
  <si>
    <t>Ruta actualizada y socializada para la atención y protección de niños y niñas contra la Explotación Sexual Comercial de Niños Niñas y Adolescentes</t>
  </si>
  <si>
    <t>Actualizar y socializar una (1) ruta para la atención y protección de niños y niñas contra la Explotación Sexual Comercial de Niños Niñas y Adolescentes</t>
  </si>
  <si>
    <t>Ruta desactualizada para la atención y protección de niños y niñas contra la Explotación Sexual Comercial de Niños Niñas y Adolescentes Fuente: Secretaría de Participación 2023</t>
  </si>
  <si>
    <t>Número de padres, madres y cuidadores formados para la prevención de las violencias y buena crianza a niños, niñas y adolescentes</t>
  </si>
  <si>
    <t>Formar a ocho mil (8.000) padres, madres y cuidadores en prevención de las violencias y buena crianza a niños, niñas y adolescentes</t>
  </si>
  <si>
    <t>4.059 padres, madres y cuidadores formados para la prevención de las violencias y buena crianza a niños, niñas y adolescentes Fuente: Secretaría de Participación, 2023</t>
  </si>
  <si>
    <t>Niños, niñas y adolescentes atendidos</t>
  </si>
  <si>
    <t>Avance Programa AVANZANDO HACIA UNA INFANCIA Y ADOLESCENCIA PROTEGIDA Y SIN VIOLENCIAS</t>
  </si>
  <si>
    <t>JUGANDO Y PARTICIPANDO LOS DERECHOS DE LA NIÑEZ VAMOS IMPULSANDO</t>
  </si>
  <si>
    <t>02-04-02</t>
  </si>
  <si>
    <t>Número de niños, niñas y adolescentes vinculados a actividades lúdicas extramurales y del ejercicio del derecho al juego al interior de las ludotecas distritales</t>
  </si>
  <si>
    <t>Vincular a sesenta y tres mil (63.000) niños, niñas y adolescentes en actividades lúdicas extramurales y del ejercicio del derecho al juego en las ludotecas distritales</t>
  </si>
  <si>
    <t>55.465 niños, niñas y adolescentes que participan y disfrutan de actividades lúdicas extramurales y del ejercicio del derecho al juego en las ludotecas distritales Fuente: Secretaría de Participación, 2023</t>
  </si>
  <si>
    <t>Personas capacitadas</t>
  </si>
  <si>
    <t>Número de niños, niñas y adolescentes vinculados en acciones de promoción del derecho a la participación y a la asociación</t>
  </si>
  <si>
    <t>Vincular a dos mil trescientos (2.300) niños, niñas y adolescentes en acciones de promoción del derecho a la participación y a la asociación</t>
  </si>
  <si>
    <t>2.036 niños, niñas y adolescentes vinculados en acciones de promoción del derecho a la participación y a la asociación Fuente: Secretaría de Participación, 2023</t>
  </si>
  <si>
    <t>Avance Programa JUGANDO Y PARTICIPANDO LOS DERECHOS DE LA NIÑEZ VAMOS IMPULSANDO</t>
  </si>
  <si>
    <t>5. Igualdad de género. 
8. Trabajo decente y crecimiento económico. 
10. Reducción de las desigualdades.</t>
  </si>
  <si>
    <t>Su objetivo consiste en aumentar la capacidad de la ciudad en la generación de mejores ingresos y trabajo decente para sus habitantes.</t>
  </si>
  <si>
    <t>DESARROLLO ECONÓMICO EQUITATIVO</t>
  </si>
  <si>
    <t>Trabajo Decente y Cierre de Brechas Laborales</t>
  </si>
  <si>
    <t>Reducir a 6,3% la brecha de género laboral en el Distrito</t>
  </si>
  <si>
    <t>DERECHO AL TRABAJO EN CONDICIONES DE IGUALDAD Y DIGNIDAD PARA LA MUJER</t>
  </si>
  <si>
    <t>03-03-02</t>
  </si>
  <si>
    <t>Número de mujeres cualificadas para la inserción laboral</t>
  </si>
  <si>
    <t>Cualificar mil trescientos (1.300) mujeres para la inserción laboral acorde a la pertinencia y necesidades del mercado laboral de la ciudad</t>
  </si>
  <si>
    <t>600 mujeres cualificadas en inserción laboral a corte 2023 Fuente: Secretaría de Participación y Desarrollo Social, 2023</t>
  </si>
  <si>
    <t>Personas formadas</t>
  </si>
  <si>
    <t>Avance Programa DERECHO AL TRABAJO EN CONDICIONES DE IGUALDAD Y DIGNIDAD PARA LA MUJER</t>
  </si>
  <si>
    <t>8. Trabajo decente y crecimiento.
10. Reducción de las desigualdades.</t>
  </si>
  <si>
    <t>Economía Popular y Emprendimiento</t>
  </si>
  <si>
    <t>Fortalecer con capacidades técnicas y financieras a 2.876 emprendimientos y MiPymes</t>
  </si>
  <si>
    <t>AVANZAMOS PARA FORTALECER LA ECONOMÍA POPULAR Y GENERAR MEJORES INGRESOS PARA NUESTRAS FAMILIAS</t>
  </si>
  <si>
    <t>03-04-02</t>
  </si>
  <si>
    <t>Caracterización socio empresarial de familias vulnerables atendidas en el Distrito elaborada</t>
  </si>
  <si>
    <t>Elaborar una (1) caracterización socio empresarial de familias vulnerables atendidas en el Distrito</t>
  </si>
  <si>
    <t>Documento de investigación realizado</t>
  </si>
  <si>
    <t>Personas vulnerables formadas y con fortalecimiento productivo</t>
  </si>
  <si>
    <t>Formar y asistir con fortalecimiento productivo a cuatro mil (4.000) personas vulnerables</t>
  </si>
  <si>
    <t>15.976 personas vulnerables formadas y con fortalecimiento productivo a corte 2023 Fuente: Secretaría de Participación y Desarrollo Social, 2023</t>
  </si>
  <si>
    <t>Número de ferias de emprendimientos desarrolladas anualmente en el Distrito</t>
  </si>
  <si>
    <t>Desarrollar una (1) feria anual de emprendimiento en el Distrito priorizando mujeres y jóvenes</t>
  </si>
  <si>
    <t>Eventos comerciales apoyados</t>
  </si>
  <si>
    <t>Número de negocios y/o proyectos productivos liderados por mujeres financiados y formalizados</t>
  </si>
  <si>
    <t>Financiar y formalizar cien (100) negocios y/o proyectos productivos liderados por mujeres</t>
  </si>
  <si>
    <t>40 negocios y/o proyectos de mujeres financiados y formalizados a corte 2023 Fuente: Secretaría de Participación y Desarrollo Social, 2023</t>
  </si>
  <si>
    <t>Unidades productivas capitalizadas</t>
  </si>
  <si>
    <t>Avance Programa AVANZAMOS PARA FORTALECER LA ECONOMÍA POPULAR Y GENERAR MEJORES INGRESOS PARA NUESTRAS FAMILIAS</t>
  </si>
  <si>
    <t xml:space="preserve"> CARTAGENA FOMENTA LA INCLUSIÓN PRODUCTIVA JUVENIL</t>
  </si>
  <si>
    <t>Jóvenes formados en emprendimientos e inclusión productiva</t>
  </si>
  <si>
    <t>Formar a dos mil (2.000) jóvenes en emprendimientos e inclusión productiva</t>
  </si>
  <si>
    <t>2.283 jóvenes formados en emprendimientos e inclusión productiva a corte 2023 Fuente: Secretaría de Participación y Desarrollo Social, 2023</t>
  </si>
  <si>
    <t xml:space="preserve"> Personas capacitadas</t>
  </si>
  <si>
    <t>Emprendimientos juveniles apoyados financieramente</t>
  </si>
  <si>
    <t>Apoyar financieramente seiscientos (600) emprendimientos juveniles</t>
  </si>
  <si>
    <t>517 emprendimientos juveniles apoyados financieramente a corte 2023 Fuente: Secretaría de Participación y Desarrollo Social</t>
  </si>
  <si>
    <t>Jóvenes formados y certificados para la vinculación e inserción en el mercado laboral</t>
  </si>
  <si>
    <t>Formar y certificar a cuatrocientos (400) jóvenes para la vinculación e inserción en el mercado laboral</t>
  </si>
  <si>
    <t>Espacios o acciones creadas de promoción para la vinculación laboral de jóvenes al trabajo formal y promoción del primer empleo</t>
  </si>
  <si>
    <t>Crear cuatro (4) espacios o acciones de promoción para la vinculación laboral de jóvenes al trabajo formal y promoción del primer empleo</t>
  </si>
  <si>
    <t>1. Fin de la Pobreza 
2. Hambre cero 
8. Trabajo decente y crecimiento económico. 
12. Producción y consumo responsables.</t>
  </si>
  <si>
    <t>Desarrollo Agropecuario</t>
  </si>
  <si>
    <t>Incrementar en 15% el porcentaje de mujeres rurales atendidas en el servicio de extensión agropecuaria</t>
  </si>
  <si>
    <t>INCLUSIÓN PRODUCTIVA Y SOCIAL DE LA AGRICULTURA CAMPESINA, FAMILIAR Y COMUNITARIA</t>
  </si>
  <si>
    <t>03-06-01</t>
  </si>
  <si>
    <t>Número de procesos productivos de agricultura campesina familiar y comunitaria desarrollados</t>
  </si>
  <si>
    <t>Desarrollar diez (10) procesos productivos de agricultura campesina familiar y comunitaria</t>
  </si>
  <si>
    <t>0 Fuente: Unidad Municipal de Asistencia Técnica Agropecuaria, 2023</t>
  </si>
  <si>
    <t>Número de mujeres rurales atendidas con servicios de extensión agropecuaria</t>
  </si>
  <si>
    <t>Atender a mil setecientos sesenta y siete (1.767) mujeres rurales con servicios de extensión agropecuaria</t>
  </si>
  <si>
    <t>1.536 mujeres rurales atendidas con servicios de extensión en el cuatrienio 2020-2023 Fuente: Unidad Municipal de Asistencia Técnica Agropecuaria, 2023</t>
  </si>
  <si>
    <t>Pequeños productores rurales asistidos técnicamente</t>
  </si>
  <si>
    <t>Número de mujeres afros rurales atendidas con servicios de extensión agropecuaria</t>
  </si>
  <si>
    <t>Atender a doscientas (200) mujeres afro rurales con servicios de extensión agropecuaria</t>
  </si>
  <si>
    <t>Productores beneficiados con estrategias de fomento a la asociatividad</t>
  </si>
  <si>
    <t>Incrementar en 110% el porcentaje de mujeres indígenas atendidas en fortalecimiento de actividades propias</t>
  </si>
  <si>
    <t>Número de mujeres indígena atendidas en las actividades propias</t>
  </si>
  <si>
    <t>Atender a cien (100) mujeres indígenas en el fortalecimiento de las actividades propias</t>
  </si>
  <si>
    <t>48 mujeres indígenas atendidas en el cuatrienio 2020-2023 Fuente: Unidad Municipal de Asistencia Técnica Agropecuaria, 2023</t>
  </si>
  <si>
    <t>Número de circuitos cortos de comercialización implementados (mercados campesinos, ferias de negocios, HORECA, Mercado Virtual)</t>
  </si>
  <si>
    <t>Implementar tres (3) circuitos cortos de comercialización</t>
  </si>
  <si>
    <t>Avance Programa INCLUSIÓN PRODUCTIVA Y SOCIAL DE LA AGRICULTURA CAMPESINA, FAMILIAR Y COMUNITARIA</t>
  </si>
  <si>
    <t>Incrementar en 15% el porcentaje de usuarios atendidos con servicios de extensión agropecuaria</t>
  </si>
  <si>
    <t>EXTENSIÓN AGROPECUARIA, INFRAESTRUCTURA Y ACTIVOS PRODUCTIVOS PARA LA COMPETITIVIDAD AGROPECUARIA Y LA SOBERANÍA ALIMENTARIA</t>
  </si>
  <si>
    <t>03-06-02</t>
  </si>
  <si>
    <t>Número de Planes de Extensión Agropecuaria del Distrito formulados y/o ejecutados</t>
  </si>
  <si>
    <t>Formular y ejecutar un (1) Plan de Extensión Agropecuaria del Distrito</t>
  </si>
  <si>
    <t>Documentos de planeación elaborados</t>
  </si>
  <si>
    <t>Número de productores atendidos con servicios de extensión agropecuaria</t>
  </si>
  <si>
    <t>Atender a tres mil seiscientos cincuenta y dos (3.652) productores con servicios de extensión agropecuaria</t>
  </si>
  <si>
    <t>3.176 productos atendidos con servicios de extensión en el cuatrienio 2020-2023 Fuente: Unidad Municipal de Asistencia Técnica Agropecuaria, 2023</t>
  </si>
  <si>
    <t>Número de encadenamientos y/o cadenas productivas para garantizar el derecho humano a la alimentación consolidadas</t>
  </si>
  <si>
    <t>Consolidar dos (2) encadenamientos y/o cadenas productivas para garantizar el derecho humano a la alimentación</t>
  </si>
  <si>
    <t>Número de organizaciones de pescadores (pertenecientes a grupos étnicos) dotadas</t>
  </si>
  <si>
    <t>Dotar veinte (20) organizaciones de pescadores (pertenecientes a grupos étnicos)</t>
  </si>
  <si>
    <t>15 organizaciones de pescadores dotadas en el cuatrienio 2020 -2023 Fuente: Unidad Municipal de Asistencia Técnica Agropecuaria, 2023</t>
  </si>
  <si>
    <t>Asociaciones u organizaciones apoyadas</t>
  </si>
  <si>
    <t>Número de procesos productivos en producción, reproducción y mejoramiento genético (bovina y/o especies menores) formulados y/o ejecutados</t>
  </si>
  <si>
    <t>Formular y ejecutar tres (3) procesos productivos en producción, reproducción y mejoramiento genético (bovina y/o especies menores)</t>
  </si>
  <si>
    <t>Número de procesos asociativos para fortalecer las capacidades y competencias agropecuarias creados</t>
  </si>
  <si>
    <t>Crear cuatro (4) procesos asociativos para fortalecer las capacidades y competencias agropecuarias</t>
  </si>
  <si>
    <t>Proyectos asociativos estructurados</t>
  </si>
  <si>
    <t>Número de emprendimientos rurales orientados a la generación de valor agregado asistidos</t>
  </si>
  <si>
    <t>Asistir veinte (20) emprendimientos rurales orientados a la generación de valor agregado</t>
  </si>
  <si>
    <t>10 emprendimient os rurales fortalecidos a corte 2023 Fuente: Unidad Municipal de Asistencia Técnica Agropecuaria, 2023</t>
  </si>
  <si>
    <t>Unidades productivas beneficiadas</t>
  </si>
  <si>
    <t>Avance Programa EXTENSIÓN AGROPECUARIA, INFRAESTRUCTURA Y ACTIVOS PRODUCTIVOS PARA LA COMPETITIVIDAD AGROPECUARIA Y LA SOBERANÍA ALIMENTARIA</t>
  </si>
  <si>
    <t>CARTAGENA CIUDAD DE PESCADORES</t>
  </si>
  <si>
    <t>03-06-03</t>
  </si>
  <si>
    <t>Proyectos de maricultura implementados y formulados</t>
  </si>
  <si>
    <t>Formular e implementar dos (2) proyectos de maricultura</t>
  </si>
  <si>
    <t>Acciones para el fortalecimiento de la mujer en el ejercicio de la pesca desarrolladas</t>
  </si>
  <si>
    <t>Desarrollar cuatro (4) acciones para el fortalecimiento de la mujer en el ejercicio de la pesca</t>
  </si>
  <si>
    <t>Eventos realizados</t>
  </si>
  <si>
    <t>Centro de Acopio Integral creado</t>
  </si>
  <si>
    <t>Crear un (1) Centro de Acopio Integral</t>
  </si>
  <si>
    <t>Centros de acopio adecuados</t>
  </si>
  <si>
    <t>Escuelas de pescadores de saberes ancestrales creadas</t>
  </si>
  <si>
    <t>Crear una (1) escuela de pescadores de saberes ancestrales</t>
  </si>
  <si>
    <t>Documentos metodológicos elaborados</t>
  </si>
  <si>
    <t>Número de pruebas bromatológicas en los peces de la Bahía de Cartagena</t>
  </si>
  <si>
    <t>Elaborar (1) prueba bromatológica en los peces de la Bahía de Cartagena</t>
  </si>
  <si>
    <t>0 Fuente: AUNAP, 2023</t>
  </si>
  <si>
    <t>Documento de investigación</t>
  </si>
  <si>
    <t>Número de pruebas ambientales en los peces de la Bahía de Cartagena</t>
  </si>
  <si>
    <t>Elaborar (1) prueba ambiental en los peces de la Bahía de Cartagena</t>
  </si>
  <si>
    <t>Avance Programa CARTAGENA CIUDAD DE PESCADORES</t>
  </si>
  <si>
    <t>14. Vida submarina
15. Vida de ecosistemas terrestres.</t>
  </si>
  <si>
    <t>Busca mejorar la movilidad, la infraestructura y la accesibilidad, en armonía con la protección de nuestros ecosistemas. Ello, a través de la promoción del desarrollo sostenible, el ordenamiento alrededor del agua y la adaptación al cambio climático para la garantía del derecho a la ciudad de las generaciones presentes y futuras.</t>
  </si>
  <si>
    <t>CIUDAD CONECTADA Y SOSTENIBLE</t>
  </si>
  <si>
    <t>Cartagena Amigable con el Ambiente</t>
  </si>
  <si>
    <t>Incrementar en 4% el porcentaje de espacios públicos intervenidos para sana convivencia y protección de animales domésticos</t>
  </si>
  <si>
    <t>BIENESTAR ANIMAL Y PROTECCIÓN DE LA VIDA SILVESTRE</t>
  </si>
  <si>
    <t>04-04-04</t>
  </si>
  <si>
    <t>Número de actividades desarrolladas por año para promover la protección y bienestar animal en sectores turísticos de la ciudad</t>
  </si>
  <si>
    <t>Desarrollar doce (12) actividades por año para promover la protección y bienestar animal en sectores turísticos</t>
  </si>
  <si>
    <t>Instancias territoriales asistidas técnicamente</t>
  </si>
  <si>
    <t>Incrementar en 15% el porcentaje de participacion de la ciudadania en actividades de control social y promocion del bienestar animal</t>
  </si>
  <si>
    <t>Número de protocolos estandarizados para la atención a animales domésticos y silvestres</t>
  </si>
  <si>
    <t>Estandarizar tres (3) protocolos para la atención a animales domésticos y silvestres</t>
  </si>
  <si>
    <t>Documentos de lineamientos técnicos realizados</t>
  </si>
  <si>
    <t>Número de módulos o aplicativos funcionales de software integrados en una plataforma web de acceso abierto creados</t>
  </si>
  <si>
    <t>Crear tres (3) módulos o aplicativos funcionales de software integrados en una plataforma web de acceso abierto</t>
  </si>
  <si>
    <t>Sistemas de información implementados</t>
  </si>
  <si>
    <t>Incrementar en 80% el porcentaje de avance en la habilitación de la infraestructura fija y móvil para el bienestar animal</t>
  </si>
  <si>
    <t>Número total de animales atendidos por año en las jornadas de salud, prevención y protección animal</t>
  </si>
  <si>
    <t>Atender a veinte mil (20.000) animales por año en jornadas de salud, prevención y protección animal</t>
  </si>
  <si>
    <t>4.824 animales atendidos en jornadas de salud, prevención y protección animal a corte 2023 Fuente: Unidad Municipal de Asistencia Técnica Agropecuaria, 2023</t>
  </si>
  <si>
    <t>Animales atendidos en el coso municipal</t>
  </si>
  <si>
    <t>Número de animales domésticos censados</t>
  </si>
  <si>
    <t>Censar cien mil (100.000) animales domésticos</t>
  </si>
  <si>
    <t>393 animales censados a corte 2023 Fuente: Unidad Municipal de Asistencia Técnica Agropecuaria 2023</t>
  </si>
  <si>
    <t>Animales atendidos</t>
  </si>
  <si>
    <t>Incrementar en 40% el porcentaje de incidencias y/o denuncias reportadas con verificación posterior a la intervención inicial sobre maltrato animal</t>
  </si>
  <si>
    <t>Centro de Bienestar Animal del Distrito creado y en operación</t>
  </si>
  <si>
    <t>Crear y poner en operación un (1) Centro de Bienestar Animal del Distrito</t>
  </si>
  <si>
    <t>Infraestructura para el bienestar animal construida y dotada</t>
  </si>
  <si>
    <t>Número de unidades móviles de atención veterinaria dotadas</t>
  </si>
  <si>
    <t>Dotar tres (3) unidades móviles de atención veterinaria</t>
  </si>
  <si>
    <t>Infraestructura para el bienestar animal construida</t>
  </si>
  <si>
    <t>Avance Programa BIENESTAR ANIMAL Y PROTECCIÓN DE LA VIDA SILVESTRE</t>
  </si>
  <si>
    <t>16. Paz, justicia e instituciones sólidas</t>
  </si>
  <si>
    <t>Consiste en crear un gobierno abierto y el desarrollo de instituciones inclusivas que impulsen la transparencia, la seguridad jurídica, la gestión pública basada en la evidencia y la participación, con miras a la garantía de los derechos de la ciudadanía y a la satisfacción de sus necesidades mediante procesos de innovación pública.</t>
  </si>
  <si>
    <t>INNOVACION PÚBLICA Y PARTICIPACIÓN CIUDADANA</t>
  </si>
  <si>
    <t>Participación ciudadana y acción comunal</t>
  </si>
  <si>
    <t>Incrementar a 10,38% el porcentaje de jóvenes que concurren en instancias de participación ciudadana (10.000 jóvenes)</t>
  </si>
  <si>
    <t>PROMOCIÓN Y GARANTÍA PARA LA PARTICIPACIÓN SOCIOPOLÍTICA JUVENIL</t>
  </si>
  <si>
    <t>05-05-02</t>
  </si>
  <si>
    <t>Número de voluntariados juveniles distritales conformados</t>
  </si>
  <si>
    <t>Conformar un (1) voluntariado juvenil distrital</t>
  </si>
  <si>
    <t>Instancia creada</t>
  </si>
  <si>
    <t>Número de escuelas de formación en liderazgo juvenil</t>
  </si>
  <si>
    <t>Crear una (1) escuela de formación en liderazgo juvenil</t>
  </si>
  <si>
    <t>Documento de lineamientos tecnicos</t>
  </si>
  <si>
    <t>Número de jóvenes vinculados en programas de formación sociopolítica y habilidades para la vida</t>
  </si>
  <si>
    <t>Vincular ocho mil (8.000) jóvenes en programas de formación sociopolítica y habilidades para la vida</t>
  </si>
  <si>
    <t>11.419 jóvenes vinculados en programas de formación sociopolítica y habilidades para la vida a corte a 2023 Fuente: Secretaría de Participación y Desarrollo Social, 2023</t>
  </si>
  <si>
    <t>Programas para el fortalecimiento de los derechos de la Juventud implementado</t>
  </si>
  <si>
    <t>Implementar cuatro (4) programas (uno por año) para el fortalecimiento de los derechos de la Juventud</t>
  </si>
  <si>
    <t>Consejo Distrital de Juventud y Plataforma de Juventudes acompañados</t>
  </si>
  <si>
    <t>Acompañar con apoyo técnico, administrativo y logístico al Consejo Distrital de Juventud y Plataforma de Juventudes</t>
  </si>
  <si>
    <t>1 acompañamiento realizado a la Plataforma de Juventudes Fuente: Secretaría de Participación y Desarrollo Social, 2023</t>
  </si>
  <si>
    <t>Instancia apoyada</t>
  </si>
  <si>
    <t>Avance Programa PROMOCIÓN Y GARANTÍA PARA LA PARTICIPACIÓN SOCIOPOLÍTICA JUVENIL</t>
  </si>
  <si>
    <t>10. Reducción de las desigualdades 
5. Igualdad de Género</t>
  </si>
  <si>
    <t>Incrementar al 9,11% el porcentaje de mujeres vinculadas a procesos políticos, sociales y participativos</t>
  </si>
  <si>
    <t>DERECHO A LA PARTICIPACIÓN Y REPRESENTACIÓN CON EQUIDAD DE GÉNERO</t>
  </si>
  <si>
    <t>05-05-01</t>
  </si>
  <si>
    <t>Consejo Consultivo de Mujeres y Equidad de Género creado</t>
  </si>
  <si>
    <t>Crear un (1) Consejo Consultivo de Mujeres y Equidad de Género</t>
  </si>
  <si>
    <t>Número de mujeres formadas para la participación sociopolítica, liderazgo e incidencia política en el Distrito</t>
  </si>
  <si>
    <t>Formar a tres mil (3.000) mujeres para la participación sociopolítica, liderazgo e incidencia política en el Distrito</t>
  </si>
  <si>
    <t>Casa de la Mujer en operación y/o funcionamiento</t>
  </si>
  <si>
    <t>Diseñar, construir y dotar una (1) Casa de la Mujer para su operación y/o funcionamiento</t>
  </si>
  <si>
    <t>Una (1) Casa creada Fuente: Secretaría de Participación y Desarrollo Social, 2023</t>
  </si>
  <si>
    <t>Estudios de preinversión elaborados</t>
  </si>
  <si>
    <t>Avance Programa DERECHO A LA PARTICIPACIÓN Y REPRESENTACIÓN CON EQUIDAD DE GÉNERO</t>
  </si>
  <si>
    <t>10. Reducción de las desigualdades.
 16. Paz, justicia e instituciones sólidas.</t>
  </si>
  <si>
    <t>Garantizar a las comunidades Negras, Afrocolombiana, Raizales, Palenquera e Indígenas (pueblos Kankuamos, Inga y Zenúes), que habitan en Distrito de Cartagena, el fortalecimiento de su autonomía, brindar protección de sus derechos, mejorar las condiciones de vida a través de la implementación de medidas concertadas en la gestión del desarrollo integral, y en el marco de la garantía de los derechos humanos individuales y colectivos</t>
  </si>
  <si>
    <t>DE LOS PUEBLOS Y COMUNIDADES ETNICAS</t>
  </si>
  <si>
    <t>Territorio Sitio de Paz y Pensamiento Colectivo</t>
  </si>
  <si>
    <t>Incrementar a 50% el porcentaje de población indígena que habita el Distrito de Cartagena vinculada a procesos fortalecimiento y reconocimiento de sus derechos, diversidad étnica y cultural como un principio fundamental</t>
  </si>
  <si>
    <t>ATENCIÓN INTEGRAL PARA LAS COMUNIDADES INDÍGENAS</t>
  </si>
  <si>
    <t>Niños, niñas y adolescentes indígenas vinculados en actividades lúdicas extramurales y del ejercicio del derecho al juego</t>
  </si>
  <si>
    <t>Vincular a quinientos (500) niños, niñas y adolescentes indígenas en actividades lúdicas extramurales y del ejercicio del derecho al juego</t>
  </si>
  <si>
    <t>MUJER INDÍGENA, FAMILIA Y GENERACIÓN DE INGRESOS</t>
  </si>
  <si>
    <t>Emprendimientos de mujeres indígenas distribuidas en los 6 cabildos del Distrito financiados</t>
  </si>
  <si>
    <t>Financiar sesenta (60) emprendimientos de mujeres indígenas distribuidas en los 6 Cabildos del Distrito</t>
  </si>
  <si>
    <t>Mujeres indígenas atendidas en el fortalecimiento de las actividades propias</t>
  </si>
  <si>
    <t>Atender a cien (100) mujeres indígenas en el fortalecimiento de sus actividades propias</t>
  </si>
  <si>
    <t>48 organizaciones de mujeres indígena asistidas a corte 2023 Fuente Unidad Municipal de Asistencia Técnica Agropecuaria, 2023</t>
  </si>
  <si>
    <t>Mujeres indígenas atendidas con servicios de extensión agropecuaria</t>
  </si>
  <si>
    <t>Atender a cien (100) mujeres indígenas con servicios de extensión agropecuaria</t>
  </si>
  <si>
    <t>1.536 mujeres indígenas atendidas a corte 2023 Fuente Unidad Municipal de Asistencia Técnica Agropecuaria, 2023</t>
  </si>
  <si>
    <t>Avance Programa MUJER INDÍGENA, FAMILIA Y GENERACIÓN DE INGRESOS</t>
  </si>
  <si>
    <t>Página: 2 de 3</t>
  </si>
  <si>
    <t>DEPENDENCIA : SECRETARIA DE PARTICIPACION Y DESARROLLO SOCIAL</t>
  </si>
  <si>
    <t>GESTIÓN ADMINISTRATIVA - MIPG</t>
  </si>
  <si>
    <t>ADMINISTRACIÓN DE RIESGOS</t>
  </si>
  <si>
    <t>DIMENSIÓN (ES) DE MIPG</t>
  </si>
  <si>
    <t xml:space="preserve"> POLÍTICA DE GESTIÓN Y DESEMPEÑO INSTITUCIONAL</t>
  </si>
  <si>
    <t>PROCESO ASOCIADO</t>
  </si>
  <si>
    <t>Implementación de estrategias para una vida libre de violencias para los habitantes en Cartagena de Indias</t>
  </si>
  <si>
    <t>Implementación de un modelo de intervención para mujeres víctimas del conflicto armado en Cartagena de Indias</t>
  </si>
  <si>
    <t>Servicio de atención integral a los adultos mayores del distrito de Cartagena de indias</t>
  </si>
  <si>
    <t>Apoyo para la atención integral de personas mayores en estado de vulnerabilidad, maltrato, abandono y situación de calle del Distrito de Cartagena de Indias</t>
  </si>
  <si>
    <t>Asistencia Y FORTALECIMIENTO DE LA GESTIÓN Y SEGURIDAD HUMANA DE LAS PERSONAS CON DISCAPACIDAD, FAMILIA Y / O CUIDADORES EN Cartagena de Indias</t>
  </si>
  <si>
    <t xml:space="preserve">Fortalecimiento DE LA INCLUSIÓN SOCIAL Y PRODUCTIVA DE LAS PERSONAS CON DISCAPACIDAD, FAMILIAS Y /O CUIDADORES EN LA CIUDAD DE Cartagena de Indias  </t>
  </si>
  <si>
    <t>Servicio de atencion integral a la poblacion habitante de calle del distrito de Cartagena de Indias</t>
  </si>
  <si>
    <t>Implementación de estrategias para impulsar la inclusión laboral y productiva de migrantes, retornados y personas acogidas en el distrito de Cartagena de Indias</t>
  </si>
  <si>
    <t>Implementación de estrategias para la atención integral de la población con orientaciones e identidades de género diversas en Cartagena de Indias</t>
  </si>
  <si>
    <t>Implementación del sistema Distrital del cuidado en el Distrito de Cartagena de Indias</t>
  </si>
  <si>
    <t>Fortalecimiento de la Oferta Institucional para la Atención y Protección de la Primera Infancia en el Distrito de Cartagena de Indias</t>
  </si>
  <si>
    <t>Generación de servicios que garanticen la protección integral de niños, niñas y adolescentes en el distrito de Cartagena de Indias</t>
  </si>
  <si>
    <t>Generación de espacios para el derecho al juego y la participación, en contextos seguros y estimulantes para niños, niñas y adolescentes del distrito de Cartagena de Indias</t>
  </si>
  <si>
    <t>Diseño e implementación de estrategias para la cualificación laboral de las mujeres en Cartagena de Indias</t>
  </si>
  <si>
    <t>Implementación DE ESTRATEGIAS DE EMPRENDIMIENTO Y EMPLEABILIDAD QUE FORTALEZCAN LA ECONOMIA POPULAR DE LAS FAMILIAS VULNERABLES DEL DISTRITO DE Cartagena de Indias</t>
  </si>
  <si>
    <t xml:space="preserve">Fortalecimiento en la generación de ingresos y el derecho al trabajo para la mujer en Cartagena de Indias </t>
  </si>
  <si>
    <t xml:space="preserve">Fortalecimiento de estrategias para  la inserción laboral, competencias socio-ocupacionales y empresariales de los jóvenes en el distrito de Cartagena de Indias </t>
  </si>
  <si>
    <t>FOMENTO EMPRESARIAL Y DESARROLLO SOSTENIBLE</t>
  </si>
  <si>
    <t>Desarrollo de una gestión integral para incentivar la formalización de la economía popular en  Cartagena de Indias.</t>
  </si>
  <si>
    <t xml:space="preserve">Fortalecimiento de la Agricultura Campesina, Familiar y Comunitaria en el Distrito de Cartagena de Indias </t>
  </si>
  <si>
    <t>Servicio de Extensión Rural Agropecuaria, para la Competitividad y Soberanía Alimentaria a Pequeños Productores Asentados en la Zona Rural del Distrito de Cartagena de Indias.</t>
  </si>
  <si>
    <t xml:space="preserve">Fortalecimiento de capacidades técnicas para el desarrollo de la actividad pesquera en el Distrito de Cartagena de Indias </t>
  </si>
  <si>
    <t xml:space="preserve">Generación de capacidades para la protección y bienestar animal en el Distrito de Cartagena de Indias </t>
  </si>
  <si>
    <t xml:space="preserve">Implementación de un Centro de Bienestar Animal en el Distrito de Cartagena de Indias </t>
  </si>
  <si>
    <t>APLICACIÓN DE PRUEBAS BROMATOLÓGICAS Y AMBIENTALES EN PECES DE LA BAHÍA DE CARTAGENA</t>
  </si>
  <si>
    <t xml:space="preserve">Fortalecimiento de la participación sociopolitica juvenil del distrito de Cartagena de Indias </t>
  </si>
  <si>
    <t>Desarrollo de capacidades para la participación e incidencia ciudadana de las mujeres de Cartagena de indias</t>
  </si>
  <si>
    <t>GENERACIÓN DE ESPACIOS PARA EL DERECHO AL JUEGO EN CONTEXTOS SEGUROS Y ESTIMULANTES PARA NIÑOS, NIÑAS Y ADOLESCENTES INDÍGENAS DEL DISTRITO DE CARTAGENA DE INDIAS</t>
  </si>
  <si>
    <t>Fortalecimiento en la generación de ingresos y el derecho al trabajo para mujeres indigenas en el distrito</t>
  </si>
  <si>
    <t>Fortalecimiento de la Agricultura Campesina, Familiar y Comunitaria para las mujeres indígenas en el Distrito de Cartagena de Indias</t>
  </si>
  <si>
    <t>Página: 3 de 3</t>
  </si>
  <si>
    <t>SECRETARIA DE PARTICIPACION Y DESARROLLO SOCIAL - UMATA</t>
  </si>
  <si>
    <t>PROYECTOS DE INVERSIÓN</t>
  </si>
  <si>
    <t>PLAN ANUAL DE ADQUISICIONES</t>
  </si>
  <si>
    <t>PROGRAMACIÓN PRESUPUESTAL</t>
  </si>
  <si>
    <t xml:space="preserve"> META PRODUCTO PDD 2025</t>
  </si>
  <si>
    <t>OBJETIVO ESPECIFICO DEL PROYECTO</t>
  </si>
  <si>
    <t>PONDERACIÓN DE  PRODUCTO</t>
  </si>
  <si>
    <t>ACTIVIDADES DE PROYECTO DE INVERSIÓN 
( HITOS )</t>
  </si>
  <si>
    <t>PROGRAMACIÓN NUMÉRICA DE LA ACTIVIDAD PROYECTO 
 2025</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</si>
  <si>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</si>
  <si>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</si>
  <si>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</si>
  <si>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</si>
  <si>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</si>
  <si>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</si>
  <si>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</si>
  <si>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</si>
  <si>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</si>
  <si>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</si>
  <si>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</si>
  <si>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</si>
  <si>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</si>
  <si>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</si>
  <si>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</si>
  <si>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</si>
  <si>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</si>
  <si>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</si>
  <si>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</si>
  <si>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</si>
  <si>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</si>
  <si>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</si>
  <si>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</si>
  <si>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</si>
  <si>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</si>
  <si>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</si>
  <si>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</si>
  <si>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</si>
  <si>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</si>
  <si>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
ENERO - MARZO 2025</t>
  </si>
  <si>
    <t>OBSERVACIONES
 ABRIL - JUNIO 2025</t>
  </si>
  <si>
    <t>OBSERVACIONES
JULIO - SEPTIEMBRE 2025</t>
  </si>
  <si>
    <t>OBSERVACIONES 
OCTUBRE - DICIEMBRE 2025</t>
  </si>
  <si>
    <t>LINK SOPORTES EVIDENCIAS 
ENERO - MARZO 2025</t>
  </si>
  <si>
    <t>LINK SOPORTES EVIDENCIAS   ABRIL - JUNIO 2025</t>
  </si>
  <si>
    <t>LINK SOPORTES EVIDENCIAS 
JULIO - SEPTIEMBRE 2025</t>
  </si>
  <si>
    <t>LINK SOPORTES EVIDENCIAS 
OCTUBRE - DICIEMBRE 2025</t>
  </si>
  <si>
    <t>2,3,4501</t>
  </si>
  <si>
    <t>DISMINUIR LOS INDICES DE VIOLENCIA CONTRA MUJERES QUE HABITAN EL DISTRITO DE CARTAGENA</t>
  </si>
  <si>
    <t>Aumentar acciones para la transformación de estereotipos nocivos de género</t>
  </si>
  <si>
    <t>Servicio de promoción de convivencia y no repetición</t>
  </si>
  <si>
    <t>Diseñar Campañas enfocadas a nuevas masculinidades.</t>
  </si>
  <si>
    <t>EQUIDAD DE LA MUJER</t>
  </si>
  <si>
    <t xml:space="preserve"> Campañas diseñadas</t>
  </si>
  <si>
    <t>ASUNTOS PARA LA MUJER</t>
  </si>
  <si>
    <t xml:space="preserve">
Administrativos</t>
  </si>
  <si>
    <t xml:space="preserve">Mejorando el proceso de contratación para que se de manera oportuna </t>
  </si>
  <si>
    <t>SI</t>
  </si>
  <si>
    <t xml:space="preserve">CONTRATAR LA PRESTACIÓN DE SERVICIOS PROFESIONALES Y DE APOYO A LA GESTION, QUE PERMITA DESARROLLAR LAS FUNCIONES Y/O ACTIVIDADES INHERENTES AL PROYECTO DE INVERSIÓN “IMPLEMENTACIÓN DE ESTRATEGIAS PARA UNA VIDA LIBRE DE VIOLENCIAS PARA LOS HABITANTES DE CARTAGENA” DE LA SECRETARIA DE PARTICIPACIÓN Y DESARROLLO SOCIAL. /PRESTACIÓN DE SERVICIOS LOGISTICOS Y DE SUMINISTROS  PARA EL DISEÑO DE CAMPAÑAS  ENFONCAS EN NUEVAS MASCULINIDADES DEL GRUPO ASUNTOS DE  LA MUJER DE LA SECRETARIA DE PARTICIPACIÓN Y DESARROLLO SOCIAL </t>
  </si>
  <si>
    <t>CONTRATACION DIRECTA Y SELECCIÓN ABREVIADA</t>
  </si>
  <si>
    <t>1.2.1.0.00-001 - ICLD
1.2.3.2.22-053 - CONTRAPRESTACION PORTUARIA</t>
  </si>
  <si>
    <t>IMPLEMENTACION DE ESTRATEGIAS PARA UNA VIDA LIBRE DE VIOLENCIAS PARA LOS HABITANTES EN  CARTAGENA DE INDIAS</t>
  </si>
  <si>
    <t>Implementacion de Estrategias para una Vida Libre de Violencias para los Habitantes de Cartagena de Indias</t>
  </si>
  <si>
    <t>Diseñar y ejecucutar el plan de formacion para la transformacion  de esterotipos nocivos  de genero</t>
  </si>
  <si>
    <t xml:space="preserve"> Plan de formacion diseñado y ejecutado</t>
  </si>
  <si>
    <t>DISEÑAR Y EJECUTAR EL PLAN DE FORMACIÓN PARA LA TRANSFORMACIÓN DE ESTEREOTIPOS NOCIVOS DE GÉNERO EN EL MARCO DEL PROYECTO DE INVERSIÓN IMPLEMENTACIÓN DE ESTRATEGIAS PARA UNA VIDA LIBRE DE VIOLENCIAS PARA LOS HABITANTES EN CARTAGENA DE INDIAS</t>
  </si>
  <si>
    <t>CONTRATACION DIRECTA</t>
  </si>
  <si>
    <t>Aumentar la oferta institucional pertinente que prevenga, atienda y mitigue las distintas formas de violencia contra la mujer</t>
  </si>
  <si>
    <t>Servicio de orientación a casos de violencia de género (Producto principal del proyecto)</t>
  </si>
  <si>
    <t>Brindar orientacion psicologica y jurìdica a mujeres victimas de violencia</t>
  </si>
  <si>
    <t>Orientaciones psicologica y jurìdica a mujeres victimas.</t>
  </si>
  <si>
    <t>UCG 1,2,3,8,9,10,4,5,6,7,11,12,12,14,15</t>
  </si>
  <si>
    <t>CONTRATAR LA PRESTACIÓN DE SERVICIOS PROFESIONALES Y DE APOYO A LA GESTION, QUE PERMITA DESARROLLAR LAS FUNCIONES Y/O ACTIVIDADES INHERENTES AL PROYECTO DE INVERSIÓN “IMPLEMENTACIÓN DE ESTRATEGIAS PARA UNA VIDA LIBRE DE VIOLENCIAS PARA LOS HABITANTES DE CARTAGENA” DE LA SECRETARIA DE PARTICIPACIÓN Y DESARROLLO SOCIAL.</t>
  </si>
  <si>
    <t xml:space="preserve">Desarrollar jornadas para la toma de conciencia frente a las VBG dirigidas a la ciudadanìa colombiana </t>
  </si>
  <si>
    <t xml:space="preserve"> Jornadas para toma de conciencia frente a las VBG realizadas</t>
  </si>
  <si>
    <t>UCG 4,6,14,13,12,Unidad comunera de gobierno rural,)</t>
  </si>
  <si>
    <t xml:space="preserve"> CONTRATAR LA PRESTACIÓN DE SERVICIOS PROFESIONALES Y DE APOYO A LA GESTION, QUE PERMITA DESARROLLAR LAS FUNCIONES Y/O ACTIVIDADES INHERENTES AL PROYECTO DE INVERSIÓN “IMPLEMENTACIÓN DE ESTRATEGIAS PARA UNA VIDA LIBRE DE VIOLENCIAS PARA LOS HABITANTES DE CARTAGENA” DE LA SECRETARIA DE PARTICIPACIÓN Y DESARROLLO SOCIAL / PRESTACIÓN DE SERVICIOS LOGISTICOS Y DE SUMINISTROS  PARA EL DESARROLLO DE JORNADAS VBG DIRIGIDAS A LA CIUDADANIA, DEL GRUPO ASUNTOS DE  LA MUJER DE LA SECRETARIA DE PARTICIPACIÓN Y DESARROLLO SOCIAL DEL DISTRITO DE CARTAGENA DE INDIAS.</t>
  </si>
  <si>
    <t>MIINIMA CUANTA Y CONTRATACION DIRECTA</t>
  </si>
  <si>
    <t xml:space="preserve">Realizar eventos conmemorativos de fechas especiales de las mujeres. </t>
  </si>
  <si>
    <t xml:space="preserve"> Eventos conmemorativos realizados</t>
  </si>
  <si>
    <t>UCG (6,1)</t>
  </si>
  <si>
    <t xml:space="preserve">SI </t>
  </si>
  <si>
    <t xml:space="preserve">PRESTACIÓN DE SERVICIOS LOGISTICOS Y DE SUMINISTROS  PARA EL DESARROLLO DE LAS CONMEMORACIONES  ESPECIALES DE LAS MUJERS DEL DISTRITO DE CARTAGENA, DEL GRUPO ASUNTOS DE  LA MUJER DE LA SECRETARIA DE PARTICIPACIÓN Y DESARROLLO SOCIAL </t>
  </si>
  <si>
    <t>SELECCIÓN ABREVIADA</t>
  </si>
  <si>
    <t>Se realizó un evento en conmemoración del día internacional de la mujer bajo el marco del contrato MC-SPDS-001-2025</t>
  </si>
  <si>
    <t>https://community.secop.gov.co/Public/Tendering/ContractNoticePhases/View?PPI=CO1.PPI.37568305&amp;isFromPublicArea=True&amp;isModal=False</t>
  </si>
  <si>
    <t>Implementar de medidas de atención y protección a mujeres víctimas de violencia.</t>
  </si>
  <si>
    <t>Servicio de protección individual en riesgo extraordinario y extremo</t>
  </si>
  <si>
    <t>Contratar casa refugio para atender a mujeres victimas de violencia de pareja y violencia sexual con hijos menores de edad.</t>
  </si>
  <si>
    <t xml:space="preserve"> Casa refugio contratada</t>
  </si>
  <si>
    <t>AUNAR ESFUERZOS TÉCNICOS, ADMINISTRATIVOS Y FINANCIEROS PARA BRINDAR ATENCIÓN TEMPORAL E INTEGRAL A MUJERES VÍCTIMAS DE VIOLENCIA DE PAREJA, Y VIOLENCIA SEXUAL Y A SUS HIJAS E HIJOS MENORES DE 25 AÑOS EN MODALIDAD DE CASA REFUGIO CON ATENCIÒN INMEDIATA EN SERVICIOS SICOSOCIAL, HABITACIONAL, ALIMENTARIOS Y JURIDICOS CON ENFOQUE DE GENERO, BAJO LOS LINEAMIENTOS ESTABLECIDOS EN LA LEY 1257 DEL 2008</t>
  </si>
  <si>
    <t xml:space="preserve">REGIMEN ESPECIAL CON OFERTA </t>
  </si>
  <si>
    <t xml:space="preserve">Mediante contrato CD-SPDS-CONVASO-001-2025
con el siguiente objeto contractual:  PRESTACIÓN DE SERVICIOS LOGISTICOS Y DE SUMINISTROS PARA EL DESARROLLO DE LAS CONMEMORACIONES ESPECIALES DEL GRUPO DE ASUNTOS DE LA MUJER DE LA SECRETARIA DE PARTICIPACION Y DESARROLLO SOCIAL DEL DISTRITO DE CARTAGENA, se cumple con esta actividad. </t>
  </si>
  <si>
    <t xml:space="preserve">El contrato de la casa refugio tiene un plazo hasta diciembre de la vigencia. </t>
  </si>
  <si>
    <t>https://community.secop.gov.co/Public/Tendering/ContractNoticePhases/View?PPI=CO1.PPI.37940980&amp;isFromPublicArea=True&amp;isModal=False</t>
  </si>
  <si>
    <t>APROPIACIÓN DEFINIVA PROGRAMA</t>
  </si>
  <si>
    <t>2,3,4502</t>
  </si>
  <si>
    <t>DISMINUIR LOS INDICES DE VIOLENCIA CONTRA MUJERES VICTIMAS DEL CONFLICTO ARMADO QUE HABITAN EL DISTRITO DE CARTAGENA</t>
  </si>
  <si>
    <t>Aumentar la oferta institucional y acciones afirmativas de prevención, atención y mitigación de las distintas formas de violencia contra las mujeres víctimas del conflicto armado.</t>
  </si>
  <si>
    <t>Servicio de promoción de la garantía de derechos (Producto principal del proyecto)</t>
  </si>
  <si>
    <t>1 Ejecutar acciones simbòlicas, artìsticas y comunitarias en torno  a la memoria historica, la paz y creaciòn de grupos de apoyo a nivel local.</t>
  </si>
  <si>
    <t>CONSTRUCCIÓN DE PAZ</t>
  </si>
  <si>
    <t>Reuniones realizadas</t>
  </si>
  <si>
    <t>Administrativos</t>
  </si>
  <si>
    <t>Mejorando el proceso de contratación para que se de manera oportuna</t>
  </si>
  <si>
    <t>PRESTACIÓN DE SERVICIOS  DE ACCIONES SIMBÒLICAS, ARTISTICAS Y COMUNITARIAS EN EL MARCO DEL PROYECTO DE INVERSION IMPLEMETACION DE UN MODELO DE INTERVENCION PARA MUJERES VICTIMAS DEL CONFLICTO ARMADO EN CARTAGENA DE INDIAS.</t>
  </si>
  <si>
    <t>1.2.1.0.00-001 - ICLD</t>
  </si>
  <si>
    <t>IMPLEMENTACION DE UN MODELO DE INTERVENCION PARA MUJERES VICTIMAS DEL CONFLICTO ARMADO EN  CARTAGENA DE INDIAS</t>
  </si>
  <si>
    <t>Actualmente se encuentra en proceso de contratación del operador que ejecute las actividades adscritas a este proyecto de inversión.</t>
  </si>
  <si>
    <t>Implementacion de un modelo de intervencion para mujeres vìctimas del conflicto armado en Cartagena de Indias</t>
  </si>
  <si>
    <t>2. Realizar Jornadas para la toma de conciencia frente a las VBG dirigidas a las mujeres vìctimas del conflicto armado.</t>
  </si>
  <si>
    <t>CONTRATAR LA PRESTACIÓN DE SERVICIOS PROFESIONALES Y DE APOYO A LA GESTION, QUE PERMITA DESARROLLAR LAS FUNCIONES Y/O ACTIVIDADES INHERENTES AL PROYECTO DE INVERSIÓN “Implementacion de un modelo de intervencion para mujeres vìctimas del conflicto armado en Cartagena de Indias</t>
  </si>
  <si>
    <t xml:space="preserve">MINIMA CUANTIA </t>
  </si>
  <si>
    <t>3. Diseñar una metodología participativa para identificar las necesidades de las mujeres víctimas de conflicto respecto a la memoria histórica, la paz y la reconciliación.</t>
  </si>
  <si>
    <t>Documento Tecnico</t>
  </si>
  <si>
    <t>CONTRATAR EL DISEÑO DE UNA METODOLOGÍA PARTICIPATIVA PARA LA IDENTIFICACIÓN DE NECESIDADES Y SENSIBILIZACIÓN SOBRE VBG A MUJERES VÍCTIMAS DEL CONFLICTO ARMADO</t>
  </si>
  <si>
    <t>4. Diseñar la Metodología para las Jornadas de Sensibilización sobre VBG a mujeres víctimas del conflicto armado</t>
  </si>
  <si>
    <t>2,3,4104</t>
  </si>
  <si>
    <t>REDUCIR LOS NIVELES DE VULNERABILIDAD EN LA POBLACIÓN MAYOR DEL DISTRITO DE CARTAGENA</t>
  </si>
  <si>
    <t>Aumentar la disponibilidad de la infraestructura física para la prestación de servicios de cuidado integral y bienestar social de las personas mayores.</t>
  </si>
  <si>
    <t>Servicio de asistencia técnica a proyectos productivos de las granjas para adultos mayores</t>
  </si>
  <si>
    <t>1, Adecuación para el fortalecimiento de los centros de vida en el distrito de Cartagena.</t>
  </si>
  <si>
    <t>SEGURIDAD ALIMENTARIA</t>
  </si>
  <si>
    <t>Centros de vidas adecuados.</t>
  </si>
  <si>
    <t>ADULTO MAYOR</t>
  </si>
  <si>
    <t>Verificar y hacer monitoreo a los procesos de contratación</t>
  </si>
  <si>
    <t>NO</t>
  </si>
  <si>
    <t>1.2.3.1.19-088 - ESTAMPILLAS AÑOS DORADOS
1.3.2.3.11-109 - RF ESTAMPILLA AÑOS DORADOS</t>
  </si>
  <si>
    <t>SERVICIO DE ATENCION INTEGRAL A LOS ADULTOS MAYORES DEL DISTRITO DE  CARTAGENA DE INDIAS</t>
  </si>
  <si>
    <t>2, Realizar la adecuación de los espacios de atención para la seguridad y salud en el trabajo en los centros de vida del distrito.</t>
  </si>
  <si>
    <t xml:space="preserve"> Espacios de atención para la seguridad y salud en el trabajo</t>
  </si>
  <si>
    <t xml:space="preserve">UCG 9
UCG RURAL 1
UCG 4
UCG RURAL 2
UCG 5
UCG 6
UCG 14
UCG7
UCG RURAL 3
</t>
  </si>
  <si>
    <t xml:space="preserve">a la fecha se han implementado señalizaciones y dotaciones de extintores en 16 centros de vida del distrito de Cartagena </t>
  </si>
  <si>
    <t>3, Realizar los estudios y diseños para la construcción y/o adecuación de espacios de atención a adultos mayores.</t>
  </si>
  <si>
    <t xml:space="preserve"> estudios y diseños de preinversion </t>
  </si>
  <si>
    <t>CONTRATAR LA FORMULACIÓN DE ESTUDIOS Y DISEÑOS PARA LACONSTRUCCION Y ADECUACION DE LOS CENTROS DE VIDA DEL DISTRITO TURÍSTICO Y CULTURAL DE CARTAGENA.</t>
  </si>
  <si>
    <t xml:space="preserve">Se anexa CDP cuyo objeto es CONSULTORIA PARA LA ELABORACIÓN DE LOS ESTUDIOS Y DISEÑOS DEFINITIVOS PARA LA CONSTRUCCIÓN Y DOTACIÓN DE CENTROS DE VIDA EN EL DISTRITO DE CARTAGENA. 
Se encuentra en la unidad de contratacion la ficha tecnica para esta consultoría.
</t>
  </si>
  <si>
    <t>https://alcart-my.sharepoint.com/:f:/g/personal/seguimientodemetasspds_cartagena_gov_co/Ek_fa__EGM1NkK7AylGkK1sBQBjYDSDgGvFar1-LPYw5pg?e=gjBw4z</t>
  </si>
  <si>
    <t xml:space="preserve">4, Realizar mantenimiento de los centros de vida </t>
  </si>
  <si>
    <t xml:space="preserve"> Mantenimiento de los centros de vida</t>
  </si>
  <si>
    <t>UCG 10
UCG 11
UCG 6
UCG rural 3 
UCG 14
UCG 12
UCG rural 2</t>
  </si>
  <si>
    <t xml:space="preserve">Durante el primer trimestre se realizaron tareas de mantenimiento en los siguientes centros de vida: CDV el bosque, bella vista, Pozón, Pasacaballos, ciudadela 2000, los caracoles y arroyo grande. </t>
  </si>
  <si>
    <t>https://alcart-my.sharepoint.com/:f:/g/personal/seguimientodemetasspds_cartagena_gov_co/EkT3iXBD1WVAiY-NwAyFMb0BfP8UwrNudTJ2GgYfbjBTlg?e=D9gHFA</t>
  </si>
  <si>
    <t>Aumentar la oferta institucional para la atención y protección social de las personas mayores en centros de vida y grupos organizados</t>
  </si>
  <si>
    <t>Servicio de atención y protección integral al adulto mayor (Producto principal del proyecto)</t>
  </si>
  <si>
    <t xml:space="preserve">Arriendos servicio de transporte terrestre de vehículo automotor en el distrito, para el apoyo de los programas en beneficio de los adultos mayores. </t>
  </si>
  <si>
    <t xml:space="preserve"> Servicio de transporte</t>
  </si>
  <si>
    <t>CONTRATAR LA PRESTACION DE SERVICIO DE TRANSPORTE CON CONDUCTOR PARA LA ATENCION INTEGRAL DE LA POBLACIÓN VULNERABLE QUE ATIENDE LA SECRETARÍA DE PARTICIPACIÓN Y DESARROLLO SOCIAL DEL DISTRITO DE CARTAGENA DE INDIAS PARA LA VIGENCIA 2025</t>
  </si>
  <si>
    <t>ACUERDO MARCO DE PRECIOS</t>
  </si>
  <si>
    <t>Crear e implementar un (1) Programa Integral de Educación, Atención y Seguimiento para la Población Longeva y sus Cuidadores.</t>
  </si>
  <si>
    <t xml:space="preserve"> Programa Integral de Educación, Atención y Seguimiento creado e implementado</t>
  </si>
  <si>
    <t>Diseñar e implementar estrategias contra el edadismo.</t>
  </si>
  <si>
    <t xml:space="preserve"> Estrategias contra el edadismo diseñadas</t>
  </si>
  <si>
    <t>Dotar a las personas mayores del distrito de Cartagena de kits de aseo para el cuidado personal.</t>
  </si>
  <si>
    <t xml:space="preserve"> Kits de aseo  para el cuidado personal</t>
  </si>
  <si>
    <t>Grupo organizado pueto rey de la UCG 2
CDV de isla fuerte de la UCG 1
Grupo organizado del barrio olaya herrera sector playas blancas de la UCG 6.
UCG 2
UCG rural 2
UCG 1
UCG 6
UCG 13</t>
  </si>
  <si>
    <t xml:space="preserve">Durante el primer trimestre se entregaron kits de aseo en el marco de jornadas de atencion integral realizadas en isla fuerte y olaya sector playas blancas en las que se entregaron Kits de aseo a las personas mayores pertenecientes al CDV de isla fuerte y grupo organizado playas blancas. </t>
  </si>
  <si>
    <t xml:space="preserve">Se entregaron kits de aseo a personas mayores pertenecientes a grupos organizados de tierra baja, vereda el recreo, el silencio, el reposo y vereda de pua. </t>
  </si>
  <si>
    <t>https://alcart-my.sharepoint.com/:f:/g/personal/seguimientodemetasspds_cartagena_gov_co/En_l8JI5ooRIkXzI2124cPQBS3FzWWCw4jvjxfwvoBrXow?e=mgrZeF</t>
  </si>
  <si>
    <t>Dotar de electrodomésticos, menajes de cocina y complementarios para el funcionamiento de los centros de vida y grupos organizados.</t>
  </si>
  <si>
    <t>Electrodomésticos y menajes de cocina</t>
  </si>
  <si>
    <t>Dotar de uniformes a las personas mayores inscritas en los centros de vida y/o grupos organizados.</t>
  </si>
  <si>
    <t>Uniformes</t>
  </si>
  <si>
    <t>Entregar ayudas técnicas para la atención de las personas mayores.</t>
  </si>
  <si>
    <t xml:space="preserve"> Ayudas técnicas para la atención de las personas mayores</t>
  </si>
  <si>
    <t>Entregar elementos de ferretería para el acondicionamiento de centros de vida.</t>
  </si>
  <si>
    <t xml:space="preserve"> Elementos de ferretería</t>
  </si>
  <si>
    <t>Eventos de recreación y cultura dirigido a los adultos mayores.</t>
  </si>
  <si>
    <t>Eventos de recreación y cultura realizados</t>
  </si>
  <si>
    <t>UCG 13
UCG 9
UCG RURAL 1
UCG 4
UCG RURAL 2
UCG 5
UCG 6
UCG 14
UCG7
UCG RURAL 3
UCG 12
UCG 1</t>
  </si>
  <si>
    <t>EVENTOS DE RECREACIÓN Y CULTURA DIRIGIDO A LOS ADULTOS MAYORES.</t>
  </si>
  <si>
    <t xml:space="preserve">Las actividades relacionas con eventos de recreacion y cultura dirigidas a los personas mayores estan previstas para iniciar el mes de abril cuando entren en funcionamiento los centros de vida y grupos organizados.  </t>
  </si>
  <si>
    <t xml:space="preserve">Durante el  segundo trimestre las actividades de tiempo libre se abordaron desde las siguientes tematicas:  
actividades de activación física y mental
actividades manuales
 fortalecimiento de valores y autoestima,
fomento de la interacción social, el bienestar emocional 
lo anterior con la finalidad de generar bienestar integral a las personas mayores a través de la recreación.
en este periodo se destacan actividades como fetival del dulce, conmemoración del día de la tierra, día del idioma   celebracion del dia de la madfre, cumpleaños de Cartagena y dia del padre. </t>
  </si>
  <si>
    <t>Formular e implementar la política pública de envejecimiento y vejez del Distrito de Cartagena.</t>
  </si>
  <si>
    <t xml:space="preserve">Documento de Política pública formulada e implementada </t>
  </si>
  <si>
    <t xml:space="preserve">CONTRATAR LA PRESTACION DE SERVICIOS PARA Formular e implementar la política pública de envejecimiento y vejez del Distrito de Cartagena. </t>
  </si>
  <si>
    <t>Proveer los alimentos perecederos y no perecederos para garantizar la salud nutricional de los adultos mayores en el distrito de Cartagena.</t>
  </si>
  <si>
    <t xml:space="preserve"> Alimentos perecederos y no perecederos para los adultos mayores</t>
  </si>
  <si>
    <t>Proveer los alimentos perecederos y no perecederos para garantizar la salud nutricional de los adultos mayores en el distrito de Cartagena</t>
  </si>
  <si>
    <r>
      <t>Contrato de alimentos</t>
    </r>
    <r>
      <rPr>
        <b/>
        <sz val="11"/>
        <rFont val="Aptos Narrow"/>
        <family val="2"/>
      </rPr>
      <t xml:space="preserve"> PC-SPDS-004-2025</t>
    </r>
    <r>
      <rPr>
        <sz val="11"/>
        <rFont val="Aptos Narrow"/>
        <family val="2"/>
      </rPr>
      <t xml:space="preserve"> el cual tiene como objetivo AUNAR ESFUERZOS TÉCNICOS, ADMINISTRATIVOS Y FINANCIEROS PARA GARANTIZAR LA ATENCIÓN INTEGRAL A LOS ADULTOS MAYORES EN LOS CENTROS DE VIDA Y GRUPOS ORGANIZADOS DEL DISTRITO DE CARTAGENA PARA LA VIGENCIA 2025, con un presupuesto de$9.226.743.492,78  de los cuales  el  DISTRITO DE CARTAGENA DE INDIAS aportará una suma correspondiente a $7.367.852.241,60  y CONSORCIO ADULTOS CON BIENESTAR $1.858.891.251,18. La invitación publica del contrato fue publicada en la plataforma única de contratación SECOP II  el día 07 de marzo  del 2025, la cual se puede consultar en el siguiente enlace:  https://community.secop.gov.co/Public/Tendering/ContractNoticeManagement/Index?currentLanguage=es-CO&amp;Page=login&amp;Country=CO&amp;SkinName=CCE
Se tiene previsto iniciar la entrega formal de alimentos en las siguientes fechas, 
</t>
    </r>
    <r>
      <rPr>
        <b/>
        <sz val="11"/>
        <rFont val="Aptos Narrow"/>
        <family val="2"/>
      </rPr>
      <t>Centros de vida:</t>
    </r>
    <r>
      <rPr>
        <sz val="11"/>
        <rFont val="Aptos Narrow"/>
        <family val="2"/>
      </rPr>
      <t xml:space="preserve"> 8 de abril del 2025
</t>
    </r>
    <r>
      <rPr>
        <b/>
        <sz val="11"/>
        <rFont val="Aptos Narrow"/>
        <family val="2"/>
      </rPr>
      <t>Grupos organizados:</t>
    </r>
    <r>
      <rPr>
        <sz val="11"/>
        <rFont val="Aptos Narrow"/>
        <family val="2"/>
      </rPr>
      <t xml:space="preserve"> 22 de abril 2025. 
previo a esta entrega se vienen adelantando reuniones para con el proovedor para definir logistica, calidad de los productos a entregar, personal y vehículos idóneos para manipulación y transporte de alimentos respectivamente.
ANEXO: contrato de alimentos.
</t>
    </r>
  </si>
  <si>
    <t xml:space="preserve">Dando cumplimiento a la entrega de alimentos perecederos y no perecederos para las personas mayores de centros de vida y grupos organizados del distrito de Cartagena, se inicia entrega formal de alimentos en las siguientes fechas:
Centros de vida:
8 de abril
24 de abril
06 de mayo
21 de mayo
grupos organizados:
22 de abril
23 de mayo
19 de junio </t>
  </si>
  <si>
    <t>https://alcart-my.sharepoint.com/:f:/g/personal/seguimientodemetasspds_cartagena_gov_co/EtC3gxr4jjNOkDhPy9akkOABoTdo8TbsFKHRS_b9VoU7DQ?e=zeYrRv</t>
  </si>
  <si>
    <t>Realizar acciones de formación, asistencia y entrega de insumos para fortalecer las unidades productivas de personas mayores.</t>
  </si>
  <si>
    <t xml:space="preserve">Actividades de formación, asistencia y entrega de insumos </t>
  </si>
  <si>
    <t>UCG 3
UCG 13
UCG 9
UCG RURAL 1
UCG 4
UCG RURAL 2
UCG 5
UCG 6
UCG 14
UCG7
UCG RURAL 3
UCG 12
UCG 1
UCG 8</t>
  </si>
  <si>
    <t>Las actividades de fortalecimiento de las unidades productivas estan previstas a iniciar simultaneamente al funcionamiento al ingreso de las personas mayores en los centros de vida y grupos organizados.</t>
  </si>
  <si>
    <t xml:space="preserve">para el segundo trimestre las actividades de desarrollo productivo se enfocaron en el registro de la situación financiera de las unidades productivas a través del balance inicial, inventario y conformación del comité productivo, en esta etapa de planeación se les orienta sobre los roles de los que conforma dicho comité y simultáneamente se brindan asesorías para creación y/o fortalecimiento de unidades productivas en varios centros de vida . Adicional a esto se realiza gestión de cursos con el SENA y se recibe donación de insumos por parte de renta ciudadana para el centro de vida del Pozón. 
se destaca la participacion de varias unidades productivas en la feria expomayor realizada en Takurica los dias 22, 23, 29 y 30 de junio. 
</t>
  </si>
  <si>
    <t xml:space="preserve">Realizar contratación de servicios profesionales y/o de apoyo a la gestión para el fortalecimiento del equipo interdisciplinario de atención integral a las personas mayores. </t>
  </si>
  <si>
    <t>Contratos de prestacion de servicios efectuados</t>
  </si>
  <si>
    <t xml:space="preserve">UCG 5
UCG 6
UCG 14
UCG7
UCG RURAL 3
UCG 12
UCG 1
UCG 3
UCG 13
UCG 9
UCG RURAL 1
UCG 4
UCG RURAL 2
</t>
  </si>
  <si>
    <t>Realizar contratación de servicios profesionales y/o de apoyo a la gestión para el fortalecimiento del equipo interdisciplinario de atención integral a las personas mayores.</t>
  </si>
  <si>
    <t xml:space="preserve">durante bel segundo trimestre se abordaron los siguientes temas en relación con la atención integral de las personas mayores:
Reglamento Interno: Se discutió y explicó el reglamento interno que regula el cuidado y las prácticas en el entorno de atención a personas mayores. Esto incluye normas de convivencia, derechos y responsabilidades tanto de las personas mayores, y las pautas para mantener un ambiente seguro y respetuoso, Jornadas pedagógicas
Valoración Clínica de las Personas Mayores: Se realizaron valoraciones clínicas para evaluar el estado de salud de las personas mayores. Esto incluyó revisiones físicas y psicológicas y análisis de condiciones preexistentes, lo anterior con el objetivo de diseñar estrategias de fortalecimiento del estado físico, cognitivo y oral, asegurando una atención óptima y adecuada a sus necesidades y simultáneamente promover prácticas de autocuidado.
Se destaca jornada de salud liderada por profesionales dela eps Coosalud en la que se evaluaron las condiciones médicas, funcionales y socioeconómicas de los adultos mayores para identificar, riesgos necesidades y posibles intervenciones orientadas a fortalecer su autonomía, salud y bienestar.  </t>
  </si>
  <si>
    <t>Realizar la entrega de anchetas, tortas y detalle navideño a los adultos mayores.</t>
  </si>
  <si>
    <t xml:space="preserve"> Anchetas, tortas y detalle navideño.</t>
  </si>
  <si>
    <t>Realizar procesos de arrendamiento de bienes inmueble para el funcionamiento de centros de vida.</t>
  </si>
  <si>
    <t>Centros de vidas arrendados.</t>
  </si>
  <si>
    <t xml:space="preserve">CDV de la Boquilla ubicado en la UCG 2
CDV  la Reina ubicado en la UCG 12
CDV Olaya sector ricaurte ubicado en la UCG 5
CDV Cesar Florez ubicado en la UCG 14
CDV piedra de Bolivar ubicado en la UGC 9
</t>
  </si>
  <si>
    <t xml:space="preserve">Se anexan contratos de arriendo de los bienes inmueble para el funcionamiento de los siguientes CDV:
CDV BOQUILLA , CDV CESAR FLOREZ, CDV LA REINA , CDV PIEDRA DE BOLIVAR , CDV RICAURTE </t>
  </si>
  <si>
    <t>https://alcart-my.sharepoint.com/:f:/g/personal/seguimientodemetasspds_cartagena_gov_co/ErK-wNjN8pFKptf5DlYgfsIBgIHQQ9LWwXHXRkNx0qxW8w?e=FcEJSa</t>
  </si>
  <si>
    <t>Realizar procesos de concientización del no maltrato y/o abandono al adulto mayor.</t>
  </si>
  <si>
    <t>Jornadas de concientización del no maltrato y/o abandono al adulto mayor</t>
  </si>
  <si>
    <t xml:space="preserve">UCG 3
UCG 6
UCG 2
</t>
  </si>
  <si>
    <t xml:space="preserve">En el marco de la concientizacion del no al matrato al adulto al adulto mayor se realizaron actividades tales como encuentro intergeneracional con adultos mayores y niños y jovenes de diferentes instituciones educativas, con la finalidad de que los mas jovenes conozcan la importancia de cuidar y proteger a las personas mayores en esta etapa de su vida. </t>
  </si>
  <si>
    <t>Realizar procesos formativos con familias y/o cuidadores de personas mayores para fortalecer las redes de apoyo.</t>
  </si>
  <si>
    <t xml:space="preserve"> Procesos formativos realizados con familias y/o cuidadores</t>
  </si>
  <si>
    <t>UCG 2 en la alcaldía local de Santa Rita 
CDV el Socorro UCG 12
Grupo organizado Boquilla  UCG rural 2
fundacion granitos de paz UCG 5.</t>
  </si>
  <si>
    <t>Desde las Redes de Apoyo , se destacan actividades realizadas con el servicio nacional de aprendizaje SENA, el cual a traves de sus instructures brindo curso de higiene y manipulacion de alimentos a coordinadores de  diferentes grupos organizados pertenecienes a las localidades virgen y turistica y la localidad industrial y de la bahia. se contó con la participacion de 102 personas.</t>
  </si>
  <si>
    <t>https://alcart-my.sharepoint.com/:f:/g/personal/seguimientodemetasspds_cartagena_gov_co/EhR8Wnby2OxOkLPk9hZF-A4BOE6P6cHYvzrrdfuMJ-vvJg?e=m7ch1u</t>
  </si>
  <si>
    <t>REDUCIR LOS ÍNDICES DE VULNERABILIDAD, MALTRATO, ABANDONO O SITUACIÓN DE CALLE EN LAS PERSONAS MAYORES DEL DISTRITO DE CARTAGENA DE INDIAS</t>
  </si>
  <si>
    <t>Aumentar los servicios de protección social a las personas mayores.</t>
  </si>
  <si>
    <t>Desarrollar estrategia de atención integral al adulto mayor en estado de abandono, maltrato y situación de calle en el Distrito de Cartagena</t>
  </si>
  <si>
    <t>Hogares geriatricos para atención integral al adulto mayor en estado de abandono, maltrato y situación de calle.</t>
  </si>
  <si>
    <t>Mejorar el proceso de contratación para que se dé de manera oportuna.</t>
  </si>
  <si>
    <t>Desarrollar estrategia de atención integral al adulto mayor en estado de abandono, maltrato y situación de calle en el Distrito de Cartagena- Hogares geriatricos</t>
  </si>
  <si>
    <t>1.2.3.1.19-088 - ESTAMPILLAS AÑOS DORADOS</t>
  </si>
  <si>
    <t>APOYO PARA LA ATENCION INTEGRAL DE PERSONAS MAYORES EN ESTADO DE VULNERABILIDAD, MALTRATO, ABANDONO Y SITUACION DE CALLE DEL DISTRITO DE  CARTAGENA DE INDIAS</t>
  </si>
  <si>
    <t xml:space="preserve">En el cumplimiento de la Actividad Asistencia integral a personas mayores en condición de vulnerabilidad en hogares geriátricos, se mantiene la atención integral a 135 personas mayores, ubicados de la siguiente manera en los respectivos Hogares Geriátricos con los cuales se tiene contratación:
Fundación Dones De La Misericordia: 39 personas mayores 
Asilo San Pedro Claver: 46 personas mayores 
Refugio La Milagrosa: 20 personas mayores 
Hogar Geriátrico Mis Años Dorados: 30 personas mayores
Durante el primer Trimestre del 2025 se han atendido 51 casos relacionados con personas mayores en condición de maltrato y/o abandono  
</t>
  </si>
  <si>
    <t xml:space="preserve">En el cumplimiento de la Actividad Asistencia integral a personas mayores en condición de vulnerabilidad en hogares geriátricos, se mantiene la atención integral a 136 personas mayores, ubicados de la siguiente manera en los respectivos Hogares Geriátricos con los cuales se tiene contratación:
Fundación Dones De La Misericordia: 39 personas mayores
Asilo San Pedro Claver: 47 personas mayores
Refugio La Milagrosa: 20 personas mayores
Hogar Geriátrico Mis Años Dorados: 32 personas mayores
durante el segundo trimestre se han atendido 52 casos relacionados con maltrato y/o abandono </t>
  </si>
  <si>
    <t>Actualizar una (1) ruta de atención para los adultos mayores maltratados o en estado de abandono del distrito de Cartagena de Indias.</t>
  </si>
  <si>
    <t xml:space="preserve"> Ruta de atención para los adultos mayores maltratados o en estado de abandono actualizada</t>
  </si>
  <si>
    <t>Socializar la ruta de atención a los adultos mayores maltratados o en estado de abandono del Distrito de Cartagena.</t>
  </si>
  <si>
    <t>Socializaciones realizadas</t>
  </si>
  <si>
    <t>GARANTIZAR LOS ESPACIOS DE ASISTENCIA Y PROTECCION SOCIAL E INCLUYENTE DIRIGIDO A LAS PERSONAS CON
DISCAPACIDAD Y/O SU FAMILIA O CUIDADORES EN EL DISTRITO DE CARTAGENA DE INDIAS</t>
  </si>
  <si>
    <t>Fortalecer la atención intersectorial y transversal de la oferta institucional para la asistencia y acompañamiento de las Personas con discapacidad, sus familias y/o cuidadores en su desarrollo y protección social integral</t>
  </si>
  <si>
    <t>Servicio de atención integral a población en condición de discapacidad (Producto principal del proyecto)</t>
  </si>
  <si>
    <t>Asegurar los insumos necesarios para la implementación y fortalecimiento de los espacios lúdicos y recreativos en NNA, con discapacidad</t>
  </si>
  <si>
    <t xml:space="preserve"> Insumos  para la implementación y fortalecimiento de los espacios lúdicos y recreativos</t>
  </si>
  <si>
    <t>DISCAPACIDAD</t>
  </si>
  <si>
    <t>Operacionales</t>
  </si>
  <si>
    <t>Convocatorias institucionales, divulgación y masificación de la información por redes sociales y medios de comunicación</t>
  </si>
  <si>
    <t>(Materiales) Adquirir  insumos necesarios para la implementación y fortalecimiento de los espacios lúdicos y recreativos en NNA, con discapacidad</t>
  </si>
  <si>
    <t>ASISTENCIA Y FORTALECIMIENTO DE LA GESTION Y SEGURIDAD HUMANA DE LAS PERSONAS CON DISCAPACIDAD, FAMILIA Y / O CUIDADORES EN   CARTAGENA DE INDIAS</t>
  </si>
  <si>
    <t>Asistencia y fortalecimiento de la gestión y seguridad humana de las personas con discapacidad, familia y o cuidadores</t>
  </si>
  <si>
    <t>Brindar servicios de asesoría, asistencia y/o capacitaciones en las acciones institucionales y misionales en concordancia a la necesidad de propuestas con ajustes razonables</t>
  </si>
  <si>
    <t>Asesoría, asistencia y/o capacitaciones</t>
  </si>
  <si>
    <t>UCG 8</t>
  </si>
  <si>
    <t xml:space="preserve">CONTRATAR LA PRESTACION DE SERVICIOS PROFESIONALES Y APOYO A LA GESTION DENTRO DEL PROYECTO Asistencia Y FORTALECIMIENTO DE LA GESTIÓN Y SEGURIDAD HUMANA DE LAS PERSONAS CON DISCAPACIDAD, FAMILIA Y / O CUIDADORES EN Cartagena de Indias </t>
  </si>
  <si>
    <t xml:space="preserve">las asesorias tienen como finalidad acompañar a los distintos actores que participan de la accion social al respecto de la discapacidad, mediante un conocimiento tecnico que se alinie con los objetivos trazados por dichos actores y en la medida de las competencias del programa de discapacidad. En periodo informado se realizaron 3 asesorias. </t>
  </si>
  <si>
    <t>Ejecutar en las instituciones públicas y privadas lo relacionado al marco jurídico que protegen los derechos NNA con discapacidad, y a su vez creando los espacios lúdicos recreativos</t>
  </si>
  <si>
    <t>Espacios de socializacion realizados</t>
  </si>
  <si>
    <t>Entregar a la población con discapacidad  productos de apoyos básicos alimentarios nutricionales</t>
  </si>
  <si>
    <t xml:space="preserve"> Productos de apoyos básicos alimentarios nutricionales entregados.</t>
  </si>
  <si>
    <t>Comidas y bebidas, Entregar a la población con discapacidad  productos de apoyos básicos alimentarios nutricionales</t>
  </si>
  <si>
    <t>Entregar a las personas con discapacidad los  dispositivos  de apoyo para la marcha dentro del marco de habilitación y rehabilitación de las personas con discapacidad.</t>
  </si>
  <si>
    <t>Dispositivos  de apoyo entregados</t>
  </si>
  <si>
    <t>UCG  9, 20, 6, 8, 12, 4</t>
  </si>
  <si>
    <t>(Equipos) Entregar a las personas con discapacidad los  dispositivos  de apoyo para la marcha dentro del marco de habilitación y rehabilitación de las personas con discapacidad.- SILLAS DE RUEDAS</t>
  </si>
  <si>
    <t xml:space="preserve">Durante el periodo entre enero y marzo de 2025, se lograron entregar 14 dispositivos de apoyo “silla de rueda”, entregados en comodato a personas con discapacidad, priorizadas en el acompañamiento psicosocial. </t>
  </si>
  <si>
    <t>https://alcart-my.sharepoint.com/:b:/g/personal/seguimientodemetasspds_cartagena_gov_co/Eb_2DDHagd1Bm5h2rqGpaiQB0zMDfgCOdbAmpTaZivV_rw?e=HCrftj</t>
  </si>
  <si>
    <t>Organizar y ejecutar actividades lúdicos y recreativas en las comunidades para  fortalecer la autoconfianza, la autonomía y la formación de  los NNA con discapacidad</t>
  </si>
  <si>
    <t xml:space="preserve"> Actividades lúdicos y recreativas</t>
  </si>
  <si>
    <t xml:space="preserve">Realizar la Conmemorar el día Nacional de las personas con discapacidad </t>
  </si>
  <si>
    <t xml:space="preserve">Evento de  Conmemoracion </t>
  </si>
  <si>
    <t xml:space="preserve">(Servicios para la comunidad, sociales y personales)Realizar la Conmemorar el día Nacional de las personas con discapacidad </t>
  </si>
  <si>
    <t>Realizar la oferta institucional, focalización, localización de Personas con discapacidad y sensibilización en temas de Discapacidad</t>
  </si>
  <si>
    <t>Oferta institucional, focalización, localización y sencibilizacion de Personas con discapacidad realizadas</t>
  </si>
  <si>
    <t>UCG  6, 1</t>
  </si>
  <si>
    <t>las ofertas institucionales, tiene como función, focalizar a las personas con discapacidad en las comunidades para su posterior atención mediante los proyectos de inversión del programa, así, entre Enero y  Marzo de 2025, desde el programa hemos atendido un total de 5 ofertas institucionales, en la cuales hemos focalizado un total de 86 PcD</t>
  </si>
  <si>
    <t>las ofertas institucionales, tiene como función, focalizar a las personas con discapacidad en las comunidades para su posterior atención mediante los proyectos de inversión del programa, así, entre Abril y  Junio de 2025, desde el programa hemos atendido un total de 8 ofertas institucionales, en la cuales hemos focalizado un total de 123 PcD</t>
  </si>
  <si>
    <t>https://alcart-my.sharepoint.com/:b:/g/personal/seguimientodemetasspds_cartagena_gov_co/EZ-xU5gSVXNCrla93Ub-tlMBsPRCzv7rqLUv4RiZxhWOPg?e=D5DjUr</t>
  </si>
  <si>
    <t>Realizar visitas psicosocial domiciliarias y virtuales a las Personas con discapacidad, elaboración de planes de respuesta de acuerdo con la necesidad encontrada e ingreso a la base de datos de los usuarios atendidos por el Programa de Discapacidad</t>
  </si>
  <si>
    <t xml:space="preserve"> Visitas psicosocial domiciliarias y virtuales realizadas</t>
  </si>
  <si>
    <t xml:space="preserve">UCG  2, 9, 20, 6, 7, 8, 12, 4, 14, 15, 11 </t>
  </si>
  <si>
    <t>Se han realizado 32 visitas psicosociales a personas con discapacidad, que han sido focalizadas durante las ofertas institucionales realizadas en las distintas comunidades del distrito</t>
  </si>
  <si>
    <t>En el periodo informado se han realizado 80 visitas psicosociales a personas con discapacidad, que han sido focalizadas durante las ofertas institucionales realizadas en las distintas comunidades del distrito</t>
  </si>
  <si>
    <t>https://alcart-my.sharepoint.com/:b:/g/personal/seguimientodemetasspds_cartagena_gov_co/EV2Z-_Hi8sVEk9vJd32BO30Bkhq6FpN148Gir2KmwkDN8A?e=Xly82K</t>
  </si>
  <si>
    <t>Servicio de transporte</t>
  </si>
  <si>
    <t>CREAR VÍNCULOS DE INTEGRACIÓN SOCIAL Y PRODUCTIVA EN EL ÁMBITO LABORAL Y EMPRESARIAL PARA LA PROMOCIÓN DE LA MANO OBRA DE LAS PERSONAS CON DISCAPACIDAD EN EL DISTRITO DE CARTAGENA DE INDIAS</t>
  </si>
  <si>
    <t>Brindar la orientación socio ocupacional y de empleabilidad en los procesos de vinculación laboral a las personas con discapacidad, familias y/o cuidadores</t>
  </si>
  <si>
    <t>Servicio de gestión para la colocación de empleo</t>
  </si>
  <si>
    <t>Brindar acompañamiento y asesoría a la población con discapacidad y/o  cuidadores de acuerdo al plan de respuesta a desarrollar, respecto a la necesidad encontrada y enmarcada dentro de la oferta de empleabilidad " Acompañar y brindar seguimiento de acuerdo a  la vinculación a rutas de empleo de personas con discapacidad, familia y/o cuidadores teniendo en cuenta los parámetros de la oferta</t>
  </si>
  <si>
    <t xml:space="preserve"> Acompañamiento y asesoría</t>
  </si>
  <si>
    <t>UCG  8, 9</t>
  </si>
  <si>
    <t xml:space="preserve">CONTRATAR LA PRESTACION DE SERVICIOS PROFESIONALES Y APOYO A LA GESTION DENTRO DEL PROYECTO Fortalecimiento DE LA INCLUSIÓN SOCIAL Y PRODUCTIVA DE LAS PERSONAS CON DISCAPACIDAD, FAMILIAS Y /O CUIDADORES EN LA CIUDAD DE Cartagena de Indias  </t>
  </si>
  <si>
    <t>FORTALECIMIENTO DE LA INCLUSION SOCIAL Y PRODUCTIVA DE LAS PERSONAS CON DISCAPACIDAD, FAMILIAS Y /O CUIDADORES EN LA CIUDAD DE   CARTAGENA DE INDIAS</t>
  </si>
  <si>
    <t xml:space="preserve">Durante el periodo informado, entre enero y marzo 2025, se desarrollaron 3 espacios de articulacion y planeacion con entidades publico/privadas para el desarrollo de espacios necesarios para la ruta de empleabilidad brindada a la poblacion con discapacidad. </t>
  </si>
  <si>
    <t>https://alcart-my.sharepoint.com/:b:/g/personal/seguimientodemetasspds_cartagena_gov_co/EROyV-bKCG9Foofd6a4chJwBBsNxvCsze3kMw78L0f6low?e=tlIZqO</t>
  </si>
  <si>
    <t>Fortalecimiento de la inclusión social y productiva de las personas con discapacidad, familias y o cuidadores</t>
  </si>
  <si>
    <t>Realizar a través de un abordaje psicosocial a las personas con discapacidad,  familias y /o cuidadores para la elaboración de documento técnico que identifique sus fortalezas, habilidades y capacidades que permita su vinculación a las rutas de empleo de acuerdo a la oferta institucional.</t>
  </si>
  <si>
    <t>Documento técnico elaborado</t>
  </si>
  <si>
    <t xml:space="preserve">UCG  2, 9, 20, 6, 7,, 4, 14, 15, </t>
  </si>
  <si>
    <t>Crear unidades productivas para fomentar el empleo en las personas con discapacidad familias y/o cuidadores</t>
  </si>
  <si>
    <t>Servicio de asistencia técnica para fortalecimiento de unidades productivas colectivas para la generación de ingresos (Producto principal del proyecto)</t>
  </si>
  <si>
    <t xml:space="preserve">Acompañar, asistir y asesorar en la creación de modelos y planes de negocios para fortalecer las estrategias empresariales de las unidades productivas. </t>
  </si>
  <si>
    <t>Acompañamiento, asistencia y asesorarias</t>
  </si>
  <si>
    <t>UCG  2, 8</t>
  </si>
  <si>
    <t>Durante el periodo informdo, entre enero y marzo de 2025, se desarrollaron dos espacios de asesoramiento y asistencia a personas con discapacidad con ideas de emprendimiento, o unidades productivas ya en fincionamiento.</t>
  </si>
  <si>
    <t>https://alcart-my.sharepoint.com/:b:/g/personal/seguimientodemetasspds_cartagena_gov_co/EUqPnUCEIspDtC8rhCvhI7EBmCNtLQwcBz_H8dUO5Rt9TA?e=ZtmmeQ</t>
  </si>
  <si>
    <t xml:space="preserve">Asegurar de manera participativa el apalancamiento económico para fortalecer las unidades productivas dentro de su estrategia empresarial. 
</t>
  </si>
  <si>
    <t>Unidades productivas fortalecidas con apalancamiento economico</t>
  </si>
  <si>
    <t xml:space="preserve">CONTRATO DE SUMINISTRO Suministrar apoyo logístico para feria empresarial de organizaciones de/para personas con discapacidad, familia y/o cuidadores </t>
  </si>
  <si>
    <t>Asistir y acompañar la creación de unidades productivas para la generación de ingreso de las personas con discapacidad, familias y/o cuidadores</t>
  </si>
  <si>
    <t>Asistencia tecnica realizada</t>
  </si>
  <si>
    <t xml:space="preserve">Implementar procesos de desarrollo para la creación y fortalecimiento del liderazgo organizacional de las Personas con Discapacidad </t>
  </si>
  <si>
    <t xml:space="preserve"> Procesos de desarrollo implementados</t>
  </si>
  <si>
    <t>Movilizar personas o bienes requeridos para el desarrollo del proyecto</t>
  </si>
  <si>
    <t>Realizar dieciséis (16) salas situacionales como análisis estratégico e identificando las necesidades de las personas con discapacidad y/o cuidadores en el campo socio laboral para impulsar y fortalecer las dinámicas de inclusión y empleabilidad</t>
  </si>
  <si>
    <t xml:space="preserve"> Salas situacionales realizadas</t>
  </si>
  <si>
    <t>Realizar veintidós (22) pactos y/o alianzas para el fortalecimiento organizacional y empresarial que busquen la articulación institucional para la entrega de bienes y servicios dirigidos a la población con discapacidad, familia y/o cuidadores</t>
  </si>
  <si>
    <t xml:space="preserve"> Pactos y/o alianzas realizados</t>
  </si>
  <si>
    <t>Suministrar apoyo logístico para feria empresarial de organizaciones de/para personas con discapacidad, familia y/o cuidadores.</t>
  </si>
  <si>
    <t>Logística para feria empresarial</t>
  </si>
  <si>
    <t>Implementar la caracterización de la vocación productiva y empresariales de las personas con discapacidad, familias y/o cuidadores en la ciudad de Cartagena</t>
  </si>
  <si>
    <t>Documentos de investigación</t>
  </si>
  <si>
    <t>Asistir de acuerdo a la necesidad encontrada con un plan de asistencia técnica  para fortalecer los proyectos de las personas con discapacidad, enmarcados dentro de la  productividad, sostenibilidad y el mejoramiento de la calidad de vida.</t>
  </si>
  <si>
    <t>Plan de asistencia técnica elaborado y ejecutado</t>
  </si>
  <si>
    <t>Realizar un diagnóstico de la situación y vinculación en materia de empleabilidad de las personas con discapacidad familias y/o cuidadores para conocer su estado laboral y mitigar  las barreras de acceso.</t>
  </si>
  <si>
    <t>Documento de diagnóstico realizado</t>
  </si>
  <si>
    <t>Realizar visitas domiciliarias y/o virtuales a las Personas con Discapacidad, para identificar sus ideas de negocio, proyectos empresariales y elaboración de planes de respuesta de acuerdo a la necesidad encontrada</t>
  </si>
  <si>
    <t xml:space="preserve"> Visitas domiciliarias y/o virtuales a las Personas con Discapacidad</t>
  </si>
  <si>
    <t>UCG  2, 8, 9, 20, 6, 7,, 4, 14, 15</t>
  </si>
  <si>
    <t>CONTRATO DE SERVICIO Movilizar personas o bienes requeridos para el desarrollo del proyecto</t>
  </si>
  <si>
    <t xml:space="preserve">El total de visitas relaizas se compone de las focalizaciones relizadas tanto en materia de empleabilidad como en emprendimiento. Para el primer rubro se ha repordado un total de 13 documentos realizados en visitas, y para el segundo rubro un total de 40. para un total general de 53 visitas realizadas en distimtas modalidades. </t>
  </si>
  <si>
    <t>FORTALECER LA OFERTA DE SERVICIOS PARA LA ATENCIÓN DE HABITANTES DE CALLE EN EL DISTRITO DE CARTAGENA DE INDIAS</t>
  </si>
  <si>
    <t>Aumentar el servicio de atención y el acceso a la oferta institucional de los ciudadanos en condición de calle en el distrito de Cartagena.</t>
  </si>
  <si>
    <t>Servicio de atención integral al habitante de la calle (Producto principal del proyecto)</t>
  </si>
  <si>
    <t>Actualizar la información de la población habitante de calle atendida en el Hogar de Paso.</t>
  </si>
  <si>
    <t>Informacion actualizada</t>
  </si>
  <si>
    <t>HABITANTES DE CALLE</t>
  </si>
  <si>
    <t>SERVICIO DE ATENCION INTEGRAL A LA POBLACION HABITANTE DE CALLE DEL DISTRITO DE   CARTAGENA DE INDIAS</t>
  </si>
  <si>
    <t>El equipo del programa semanalmente realiza actividades en el hogar con el fin de mantener actualizada la información de los beneficiarios en la base de datos de la Secretaria.</t>
  </si>
  <si>
    <t xml:space="preserve">Para actualizar la información de la población habitante de calle atendida en el Hogar de Paso, el equipo del programa realiza actividades semanales directamente en el hogar. Esto asegura que la información de los beneficiarios en la base de datos de la Secretaría se mantenga siempre actualizada.
</t>
  </si>
  <si>
    <t>Mantener actualizada la base de datos de la población habitante de calle del Distrito</t>
  </si>
  <si>
    <t>Base de datos de la población habitante de calle del Distrito actualizada</t>
  </si>
  <si>
    <t>La base de datos se ha actualizado permanentemente, durante la realización de las diferentes actividades que nos permiten caracterizar a los habitantes de calle que se encuentran e n los diferentes sectores intervenidos.</t>
  </si>
  <si>
    <t>La base de datos de la población habitante de calle del Distrito se actualiza de forma permanente. Esto se logra mediante la caracterización continua de los habitantes de calle en los diferentes sectores intervenidos, como parte de nuestras actividades regulares.</t>
  </si>
  <si>
    <t>Realizar capacitación, orientación y formación a las personas habitantes de calle en artes y oficios .</t>
  </si>
  <si>
    <t xml:space="preserve"> Capacitación, orientación y formación.</t>
  </si>
  <si>
    <t xml:space="preserve">Se realizó reunión con el SENA Nodo Petroquimico para la articulación de su oferta para la formación de los habitantes de calle, en está reunión el SENA se comprometio con socializar la oferta disponible para está población, se está por definir con coodinación acádemica las condiciones para el proceso de aprendizaje y los ambientes especificos.  </t>
  </si>
  <si>
    <t>Para cumplir con la capacitación, orientación y formación en artes y oficios dirigida a la población habitante de calle, se llevó a cabo una reunión de articulación con el SENA, Nodo Petroquímico. En este encuentro, el SENA se comprometió a socializar su oferta formativa para esta población. Actualmente, se encuentra pendiente la definición, junto con la coordinación académica, de las condiciones del proceso de aprendizaje y los ambientes específicos requeridos.</t>
  </si>
  <si>
    <t>Realizar evento de conmemoración del Habitante de Calle.</t>
  </si>
  <si>
    <t xml:space="preserve"> Evento de conmemoración realizado</t>
  </si>
  <si>
    <t>UCG  1, 4</t>
  </si>
  <si>
    <t>Esta actividad se realiza el 02 de Diciembre fecha en la que se conmemora el Día del Habitante de Calle</t>
  </si>
  <si>
    <t>Realizar jornadas de Atención Integral dirigida a la población habitante de calle.</t>
  </si>
  <si>
    <t xml:space="preserve"> Jornadas de Atención Integral realizadas</t>
  </si>
  <si>
    <t>UCG 1,4, 8</t>
  </si>
  <si>
    <t>CONTRATAR UN OPERADOR LOGISTO PARA EL DESARROLLO DE ACTIVIDADES del proyecto Servicio de atencion integral a la poblacion habitante de calle del distrito de Cartagena de Indias</t>
  </si>
  <si>
    <t>En este trimestre se realizaron  2 Jornadas de atención integral en alianza con el DADIS y la ESE Cartagena, la primera se realizó en el  Centro Plazoleta Benkos Biojó en el cual se ofertaron servicios de vacunanción, medicina general, odontología, peluquería y se les brindo una comida caliente, se atendieron en total 33 habitantes de calle.
La segunda jornada se realizo en el barrio el  Zapatero en la  cual se ofertaron servicios de vacunanción, medician general, peluquería y se les brindo una comida caliente, se atendieron en total  23 habitantes de calle, que se encuentran concentrados en el sector.</t>
  </si>
  <si>
    <t xml:space="preserve">Durante este trimestre, se llevaron a cabo cuatro jornadas de atención integral para la población habitante de calle, realizadas en alianza con el DADIS y la ESE Cartagena. Estas iniciativas buscaron ofrecer servicios esenciales y apoyo a quienes más lo necesitan:                                                                           Jornada en el Parqueadero "Yo Amo Bazurto": Se ofrecieron servicios de vacunación, medicina general, odontología, peluquería y una comida caliente. En esta jornada, se atendieron a 49 habitantes de calle.                                                                                                                                                                                                                           Jornada de Atención Integral y Psicosocial "Arte y Calle" en la Plazoleta Benkos Biohó: Esta actividad incluyó vacunación, medicina general, peluquería y comida . En total, 25 habitantes de calle concentrados en el sector recibieron atención.                                                                                                                                                                                                                        
Jornada de Atención Integral en el Barrio El Toril: Los servicios ofrecidos fueron vacunación, medicina general, baño, alimentación, cambio de ropa y una comida. Aquí se brindó asistencia a 52 habitantes de calle.                                                                                                                                                                                                                         Jornada de Atención Integral en Puente Heredia: Esta jornada se centró en vacunación, medicina general, pruebas de VIH, peluquería y comida caliente. Se atendieron a 26 habitantes de calle.                                                                                                                                                                                          </t>
  </si>
  <si>
    <t>Realizar jornadas de sensibilización.</t>
  </si>
  <si>
    <t xml:space="preserve"> Jornadas de sensibilización realizados</t>
  </si>
  <si>
    <t>Se realizaron 6 jornadas de sensibilización en diferentes sectores de la ciudad,  con el objetivo de socializar la oferta que se tiene en el hogar de paso para los habitantes de calle, invitandolos a hacer uso de la oferta, en estas jornadas se realizan nuevas identificaciones  y caracterizaciones de habitantes de calle , además se invitan a participar de las proximas jornadas programadas para su atención.
Las jornadas realizadas fueron en los sectores Bomba del  Amparo, Patinodromo en el Campestre, Terraplen cienaga de las Quintas,  Barrio el  Zapatero y dos en el  Centro Histórico.</t>
  </si>
  <si>
    <t xml:space="preserve">Durante este periodo, se llevaron a cabo 6  jornadas de sensibilización en diversos sectores de la ciudad. El objetivo principal de estas jornadas fue socializar la oferta de servicios disponible en el hogar de paso para habitantes de calle, animándolos a utilizar estos recursos.                                                                                                                          En estas jornadas se realizan nuevas identificaciones  y caracterizaciones de habitantes de calle , además se invitan a participar de las proximas jornadas programadas para su atención.
Las jornadas se realizaron en los siguientes sectores clave de Cartagena: Bocagrande, El Toril ,Mercado Bazurto,  Bomba del  Amparo,   Barrio del padro, Centro Histórico,   Puente Heredia.                                                                                                                                                                                                        </t>
  </si>
  <si>
    <t>Realizar la contratación de servicios del talento humano interdisciplinario .</t>
  </si>
  <si>
    <t>CONTRATAR LA PRESTACION DE SERVICIOS PROFESIONALES Y APOYO A LA GESTION DENTRO DEL PROYECTO Servicio de atencion integral a la poblacion habitante de calle del distrito de Cartagena de Indias</t>
  </si>
  <si>
    <t>Se contrato el equipo de trabajo para realizar la atención a los habitantes de calle del Distrito, el equipo esta conformado por: dos psicologas, una abogada, un ingeniero de sistemas y cuatro apoyo a la gestión para realizar las labores de busqueda y apoyo en las jornadas, para un total de 8 personas contratadas, fortalecido con dos estudiantes en práctica de primera chamba.</t>
  </si>
  <si>
    <t>Se contrato el equipo de trabajo para realizar la atención a los habitantes de calle del Distrito, el equipo esta conformado por: dos psicologas, una abogada, un ingeniero de sistemas y tres apoyo a la gestión para realizar las labores de busqueda y apoyo en las jornadas, para un total de 7 personas contratadas, fortalecido con dos estudiantes en práctica de primera chamba.</t>
  </si>
  <si>
    <t>Realizar proceso de deshabituación y reintegración de personas en condición de calle.</t>
  </si>
  <si>
    <t>Jornadas de deshabituación y reintegración</t>
  </si>
  <si>
    <t>El equipo del programa ha realizado acompañamiento a tres habitantes de calle que iniciaron el proceso de desintoxicación, estos casos fueron apoyados por lideres comunitarios que coadyuvaron para que estos habitantes dejaran las calle y se internaran para realizar su proceso de desintoxicación y regresaran a su medio familiar.
El hogar de paso tambien a través de sus servicios hace acompañamiento a quienes manifiestan su voluntad de iniciar su proceso de desintoxicación, en este trimestre el hogar esta acoapañando a 20 habitantes de calle en su proceso de desintoxicación, esperando poderlos reingresar a su medio familiar.</t>
  </si>
  <si>
    <t xml:space="preserve">  El equipo del programa ha acompañado a 7 habitantes de calle que decidieron iniciar un proceso de desintoxicación. Su decisión surgió durante los seguimientos en hospitales y las jornadas de atención integral, donde manifestaron su deseo de iniciar este cambio. Gracias a este esfuerzo coordinado, estas personas lograron dejar la vida en la calle, internarse para su desintoxicación y, finalmente, regresar a su medio familiar.                                                                                                                                                                                                                                                                                         
El hogar de paso tambien a través de sus servicios hace acompañamiento a quienes manifiestan su voluntad de iniciar su proceso de desintoxicación, en este trimestre el hogar esta acoapañando a 17 habitantes de calle en su proceso de desintoxicación, esperando poderlos reingresar a su medio familiar.</t>
  </si>
  <si>
    <t>Servicios de atencion integral mediante hogar de paso resocialización, inclusión al núcleo familiar y laboral.</t>
  </si>
  <si>
    <t xml:space="preserve"> Hogar de paso</t>
  </si>
  <si>
    <t>BRINDAR ATENCIÓN INTEGRAL A LAS PERSONAS HABITANTES DE CALLE DEL DISTRITO DE CARTAGENA DE INDIAS, A TRAVÉS DE UN HOGAR DE PASO.</t>
  </si>
  <si>
    <t>Se ha realizado la contratación del hogar de paso "Segundas Oportunidades" que es su oferta de atención integral:
1. Alojamiento en un HOGAR DE PASO a ochenta (80) personas, pertenecientes a la población habitante de calle de Distrito de Cartagena.
2. Atención integral a los usuarios que se reciban en el HOGAR DE PASO.
Otorgar las garantías necesarias para el bienestar físico y emocional de los beneficiarios durante su periodo de estadía en el HOGAR DE PASO.
3. Asistir con alimentos preparados, consistente en dos raciones al día (desayuno y cena), de acuerdo con lo establecido en la tabla de composición de alimentos 2018 expedida por el ICBF, preparados por personal idóneo y certificado en manipulación de alimentos, con el acompañamiento de un nutricionista que garantice una adecuada dieta.
4. Entregar un Kit de aseo mensual a los beneficiarios al momento de ingresar al hogar de paso, consistente en:
Hacer entrega de Kit de aseo mensual
 1 toalla,
Un (1) rollo de papel higiénico triple hoja de 37  
Un (1) jabón de baño antibacterial de 120 gris 
(1) cepillo de dientes para adultos con cerdas suaves.
Un (1) desodorante en crema de 100 gris,
Dos (2) máquinas de afeitar de tres hojas con banda lubricante, Una crema dental con flúor de 100 ml 
Toallas higiénicas paquete x 12 unidades (si es hombre, no debe contener este producto)
Detergente en polvo x 125 gris, Detergente líquido a demanda del beneficiario 
Shampoo x 180 ml. de acuerdo con las especificaciones técnicas aquí establecidas.
Proveer de una Dotación de vestido (Vestuario 1 paquete al mes 1 suéter, 1 interior, 1 pantalón de estilo bermudas – material algodón / sudaderas – material burdo .
Dotación de calzado cerrado en material sintético resistente 1 cada 3 meses. 
5. Realizar la búsqueda activa del Habitante de Calle  o trabajo de campo.
6. Realizar  Integraciones Familiares
7. Realizar visitas domiciliarias 
8. Prestar Servicio de enfermería
9. Prestar Servicio de Medicina a través de valoraciones en salud inicial y seguimiento. 
10.  Valoración Nutricional .
11.  Formación de competencias para el trabajo .
12. Realizar Intervención psicológica para realizar valoración y seguimiento individual .
13. Realizar talleres grupales y  talleres de rehabilitación emocional.
14.. Realizar Intervención de actividades físicas grupales que contribuyan al mejoramiento de la
funcionalidad física de la población por parte de un profesional en EDUCACION FISICA. 
En este trimestres 141 habitantes de calle han hecho uso de la oferta del hogar, permanente o transitoriamente.</t>
  </si>
  <si>
    <t>Se ha realizado la contratación del hogar de paso "Segundas Oportunidades", el cual ofrecerá una atención integral a sus beneficiarios.:
1. Alojamiento en un HOGAR DE PASO a ochenta (80) personas, pertenecientes a la población habitante de calle de Distrito de Cartagena.
2. Atención integral a los usuarios que se reciban en el HOGAR DE PASO.
Otorgar las garantías necesarias para el bienestar físico y emocional de los beneficiarios durante su periodo de estadía en el HOGAR DE PASO.
3. Asistir con alimentos preparados, consistente en dos raciones al día (desayuno y cena), de acuerdo con lo establecido en la tabla de composición de alimentos 2018 expedida por el ICBF, preparados por personal idóneo y certificado en manipulación de alimentos, con el acompañamiento de un nutricionista que garantice una adecuada dieta.
4. Entregar un Kit de aseo mensual a los beneficiarios al momento de ingresar al hogar de paso, consistente en:
Hacer entrega de Kit de aseo mensual
 1 toalla,
Un (1) rollo de papel higiénico triple hoja de 37  
Un (1) jabón de baño antibacterial de 120 gris 
(1) cepillo de dientes para adultos con cerdas suaves.
Un (1) desodorante en crema de 100 gris,
Dos (2) máquinas de afeitar de tres hojas con banda lubricante, Una crema dental con flúor de 100 ml 
Toallas higiénicas paquete x 12 unidades (si es hombre, no debe contener este producto)
Detergente en polvo x 125 gris, Detergente líquido a demanda del beneficiario 
Shampoo x 180 ml. de acuerdo con las especificaciones técnicas aquí establecidas.
Proveer de una Dotación de vestido (Vestuario 1 paquete al mes 1 suéter, 1 interior, 1 pantalón de estilo bermudas – material algodón / sudaderas – material burdo .
Dotación de calzado cerrado en material sintético resistente 1 cada 3 meses. 
5. Realizar la búsqueda activa del Habitante de Calle  o trabajo de campo.
6. Realizar  Integraciones Familiares
7. Realizar visitas domiciliarias 
8. Prestar Servicio de enfermería
9. Prestar Servicio de Medicina a través de valoraciones en salud inicial y seguimiento. 
10.  Valoración Nutricional .
11.  Formación de competencias para el trabajo .                                                                                                                                12.Deshabituación: En el Hogar de Paso del programa, se están implementando estrategias terapéuticas para apoyar a las personas en su proceso de deshabituación..
13. Realizar Intervención psicológica para realizar valoración y seguimiento individual .
14. Realizar talleres grupales y  talleres de rehabilitación emocional.
15.. Realizar Intervención de actividades físicas grupales que contribuyan al mejoramiento de la
funcionalidad física de la población por parte de un profesional en EDUCACION FISICA. 
En este trimestres 175  habitantes de calle han hecho uso de la oferta del hogar, permanente o transitoriamente.</t>
  </si>
  <si>
    <t>2,3,3602</t>
  </si>
  <si>
    <t>CONTRIBUIR CON LA ECONOMIA DE LA POBLACION MIGRANTE, RETORNADA Y DE COMUNIDADES DE COGIDA DEL DISTRITO DE CARTAGENA DE INDIAS.</t>
  </si>
  <si>
    <t>Desarrollar una ruta de inclusion productiva enfocada en la vinculacion laboral para la poblacion migrante, retornada y de acogiuda del distrito de cartagena de indias</t>
  </si>
  <si>
    <t>Servicio de colocación laboral (Producto principal del proyecto)</t>
  </si>
  <si>
    <t xml:space="preserve">Desarrollar componentes de orientacion vocacional y capacitacion en competencias laborales </t>
  </si>
  <si>
    <t>Asistencia tecnica y juridica realizada</t>
  </si>
  <si>
    <t>PROY PRODUCTIVOS</t>
  </si>
  <si>
    <t xml:space="preserve">Operacionales </t>
  </si>
  <si>
    <t>Obtener los certificados de disponibilidad presupuestal (CDP) y los recursos necesarios de manera oportuna.</t>
  </si>
  <si>
    <t>CONTRATAR EL DESARROLLO DE COMPONENTES DE ORIENTACION VOCACIONAL Y CAPACITACIÓN EN COMPETENCIAS LABORALES</t>
  </si>
  <si>
    <t>IMPLEMENTACIÓN DE ESTRATEGIAS PARA IMPULSAR LA INCLUSIÓN LABORAL Y PRODUCTIVA DE MIGRANTES, RETORNADOS Y PERSONAS ACOGIDAS EN EL DISTRITO DE CARTAGENA DE INDIAS</t>
  </si>
  <si>
    <t>La actividad no presenta avance a causa de contratacion tardia del personal que adelanta este proceso</t>
  </si>
  <si>
    <t xml:space="preserve">La actividad no presenta avance toda vez que se tiene pensada a realizar dentro del segundo semestre del año, sin embargo, se notifica que ya se adelantan procesos para la contyratacion del operador que apoyara en esta meta. </t>
  </si>
  <si>
    <t>Desarrollar feria de empleabilidad</t>
  </si>
  <si>
    <t>Actividades de  promoción para la vinculación laboral de migrantes y retornados realizados</t>
  </si>
  <si>
    <t>SERVICIOS DE APOYO LOGÍSTICO PARA LA REALIZACIÓN DE LA FERIA DE EMPLEABILIDAD QUE ADELANTA LA SECRETARIA DE PARTICIPACIÓN Y DESARROLLO SOCIAL DE LA ALCALDIA MAYOR DE CARTAGENA DE INDIAS.</t>
  </si>
  <si>
    <t>Esta actividad esta en proceso de solicitud presupuestal para contartar al operador que la llevara a cabo</t>
  </si>
  <si>
    <t>Ofrecer capacitacion en habilidades empresariales y financieras a la poblacion migrante, retornada y de acogiuda del distrito de cartagena de indias</t>
  </si>
  <si>
    <t>Servicio de formación para el trabajo en emprendimiento</t>
  </si>
  <si>
    <t>Caracterizacion de las personas migrantes, retornadas y de acogida atendidad en el proyecto</t>
  </si>
  <si>
    <t xml:space="preserve">Documento de caracterizacion </t>
  </si>
  <si>
    <t xml:space="preserve">PRESTACIÓN DE SERVICIOS PROFESIONALES Y D APOYO A LA GESTIÓN PARA LA CARACTERIZACIÓN DE LAS PERSONAS MIGRANTES, RETORNADAS Y DE ACOGIDA EN EL MARCO DEL PROYECTO DE INVERSIÓN </t>
  </si>
  <si>
    <t xml:space="preserve">La actividad no presenta avance ya que aun estamos en etapa de recoleccion de datos para iniciar el proceso de avances del documento de caractarizacion de la poblacion migrante. </t>
  </si>
  <si>
    <t>Desarrollar componentes de orientacion, capacitacion y asesorias empresariales a los participantes</t>
  </si>
  <si>
    <t>Espacios de capacitar y asesoraría realizado</t>
  </si>
  <si>
    <t>UCG 3, UCG 5, UCG 6, UCG 11, Zona Rural</t>
  </si>
  <si>
    <t>PRESTACIÓN DE SERVICIOS PROFESIONALES Y D APOYO A LA GESTIÓN PARA LA ORIENTACIÓN, CAPACITACIÓN Y ASESORÍAS EMPRESARIALES A LOS PARTICIPANTES EN EL MARCO DEL PROYECTO DE INVERSIÓN</t>
  </si>
  <si>
    <t>Se realizaron 13 rutas dentro del Trimestre, teniendo un alcance de 353 personas migrantes orientadas, capacitadas y asesoradas en temas empresariales.</t>
  </si>
  <si>
    <t>2,3,4103</t>
  </si>
  <si>
    <t>GENERAR ACCIONES AFIRMATIVAS HACIA LA POBLACIÓN CON ORIENTACIONES SEXUALES E IDENTIDADES DE GÉNERO DIVERSAS QUE PERMITA LA INTEGRACIÓN SOCIAL Y EL EJERCICIO PLENO DE SUS DERECHOS EN LA CIUDAD DE CARTAGENA DE INDIAS.</t>
  </si>
  <si>
    <t>Aumentar el acceso de la población diversa a actividades de formación para el trabajo y a espacios de sensibilización que promuevan la transformación de imaginarios sociales.</t>
  </si>
  <si>
    <t>Servicio de educación para el trabajo a la población vulnerable (Producto principal del proyecto)</t>
  </si>
  <si>
    <t xml:space="preserve">Focalizar y caracterizar personas LGBTIQ+ para acceder a programas de formación para el trabajo y de educación técnica y tecnológica. </t>
  </si>
  <si>
    <t xml:space="preserve">
Legales</t>
  </si>
  <si>
    <t>Consulta y colaboración previas con expertos para asegurar la participación y aceptación de la población, estrategias de comunicación efectivas para explicar  los beneficios y la legalidad de las  acciones afirmativas.</t>
  </si>
  <si>
    <t>si</t>
  </si>
  <si>
    <t>CONTRATAR LA PRESTACIÓN DE SERVICIOS PROFESIONALES Y DE APOYO A LA GESTION, QUE PERMITA DESARROLLAR LAS FUNCIONES Y/O ACTIVIDADES INHERENTES AL PROYECTO DE INVERSIÓN “IMPLEMENTACIÓN DE ESTRATEGIAS PARA LA ATENCIÓN INTEGRAL DE LA POBLACIÓN CON ORIENTACIONES E IDENTIDADES DE GÉNERO DIVERSAS EN CARTAGENA DE INDIAS” DE LA SECRETARIA DE PARTICIPACIÓN Y DESARROLLO SOCIAL.</t>
  </si>
  <si>
    <t>IMPLEMENTACION DE ESTRATEGIAS PARA LA ATENCION INTEGRAL DE LA POBLACION CON ORIENTACIONES E IDENTIDADES DE GENERO DIVERSAS EN  CARTAGENA DE INDIAS</t>
  </si>
  <si>
    <t>Se aplico documento para la focalización y caracterización de personas LGBTIQ+ a procesos de formación y/o asistencia téncina.</t>
  </si>
  <si>
    <t>Implementar procesos de sensibilización a diferentes comunidades y funcionarios del Distrito de Cartagena de Indias para propiciar a la transformación de imaginarios sociales frente a personas con orientaciones sexuales e identidades de género diversas y sectores LGBTIQ+</t>
  </si>
  <si>
    <t xml:space="preserve"> Procesos de sensibilización implementados</t>
  </si>
  <si>
    <t>TODAS</t>
  </si>
  <si>
    <t>CONTRATAR LA PRESTACIÓN DE SERVICIOS PROFESIONALES Y DE APOYO A LA GESTION, QUE PERMITA DESARROLLAR LAS FUNCIONES Y/O ACTIVIDADES INHERENTES AL PROYECTO DE INVERSIÓN “IMPLEMENTACIÓN DE ESTRATEGIAS PARA LA ATENCIÓN INTEGRAL DE LA POBLACIÓN CON ORIENTACIONES E IDENTIDADES DE GÉNERO DIVERSAS EN CARTAGENA DE INDIAS” DE LA SECRETARIA DE PARTICIPACIÓN Y DESARROLLO SOCIAL./ PRESTACIÓN DE SERVICIOS LOGISTICOS PARA EL DESARROLLO DE ACTIVIDADES DE PROCESOS DE SENSIBILIZACIÓN A DIFERENTES COMUNIDADES Y FUNCIONARIOS DEL DISTRITO DE CARTAGENA DE INDIAS PARA PROPICIAR A LA TRANSFORMACIÓN DE IMAGINARIOS SOCIALES FRENTE A PERSONAS CON ORIENTACIONES SEXUALES E IDENTIDADES DE GÉNERO DIVERSAS Y SECTORES LGBTIQ+.</t>
  </si>
  <si>
    <t>CONTRATACION DIRECTA / MINIMA CUANTIA</t>
  </si>
  <si>
    <t>Se realizarón tres procesos de sensibilización tales como: la marchar del orgullo, caravana diversa y el conversatorio sobre no a la discriminación en la UTB.</t>
  </si>
  <si>
    <t>Realizar programas de cualificación laboral a la población LGBTIQ+ del Distrito de Cartagena de Indias</t>
  </si>
  <si>
    <t xml:space="preserve"> Personas inscritas</t>
  </si>
  <si>
    <t>Contratar la cualificación laboral a la población LGBTIQ+ del Distrito de Cartagena de Indias</t>
  </si>
  <si>
    <t>Aumentar los niveles de apoyo a emprendimientos de la población LGBTIQ+ en el Distrito de Cartagena de Indias.</t>
  </si>
  <si>
    <t>Servicio de apoyo a unidades productivas individuales para la generación de ingresos</t>
  </si>
  <si>
    <t>Capacitar y asesorar en componentes empresariales a las personas pertenecientes a la población LGBTIQ+</t>
  </si>
  <si>
    <t>PRESTACIÓN DE SERVICIOS PROFESIONALES Y DE APOYO A LA GESTIÓN EN EL MARCO DEL PROYECTO DE INVERSIÓN</t>
  </si>
  <si>
    <t>Actualmente se encuentra de procesos de contratación el operador encargado de ejecutar estas actividades, por lo que se comprometió el presupuesto para su ejecución.</t>
  </si>
  <si>
    <t xml:space="preserve">Caracterizar personas LGTBIQ+ con emprendimientos. </t>
  </si>
  <si>
    <t xml:space="preserve">Documento de carterizacion </t>
  </si>
  <si>
    <t xml:space="preserve">Financiar emprendimientos, negocios y/o proyectos productivos liderados por personas con orientaciones sexuales e identidades de género diversas </t>
  </si>
  <si>
    <t xml:space="preserve"> Emprendimientos, negocios y/o proyectos productivos financiados.</t>
  </si>
  <si>
    <t>CONTRATAR LA LOGISTICA PARA EMPRENDIMIENTOS, NEGOCIOS Y/O PROYECTOS PRODUCTIVOS LIDERADOS POR PERSONAS CON ORIENTACIONES SEXUALES E IDENTIDADES DE GÉNERO DIVERSAS</t>
  </si>
  <si>
    <t>Fortalecer los servicios de atención integral de violencia basada en orientación sexual, promoción y prevención de la salud mental, sexual y reproductiva en las personas diversas.</t>
  </si>
  <si>
    <t>Documentos metodológicos</t>
  </si>
  <si>
    <t>Crear una (1) ruta de atención integral de violencias basadas en orientación sexual e identidad de género.</t>
  </si>
  <si>
    <t xml:space="preserve"> Ruta de atención integral  creada</t>
  </si>
  <si>
    <t xml:space="preserve">CONTRATAR LA CREACION DE UNA (1) RUTA DE ATENCIÓN INTEGRAL DE VIOLENCIAS BASADAS EN ORIENTACIÓN SEXUAL E IDENTIDAD DE GÉNERO.
</t>
  </si>
  <si>
    <t xml:space="preserve">Se creo la ruta de atención integral de violencias basadas en orientación sexual e identidad de género. </t>
  </si>
  <si>
    <t>Crear una (1) ruta de atención integral de vbg en OSIG</t>
  </si>
  <si>
    <t>Desarrollar campañas de promoción y prevención de la SSR y salud mental dirigida a personas con orientaciones sexuales e identidades de género diversas y sectores LGBTIQ+.</t>
  </si>
  <si>
    <t xml:space="preserve"> Campañas de promoción y prevención desarrolladas</t>
  </si>
  <si>
    <t>Contratar la logistica e insumos para el desarrollo de campañas de promoción y prevención de la SSR y salud mental dirigida a personas con orientaciones sexuales e identidades de género diversas y sectores LGBTIQ+.</t>
  </si>
  <si>
    <t>Se realizó una jornada entorno a los derechos sexuales y reproductivos y la salud mental  en la carcel de hombres  de Ternera.</t>
  </si>
  <si>
    <t>Formular la política pública de diversidad sexual e identidades de género diversas</t>
  </si>
  <si>
    <t>Documento de política pública de diversidad sexual e identidades de género formulada</t>
  </si>
  <si>
    <t xml:space="preserve">Se esta realizando la ultima etapa de formulación de la política pública de diversidad sexual. </t>
  </si>
  <si>
    <t>Contribuir a la igualdad de oportunidades de la población que requiere servicios de cuidado y proveen cuidado en el distrito de Cartagena de indias</t>
  </si>
  <si>
    <t>Aumentar el número de alianzas público-populares con organizaciones de cuidado comunitario</t>
  </si>
  <si>
    <t>Servicio de promoción a la participación ciudadana (Producto principal del proyecto)</t>
  </si>
  <si>
    <t>Identificar y fortalecer las organizaciones focalizadas para el cuidado comunitario</t>
  </si>
  <si>
    <t>10,11,14</t>
  </si>
  <si>
    <t xml:space="preserve">PRESTACIÓN DE SERVICIOS PROFESIONALES Y DE APOYO A LA GESTIÓN EN EL MARCO DEL PROYECTO DE INVERSIÓN </t>
  </si>
  <si>
    <t>IMPLEMENTACION  DEL SISTEMA DISTRITAL DEL CUIDADO EN EL DISTRITO DE  CARTAGENA DE INDIAS</t>
  </si>
  <si>
    <t>Se aplicó el documento de focalización a personas cuidadoras en Huellas de Alberto Uribe, Arroz Barato y Bayunca.</t>
  </si>
  <si>
    <t>Realizar alianzas estratégicas con las organizaciones focalizadas para el cuidado comunitario</t>
  </si>
  <si>
    <t>Contratar el desarrollo de acciones orientadas a la implementacion de alianzas estratégicas con las organizaciones focalizadas para el cuidado comunitario</t>
  </si>
  <si>
    <t>Aumentar la valoración social y económica del trabajo de cuidado en el distrito</t>
  </si>
  <si>
    <t>Documentos normativos</t>
  </si>
  <si>
    <t>Realizar un estudio para comprender las necesidades de cuidado en el distrito, incluyendo datos demográficos, infraestructura existente y demanda de servicios de cuidado</t>
  </si>
  <si>
    <t>Contratar un estudio para comprender las necesidades de cuidado en el distrito, incluyendo datos demográficos, infraestructura existente y demanda de servicios de cuidado</t>
  </si>
  <si>
    <t>Actualmente se encuentra en proceso de contratación el convenio que responde por la ejecución de esta actividad. Se adjunta compromiso presupuestal para su realización.</t>
  </si>
  <si>
    <t>Realizar espacios de formación para proveedores de cuidado, con énfasis en la atención centrada en la persona, habilidades de comunicación y primeros auxilios.</t>
  </si>
  <si>
    <t>Crear el modelo de gobernanza e implementación de la hoja de ruta del Sistema del Cuidado Distrital</t>
  </si>
  <si>
    <t>Contratar acciones orientadas a la creacion de un modelo de gobernanza e implementación de la hoja de ruta del Sistema del Cuidado Distrital</t>
  </si>
  <si>
    <t>Aumentar las rutas de cuidado con ofertas de servicios para cuidadores y agentes del cuidado</t>
  </si>
  <si>
    <t>Servicio de integración de la oferta pública</t>
  </si>
  <si>
    <t>Diseñar la ruta del distrito que respondan a las necesidades de la población objetivo del cuidado y cuidadores.</t>
  </si>
  <si>
    <t>Contratar el diseño de la ruta del distrito que respondan a las necesidades de la población objetivo del cuidado y cuidadores.</t>
  </si>
  <si>
    <t>Implementar la ruta de atención del cuidado en el barrio Huellas de Alberto Uribe</t>
  </si>
  <si>
    <t>Contratar la asesoria, personal e insumos para la ruta de atención del cuidado en el barrio Huellas de Alberto Uribe</t>
  </si>
  <si>
    <t>Incrementar el número de acciones de transformación cultural para la democratización del cuidado</t>
  </si>
  <si>
    <t>Servicio de promoción de la garantía de derechos</t>
  </si>
  <si>
    <t>Diseñar la metodología de espacios de formación orientadas al cuidado desde la ciencia del comportamiento</t>
  </si>
  <si>
    <t>Contratar el diseño de la metodología de espacios de formación orientadas al cuidado desde la ciencia del comportamiento</t>
  </si>
  <si>
    <t xml:space="preserve">Se realizó la campaña entorno al cuidado en alianza con el PNUD para la tranformación de estereotipos sociales. </t>
  </si>
  <si>
    <t>Ejecutar plan de formación</t>
  </si>
  <si>
    <t>2,3,4102</t>
  </si>
  <si>
    <t>FORTALECER LA OFERTA INSTITUCIONAL Y LA INFRAESTRUCTURA FÍSICA PARA LA ATENCIÓN Y PROTECCIÓN INTEGRAL DE LA PRIMERA INFANCIA EN EL DISTRITO DE CARTAGENA DE INDIAS</t>
  </si>
  <si>
    <t>Aumentar el acceso de padres, madres y cuidadores a actividades de formación, para el fortalecimiento de vínculos, crianza amorosa y promoción de derechos de los niños, niñas y adolescentes</t>
  </si>
  <si>
    <t>Servicio de atención integral a la primera infancia (Producto principal del proyecto)</t>
  </si>
  <si>
    <t>Realizar acciones de fortalecimiento del ecosistema de primera infancia</t>
  </si>
  <si>
    <t>PRIMERA INFANCIA, INFANCIA Y ADOLESCENCIA</t>
  </si>
  <si>
    <t xml:space="preserve"> Acciones de fortalecimiento realizadas</t>
  </si>
  <si>
    <t>INFANCIA Y FAMILIA</t>
  </si>
  <si>
    <t>Promoción efectiva de los servicios, ejercicios de concientización sobre la importancia de participar</t>
  </si>
  <si>
    <t>1.2.1.0.00-001 - ICLD
1.3.2.2.11-065 - RF SGP PRIMERA INFANCIA</t>
  </si>
  <si>
    <t>FORTALECIMIENTO DE LA OFERTA INSTITUCIONAL PARA LA ATENCION Y PROTECCION DE LA PRIMERA INFANCIA EN EL DISTRITO DE  CARTAGENA DE INDIAS</t>
  </si>
  <si>
    <t>Fortalecimiento de la oferta institucional para la atención y protección de la primera infancia</t>
  </si>
  <si>
    <t>Realizar actividades lúdicas y recreativas</t>
  </si>
  <si>
    <t>Actividades lúdicas y recreativas realizadas</t>
  </si>
  <si>
    <t>Realizar procesos formativos en crianza amorosa desde la gestación</t>
  </si>
  <si>
    <t xml:space="preserve"> Procesos formativos realizados</t>
  </si>
  <si>
    <t>AUNAR ESFUERZOS TÉCNICOS, FINANCIEROS Y LOGÍSTICOS PARA LA IMPLEMENTACIÓN Y EJECUCION DE ESTRATEGIAS, PROGRAMAS, PROYECTOS Y ACTIVIDADES ORIENTADAS A LA GARANTIA Y FORTALECIMIENTO DE LOS DERECHOS DE MUJERES EMBARAZADAS Y PROTECCIÓN DEL NIÑO, NIÑA Y GESTANTE, QUE FAVOREZCAN EL DESARROLLO DE PRÁCTICAS DE CRIANZA AMOROSA, CUIDADO Y LACTANCIA MATERNA, EN EL MARCO DEL PROYECTO DE INVERSIÓN FORTALECIMIENTO DE LA OFERTA INSTITUCIONAL PARA LA ATENCIÓN Y PROTECCIÓN DE LA PRIMERA INFANCIA EN EL DISTRITO DE CARTAGENA DE INDIAS.</t>
  </si>
  <si>
    <t>Suministro de Paquetes alimentarios y navideños para familias con NN con necesidades nutricionales.</t>
  </si>
  <si>
    <t>Paquetes alimentarios y navideños para familias con NN con necesidades nutricionales</t>
  </si>
  <si>
    <t>UCG  2, 3, 4, 5, 6, 7, 8, 9, 10, 11, 12, 14, 15 y Rural</t>
  </si>
  <si>
    <t xml:space="preserve">Se cargan evidencias de las actividades desarrolladas en el trimestre </t>
  </si>
  <si>
    <t>9_Construcción, adecuación y dotación de CDI</t>
  </si>
  <si>
    <t xml:space="preserve">Servicios de educación informal a niños, niñas, adolescentes y jóvenes para el reconocimiento de sus derechos </t>
  </si>
  <si>
    <t>Dotar a ludotecas/casas ludica de equipos, juegos, juguetes y materiales para el desarrollo de actividades ludicas virtuales y/o presenciales.</t>
  </si>
  <si>
    <t xml:space="preserve"> Ludotecas/casas ludica dotadas</t>
  </si>
  <si>
    <t>Garantizar la logística para intervenciones integrales, ruta integral de atención, acciones afirmativas, foros, ferias, campañas y fortalecimiento de mesa de la primera infancia</t>
  </si>
  <si>
    <t xml:space="preserve"> Logística para intervenciones integrales, ruta integral de atención, acciones afirmativas, foros, ferias, campañas y fortalecimiento de mesa de la primera infancia</t>
  </si>
  <si>
    <t>Realizar acciones formativas a padres madres y cuidadores en crianza amorosa y entornos protectores.</t>
  </si>
  <si>
    <t xml:space="preserve"> Acciones formativas realizadas </t>
  </si>
  <si>
    <t>Rural, 3, 15 / 2, 3, 5, 6, 7, 8, 13, 15, rural e insular</t>
  </si>
  <si>
    <t>Contratar servicios profesionales y de Apoyo a la gestion para realizar acciones formativas a padres madres y cuidadores en crianza amorosa y entornos protectores.</t>
  </si>
  <si>
    <t>Realizar acciones formativas a padres madres y cuidadores en crianza amorosa y entornos protectores</t>
  </si>
  <si>
    <t>Servicio de transporte.</t>
  </si>
  <si>
    <t>Mejorar la infraestructura física para la atención integral de niñas, niños y madres gestantes.</t>
  </si>
  <si>
    <t>Construcción, adecuación y dotación de CDI</t>
  </si>
  <si>
    <t>CDI adecuados y dotados</t>
  </si>
  <si>
    <t>Construcción Y adecuación de CDI, / Dotación de CDI</t>
  </si>
  <si>
    <t>LICITACION PUBLICA</t>
  </si>
  <si>
    <t xml:space="preserve">Con relacion a la construccion, adecuacion y dotacion de CDI se reporta la realización de la obras complementarias para la terminacion del CDI Villas de Aranjuez, quedando pendiente la instalacion de los medidores de los servicios publicos, cuya gestion cursa formalmente ante dichas entidades (Surtigas, Afinia, Aguas de Cartagena).
Asi mismo en materia de adecuaciones se reportan los avances en las obras de adecuacion al CDI Cienega de la Virgen,  </t>
  </si>
  <si>
    <t xml:space="preserve"> se reporta 100% en obras civiles y dotacion para el CDI  de Villas de Aranjuez, inaugurado y entregado a ICBF para su operación ,para el CDI Sueños Unidos, se reporta un avance del 99% de obras civiles, estando en gestion, por parte de la SPDS, la compra de la dotación para la operación de este CDI, ademas se reporta avance del 10% en la gestion administrativa y presupuestal para la adecuacion del CDI puerto REY ,  el cual luego de haber ubicado los recursoso ya cuenta con certificado de disponibilidad presupuestal</t>
  </si>
  <si>
    <t>INFORME CDI´S_2025_PRIMER_TRIMESTRE.pdf</t>
  </si>
  <si>
    <t>Realizar los estudios y diseño para la construcción y/o adecuación de infraestructuras para la atención integral a la primera infancia</t>
  </si>
  <si>
    <t xml:space="preserve"> Estudios y diseños de preinversion </t>
  </si>
  <si>
    <t>Se cuenta con CDP para la realizacion los estudios y diseño para la construcción y/o adecuación de infraestructuras para la atención integral a la primera infancia</t>
  </si>
  <si>
    <t>GARANTIZAR LA OFERTA DE SERVICIOS PARA LA PROTECCIÓN INTEGRAL DE NIÑOS, NIÑAS Y ADOLESCENTES EN EL DISTRITO DE CARTAGENA</t>
  </si>
  <si>
    <t>Actualizar y socializar la ruta para la atención y protección de niños y niñas contra la Explotación Sexual Comercial de Niños Niñas y Adolescentes</t>
  </si>
  <si>
    <t>Actualizar y divulgar las rutas de atención a víctimas, apoyo a acciones afirmativas para la prevención de riesgos sociales como la violencia sexual, la explotación laboral, la mendicidad, embarazo a temprana edad, matrimonios infantiles, vida en calle, intervenciones integrales</t>
  </si>
  <si>
    <t xml:space="preserve"> Rutas de atención a víctimas actualizada y divulgada</t>
  </si>
  <si>
    <t xml:space="preserve">Operador logiistico para Actualizar y divulgar las rutas de atención a víctimas, apoyo a acciones afirmativas para la prevención de riesgos sociales como la violencia sexual, la explotación laboral, la mendicidad, embarazo a temprana edad, matrimonios infantiles, vida en calle, intervenciones integrales. </t>
  </si>
  <si>
    <t>GENERACION DE SERVICIOS DE PROTECCION INTEGRAL DE NI?OS, NI?AS Y ADOLESCENTES EN EL DISTRITO DE  CARTAGENA DE INDIAS</t>
  </si>
  <si>
    <t xml:space="preserve">Se realizo ajuste a la ruta de atencion y fue socializada en la Mesa de primera Infancia, Infancia,  Adolescencia y Fortalecimiento Familiar. 
En este espacio fue aprobada, se esta a la espera de la aprobacion en la proxima sesion del Consejo de Politica Social del Distrito. 
Se cargan evidencias de las actividades mencionadas. </t>
  </si>
  <si>
    <t>Generación de servicios de protección integral de niños niñas y adolescentes en el distrito de Cartagena de Indias</t>
  </si>
  <si>
    <t>Realizar acciones de prevención y atención a NNA en riesgo y/o situación de explotación sexual.</t>
  </si>
  <si>
    <t xml:space="preserve"> Acciones de prevención y atención a NNA en riesgo y/o situación de explotación sexual</t>
  </si>
  <si>
    <t xml:space="preserve"> Realizar acciones de prevención y atención a NNA en riesgo y/o situación de explotación sexual. </t>
  </si>
  <si>
    <t>Aumentar cantidad de niños, niñas y adolescentes vinculados en actividades para la prevención y desvinculación de situación o riesgo de todo tipo de violencia</t>
  </si>
  <si>
    <t>Servicio de protección integral a niños, niñas, adolescentes y jóvenes (Producto principal del proyecto)</t>
  </si>
  <si>
    <t>Brindar atención especializada de niños, niñas y adolescentes en situación o en riesgo de trabajo infantil.</t>
  </si>
  <si>
    <t>Atenciones especializadas brindadas</t>
  </si>
  <si>
    <t xml:space="preserve"> Brindar atención especializada de niños, niñas y adolescentes en situación o en riesgo de trabajo infantil. </t>
  </si>
  <si>
    <t>Movilizar el personal para el desarrollo de actividades de prevención y atención.</t>
  </si>
  <si>
    <t>Realizar acciones formativas de prevención dirigidas a niños, niñas y adolescentes.</t>
  </si>
  <si>
    <t xml:space="preserve">UCG  1, 4, 5, 6, 9, 11, 13, 14, 15, Rural. </t>
  </si>
  <si>
    <t xml:space="preserve">Contratacion de  servicios profesionales y de apoyo a la gestion para Realizar acciones formativas de prevención dirigidas a niños, niñas y adolescentes. </t>
  </si>
  <si>
    <t>1_ACTIVIDADES FORMATIVAS PREVENCION CON NNA_PRIMER_TRIMESTRE_2025</t>
  </si>
  <si>
    <t>Actividades Ludicas y pedagogicas para la prevencion de riesgos en NNA</t>
  </si>
  <si>
    <t>Actividades Ludicas y pedagogicas</t>
  </si>
  <si>
    <t>Jornadas Ludicas y de sensibilizacion para la prevencion del uso de la polvora y el fortalecimiento familiar en las festividades decembrinas</t>
  </si>
  <si>
    <t>Fortalecer las capacidades de padres, madres y cuidadores/as sobre la prevención de violencias de niñas, niños y adolescentes.</t>
  </si>
  <si>
    <t>Servicios de educación informal a niños, niñas, adolescentes y jóvenes para el reconocimiento de sus derechos</t>
  </si>
  <si>
    <t>Desarrollar acciones afirmativas, Integrales y lúdicas para la prevención de las violencias y buena crianza dirigidas a padres, madres, cuidadores, lideres comunitarios, servidores públicos.</t>
  </si>
  <si>
    <t>Acciones afirmativas, Integrales y lúdicas desarrolladas</t>
  </si>
  <si>
    <t>Se llevo a cabo jornada de sensibilizacion y control en el marco de la conmemoracion del dia mundial contra el trabajo infantil</t>
  </si>
  <si>
    <t>Proporcionar paquetes alimentarios a familias de niños, niñas y adolescentes con discapacidad.</t>
  </si>
  <si>
    <t>Paquetes alimentarios a familias de niños, niñas y adolescentes con discapacidad.</t>
  </si>
  <si>
    <t xml:space="preserve">Proporcionar paquetes alimentarios a familias de niños, niñas y adolescentes con discapacidad. </t>
  </si>
  <si>
    <t>Realizar actividades formativas de prevención dirigidas a padres, madres, cuidadores</t>
  </si>
  <si>
    <t xml:space="preserve"> Actividades formativas de prevención realizadas</t>
  </si>
  <si>
    <t xml:space="preserve">Hasta la fecha se han realizado algunas articulaciones para el desarrollo de actividades formtivas, pero las activiades con la poblacion adulta estan agendadas a partir del segundo trimestre. </t>
  </si>
  <si>
    <t>Se cargan evidencias de lsa atenciones psicosociales y las actividades formativas</t>
  </si>
  <si>
    <t>https://alcart-my.sharepoint.com/:f:/r/personal/jleon_cartagena_gov_co/Documents/2025/SEGUIMIENTO_PLAN_DE_ACCION_2025/EVIDENCIAS_PRIMER_TRIMESTRE_2025/EVIDENCIAS_PROTECCION_2025/7_PREVENCION_CON_ADULTOS/PRIMER_TRIMESTRE_2025_ACT_7?csf=1&amp;web=1&amp;e=9XL5ra</t>
  </si>
  <si>
    <t>Generar acciones de prevención de amenazas o vulneración de derechos a través del Hogar de Protección</t>
  </si>
  <si>
    <t>Servicio dirigidos a la atención de niños, niñas, adolescentes y jóvenes, con enfoque pedagógico y restaurativo encaminados a la inclusión social</t>
  </si>
  <si>
    <t xml:space="preserve"> Habilitar la atención de niños, niñas y adolescentes con derechos amenazados y/o vulnerados a través de Hogar de Paso de Protección</t>
  </si>
  <si>
    <t xml:space="preserve"> Hogar de Paso de Protección contratado</t>
  </si>
  <si>
    <t>UCG 3, 4, 5, 6, 8,12, 13</t>
  </si>
  <si>
    <t>" Habilitar la atención de niños, niñas y adolescentes con derechos
amenazados y/o vulnerados a través de Hogar de Paso de Protección "</t>
  </si>
  <si>
    <t xml:space="preserve">Se conto con la atencion en el hogar de paso gracias a las vigencias futuras, sin embargo, en el mes de marzo se logro la firma del nuevo contrato hasta el mes de julio de 2025, lo que garantizara la atencion de los NNA en el Hogar de paso. </t>
  </si>
  <si>
    <t xml:space="preserve">Se mantiene atencion en hogar de paso, se cargan evidencias de las actividades de supervision. </t>
  </si>
  <si>
    <t>https://alcart-my.sharepoint.com/:f:/r/personal/jleon_cartagena_gov_co/Documents/2025/SEGUIMIENTO_PLAN_DE_ACCION_2025/EVIDENCIAS_PRIMER_TRIMESTRE_2025/EVIDENCIAS_PROTECCION_2025/4_HOGAR_DE_PASO_2025/PRIMER%20TRIMESTRE_2025_ACT_4?csf=1&amp;web=1&amp;e=NXhGlW</t>
  </si>
  <si>
    <t>FORTALECER LOS ESPACIOS DE PROMOCIÓN Y GARANTÍA DEL DERECHO AL JUEGO Y LA PARTICIPACIÓN EN CONTEXTOS SEGUROS Y ESTIMULANTES PARA LOS NIÑOS, NIÑAS Y ADOLESCENTES DEL DISTRITO DE CARTAGENA</t>
  </si>
  <si>
    <t>Aumentar la cantidad niños, niñas y adolescentes vinculados a actividades lúdicas extramurales y del ejercicio del derecho al juego al interior de las ludotecas distritales</t>
  </si>
  <si>
    <t>Adecuar las ludotecas para el desarrollo de jornadas ludicas intra y extramurales de promocion del derecho al juego y a la recreación</t>
  </si>
  <si>
    <t xml:space="preserve"> Ludotecas adecuadas</t>
  </si>
  <si>
    <t xml:space="preserve">
Operacionales</t>
  </si>
  <si>
    <t>Promoción efectiva de los servicios, ejercicios de concientización sobre la importancia de participar.</t>
  </si>
  <si>
    <t>GENERACION DE ESPACIOS PARA EL DERECHO AL JUEGO Y LA PARTICIPACION, EN CONTEXTOS SEGUROS Y ESTIMULANTES PARA NI?OS, NI?AS Y ADOLESCENTES DEL DISTRITO DE  CARTAGENA DE INDIAS</t>
  </si>
  <si>
    <t>Generación de espacios para el derecho al juego y la participación, en contextos seguros y estimulantes para niños, niñas y adolescentes</t>
  </si>
  <si>
    <t>Desarrollar espacios de promocion de la Politica Publica de Primera Infancia, Infancia, Adolescencia y Fortalecimiento Familiar del Distrito</t>
  </si>
  <si>
    <t>Espacios de promocion desarrollados</t>
  </si>
  <si>
    <t xml:space="preserve">Se contrato profesional que liderara el proceso de implementacion y seguimiento de la PPPIIAFF. </t>
  </si>
  <si>
    <t xml:space="preserve">Se avanza en lo relacionado con el seguimiento a la PPPIIAFF, el profesional contratado a enviado los oficios solicitando el reporte de cumplimiento, ademas se llevo a cabo reunion con los enlaces definidos por entidad, tambien se realizo reunion de asistencia tecnica con secretaria de planeacion. </t>
  </si>
  <si>
    <t>PRIMER_TRIMESTRE_2025_PPPIIAFF</t>
  </si>
  <si>
    <t>Dotar las ludotecas para el desarrollo de jornadas ludicas intra y extramurales de promocion del derecho al juego y a la recreación</t>
  </si>
  <si>
    <t xml:space="preserve"> Ludotecas dotadas</t>
  </si>
  <si>
    <t>Movilizar el personal y elementos ludicos para el desarrollo de actividades de prevencion y atencion en las tres localidades del Distrito, incluyendo las zonas rurales e insulares.</t>
  </si>
  <si>
    <t>Realizar actividades de ludica y recreacion para la promocion del derecho al juego y los valores familiares</t>
  </si>
  <si>
    <t>Actividades de ludica y recreacion realizadas</t>
  </si>
  <si>
    <t>UCG  2, 3, 5, 11, 13, 14, rural  e insular</t>
  </si>
  <si>
    <t>Realizar Jornadas ludicas de promocion del derecho al juego y a la recreación.</t>
  </si>
  <si>
    <t>Jornadas ludicas de promocion del derecho al juego y a la recreación</t>
  </si>
  <si>
    <t>N/P</t>
  </si>
  <si>
    <t>Rural, Insular</t>
  </si>
  <si>
    <t>PRESTACION DE SERVICIOS PROFESIONALES Y DE APOYO A LA GESTION PARA LA Realizar Jornadas ludicas de promocion del derecho al juego y a la recreación.</t>
  </si>
  <si>
    <t>1. Jornadas Lúdicas</t>
  </si>
  <si>
    <t xml:space="preserve">Intercambio de experiencias </t>
  </si>
  <si>
    <t xml:space="preserve"> Intercambio de experiencias implementados</t>
  </si>
  <si>
    <t>Generar acciones de promoción del derecho a la participación y asociación dirigidos a niños, niñas y adolescentes.</t>
  </si>
  <si>
    <t>Servicio de protección integral a niños, niñas, adolescentes y jóvenes</t>
  </si>
  <si>
    <t>Desarrollar espacios de promocion de la Participacion Infantil y Adolescente a traves de actividades con nna</t>
  </si>
  <si>
    <t xml:space="preserve"> Espacios de promocion de la Participacion Infantil y Adolescente.</t>
  </si>
  <si>
    <t>UCG  5, 6, 12, Rural</t>
  </si>
  <si>
    <t>PRIMER_TRIMESTRE_2025_PARTICIPACION_INFANTIL</t>
  </si>
  <si>
    <t>Implementar un ejercicio de intercambio de experiencias a nivel nacional, actividades pedagogicas y formativas con niños, niñas y adolescentes en procesos formales de participacion.</t>
  </si>
  <si>
    <t>2,3,3603</t>
  </si>
  <si>
    <t>DISMINUIR LOS ÍNDICES DE DESEMPLEO EN LAS MUJERES QUE RESIDEN EN CARTAGENA DE INDIAS.</t>
  </si>
  <si>
    <t>Incrementar programas para la cualificación de las mujeres basados en la necesidad de los sectores
productivos de la ciudad.</t>
  </si>
  <si>
    <t>Servicio de formación para el trabajo en competencias para la inserción laboral (Producto principal del proyecto)</t>
  </si>
  <si>
    <t>Diseñar e implementar estrategias para el reclutamiento de hojas de vida de mujeres cualificadas laboralmente</t>
  </si>
  <si>
    <t>Estrategias diseñadas e implementadas</t>
  </si>
  <si>
    <t>Cronogramas actualizados e informes de implementación</t>
  </si>
  <si>
    <t>Contratar el diseño e implementacion de estrategias para el reclutamiento de hojas de vida de mujeres cualificadas laboralmente</t>
  </si>
  <si>
    <t>DISE?O E IMPLEMENTACION DE ESTRATEGIAS PARA LA CUALIFICACION LABORAL DE LAS MUJERES EN   CARTAGENA DE INDIAS</t>
  </si>
  <si>
    <t xml:space="preserve">Se realizó una feria como estrategia de reclutamiento de hojas de vida donde varias empresas de la ciudad participarón para focalizar futuras trabajadoras. </t>
  </si>
  <si>
    <t>Diseño E Implementación De Estrategias Para La Cualificación Laboral De Las Mujeres En Cartagena De Indias</t>
  </si>
  <si>
    <t>Establecer alianzas público-privadas para la empleabilidad de las mujeres cualificadas.</t>
  </si>
  <si>
    <t xml:space="preserve"> Alianzas público-privadas establecidas</t>
  </si>
  <si>
    <t>Contratar la asesoria para el establecimiento de alianzas público-privadas para la empleabilidad de las mujeres cualificadas.</t>
  </si>
  <si>
    <t xml:space="preserve">Focalizar y caracterizar mujeres para la cualificación laboral.                    </t>
  </si>
  <si>
    <t>Prestación de servicios de apoyo a la gestión, para desarrollar las funciones y/o actividades inherentes al proyecto de inversión Diseño E Implementación De Estrategias Para La Cualificación Laboral De Las Mujeres En Cartagena De Indias.</t>
  </si>
  <si>
    <t xml:space="preserve">Se aplicó el documento de caracterización en una jornada de caracterización en el barrio loma fresca para la cualificación de mujeres en áreas selecionadas. </t>
  </si>
  <si>
    <t>Realizar Feria de empleabilidad para las mujeres.</t>
  </si>
  <si>
    <t xml:space="preserve"> Feria de empleabilidad realizada</t>
  </si>
  <si>
    <t>Contratar la logistica e nsumos psrs Feria de empleabilidad para las mujeres.</t>
  </si>
  <si>
    <t>Se realizó una feria de empleabilidad en la casa de la mujer con aliados del sector privado generando asi espacios de ubicación y vinculación  laboral.</t>
  </si>
  <si>
    <t xml:space="preserve">Realizar programas de formación enfocadas en cualificación laboral de las mujeres del distrito de Cartagena.                         </t>
  </si>
  <si>
    <t>Programas de formación realizados</t>
  </si>
  <si>
    <t>3, 12, 11,15,5,8,7,14</t>
  </si>
  <si>
    <t>PRESTACIÓN DE SERVICIOS LOGISTICOS PARA EL DESARROLLO DE PROGRAMAS DE FORMACION  ENFOCADAS EN CUALIFICACION LABORAL DE LAS MUJERES DEL DISTRITO DE CARTAGENA.</t>
  </si>
  <si>
    <t xml:space="preserve">En alianza con la oficina asesora de informatica se ejecutó el programa DIGITALIZATE COMUNIDAD , donde las mujeres del Distrito pudieron capacitarse en informatica basica y markenting.  Asimismo, se adjunta CDP de compromiso presupuestal para la realización de otro programa de cualificación laboral denominado Impulso Violeta. </t>
  </si>
  <si>
    <t>Servicios de Transporte para la ejecución del proyecto</t>
  </si>
  <si>
    <t>1300</t>
  </si>
  <si>
    <t>CONTRIBUIR AL FORTALECIMIENTO DE LA ECONOMÍA POPULAR DE LAS FAMILIAS VULNERABLES DEL DISTRITO DE CARTAGENA</t>
  </si>
  <si>
    <t>Ampliar estrategias institucionales para atender el emprendimiento y la empleabilidad de las familias vulnerables en el Distrito de Cartagena.</t>
  </si>
  <si>
    <t>Documentos de evaluación (Producto principal del proyecto)</t>
  </si>
  <si>
    <t>Definir el alcance del documento</t>
  </si>
  <si>
    <t>Alcence de documento definido</t>
  </si>
  <si>
    <t>IMPLEMENTACION DE ESTRATEGIAS DE EMPRENDIMIENTO Y EMPLEABILIDAD QUE FORTALEZCAN LA ECONOMIA POPULAR DE LAS FAMILIAS VULNERABLES DEL DISTRITO DE  CARTAGENA DE INDIAS</t>
  </si>
  <si>
    <t xml:space="preserve">La actividad no presenta avance ya que aun estamos en etapa de recoleccion de datos para iniciar el proceso de avances del documento de caractarizacion de la poblacion Vulnerable. </t>
  </si>
  <si>
    <t>Implementación de estrategias de emprendimiento y empleabilidad que fortalezcan la economía popular de las familias vulnerables del distrito de Cartagena de Indias</t>
  </si>
  <si>
    <t>Elaborar documento con la consolidación de la información recopilada</t>
  </si>
  <si>
    <t xml:space="preserve"> Documento dd caracterizacion elaborado</t>
  </si>
  <si>
    <t>Realizar la recolección de información cuantitativa y cualitativa</t>
  </si>
  <si>
    <t>Información cuantitativa y cualitativa recolectada</t>
  </si>
  <si>
    <t>Aumentar oportunidades de formación para los emprendedores del Distrito de Cartagena</t>
  </si>
  <si>
    <t>Servicio de asistencia técnica en alianzas para la comercialización</t>
  </si>
  <si>
    <t>Desarrollar componentes de orientación, capacitación y asesorías empresariales a los participantes.</t>
  </si>
  <si>
    <t xml:space="preserve"> Jornadas de orientación, capacitación y asesorías desarrolladas</t>
  </si>
  <si>
    <t xml:space="preserve"> UCG 01  Y  UCG 08 / UCG 1, UCG 6, UCG 8, UCG 14, UCG 15</t>
  </si>
  <si>
    <t>El avance en la actividad es resultado de 2 rutas comunitarias</t>
  </si>
  <si>
    <t>Se realizaron 7 rutas dentro del Trimestre, teniendo un alcance de 270 personas vulnerables orientadas, capacitadas y asesoradas en temas empresariales.</t>
  </si>
  <si>
    <t>Implementar herramientas de gestión estratégica que impulsen las unidades productivas.</t>
  </si>
  <si>
    <t>Herramientas de gestión estratégica implementadas</t>
  </si>
  <si>
    <t>UCG 6, UCG 14, UCG 15</t>
  </si>
  <si>
    <t>Contratar la implementacion de herramientas de gestión estratégica que impulsen las unidades productivas.</t>
  </si>
  <si>
    <t>Se realizaron 5 rutas dentro del Trimestre, teniendo un alcance de 125 personas vulnerables, que implementaron herramientas de gestión estratégica.</t>
  </si>
  <si>
    <t>Vincular a unidades productivas a espacios de promoción y comercialización</t>
  </si>
  <si>
    <t>Espacios de promoción y comercialización realizados</t>
  </si>
  <si>
    <t>aunar esfuerzos para la vinculacion de unidades productivas a espacios de promoción y comercialización</t>
  </si>
  <si>
    <t>Esta actividad esta en proceso de contratacion del operador que la llevara a cabo</t>
  </si>
  <si>
    <t>DISMINUIR LOS NIVELES DE INFORMALIDAD LABORAL Y DESEMPLEO EN LAS MUJERES DEL DISTRITO DE CARTAGENA.</t>
  </si>
  <si>
    <t>Aumentar el apoyo a iniciativas productivas para la generación de ingresos en las mujeres del distrito</t>
  </si>
  <si>
    <t>Servicio de apoyo a unidades productivas individuales para la generación de ingresos (Producto principal del proyecto)</t>
  </si>
  <si>
    <t>Capacitar y asesorar en componentes empresariales a las mujeres emprendedoras.</t>
  </si>
  <si>
    <t xml:space="preserve">CAPACITACION Y ASESORIA REALIZADAS </t>
  </si>
  <si>
    <t>UCG (6, UCGRURAL)</t>
  </si>
  <si>
    <t xml:space="preserve">Mejorar el proceso de contratación para que se ejecute la contratación en oportunidad. </t>
  </si>
  <si>
    <t>CONTRATAR UNA ESTRATEGIA PARA LA CARACTERIZACIÓN, CAPACITACIÓN, ASESORÍA EMPRESARIAL, ENTREGA DE CAPITAL SEMILLA Y MAQUINARIA, EQUIPO, INSUMO Y MANO DE OBRA NO CALIFICADA PARA EL PROYECTO DE INVERSIÓN FORTALECIMIENTO EN LA GENERACIÓN DE INGRESOS Y EL DERECHO AL TRABAJO PARA LA MUJER EN CARTAGENA DE INDIAS.</t>
  </si>
  <si>
    <t>FORTALECIMIENTO EN LA GENERACION DE INGRESOS Y EL DERECHO AL TRABAJO PARA LA MUJER EN  CARTAGENA DE INDIAS</t>
  </si>
  <si>
    <t>Fortalecimiento en la generación de ingresos y el derecho al trabajo para la mujer en Cartagena de indias</t>
  </si>
  <si>
    <t>Caracterizar mujeres con emprendimientos</t>
  </si>
  <si>
    <t>Se aplicó el documento de caracterización en tres jornadas de caracterización a mujeres emprendedoras de la ciudad de Cartagena de Indias.</t>
  </si>
  <si>
    <t>Realizar feria de negocio.</t>
  </si>
  <si>
    <t xml:space="preserve"> FERIA DE NEGOCIO REALIZADA</t>
  </si>
  <si>
    <t>Suministrar capital semilla en maquinaria, equipo e insumos.</t>
  </si>
  <si>
    <t>CAPITAL SEMILLA EN MAQUINARIA, EQUIPO E INSUMOS SUMINISTRADO</t>
  </si>
  <si>
    <t>Actualmente, se encuentra en proceso de contratación el operador del programa Echa Pa Lante con la cual se cumplira la meta para esta vigencia.</t>
  </si>
  <si>
    <t>Fortalecimiento en la generación de ingresos y el derecho al trabajo para la mujer en Cartagena de Indias</t>
  </si>
  <si>
    <t>AUMENTAR LAS OPORTUNIDADES DE LOS JÓVENES PARA EL EMPLEO DIGNO, EL DESARROLLO DE EMPRENDIMIENTOS Y ECONOMÍAS COLABORATIVAS SOLIDARIAS</t>
  </si>
  <si>
    <t>Aumentar las oportunidades del sector público y privado para que los jóvenes desarrollen sus emprendimientos y economías colaborativas</t>
  </si>
  <si>
    <t>Servicio de educación informal</t>
  </si>
  <si>
    <t>Focalizar y caracterizar a Jóvenes emprendedores</t>
  </si>
  <si>
    <t>UCG 10, 6 y 8.</t>
  </si>
  <si>
    <t>JUVENTUD</t>
  </si>
  <si>
    <t>Realizar convocatoria efectiva y 
promocionar las actividades y servicios ofertados. Motivar y sensibilizar a los jóvenes sobre la importancia de participar</t>
  </si>
  <si>
    <t>FORTALECIMIENTO DE ESTRATEGIAS PARA LA INSERCION LABORAL, COMPETENCIAS SOCIO-OCUPACIONALES Y EMPRESARIALES DE LOS JOVENES EN EL DISTRITO DE   CARTAGENA DE INDIAS</t>
  </si>
  <si>
    <t xml:space="preserve"> Hemos realizado caracterizacion y focalización de 177 jovenes de la ciudad, esto con el objetivo de indentificar y conocer sus ideas de negocios y emprendimeintos.</t>
  </si>
  <si>
    <t>Fortalecimiento de estrategias para la inserción laboral, competencias socio-ocupacionales y empresariales de los jóvenes</t>
  </si>
  <si>
    <t>Realizar Espacios formativos a jóvenes en emprendimiento e inclusión productiva juvenil</t>
  </si>
  <si>
    <t>Espacios formativos realizados</t>
  </si>
  <si>
    <t>CONTRATAR LA PRESTACION DE SERVICIOS PROFESIONALES Y APOYO A LA GESTION PARA REALIZAR ESPACIOS FORMATIVOS A JÓVENES EN EMPRENDIMIENTO E INCLUSIÓN PRODUCTIVA JUVENIL DENTRO DEL PROYECTO DE INVERSIO FORTALECIMIENTO DE ESTRATEGIAS PARA LA INSERCIÓN LABORAL, COMPETENCIAS SOCIO-OCUPACIONALES Y EMPRESARIALES DE LOS JÓVENES EN EL DISTRITO DE CARTAGENA DE INDIAS</t>
  </si>
  <si>
    <t>Se han desarrollado  18 espacio formativo en emprendimiento e inclusion productiva  con el objetivo de proporcionar herramientas necesarias para crear, desarrollar y poner en marcha ideas de negocios. Estos talleres son desarrollados a través de una metodología lúdico-pedagógica, en la que hemos logrado formar  501  jovenes de las localidades 2 y 3 de la ciudad.</t>
  </si>
  <si>
    <t>1. Formacion y Caracterización a Jóvenes emprendedores -</t>
  </si>
  <si>
    <t>Disminuir la Informalidad y subempleo en los jóvenes</t>
  </si>
  <si>
    <t>Servicio de educación para el trabajo a la población vulnerable</t>
  </si>
  <si>
    <t>Realizar actividades formativas y certificadas con jóvenes para la vinculación e inserción laboral.</t>
  </si>
  <si>
    <t xml:space="preserve"> Actividades formativas y certificadas</t>
  </si>
  <si>
    <t>Para dar cumplimientoa esta meta se realizarán para el 2 semestre del año, alianza con el SENA para formar y certificar atraves de  cursos complementarioas a  jovenes del distrito con el objetivo de fortalecer sus capacidades enfocadas en el programa de emprendimiento y empleabilidad.</t>
  </si>
  <si>
    <t>Facilitar el conocimiento del mercado laboral</t>
  </si>
  <si>
    <t>Servicio de gestión de oferta social para la población vulnerable</t>
  </si>
  <si>
    <t>Realizar acciones de promoción para la vinculación laboral de jóvenes al trabajo formal</t>
  </si>
  <si>
    <t xml:space="preserve"> Acciones de promoción realizadas </t>
  </si>
  <si>
    <t xml:space="preserve">desde la oficina de juventud   se ha realizo una alianza con la Gobernación de Bolívar e Inn Genios se realizo el espacio de promocion para la vinculacion laboral denomidado GINIUS FEST, cuyo eobjetivo fue aunar esfuerzos y realizar acciones conjuntas que fortalezcan el ecosistema laboral, promoviendo la empleabilidad y los empleos inclusivos, de tal forma que conectemos la oferta y demanda del mercado laboral, permitiendo informar a los jóvenes sobre las oportunidades de empleo formal de las empresas y actores estratégico en la ciudad, en este espacio participaron mas de 600 jovenes. </t>
  </si>
  <si>
    <t>Orientar, formar y asesorar a jóvenes en emprendimiento</t>
  </si>
  <si>
    <t>Entregar Insumos y/o capital semilla a los emprendimientos juveniles</t>
  </si>
  <si>
    <t xml:space="preserve"> Insumos y/o capital semilla entregados</t>
  </si>
  <si>
    <t>Contratar la logistica y capital semilla a los emprendimientos juveniles</t>
  </si>
  <si>
    <t xml:space="preserve">Esta meta se cumplira en el segundo semestre a traves de la estrategia ECHA PA LANTE 2025 en el que se beneficiaran a jovenes emprendedores de la ciudad.  En el mes de julio se realziara el proceso de convocatoria e inscripcion de los beneficiarios, quines atraves de un enlace podran postularse para ser parte de esta estrategia que busca fortalecer a jovenes emprendedores </t>
  </si>
  <si>
    <t>Realizar espacios de promoción comercial para las unidades productivas integradas por jovenes.</t>
  </si>
  <si>
    <t xml:space="preserve"> Espacios de promoción comercial  realizados</t>
  </si>
  <si>
    <t>Incrementar a 9,66 puntos la tasa de registro empresaria</t>
  </si>
  <si>
    <t>Fortalecer las capacidades para la formalización y generación de empleo en los vendedores de la economía popular del distrito de Cartagena de Indias.</t>
  </si>
  <si>
    <t>Aumentar el acceso de los vendedores de encomia popular a procesos de formación, generación y formalización del empleo</t>
  </si>
  <si>
    <t>Servicio de asistencia técnica para la generación y formalización del empleo</t>
  </si>
  <si>
    <t>Realizar sensibilización sobre la importancia de la formalización empresarial</t>
  </si>
  <si>
    <t>Personas asistidas tecnicamente</t>
  </si>
  <si>
    <t>DESARROLLO DE UNA GESTIÓN INTEGRAL PARA INCENTIVAR LA FORMALIZACIÓN DE LA ECONOMÍA POPULAR EN CARTAGENA DE INDIAS</t>
  </si>
  <si>
    <t xml:space="preserve">NO SE HA REALIZADO EN EL PRIMER TRIMESTRE- PROGRAMA NUEVO </t>
  </si>
  <si>
    <t xml:space="preserve">NO SE HA REALIZADO EN EL SEGUNDO TRIMESTRE ACTIVIDADES ENFOCADAS EN EL PROGRAMA NUEVO </t>
  </si>
  <si>
    <t>Desarrollo de una gestión integral para incentivar la formalización de la economía popular</t>
  </si>
  <si>
    <t>Movilizar el personal para el desarrollo de las actividades del proyecto</t>
  </si>
  <si>
    <t>Construir  un plan de medio para propiciar la formalización de los vendedores de la economía popular</t>
  </si>
  <si>
    <t>Contratar un plan de medio para propiciar la formalización de los vendedores de la economía popular</t>
  </si>
  <si>
    <t>Brindar asesoría para la formalización empresarial</t>
  </si>
  <si>
    <t>Realizar procesos de formación para una gerencia microempresarial integral</t>
  </si>
  <si>
    <t>2,3,1702</t>
  </si>
  <si>
    <t>FORTALECER EL NIVEL DE PRODUCCIÓN, ADMINISTRACION Y COMERCIALIZACIÓN EN LA AGRICULTURA FAMILIAR CAMPESINA Y COMUNITARIA DEL DISTRITO DE CARTAGENA DE INDIAS.</t>
  </si>
  <si>
    <t>Aumentar el número de acciones para el desarrollo de procesos productivos de agricultura campesina familiar y comunitaria.</t>
  </si>
  <si>
    <t>Servicio de apoyo para el fomento organizativo de la Agricultura Campesina, Familiar y Comunitaria</t>
  </si>
  <si>
    <t>Implementar estrategias para desarrollar procesos productivos para el fomento organizativo de la ACFC.</t>
  </si>
  <si>
    <t xml:space="preserve"> Estrategias implementadas</t>
  </si>
  <si>
    <t xml:space="preserve"> Unidades Comuneras de Gobierno Rurales-Membrillal </t>
  </si>
  <si>
    <t>UMATA</t>
  </si>
  <si>
    <t>Gestionar oportunamente los procesos para la contratación del proyecto</t>
  </si>
  <si>
    <t>FORTALECIMIENTO DE LA AGRICULTURA CAMPESINA, FAMILIAR Y COMUNITARIA EN EL DISTRITO DE  CARTAGENA DE INDIAS</t>
  </si>
  <si>
    <t>Fortalecimiento de la Agricultura Campesina Familiar y Comunitaria en el Distrito de Cartagena de Indias</t>
  </si>
  <si>
    <t>Realizar asistencia técnica permanente.</t>
  </si>
  <si>
    <t xml:space="preserve"> Asistencia técnica</t>
  </si>
  <si>
    <t>Fortalecer el servicio de extensión agropecuaria a mujeres rurales, afro e indígena.</t>
  </si>
  <si>
    <t>Servicio de asistencia técnica agropecuaria dirigida a pequeños productores (Producto principal del proyecto)</t>
  </si>
  <si>
    <t xml:space="preserve">Atender con estrategias de fomento a la asociatividad a Mujeres indígenas productoras beneficiadas. </t>
  </si>
  <si>
    <t>Estrategias de fomento a la asociatividad</t>
  </si>
  <si>
    <t>Se están identificando y caracterizando a las 10 mujeres indígenas de los diferentes  cabildos para el fortalecimiento de sus actividades propias</t>
  </si>
  <si>
    <t>INFORME MUJERES INDIGENAS.pdf</t>
  </si>
  <si>
    <t xml:space="preserve">Suministro de materiales e insumos para la elaboración de productos elaborados. </t>
  </si>
  <si>
    <t>Materiales e insumos para la elaboración de productos</t>
  </si>
  <si>
    <t xml:space="preserve">Contratar el suministro de materiales e insumos para la elaboración de productos elaborados. </t>
  </si>
  <si>
    <t>Se encuentra  proceso contractual</t>
  </si>
  <si>
    <t>Incrementar la atención social e incluyente para el fortalecimiento de actividades productivas agropecuarios.</t>
  </si>
  <si>
    <t>Servicio de fomento a la asociatividad</t>
  </si>
  <si>
    <t>Atender a doscientas (200) mujeres afro rurales con servicios de extensión agropecuaria.</t>
  </si>
  <si>
    <t xml:space="preserve"> Servicios de extensión agropecuaria</t>
  </si>
  <si>
    <t xml:space="preserve">Unidades Comuneras de Gobierno Rurales las cuales están ubicas en Arroyo de Piedra y Tierra Bomba total 33 .
Unidades Comuneras de Gobierno Rurales las cuales están ubicas en Arroyo de Piedra y Tierra Bomba total 33 </t>
  </si>
  <si>
    <t>Contratar la asistencia tecnica para la atencion a a doscientas (200) mujeres afro rurales con servicios de extensión agropecuaria.</t>
  </si>
  <si>
    <t>Se están identificando unos grupos de mujeres afro a beneficiar, las cuales están ubicas en Arroyo de Piedra y  Tierra Bomba</t>
  </si>
  <si>
    <t>Unidades Comuneras de Gobierno Rurales Tierra Bomba, Pasacaballos, Membrillal, Boquilla , Bayunca, Arroyo de Piedra, Zapatero, Arroyo Grande se realizos 78.
Unidades Comuneras de Gobierno Rurales Tierra Bomba, Pasacaballos, Membrillal, Boquilla , Bayunca, Arroyo de Piedra, Zapatero, Arroyo Grande se realizos 78</t>
  </si>
  <si>
    <t>Contratar la asistencia tecnica e insumos para la atencion a mil setecientos sesenta y siete (1.767) mujeres rurales con servicios de extensión agropecuaria</t>
  </si>
  <si>
    <t>Se ha iniciado el proceso de identificación y socialización de las mujeres a beneficiar en esta vigencia, de las cuales se han visitados un grupo en Tierra Bomba, Membrillal, Bayunca, Arroyo de Piedra con el fin de dar a conocer las directrices para trabajar, buscando junto con ellas fortalecer sus actividades propias y que mejorar su calidad de vida, también se brindó asistencia técnica a un grupo de mujeres rurales de Pasacaballos, Membrillal, Boquilla, Zapatero, Bayunca y Arroyo Grande, en sus cultivos y emprendimientos como también en la comercialización de sus productos del campo y otros transformados, en el mercado campesino realizado en Boca grande.</t>
  </si>
  <si>
    <t>Se han atendido con asistencia técnica a mujeres rurales en Arroyo grande,Arroyo de piedra, vereda Pua, Membrillal, Bayunca, con talleres de motivacion, empoderamiento y asistencia técnica en en los cultivos de hortalizas y verduras.</t>
  </si>
  <si>
    <t>Servicio de transporte con conductor para el desarrollo del proyecto</t>
  </si>
  <si>
    <t>Los recursos o rubros de transporte se envian a la oficina de apoyo logístico con el fin de que finiquite la contratación del servivicio de transporte con conductor</t>
  </si>
  <si>
    <t>Mejorar el acceso a esquemas de comercialización directa libre de intermediación.</t>
  </si>
  <si>
    <t>Servicio de apoyo a la comercialización</t>
  </si>
  <si>
    <t>Apoyar un evento comercial para la participación en mercado campesino.</t>
  </si>
  <si>
    <t>Evento comercial apoyado</t>
  </si>
  <si>
    <t>UCG No. 1 (Bocagrande total 1)</t>
  </si>
  <si>
    <t>Contratar personal e insumos para un evento comercial para la participación en mercado campesino.</t>
  </si>
  <si>
    <t>Se realizó un mercado campesino en Boca grande, atendiendo a 40 productores de Pasacaballos, Membrillal, Bayunca, Zapatero, Arroyo Grande y  Boquillla.</t>
  </si>
  <si>
    <t>INFORME CIRCUITOS CORTOS.pdf</t>
  </si>
  <si>
    <t xml:space="preserve">Apoyar un evento comercial para la participación en ruedas de negocios </t>
  </si>
  <si>
    <t xml:space="preserve">Apoyar un evento para la participación en ferias comerciales. </t>
  </si>
  <si>
    <t>Fortalecimiento de la Agricultura Campesina, Familiar y Comunitaria en el Distrito de Cartagena de Indias</t>
  </si>
  <si>
    <t>FORTALECER EL SERVICIO DE EXTENSIÓN AGROPECUARIO PARA LOS PEQUEÑOS PRODUCTORES AGROPECUARIOS DEL DISTRITO DE CARTAGENA DE INDIAS</t>
  </si>
  <si>
    <t>Aumentar el acceso para adquisición de equipos de pesca y dotación de artes</t>
  </si>
  <si>
    <t>Servicios de apoyo al fomento de la pesca y la acuicultura</t>
  </si>
  <si>
    <t>Adquirir equipos y artes de pesca para dotar a asociaciones</t>
  </si>
  <si>
    <t>GRUPO ÉTNICOS</t>
  </si>
  <si>
    <t xml:space="preserve">Asociaciones de pescadores dotadas </t>
  </si>
  <si>
    <t>Asociados a fenómenos de origen natural: atmosféricos, hidrológicos, geológicos, otros</t>
  </si>
  <si>
    <t>Estar al día con la información 
meteorológica de la zona y tomar las 
medidas recomendables</t>
  </si>
  <si>
    <t>Contratar la adquisicion de equipos y artes de pesca para dotar a asociaciones</t>
  </si>
  <si>
    <t>SERVICIO DE EXTENSION RURAL AGROPECUARIA, PARA LA COMPETITIVIDAD Y SOBERANIA ALIMENTARIA A PEQUE?OS PRODUCTORES ASENTADOS EN LA ZONA RURAL DEL DISTRITO DE  CARTAGENA DE INDIAS</t>
  </si>
  <si>
    <t>En el periodo se está en proceso de definir las organizaciones de pescadores afro a beneficiarse.</t>
  </si>
  <si>
    <t>Servicio de Extensión Rural Agropecuaria para la Competitividad y Soberanía Alimentaria a Pequeños Productores Asentados en la Zona Rural del Distrito de Cartagena de Indias</t>
  </si>
  <si>
    <t>Dotar a organizaciones de grupos éticos de pescadores de equipos e insumos</t>
  </si>
  <si>
    <t xml:space="preserve"> Organizaciones de grupos éticos de pescadores dotados</t>
  </si>
  <si>
    <t>Aumentar el numero de procesos para el mejoramiento genético de bovinos de pequeños ganaderos</t>
  </si>
  <si>
    <t>Formular y ejecutar procesos productivos en producción, reproducción y mejoramiento genético en bovinos y especies menores</t>
  </si>
  <si>
    <t xml:space="preserve"> Procesos productivos formulados y ejecutados</t>
  </si>
  <si>
    <t>Contratar la ejecucion de acciones para la formulacion y ejecucion de procesos productivos en producción, reproducción y mejoramiento genético en bovinos y especies menores</t>
  </si>
  <si>
    <t xml:space="preserve">
Se inició el proceso de contratación del talento humano con el fin de  seleccionar el grupo pequeños ganaderos a beneficiar con esta meta</t>
  </si>
  <si>
    <t>Realizar visitas a las fincas de pequeños productores pecuarios beneficiados</t>
  </si>
  <si>
    <t xml:space="preserve"> Visitas a  fincas de pequeños productores </t>
  </si>
  <si>
    <t>Se esta en proceso de contratación de contrataciónb del talento humano de los técnicos agricolas</t>
  </si>
  <si>
    <t>Aumentar la cobertura del servicio de extensión agropecuario</t>
  </si>
  <si>
    <t>Brindar atención a productores, con servicios de extensión agropecuaria</t>
  </si>
  <si>
    <t xml:space="preserve">Asistencia tecnica </t>
  </si>
  <si>
    <t>Unidades Comuneras de Gobierno Rurales (UCG-R) ARROYO GRANDE TOTAL 7 ) PONTEZUELA TOTAL 15 ) BOCA DEL ARROYO TOTAL 8 ) ARROYO DE PIEDRA TOTAL 5</t>
  </si>
  <si>
    <t>Contratar la atención a productores, con servicios de extensión agropecuaria</t>
  </si>
  <si>
    <t xml:space="preserve">En el mes de marzo se atendió con en el proceso de servicio de extensión agropecuaria a pequeños 24 pequeños productores del Distrito de Cartagena. Para un total de pequeños productores atendidos en el periodo Enero- marzo de 35 productores agropecuarios
</t>
  </si>
  <si>
    <t>1. ENERO - MARZO</t>
  </si>
  <si>
    <t>Contratación de servicio de transporte con conductor para el desarrollo del proyecto</t>
  </si>
  <si>
    <t>Se  encuentra en proceso contractual</t>
  </si>
  <si>
    <t>Realizar eventos de transferencia de tecnología</t>
  </si>
  <si>
    <t xml:space="preserve"> Eventos de transferencia de tecnología realizados</t>
  </si>
  <si>
    <t>En este periodo se generó las necesidades, equipos e insumos, necesarios de cinco productos para darle valor agregado.</t>
  </si>
  <si>
    <t>Formular y ejecutar un Plan de Extensión Agropecuario para los productores del Distrito</t>
  </si>
  <si>
    <t>Documentos de planeación</t>
  </si>
  <si>
    <t>Realizar el Plan de Extensión Agropecuaria del Distrito de Cartagena de Indias</t>
  </si>
  <si>
    <t>Plan de Extensión Agropecuaria realizado</t>
  </si>
  <si>
    <t>Contratar la Extensión Agropecuaria del Distrito de Cartagena de Indias</t>
  </si>
  <si>
    <t>Realizar encuentros con las asociaciones agropecuarias</t>
  </si>
  <si>
    <t xml:space="preserve"> Encuentros realizados</t>
  </si>
  <si>
    <t>Fortalecer la cadena productiva agropecuaria</t>
  </si>
  <si>
    <t xml:space="preserve">Desarrollar acciones de encadenamiento productivo
</t>
  </si>
  <si>
    <t>Encadenamientos productivos desarrollados</t>
  </si>
  <si>
    <t>Realizar talleres de fortalecimiento organizacional a grupos asociados</t>
  </si>
  <si>
    <t xml:space="preserve"> Talleres de fortalecimiento organizacional realizados</t>
  </si>
  <si>
    <t>Fortalecer las competencias agropecuaria en las organizaciones de productores</t>
  </si>
  <si>
    <t>Servicio de apoyo en la formulación y estructuración de proyectos</t>
  </si>
  <si>
    <t>Realizar acciones de fortalecimiento de capacidades y competencias agropecuarias</t>
  </si>
  <si>
    <t xml:space="preserve"> Fortalecimiento de capacidades y competencias agropecuarias</t>
  </si>
  <si>
    <t>Realizar visitas de acompañamiento a las organizaciones beneficiadas</t>
  </si>
  <si>
    <t>Visitas de acompañamiento a las organizaciones</t>
  </si>
  <si>
    <t>Se siguen realizando visitas de acompañamiento a las organizaciones beneficiadas, con el fin de hacer seguimiento, apoyo y medición de avances a dichas actividades</t>
  </si>
  <si>
    <t>Mejorar la comercialización de los productos agropecuarios</t>
  </si>
  <si>
    <t>Servicio de acompañamiento productivo y empresarial</t>
  </si>
  <si>
    <t>Promover emprendimientos rurales orientados a la generación de valor agregado.</t>
  </si>
  <si>
    <t xml:space="preserve"> Emprendimientos rurales promovidos</t>
  </si>
  <si>
    <t>Realizar encuentros de comercialización con productos agropecuarios con valor agregado</t>
  </si>
  <si>
    <t>Encuentros de comercialización realizados</t>
  </si>
  <si>
    <t>Contratar personal e insumos para el desarrollo de encuentros de comercialización con productos agropecuarios con valor agregado</t>
  </si>
  <si>
    <t>Se han apoyado dos mercados campesinos, donde participan los pequeños productores en esos encuentros comerciales</t>
  </si>
  <si>
    <t>FORTALECER LAS CAPACIDADES TÉCNICAS PARA EL DESARROLLO DE LA ACTIVIDAD PESQUERA EN EL DISTRITO DE CARTAGENA DE INDIAS</t>
  </si>
  <si>
    <t>Construir y dotar un Centro de Acopio para almacenar, transformar y comercializar productos pesqueros en el Distrito de Cartagena de Indias</t>
  </si>
  <si>
    <t>Construir un (1) Centro de Acopio Integral para productos pesqueros</t>
  </si>
  <si>
    <t xml:space="preserve"> Centro de Acopio Integral  construido</t>
  </si>
  <si>
    <t>Gestionar oportunamente los 
procesos para la contratación del 
proyecto</t>
  </si>
  <si>
    <t>FORTALECIMIENTO DE CAPACIDADES TECNICAS PARA EL DESARROLLO DE LA ACTIVIDAD PESQUERA EN EL DISTRITO DE  CARTAGENA DE INDIAS</t>
  </si>
  <si>
    <t>Se realizó reunión en las oficinas de la UMATA con las asociaciones ASOPESMARIA y APAPU de san francisco para la visita de Extensión rural y verificar el terreno y lugar donde solicitan su posible instalación  o desarrollo del centro de acopio para los productos pesqueros.</t>
  </si>
  <si>
    <t>Fortalecimiento de capacidades técnicas para el desarrollo de la actividad pesquera en el Distrito de Cartagena de Indias</t>
  </si>
  <si>
    <t>Dotar un (1) Centro de Acopio Integral para productos pesqueros</t>
  </si>
  <si>
    <t xml:space="preserve"> Centro de Acopio Integral  dotado</t>
  </si>
  <si>
    <t>Crear una escuela de pescadores de saberes ancestrales para la gestión y apropiación de conocimiento en el Distrito de Cartagena de Indias</t>
  </si>
  <si>
    <t>Crear una escuela de pescadores de saberes ancestrales</t>
  </si>
  <si>
    <t>Escuela de pescadores creada</t>
  </si>
  <si>
    <t>Unidades Comuneras de Gobierno Rurales las cuales están ubicas en Arroyo de Piedra total 1</t>
  </si>
  <si>
    <t>Contratar el personal, logistica e insumos para la creacion de una escuela de pescadores de saberes ancestrales</t>
  </si>
  <si>
    <t>MINIMA CUANTIA</t>
  </si>
  <si>
    <t xml:space="preserve">Se realizó caracterización  a las distintas asociaciones  de pescadores del distrito de Cartagena de indias para desarrolla la escuala de pescadores </t>
  </si>
  <si>
    <t>Se realizaron 12 caracterizaciones a la corporación de mujeres etnoambiental comunitarias de la boquilla, mar y ciénega con el fin de fortalecer la escuela de pescadores (as)</t>
  </si>
  <si>
    <t>Crear una (1) escuela de pescadores de saberes ancestrales.pdf</t>
  </si>
  <si>
    <t>Realizar talleres de formación</t>
  </si>
  <si>
    <t xml:space="preserve">
Se están realizando talleres de pesca artesanal, normatividad, artes de pesca selectivos, tipos de pesca, seguridad e ingreso en las bases de datos para fortalecer a la mujer en el ejercicio de la pesca,</t>
  </si>
  <si>
    <t>Fortalecer el aprovechamiento sostenible de los recursos ícticos marinos a través de proyectos productivos dirigidos a pescadores artesanales del Distrito de Cartagena de Indias</t>
  </si>
  <si>
    <t>Servicio de apoyo en la formulación y estructuración de proyectos (Producto principal del proyecto)</t>
  </si>
  <si>
    <t>Desarrollar cuatro (4) acciones que fortalezca a la mujer en el ejercicio de la pesca</t>
  </si>
  <si>
    <t xml:space="preserve"> Acciones de fortalecimiento desarrolladas</t>
  </si>
  <si>
    <t>Contratar el desarrollo de acciones que fortalezca a la mujer en el ejercicio de la pesca</t>
  </si>
  <si>
    <t>Implementar dos (2) programas de maricultura</t>
  </si>
  <si>
    <t xml:space="preserve"> Programas de maricultura implementados</t>
  </si>
  <si>
    <t>Contrata la implementacion de dos (2) programas de maricultura</t>
  </si>
  <si>
    <t>Se están realizando visitas al corregimiento de arroyo grande en compañía de funcionarios de la AUNAP a la ciénega de las ventas para un programa de repoblamiento con alevinos de las especies nativas de la región. como posible apoyo a los proyectos de maricultura y acuicultura</t>
  </si>
  <si>
    <t>GENERAR CAPACIDADES DE RESPUESTA INSTITUCIONAL PARA LA PROTECCIÓN Y BIENESTAR ANIMAL EN EL DISTRITO DE CARTAGENA</t>
  </si>
  <si>
    <t>Diseñar e implementar aplicativos de software integrados para la atención de animales domésticos en el Distrito de Cartagena</t>
  </si>
  <si>
    <t>Servicio información implementado (Producto principal del proyecto)</t>
  </si>
  <si>
    <t>Desarrollar tres aplicativos de software para la atención de animales domésticos</t>
  </si>
  <si>
    <t>Aplicativo de software desarrollado</t>
  </si>
  <si>
    <t xml:space="preserve">
Financieros</t>
  </si>
  <si>
    <t>Gestión de recursos financieros con diferentes entidades del orden nacional y/o cooperación internacional</t>
  </si>
  <si>
    <t>Contratar tres aplicativos de software para la atención de animales domésticos</t>
  </si>
  <si>
    <t>GENERACION DE CAPACIDADES PARA LA PROTECCION Y BIENESTAR ANIMAL EN EL DISTRITO DE  CARTAGENA DE INDIAS</t>
  </si>
  <si>
    <t>Generación de capacidades para la protección y bienestar animal en el Distrito de Cartagena de Indias</t>
  </si>
  <si>
    <t>Implementar la Política Pública de Protección y Bienestar Animal</t>
  </si>
  <si>
    <t xml:space="preserve"> Política Pública de Protección y Bienestar Animal implementada</t>
  </si>
  <si>
    <t>Documentos de lineamientos técnicos</t>
  </si>
  <si>
    <t>Desarrollar actividades para promover la tenencia responsable de mascotas, la protección y el bienestar animal</t>
  </si>
  <si>
    <t>Actividades de promocion de tenencia responsable de mascotas, la protección y el bienestar animal realizadas</t>
  </si>
  <si>
    <t>Aunar esfuerzos para promover la tenencia responsable de mascotas, la protección y el bienestar animal</t>
  </si>
  <si>
    <t xml:space="preserve">Diseñar tres protocolos para la atención de animales domésticos </t>
  </si>
  <si>
    <t xml:space="preserve">Contratar el diseño de tres protocolos para la atención de animales domésticos </t>
  </si>
  <si>
    <t>23500</t>
  </si>
  <si>
    <t>AUMENTAR LAS CAPACIDADES DE RESPUESTA INSTITUCIONAL PARA LA TOMA DE DECISIONES Y LA ATENCIÓN INTEGRAL DE LOS ANIMALES DOMÉSTICOS EN CONDICIÓN DE VULNERABILIDAD EN EL DISTRITO DE CARTAGENA DE INDIAS.</t>
  </si>
  <si>
    <t>Brindar atención integral a los distintos grupos de animales domésticos en condición de vulnerabilidad en el Distrito de Cartagena</t>
  </si>
  <si>
    <t>Servicio de sanidad animal</t>
  </si>
  <si>
    <t xml:space="preserve">Realizar atención de urgencias veterinarias en animales domésticos
</t>
  </si>
  <si>
    <t>Atenciones de urgencias veterinarias realizadas</t>
  </si>
  <si>
    <t xml:space="preserve">UCG No. 5 (Olaya Herrera total 2)
UCG No. 12 (plan 400 de Blas Lezo total 2)
Unidad Comunera de Gobierno Urbana 2 de Cartagena, Colombia. Esta unidad comunera incluye lomas fresca total 1)
UCG No. 7 (Alpes total 1) </t>
  </si>
  <si>
    <t>Gestión de recursos financieros con diferentes entidades del orden nacional y con cooperación internacional</t>
  </si>
  <si>
    <t>IMPLEMENTACION DE UN CENTRO DE BIENESTAR ANIMAL EN EL DISTRITO DE  CARTAGENA DE INDIAS</t>
  </si>
  <si>
    <t xml:space="preserve">Se atendieron 8 caso de urgencias veterinarias </t>
  </si>
  <si>
    <t>Realizar atención de urgencias veterinarias en animales domésticos.pdf</t>
  </si>
  <si>
    <t>Implementación de un Centro de Bienestar Animal en el Distrito de Cartagena de Indias</t>
  </si>
  <si>
    <t xml:space="preserve"> Realizar atención integral de salud en animales domésticos</t>
  </si>
  <si>
    <t>Atención integral de salud en animales domésticos realizadas</t>
  </si>
  <si>
    <t xml:space="preserve">Gobierno en el departamento de Bolívar (Tierra bomba total 84)
No. 2  de la Virgen y Turística (Bayunca total 73)
UCG No. 15 (Barrio Educador total 42)
UCG No. 5 (Olaya Herrera total 72)
UCG No. 3 (Barrio 7 de Agosto total 73)
UCG No. 2 (Barrio Nariño total 43)
</t>
  </si>
  <si>
    <t>Se realizaron 296 atenciones en jornadas Integrales a 71 caninos y felinos y 20 equinos</t>
  </si>
  <si>
    <t>Realizar atención integral de salud en animales domésticos.pdf</t>
  </si>
  <si>
    <t xml:space="preserve"> Realizar esterilización en caninos y felinos</t>
  </si>
  <si>
    <t>Esterilización en caninos y felinos realizadas</t>
  </si>
  <si>
    <t>Aunar esfuerzos para la esterilización en caninos y felinos</t>
  </si>
  <si>
    <t>Cuantificar la población de animales domésticos en condición de vulnerabilidad en el Distrito de Cartagena</t>
  </si>
  <si>
    <t>Servicio de atención integral a la fauna</t>
  </si>
  <si>
    <t>Censar cien mil caninos</t>
  </si>
  <si>
    <t>Censo realizado de caninos</t>
  </si>
  <si>
    <t xml:space="preserve"> Contratar un albergue con atención integral para animales</t>
  </si>
  <si>
    <t xml:space="preserve"> Albergue contratado</t>
  </si>
  <si>
    <t xml:space="preserve">Aunar esfuersos para la atencion ención integral de animalesun en un albergue </t>
  </si>
  <si>
    <t>Gestionar la creación de un Centro de Bienestar Animal para brindar atención integral a animales domésticos en el Distrito de Cartagena</t>
  </si>
  <si>
    <t>Infraestructura para el bienestar animal construida y dotada (Producto principal del proyecto)</t>
  </si>
  <si>
    <t>Adquir unidades móviles de atención veterinaria</t>
  </si>
  <si>
    <t>Unidades móviles de atención veterinaria</t>
  </si>
  <si>
    <t xml:space="preserve"> Construir y un Centro de Bienestar Animal Dotar un Centro de Bienestar Animal</t>
  </si>
  <si>
    <t>Centro de Bienestar Animal construido y dotadao</t>
  </si>
  <si>
    <t xml:space="preserve">Realizar diseño y estudios técnicos para un Centro de Bienestar Animal </t>
  </si>
  <si>
    <t xml:space="preserve">Diseño y estudios de preinversion </t>
  </si>
  <si>
    <t>Implementación de un Centro de Bienestar Animal en el Distrito de Cartagena de Indias</t>
  </si>
  <si>
    <t>Aplicar pruebas bromatológicas y ambientales en peces de la Bahía de Cartagena</t>
  </si>
  <si>
    <t>Elaborar la información del estado los peces que se consumen de la Bahía de Cartagena.</t>
  </si>
  <si>
    <t>Movilizar al personal para caracterización de los usuarios, sitios colectas, especies de peces, metodologías y alcance del proyecto ambiental.</t>
  </si>
  <si>
    <t>servicio de transporte</t>
  </si>
  <si>
    <t>APLICACIÓN DE PRUEBAS BROMATOLÓGICAS Y AMBIENTALES EN PECES DE LA BAHÍA DE CARTAGENA DE INDIAS</t>
  </si>
  <si>
    <t>Aplicación de pruebas bromatológicas y ambientales en peces de la bahía de cartagena</t>
  </si>
  <si>
    <t>Realizar las pruebas bromatológicas en peces en los caladeros de pesca de la bahía de Cartagena</t>
  </si>
  <si>
    <t>Documentos diagnóstico para la gestión de la información y el conocimiento ambiental (Producto principal del proyecto)</t>
  </si>
  <si>
    <t>Realizar análisis de resultados de las pruebas ambientales en peces de la bahía de Cartagena.</t>
  </si>
  <si>
    <t>Realizar las pruebas ambientales en peces en los caladeros de pesca de la bahía de Cartagena</t>
  </si>
  <si>
    <t>AUMENTAR LA PARTICIPACIÓN DE LA POBLACIÓN JUVENIL EN ESPACIOS E INSTANCIAS DE PARTICIPACIÓN,
REPRESENTACIÓN E INCIDENCIA JUVENIL Y CIUDADANA EN EL DISTRITO DE CARTAGENA DE INDIAS</t>
  </si>
  <si>
    <t>Fortalecer la oferta institucional de formación, promoción, organización, participación, proyectos y oportunidades
para el desarrollo de habilidades y competencias en los jóvenes.</t>
  </si>
  <si>
    <t>Servicio de educación informal (Producto principal del proyecto)</t>
  </si>
  <si>
    <t>Movilizar a los jóvenes para el desarrollo de espacios de participación y representatividad juvenil</t>
  </si>
  <si>
    <t>FORTALECIMIENTO DE LA PARTICIPACION SOCIOPOLITICA JUVENIL DEL DISTRITO DE  CARTAGENA DE INDIAS</t>
  </si>
  <si>
    <t>gracias a la gestión realizada por la Secretaria de Participación y Desarrollo Social, la Dra. Ana Milena Jiménez se garantizó el cubrimiento de los gastos de transporte, alimentación y hospedaje de los 4 jóvenesque loraron participar en la asamblea departamental dede esta manera reafirmamos nuestro compromiso con la promoción de la participación activa, el fortalecimiento del liderazgo juvenil y la implementación de políticas públicas desde y para las juventudes cartageneras. A continuación, datos de los jóvenes seleccionados para la asistencia a este evento: · Carlos Vitola Pérez- consejero Local de Juventudes. · Gina Baytter Alvarado- consejera Local de Juventudes · Sergio Andrés Ortega Lambraño - Representante organización juvenil · Diego Alejandro Ramos Hernández- Representante organización juvenil</t>
  </si>
  <si>
    <t>Fortalecimiento de la participación sociopolítica juvenil del distrito de Cartagena de Indias</t>
  </si>
  <si>
    <t>Proporcionar dotación y requerimientos logísticos necesarios para el funcionamiento del subsistema de participación juvenil</t>
  </si>
  <si>
    <t xml:space="preserve">Dotación y requerimientos logísticos proporcionados </t>
  </si>
  <si>
    <t>CONTRATAR LA LOGISTICA PARA LA SEMANA DE JUVENTUD EN EL MARCO DEL PROYECTO DE INVERSIÓN "FORTALECIMIENTO DE LA PARTICIPACIÓN SOCIOPOLÍTICA JUVENIL DEL DISTRITO DE CARTAGENA DE INDIAS.</t>
  </si>
  <si>
    <t xml:space="preserve">Desde la oficina se proporciona los requerimientos logisticos solicitados por la Plataforma Distrital de Juventud en su proceso de actualizacion, especificamente en el  desarrollo de los encuentros pre asamblearios, en los que particpan oragizaciones juveniles de cada localidad. </t>
  </si>
  <si>
    <t>Realizar espacios enfocados al fortalecimiento de los derechos de la juventud</t>
  </si>
  <si>
    <t>Espacios de fortalecimiento de los derechos de la juventud realizados</t>
  </si>
  <si>
    <t>UCG  1,12,8 Y 6.</t>
  </si>
  <si>
    <t>se realiza y se  envia  la propuesta formal del voluntariado "SOY LIDER HEROICO" el cual se llevará a cabo en el 2 semestre del año 2025, el mismo fue aprobado por la secretaria Dra. Ana Milena Jimenez</t>
  </si>
  <si>
    <t>4. Apoyo a CDJ y PDJ</t>
  </si>
  <si>
    <t>Realizar espacios para promover actividades para la discusión y análisis de las necesidades de las juventudes, así como alternativas de solución</t>
  </si>
  <si>
    <t xml:space="preserve"> Espacios de promocion de actividades para la discusión y análisis de las necesidades de las juventudes realizados </t>
  </si>
  <si>
    <t>CONTRATAR EL DESARROLLO DE ESPACIOS FORMACIÓN Y FORTALECIMIENTO DE LAS CAPACIDADES DE GESTIÓN DE LAS ORGANIZACIONES JUVENILES DEL DISTRITO DE CARTAGENA, EN EL MARCO DE LAS ACTIVIDADES INHERENTES AL PROYECTO DE INVERSIÓN "FORTALECIMIENTO DE LA PARTICIPACIÓN SOCIOPOLÍTICA JUVENIL DEL DISTRITO DE CARTAGENA DE INDIAS.</t>
  </si>
  <si>
    <t xml:space="preserve">Durante la segunda sesion de la comison de concertación y decision de juventudes, realizada el pasado 3 de junio, se construyte la propuesta para la conmemoracion de la semana nacional de las juventudes en cumplimientoa lo establecido en la ley estatutaria de juventudes, esta semana se conmemorara en el mes de agosto del 8 al 16, con acciones que buscan fortalecer los derechos de las juventudes y dar respuesta  a las necesidades de este grupo poblacional. </t>
  </si>
  <si>
    <t xml:space="preserve"> Proceso de formación realizados </t>
  </si>
  <si>
    <t xml:space="preserve">Realizar proceso de formación en socio política y habilidades para la vida </t>
  </si>
  <si>
    <t>PERSONAS BENEFICIADAS</t>
  </si>
  <si>
    <t>UCG  6, 10, 7 y corregimientos (bayunca y tierra baja)</t>
  </si>
  <si>
    <t xml:space="preserve">Contratar accions orientadas al desarrollo de un proceso de formación en socio política y habilidades para la vida </t>
  </si>
  <si>
    <t xml:space="preserve">Con el objetivo de promover la participación y liderazgo en los jóvenes de la ciudad, se realizaron 25 espacios formativos en sociopolítica y habilidades para la vida, a través de sesiones de talleres y sesiones trabajo con una metodología lúdica-pedagógica en las que se abordaron temáticas: liderazgo, trabajo en equipo, participación e incidencia política, ley estatutaria de juventud, habilidades como comunicación asertiva, resolución de conflicto, etc. En estos espacios han participado y formado a 926 jóvenes de la ciudad, habitantes de las tres localidades incluidas zona corregimental </t>
  </si>
  <si>
    <t>1. Jóvenes vinculados en programas de formacion sociopolitica y habilidades para la vida</t>
  </si>
  <si>
    <t>Realizar procesos formativos en competencias y habilidades de acuerdo al plan de acción establecido</t>
  </si>
  <si>
    <t xml:space="preserve">Procesos formativos realizados </t>
  </si>
  <si>
    <t>REALIZAR PROCESO DE FORMACIÓN EN SOCIO POLÍTICA Y HABILIDADES PARA LA VIDA. Y REALIZAR PROCESOS FORMATIVOS EN COMPETENCIAS Y HABILIDADES DE ACUERDO CON EL PLAN DE ACCIÓN ESTABLECIDO DEL PROYECTO FORTALECIMIENTO DE LA PARTICIPACIÓN SOCIOPOLITICA JUVENIL DEL DISTRITO DE CARTAGENA DE INDIAS</t>
  </si>
  <si>
    <t>REGIMEN ESPECIAL CON OFERTA</t>
  </si>
  <si>
    <t xml:space="preserve">Desde la oficina de juventudes, se realiza alianza con fundación mi sangre para la escuela de liderazgo "S2 CITIES" la cual tiene como objetivo contribuir a la mejora de la seguridad y  bienestar de los jóvenes en Cartagena.  Buscando la creación de plataformas  para la participación significativa de  los jóvenes en la ideación e implementación de soluciones a los desafíos de seguridad e inclusión en la  ciudad. En esta escuela participan 40 jovenes lideres de la ciudad quienes inicaron este proceso el pasado 28 de junio, con el lanzamiento de esta escuela. </t>
  </si>
  <si>
    <t>AUMENTAR LOS NIVELES DE EMPODERAMIENTO DE LAS MUJERES DEL DISTRITO DE CARTAGENA PARA EL EJERCICIO PLENO DE SUS DERECHOS</t>
  </si>
  <si>
    <t>Aumentar el acceso de las mujeres a actividades de transferencia de conocimiento y fortalecimiento de capacidades Técnicas en participación sociopolítica, liderazgo e incidencia política en el Distrito.</t>
  </si>
  <si>
    <t>Desarrollar proceso de formación a tres mil (3.000) mujeres en participación sociopolítica, liderazgo e incidencia política en el Distrito (meta plan de desarrollo)</t>
  </si>
  <si>
    <t>Procesos de formación desarrollados</t>
  </si>
  <si>
    <t>Mejorar el proceso de contratación para que se de manera oportuna</t>
  </si>
  <si>
    <t>Prestación de servicios profesionales, para desarrollar las funciones y/o actividades inherentes al proyecto de inversión "Desarrollo de capacidades para la  participacion e incidencia ciudadana de las mujeres de Cartagena de Indias"</t>
  </si>
  <si>
    <t>DESARROLLO DE CAPACIDADES PARA LA PARTICIPACIO?N E INCIDENCIA CIUDADANA DE LAS MUJERES DE  CARTAGENA DE INDIAS</t>
  </si>
  <si>
    <t xml:space="preserve">Se realizó un proceso de formación durante el mes de febrero donde las mujeres salieron con herramientas de en participación sociopolitica, liderazgo e icidencia política en el  Distrito. </t>
  </si>
  <si>
    <t>Desarrollo de capacidades para la participacion e incidencia ciudadana de las mujeres de Cartagena de Indias</t>
  </si>
  <si>
    <t>Diseñar el plan de formación para la participación sociopolítica, liderazgo e incidencia política en el Distrito</t>
  </si>
  <si>
    <t xml:space="preserve"> Plan de formación diseñado</t>
  </si>
  <si>
    <t>Contratar el diseño de un plan de formación para la participación sociopolítica, liderazgo e incidencia política en el Distrito</t>
  </si>
  <si>
    <t xml:space="preserve">Se realizó el diseño del plan de formación.  </t>
  </si>
  <si>
    <t>Realizar asistencia técnica para la elección de las mujeres representante ante el consejo consultivo de acuerdo al mecanismo de elección y representación</t>
  </si>
  <si>
    <t xml:space="preserve"> Asistencia técnica realizada</t>
  </si>
  <si>
    <t>Prestación de servicios logísticos para el desarrollo de actividades en el marco del proyecto Desarrollo de capacidades para la participación e incidencia ciudadana de las mujeres de Cartagena de Indias</t>
  </si>
  <si>
    <t xml:space="preserve">Se prevee una asistencia téncica en materia de seguimiento de la política pública de las mujeres y equidad de género para el espacio de incidencia de mujeres del consejo consultivo programado para el último viernes del mes de julio. </t>
  </si>
  <si>
    <t xml:space="preserve">Realizar la proyección y construcción del decreto distrital para la creación del consejo consultivo de mujeres. </t>
  </si>
  <si>
    <t>Decreto distrital proyectado y construido</t>
  </si>
  <si>
    <t>Realizar ocho sesiones del consejo consultivo mixto</t>
  </si>
  <si>
    <t>Sesiones del consejo consultivo mixto realizadas</t>
  </si>
  <si>
    <t>Contratar la logistica e insumos para la realizacion de ocho sesiones del consejo consultivo mixto</t>
  </si>
  <si>
    <t xml:space="preserve">Se esta en proceso de  consolidación de la agenda del espacio mixto, por parte del espacio de incidencia de mujeres del consejo consultivo. </t>
  </si>
  <si>
    <t>Se realizo el espacio mixto donde se designaron oficialmente a las consejeras consultivas. Se prevee otro espacio para el segundo semestre del año.</t>
  </si>
  <si>
    <t>servicios de transporte</t>
  </si>
  <si>
    <t xml:space="preserve">Estudios y diseños de preinversion </t>
  </si>
  <si>
    <t>Diseñar, construir y dotar espacios institucionales para la atención y acceso de las mujeres a servicios de protección y promoción de derechos de género.</t>
  </si>
  <si>
    <t>Estudios de preinversión</t>
  </si>
  <si>
    <t>Realizar los estudios y diseños para la construcción y dotación de la casa de la mujer del distrito de Cartagena de indias</t>
  </si>
  <si>
    <t>Contratar los estudios y diseños para la construcción y dotación de la casa de la mujer del distrito de Cartagena de indias</t>
  </si>
  <si>
    <t>Actualmente se encuentra en solicitud de disponibilidad presupuestal para la contratación del operador que realizará los estudios y diseños de la casa de la mujer heroica.</t>
  </si>
  <si>
    <t>Actualmente se encuentra en proceso de contratación para los estudios y diseños de la casa de la  mujer. Se adjunta Certificado de Disponibilidad Presupuestal.</t>
  </si>
  <si>
    <t>Dotación de 2 Casa de la Mujer para el Distrito de Cartagena (1 en Ciudadela de la Paz, 1 en El Prado)</t>
  </si>
  <si>
    <t>Casa de la Mujer dotada</t>
  </si>
  <si>
    <t>Fortalecer los espacios de promoción y garantía del derecho al juego en contextos seguros y estimulantes para los niños, niñas y adolescentes indígenas del Distrito de Cartagena.</t>
  </si>
  <si>
    <t>Aumentar la cantidad niños, niñas y adolescentes indígenas vinculados a actividades lúdicas extramurales y del ejercicio del derecho al juego al interior de las ludotecas distritales</t>
  </si>
  <si>
    <t>Dotar las ludotecas para el desarrollo de jornadas lúdicas intra y extramurales de promoción del derecho al juego y a la recreación.</t>
  </si>
  <si>
    <t>Ludotecas dotadas</t>
  </si>
  <si>
    <t>Contratar la dotacion de ludotecas para el desarrollo de jornadas lúdicas intra y extramurales de promoción del derecho al juego y a la recreación.</t>
  </si>
  <si>
    <t>Generación de espacios para el derecho al juego en contextos seguros y estimulantes para niños, niñas y adolescentes indígenas</t>
  </si>
  <si>
    <t>Movilizar el personal y elementos lúdicos para el desarrollo de actividades de prevención y atención en las tres localidades del Distrito, incluyendo las zonas rurales e insulares.</t>
  </si>
  <si>
    <t>Realizar jornadas de desarrollo metodológico con la población indígena para las jornadas lúdicas</t>
  </si>
  <si>
    <t>Documento tecnico</t>
  </si>
  <si>
    <t>Rural-Insular</t>
  </si>
  <si>
    <t>Contratar el desarrollo de jornadas de desarrollo metodológico con la población indígena para las jornadas lúdicas</t>
  </si>
  <si>
    <t xml:space="preserve">Se realizo la contratacion de la profesional que atendera lo relacionado al desarrollo de la metodologia y las jornadas ludicas con la poblacion indigena. </t>
  </si>
  <si>
    <t xml:space="preserve">Se llevo a cabo primera mesa de trabajo con Lideres de cabildos indigenas para dar inicio al proceso de construccion de la metodologia. </t>
  </si>
  <si>
    <t>https://alcart-my.sharepoint.com/:f:/r/personal/jleon_cartagena_gov_co/Documents/2025/SEGUIMIENTO_PLAN_DE_ACCION_2025/EVIDENCIAS_PRIMER_TRIMESTRE_2025/EVIDENCIAS_LUDICA_INDIGENAS_2025/3_Realizar%20jornadas%20de%20desarrollo%20metodol%C3%B3gico%20con%20la%20poblaci%C3%B3n%20ind%C3%ADgena/PRIMER_TRIMESTRE_2025_JORNADAS_DLLO_METODOLOGICO_INDIGENAS?csf=1&amp;web=1&amp;e=g9fX5v</t>
  </si>
  <si>
    <t>Realizar jornadas Lúdicas con niños, niñas y adolescentes en sus comunidades</t>
  </si>
  <si>
    <t>Contatar el desarrollo de jornadas Lúdicas con niños, niñas y adolescentes en sus comunidades</t>
  </si>
  <si>
    <t xml:space="preserve">Se han llevado a cabo actividades de ludica, algunas en el marco del mes de la niñez y la recreacion. </t>
  </si>
  <si>
    <t>Disminuir los niveles de informalidad laboral y desempleo en las mujeres indígenas del distrito de Cartagena.</t>
  </si>
  <si>
    <t>Aumentar el apoyo a iniciativas productivas para la generación de ingresos en las mujeres indígenas del distrito</t>
  </si>
  <si>
    <t>Capacitar y asesorar en componentes empresariales a las mujeres indigenas emprendedoras.</t>
  </si>
  <si>
    <t xml:space="preserve"> Componentes de orientación, capacitación y asesorías empresariales desarrolladas </t>
  </si>
  <si>
    <t>FORTALECIMIENTO EN LA GENERACIÓN DE INGRESOS Y EL DERECHO AL TRABAJO PARA MUJERES INDIGENAS EN EL DISTRITO DE CARTAGENA DE INDIAS</t>
  </si>
  <si>
    <t>Fortalecimiento en la generación de ingresos y el derecho al trabajo para mujeres indigenas en el distrito de cartagena de indias</t>
  </si>
  <si>
    <t>Caracterizar mujeres indígenas con emprendimientos</t>
  </si>
  <si>
    <t>UCG (UCGRURAL)</t>
  </si>
  <si>
    <t>Se aplicó el documento de caracterización en la jornada de caracterización en el cabildo CAIZEM.</t>
  </si>
  <si>
    <t>Realizar feria de negocio de emprendimientos</t>
  </si>
  <si>
    <t>Contratar una feria de negocio de emprendimientos</t>
  </si>
  <si>
    <t>Suministrar capital semilla en maquinaria, equipo e insumos</t>
  </si>
  <si>
    <t>Contratar la dotacion de capital semilla, maquinaria, equipo e insumos</t>
  </si>
  <si>
    <t xml:space="preserve">Se realizaron compromisos presupuestales para la realización de esta actividad, actualmente se encuenra en proceso de contratación. </t>
  </si>
  <si>
    <t>Fortalecer el nivel de producción, administración y comercialización en la agricultura familiar campesina y comunitaria para las mujeres indígenas del Distrito de Cartagena de Indias</t>
  </si>
  <si>
    <t>Aumentar acciones para el desarrollo de procesos productivos de agricultura campesina familiar y comunitaria para las mujeres indígenas.</t>
  </si>
  <si>
    <t>Servicio de apoyo para el fomento organizativo de la Agricultura Campesina, Familiar y Comunitaria (Producto principal del proyecto)</t>
  </si>
  <si>
    <t>Atender con estrategias de fomento a la asociatividad a Mujeres indígenas productoras beneficiadas</t>
  </si>
  <si>
    <t xml:space="preserve">Unidades Comuneras de Gobierno Rurales las cuales están ubicas en bayunca total 10) membrilla  total 11
</t>
  </si>
  <si>
    <t>FORTALECIMIENTO DE LA AGRICULTURA CAMPESINA, FAMILIAR Y COMUNITARIA PARA LAS MUJERES INDÍGENAS EN EL DISTRITO DE CARTAGENA DE INDIAS</t>
  </si>
  <si>
    <t>Se inicio con el proceso de identificación de las mujeres beneficiadas para esta vigencia conjuntamente con los Capitanes y coordinadores de cada cabildo. se avanzó con los ubicados en Bayunca, CAIZEBA Y ZHANDERO, y en Membrillal con CAIZEM. Se les socializo sobre las nuevas directrices del proyecto; donde los fortalecimientos serán grupales con aras de mejorar el trabajo en equipo, el liderazgo y generar impactos sociales en las comunidades étnicas del Distrito.</t>
  </si>
  <si>
    <t>Desarrollar encadenamientos productivos en la preservación y salvaguarda de las costumbres y saberes ancestrales</t>
  </si>
  <si>
    <t>Fortalecer el servicio de extensión agropecuaria a mujeres indígenas rurales</t>
  </si>
  <si>
    <t>Crear e instalar unidades agropecuarias con destino a la generación de sus productos ancestrales</t>
  </si>
  <si>
    <t>Realizar eventos de transferencia de tecnología agropecuaria.</t>
  </si>
  <si>
    <t>se ha iniciado con un evento de transferencia de tecnologia, que consisten en elaborar harina de yuca y todos sus derivados, con mujeres del cabildo Zhandero de bayunca</t>
  </si>
  <si>
    <t>AVANCE PRESUPUESTO  PROGRAMA</t>
  </si>
  <si>
    <t>APROPACIÓN PRESUPUESTAL DEFINITIVA POR PROYECTO SECRETARÍA DE PARTICIPACIÓN Y DESARROLLO SOCIAL - UMATA JUNIO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</si>
  <si>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</si>
  <si>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</si>
  <si>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</si>
  <si>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</si>
  <si>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</si>
  <si>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</si>
  <si>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</si>
  <si>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</si>
  <si>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</si>
  <si>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</si>
  <si>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</si>
  <si>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</si>
  <si>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</si>
  <si>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</si>
  <si>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</si>
  <si>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</si>
  <si>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</si>
  <si>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</si>
  <si>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</si>
  <si>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</si>
  <si>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</si>
  <si>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</si>
  <si>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</si>
  <si>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</si>
  <si>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</si>
  <si>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</si>
  <si>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</si>
  <si>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</si>
  <si>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</si>
  <si>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</si>
  <si>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</si>
  <si>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</si>
  <si>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</si>
  <si>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</si>
  <si>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</si>
  <si>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</si>
  <si>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</si>
  <si>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</si>
  <si>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</si>
  <si>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</si>
  <si>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</si>
  <si>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</si>
  <si>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</si>
  <si>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</si>
  <si>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</si>
  <si>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</si>
  <si>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</si>
  <si>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UNIDADES REPORTADAS</t>
  </si>
  <si>
    <t>INFANCIA</t>
  </si>
  <si>
    <t>MUJER</t>
  </si>
  <si>
    <t xml:space="preserve">JUVENTUD </t>
  </si>
  <si>
    <t>HABITANTE CALLE</t>
  </si>
  <si>
    <t>PROY PRODUCTIVO</t>
  </si>
  <si>
    <t>GRUPO DE VALOR</t>
  </si>
  <si>
    <t>REPORTE EJECUCION PRESUPUESTAL (COMPROMISOS) JUNIO 2025</t>
  </si>
  <si>
    <t>% EJECUCION COMPROMISOS JUNIO 2025</t>
  </si>
  <si>
    <t>REPORTE EJECUCION PRESUPUESTAL (OBLIGACIONES) JUNIO 2025</t>
  </si>
  <si>
    <t>% EJECUCION OBLIGACIONES  JUNIO 2025</t>
  </si>
  <si>
    <t>REPORTE EJECUCION PRESUPUESTAL (COMPROMISOS) SEPTIEMBRE 2025</t>
  </si>
  <si>
    <t>% EJECUCION COMPROMISOS SEPTIEMBRE 2025</t>
  </si>
  <si>
    <t>REPORTE EJECUCION PRESUPUESTAL (OBLIGACIONES) SEPTIEMBRE 2025</t>
  </si>
  <si>
    <t>% EJECUCION OBLIGACIONES SEPTIEMBRE 2025</t>
  </si>
  <si>
    <t>REVISADO Y ELABORADO POR:</t>
  </si>
  <si>
    <t>YAMIL GOMEZ ROCHA - ASESOR SECRETARÍA DE PLANEACIÓN DISTRITAL</t>
  </si>
  <si>
    <t>AVANCE META PRODUCTO AL CUATRIENIO (PONDERACION) A CORTE 31 DE DICIEMBRE 2025</t>
  </si>
  <si>
    <t xml:space="preserve">DESARROLLO ECONOMICO EQUITATIVO </t>
  </si>
  <si>
    <t>ECONOMÍA POPULAR Y EMPRENDIMIENTO</t>
  </si>
  <si>
    <t>Vendedores formalizados con
emprendimiento y creación de
pequeña empresa.</t>
  </si>
  <si>
    <t xml:space="preserve">Formalizar seiscientos (600) vendedores con emprendimiento y creación de pequeña empresa </t>
  </si>
  <si>
    <t>3.419
vendedores
formalizados a corte
2023
Fuente: Secretaría de
Hacienda, 2023</t>
  </si>
  <si>
    <t>AVANCE META PRODUCTO AL AÑO 2025 CORTE DICIEMBRE 31</t>
  </si>
  <si>
    <t>AVANCE META PRODUCTO AL AÑO 2025  (PONDERACION CORTE DICIEMBRE 31)</t>
  </si>
  <si>
    <t>AVANCE META PRODUCTO AL CUATRIENIO CORTE CORTE DICIEMBRE 31 2025 (PONDERACION)</t>
  </si>
  <si>
    <t>AVANCE META PRODUCTO AL CUATRIENIO CORTE CORTE DICIEMBRE 31 DE 2025</t>
  </si>
  <si>
    <t>AVANCE ACTIVIDADES PROYECTOS SECRETARÍA DE PARTICIPACIÓN Y DESARROLLO SOCIAL - UMATA. 
CORTE 31 DE DICIEMBRE  2025</t>
  </si>
  <si>
    <t>APROPACIÓN PRESUPUESTAL DEFINITIVA POR PROYECTO SECRETARÍA DE PARTICIPACIÓN Y DESARROLLO SOCIAL - UMATA SEPTIEMBRE 2026</t>
  </si>
  <si>
    <t>APROPACIÓN PRESUPUESTAL DEFINITIVA POR PROYECTO SECRETARÍA DE PARTICIPACIÓN Y DESARROLLO SOCIAL - UMATA DICIEMBRE  2026</t>
  </si>
  <si>
    <t>REPORTE EJECUCION PRESUPUESTAL (COMPROMISOS) DICIEMBRE 2025</t>
  </si>
  <si>
    <t>% EJECUCION COMPROMISOS DICIEMBRE 2025</t>
  </si>
  <si>
    <t>% EJECUCION OBLIGACIONES DICIEMBREE 2025</t>
  </si>
  <si>
    <t>REPORTE EJECUCION PRESUPUESTAL (OBLIGACIONES) DICIEMBRE 2025</t>
  </si>
  <si>
    <t>AVANCE PLAN DE DESARROLLO PARTE ESTRATÉGICA - SECRETARIA DE PARTICIPACION Y DESARROLLO SOCIAL - UMATA. CORTE 31 DE DICIEMBRE 2025</t>
  </si>
  <si>
    <t>https://alcart-my.sharepoint.com/:f:/r/personal/seguimientodemetasspds_cartagena_gov_co/Documents/EVIDENCIAS%20REPORTES%20INFORMES%202025/3.%20ASUNTOS%20PARA%20LA%20MUJER/145%20Implementaci%C3%B3n%20de%20Estrategias%20para%20una%20Vida%20Libre%20de%20Violencias%20para%20los%20Habitantes%20de%20Cartagena/4.%20OCTUBRE%20-%20DICIEMBRE/Ejecutar%20cuatro%20(4)%20campa%C3%B1as%20sobre%20nuevas%20masculinidades?csf=1&amp;web=1&amp;e=dfCNeg</t>
  </si>
  <si>
    <t>https://alcart-my.sharepoint.com/:f:/r/personal/seguimientodemetasspds_cartagena_gov_co/Documents/EVIDENCIAS%20REPORTES%20INFORMES%202025/3.%20ASUNTOS%20PARA%20LA%20MUJER/145%20Implementaci%C3%B3n%20de%20Estrategias%20para%20una%20Vida%20Libre%20de%20Violencias%20para%20los%20Habitantes%20de%20Cartagena/4.%20OCTUBRE%20-%20DICIEMBRE/Atender%20a%20(5.000)%20mujeres%20v%C3%ADctimas%20de%20vbg%20o%20en%20riesgo%20de%20padecerla/Brindar%20orientaci%C3%B3n%20psico%20jur%C3%ADdica?csf=1&amp;web=1&amp;e=5Gmbpt</t>
  </si>
  <si>
    <t>https://alcart-my.sharepoint.com/:f:/r/personal/seguimientodemetasspds_cartagena_gov_co/Documents/EVIDENCIAS%20REPORTES%20INFORMES%202025/3.%20ASUNTOS%20PARA%20LA%20MUJER/145%20Implementaci%C3%B3n%20de%20Estrategias%20para%20una%20Vida%20Libre%20de%20Violencias%20para%20los%20Habitantes%20de%20Cartagena/4.%20OCTUBRE%20-%20DICIEMBRE/Atender%20a%20(5.000)%20mujeres%20v%C3%ADctimas%20de%20vbg%20o%20en%20riesgo%20de%20padecerla/Desarrollar%20Jornadas?csf=1&amp;web=1&amp;e=srnEv3</t>
  </si>
  <si>
    <t>https://alcart-my.sharepoint.com/:f:/r/personal/seguimientodemetasspds_cartagena_gov_co/Documents/EVIDENCIAS%20REPORTES%20INFORMES%202025/3.%20ASUNTOS%20PARA%20LA%20MUJER/145%20Implementaci%C3%B3n%20de%20Estrategias%20para%20una%20Vida%20Libre%20de%20Violencias%20para%20los%20Habitantes%20de%20Cartagena/4.%20OCTUBRE%20-%20DICIEMBRE/Atender%20a%20(5.000)%20mujeres%20v%C3%ADctimas%20de%20vbg%20o%20en%20riesgo%20de%20padecerla/Realizar%20eventos%20conmemorativos?csf=1&amp;web=1&amp;e=RMhLEK</t>
  </si>
  <si>
    <t>https://alcart-my.sharepoint.com/:f:/r/personal/seguimientodemetasspds_cartagena_gov_co/Documents/EVIDENCIAS%20REPORTES%20INFORMES%202025/3.%20ASUNTOS%20PARA%20LA%20MUJER/145%20Implementaci%C3%B3n%20de%20Estrategias%20para%20una%20Vida%20Libre%20de%20Violencias%20para%20los%20Habitantes%20de%20Cartagena/4.%20OCTUBRE%20-%20DICIEMBRE/Proteger%20doscientas%20(200)%20mujeres%20v%C3%ADctimas%20de%20violencia,%20sus%20hijos%20e%20hijas%20y%20familia%20dependiente%20en%20la%20casa%20refugio?csf=1&amp;web=1&amp;e=piIJuk</t>
  </si>
  <si>
    <t>https://alcart-my.sharepoint.com/:f:/r/personal/seguimientodemetasspds_cartagena_gov_co/Documents/EVIDENCIAS%20REPORTES%20INFORMES%202025/3.%20ASUNTOS%20PARA%20LA%20MUJER/157%20implementaci%C3%B3n%20de%20un%20modelo%20de%20intervenci%C3%B3n%20para%20mujeres%20v%C3%ACctimas%20del%20conflicto%20armado%20en%20Cartagena/3.%20JULIO%20-%20SEPTIEMBRE?csf=1&amp;web=1&amp;e=OwfMt1</t>
  </si>
  <si>
    <t>4. OCTUBRE - DICIEMBRE</t>
  </si>
  <si>
    <t>PROGRAMA INTEGRAL DE EDUCACIÓN, ATENCION Y SEGUIMIENTO A LA POBLACION LONGEVA</t>
  </si>
  <si>
    <t>KITS DE ASEO</t>
  </si>
  <si>
    <t>MENAJES</t>
  </si>
  <si>
    <t>EVENTOS DE RECREACIÓN Y CULTURA</t>
  </si>
  <si>
    <t>ALIMENTOS</t>
  </si>
  <si>
    <t>PROYECTOS PRODUCTIVOS</t>
  </si>
  <si>
    <t>TORTAS Y ANCHETAS NAVIDEÑAS</t>
  </si>
  <si>
    <t>JORNADAS DE CONCIENTIZACIÓN DEL NO MALTRATO Y ABANDONO AL ADULTO MAYOR</t>
  </si>
  <si>
    <t>Asistencia tecnica y Ajuste Razonable.pdf</t>
  </si>
  <si>
    <t>Ejecutar en las instituciones públicas y privadas lo relacionado al marco jurídico que protegen los derechos NNA con discapacidad.pdf</t>
  </si>
  <si>
    <t>Kits Alimenticios 2025.pdf</t>
  </si>
  <si>
    <t>Dispositivos para la marcha 2025.pdf</t>
  </si>
  <si>
    <t>Espacio Ludico Recreativo 2025.pdf</t>
  </si>
  <si>
    <t>Conmoracion del Dia Internacional de la Discapacidad.pdf</t>
  </si>
  <si>
    <t>Usuarios Focalizados Sepetiembre-Diciembre 2026</t>
  </si>
  <si>
    <t>Visitas Psicosociales hasta el 15 de Nov.pdf</t>
  </si>
  <si>
    <t>Asistencia tecnica Empleabilidad 15 de Nov.pdf</t>
  </si>
  <si>
    <t>Fortalecimiento 2025.pdf</t>
  </si>
  <si>
    <t>espacios de Asistencia técnica emprendimiento.pdf</t>
  </si>
  <si>
    <t>Salas Situacionales 2025.pdf</t>
  </si>
  <si>
    <t>Pactos y alianzas.pdf</t>
  </si>
  <si>
    <t>(BORRADOR)-CARACTERIZACIÓN DE LA DIMENSION PRODUCTIVA DE LAS PERSONAS CON DISCAPACIDAD EN CARTAGENA (2024-2025).docx</t>
  </si>
  <si>
    <t>1. Desarrollar componentes de orientación</t>
  </si>
  <si>
    <t>2. Desarrollar feria de empleabilidad</t>
  </si>
  <si>
    <t>3. Caracterización de las personas migrantes</t>
  </si>
  <si>
    <t>4. Desarrollar asesorías empresariales</t>
  </si>
  <si>
    <t>https://alcart-my.sharepoint.com/:f:/r/personal/seguimientodemetasspds_cartagena_gov_co/Documents/EVIDENCIAS%20REPORTES%20INFORMES%202025/3.%20ASUNTOS%20PARA%20LA%20MUJER/156%20implementaci%C3%B3n%20de%20estrategias%20para%20la%20atenci%C3%B3n%20integral%20de%20la%20poblaci%C3%B3n%20con%20orientaciones%20e%20identidades%20de%20g%C3%A9nero%20diversas%20en%20Cartagena/4.%20OCTUBRE%20-%20DICIEMBRE/Implementar%208%20procesos%20de%20sensibilizaci%C3%B3n?csf=1&amp;web=1&amp;e=taWrBF</t>
  </si>
  <si>
    <t>https://alcart-my.sharepoint.com/:f:/r/personal/seguimientodemetasspds_cartagena_gov_co/Documents/EVIDENCIAS%20REPORTES%20INFORMES%202025/3.%20ASUNTOS%20PARA%20LA%20MUJER/156%20implementaci%C3%B3n%20de%20estrategias%20para%20la%20atenci%C3%B3n%20integral%20de%20la%20poblaci%C3%B3n%20con%20orientaciones%20e%20identidades%20de%20g%C3%A9nero%20diversas%20en%20Cartagena/4.%20OCTUBRE%20-%20DICIEMBRE/Asistir%20a%20500%20personas%20LGBTIQ+%20para%20acceder%20a%20programas%20de%20formaci%C3%B3n?csf=1&amp;web=1&amp;e=6B80qe</t>
  </si>
  <si>
    <t>https://alcart-my.sharepoint.com/:f:/r/personal/seguimientodemetasspds_cartagena_gov_co/Documents/EVIDENCIAS%20REPORTES%20INFORMES%202025/3.%20ASUNTOS%20PARA%20LA%20MUJER/156%20implementaci%C3%B3n%20de%20estrategias%20para%20la%20atenci%C3%B3n%20integral%20de%20la%20poblaci%C3%B3n%20con%20orientaciones%20e%20identidades%20de%20g%C3%A9nero%20diversas%20en%20Cartagena/4.%20OCTUBRE%20-%20DICIEMBRE/Financiar%20200%20emprendimientos,%20negocios%20y%20pp?csf=1&amp;web=1&amp;e=f0CQUw</t>
  </si>
  <si>
    <t>https://alcart-my.sharepoint.com/:f:/r/personal/seguimientodemetasspds_cartagena_gov_co/Documents/EVIDENCIAS%20REPORTES%20INFORMES%202025/3.%20ASUNTOS%20PARA%20LA%20MUJER/156%20implementaci%C3%B3n%20de%20estrategias%20para%20la%20atenci%C3%B3n%20integral%20de%20la%20poblaci%C3%B3n%20con%20orientaciones%20e%20identidades%20de%20g%C3%A9nero%20diversas%20en%20Cartagena/4.%20OCTUBRE%20-%20DICIEMBRE/Crear%20una%20ruta%20de%20atenci%C3%B3n%20integral%20de%20violencias?csf=1&amp;web=1&amp;e=z5Nveq</t>
  </si>
  <si>
    <t>https://alcart-my.sharepoint.com/:f:/r/personal/seguimientodemetasspds_cartagena_gov_co/Documents/EVIDENCIAS%20REPORTES%20INFORMES%202025/3.%20ASUNTOS%20PARA%20LA%20MUJER/156%20implementaci%C3%B3n%20de%20estrategias%20para%20la%20atenci%C3%B3n%20integral%20de%20la%20poblaci%C3%B3n%20con%20orientaciones%20e%20identidades%20de%20g%C3%A9nero%20diversas%20en%20Cartagena/4.%20OCTUBRE%20-%20DICIEMBRE/Desarrollar%208%20campa%C3%B1as%20de%20promoci%C3%B3n%20y%20prevenci%C3%B3n%20de%20la%20salud,%20ssr%20y%20salud%20mental?csf=1&amp;web=1&amp;e=xTQnAc</t>
  </si>
  <si>
    <t>https://alcart-my.sharepoint.com/:f:/r/personal/seguimientodemetasspds_cartagena_gov_co/Documents/EVIDENCIAS%20REPORTES%20INFORMES%202025/3.%20ASUNTOS%20PARA%20LA%20MUJER/752%20implementaci%C3%B3n%20del%20sistema%20Distrital%20del%20cuidado%20en%20el%20Distrito%20de%20Cartagena/4.%20OCTUBRE%20-%20DICIEMBRE/Crear%204%20alianzas%20p%C3%BAblico%20populares%20con%20organizaciones%20de%20cuidado%20comunitario?csf=1&amp;web=1&amp;e=ScnG2D</t>
  </si>
  <si>
    <t>https://alcart-my.sharepoint.com/:f:/r/personal/seguimientodemetasspds_cartagena_gov_co/Documents/EVIDENCIAS%20REPORTES%20INFORMES%202025/3.%20ASUNTOS%20PARA%20LA%20MUJER/752%20implementaci%C3%B3n%20del%20sistema%20Distrital%20del%20cuidado%20en%20el%20Distrito%20de%20Cartagena/4.%20OCTUBRE%20-%20DICIEMBRE?csf=1&amp;web=1&amp;e=xBMqH0</t>
  </si>
  <si>
    <t>1_ACT_LUDICAS_1_INFANCIA-OCT-NOV</t>
  </si>
  <si>
    <t>2_PROCESOS FORMATIVOS DESDE LA GESTACION - OCT-NOV</t>
  </si>
  <si>
    <t>3_PAQ_ALIMENTARIOS-OCT-NOV</t>
  </si>
  <si>
    <t>4_LOGISTICA_INTERVENCIONES_INTEGRALES-OCT-NOV</t>
  </si>
  <si>
    <t>5_PROCESOS_FORMATIVOS_CRIANZA_AMOROSA_OCT-NOV</t>
  </si>
  <si>
    <t>6_CONTRUCCIOIN_ADECUACION-DOTACION-CDI_OCT-NOV</t>
  </si>
  <si>
    <t>7_ESTUDIOS Y DISEÑOS PARA LA CONSTRUCCION DE CDI</t>
  </si>
  <si>
    <t>Ficha Tecnica Conmemoracion dia de lucha contra la ESCNNA 2025 v2</t>
  </si>
  <si>
    <t>1_ATENCION_ESPECIALIZADA_TRABAJO_INFANTIL-OCT-NOV-2025</t>
  </si>
  <si>
    <t>2_ACCIONES_FORMATIVAS-PRS-NNA-OCT-NOV</t>
  </si>
  <si>
    <t>3_JORNADAS-SENSIBILIACION_POLVORA-PRS-OCT-NOV</t>
  </si>
  <si>
    <t>4_PAQUETES-ALIMENTARIOS</t>
  </si>
  <si>
    <t>5_ACT_FORMATIVAS_PRS_ADULTOS_OCT-NOV</t>
  </si>
  <si>
    <t>6_HOGAR_DE_PASO_OCT_NOV</t>
  </si>
  <si>
    <t>1_PROMOCION DE LA PPPIIAFF OCT-NOV</t>
  </si>
  <si>
    <t>2_ACT-LUDICAS-PROMOCION-VALORES-FLIA-OCT-NOV-2025</t>
  </si>
  <si>
    <t>3_PROMOCION DE LA PARTICIPACION OCT-NOV</t>
  </si>
  <si>
    <t>https://alcart-my.sharepoint.com/:b:/r/personal/seguimientodemetasspds_cartagena_gov_co/Documents/EVIDENCIAS%20REPORTES%20INFORMES%202025/3.%20ASUNTOS%20PARA%20LA%20MUJER/155%20Dise%C3%B1o%20E%20Implementaci%C3%B3n%20De%20Estrategias%20Para%20La%20Cualificaci%C3%B3n%20Laboral%20De%20Las%20Mujeres%20En%20Cartagena/4.%20OCTUBRE%20-%20DICIEMBRE/INFORME%20IMPULSO%20VIOLETA%20A%20LA%20FECHA.pdf?csf=1&amp;web=1&amp;e=J1J3Eb</t>
  </si>
  <si>
    <t>Definir alcance - Realizar recolección - Elaborar documento</t>
  </si>
  <si>
    <t>Desarrollar componentes de orientación</t>
  </si>
  <si>
    <t>Implementar herramientas de gestión</t>
  </si>
  <si>
    <t>Vincular a unidades productivas a espacios de promoción</t>
  </si>
  <si>
    <t>https://alcart-my.sharepoint.com/:b:/r/personal/seguimientodemetasspds_cartagena_gov_co/Documents/EVIDENCIAS%20REPORTES%20INFORMES%202025/3.%20ASUNTOS%20PARA%20LA%20MUJER/165%20Fortalecimiento%20en%20la%20generaci%C3%B3n%20de%20ingresos%20y%20el%20derecho%20al%20trabajo%20para%20la%20mujer%20en%20Cartagena/4.%20OCTUBRE%20-%20DICIEMBRE/INFORME%20ENTREGAS%20%2031%20DIC%202025.pdf?csf=1&amp;web=1&amp;e=zAEXGW</t>
  </si>
  <si>
    <t>https://alcart-my.sharepoint.com/:f:/r/personal/seguimientodemetasspds_cartagena_gov_co/Documents/EVIDENCIAS%20REPORTES%20INFORMES%202025/3.%20ASUNTOS%20PARA%20LA%20MUJER/161%20Desarrollo%20de%20capacidades%20para%20la%20%20participacion%20e%20incidencia%20ciudadana%20de%20las%20mujeres%20de%20Cartagena/4.%20OCTUBRE%20-%20DICIEMBRE/Formar%20a%20tres%20mil%20mujeres%20para%20la%20participaci%C3%B3n%20sociopol%C3%ADtica,%20liderazgo%20e%20incidencia%20pol%C3%ADtica%20en%20el%20Distrito?csf=1&amp;web=1&amp;e=hr0QtI</t>
  </si>
  <si>
    <t>https://alcart-my.sharepoint.com/:f:/r/personal/seguimientodemetasspds_cartagena_gov_co/Documents/EVIDENCIAS%20REPORTES%20INFORMES%202025/3.%20ASUNTOS%20PARA%20LA%20MUJER/161%20Desarrollo%20de%20capacidades%20para%20la%20%20participacion%20e%20incidencia%20ciudadana%20de%20las%20mujeres%20de%20Cartagena/4.%20OCTUBRE%20-%20DICIEMBRE/Crear%20un%20(1)%20Consejo%20Consultivo%20de%20Mujeres%20y%20Equidad%20de%20G%C3%A9nero?csf=1&amp;web=1&amp;e=jamqDL</t>
  </si>
  <si>
    <t>https://alcart-my.sharepoint.com/:f:/r/personal/seguimientodemetasspds_cartagena_gov_co/Documents/EVIDENCIAS%20REPORTES%20INFORMES%202025/3.%20ASUNTOS%20PARA%20LA%20MUJER/161%20Desarrollo%20de%20capacidades%20para%20la%20%20participacion%20e%20incidencia%20ciudadana%20de%20las%20mujeres%20de%20Cartagena/4.%20OCTUBRE%20-%20DICIEMBRE/Dise%C3%B1os?csf=1&amp;web=1&amp;e=1kKHip</t>
  </si>
  <si>
    <t>https://alcart-my.sharepoint.com/:f:/r/personal/seguimientodemetasspds_cartagena_gov_co/Documents/EVIDENCIAS%20REPORTES%20INFORMES%202025/3.%20ASUNTOS%20PARA%20LA%20MUJER/729%20fortalecimiento%20en%20la%20generaci%C3%B3n%20de%20ingresos%20y%20el%20derecho%20al%20trabajo%20para%20mujeres%20indigenas%20en%20el%20distrito%20de%20cartagena/4.%20OCTUBRE%20-%20DICIEMBRE?csf=1&amp;web=1&amp;e=hhU0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</si>
</sst>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_ ;\-0\ "/>
    <numFmt numFmtId="167" formatCode="#,##0_ ;\-#,##0\ "/>
    <numFmt numFmtId="168" formatCode="&quot;$&quot;#,##0.00;[Red]\-&quot;$&quot;#,##0.00"/>
    <numFmt numFmtId="169" formatCode="[$$-240A]\ #,##0.00"/>
    <numFmt numFmtId="170" formatCode="_-&quot;$&quot;* #,##0.00_-;\-&quot;$&quot;* #,##0.00_-;_-&quot;$&quot;* &quot;-&quot;_-;_-@_-"/>
    <numFmt numFmtId="171" formatCode="dd/mm/yyyy;@"/>
    <numFmt numFmtId="172" formatCode="0.0%"/>
    <numFmt numFmtId="173" formatCode="0.0"/>
    <numFmt numFmtId="174" formatCode="_-&quot;$&quot;\ * #,##0_-;\-&quot;$&quot;\ * #,##0_-;_-&quot;$&quot;\ * &quot;-&quot;??_-;_-@_-"/>
    <numFmt numFmtId="175" formatCode="_-&quot;$&quot;\ * #,##0.0_-;\-&quot;$&quot;\ * #,##0.0_-;_-&quot;$&quot;\ * &quot;-&quot;??_-;_-@_-"/>
    <numFmt numFmtId="176" formatCode="_-[$$-409]* #,##0.00_ ;_-[$$-409]* \-#,##0.00\ ;_-[$$-409]* &quot;-&quot;??_ ;_-@_ "/>
  </numFmts>
  <fonts count="55" x14ac:knownFonts="1">
    <font>
      <sz val="11"/>
      <color theme="1"/>
      <name val="Aptos Narrow"/>
      <family val="2"/>
      <scheme val="minor"/>
    </font>
    <font>
      <sz val="10"/>
      <name val="Arial"/>
      <family val="2"/>
    </font>
    <font>
      <b/>
      <sz val="9"/>
      <color indexed="81"/>
      <name val="Tahoma"/>
      <family val="2"/>
    </font>
    <font>
      <sz val="9"/>
      <color indexed="81"/>
      <name val="Tahoma"/>
      <family val="2"/>
    </font>
    <font>
      <sz val="12"/>
      <name val="Arial"/>
      <family val="2"/>
    </font>
    <font>
      <sz val="8"/>
      <name val="Aptos Narrow"/>
      <family val="2"/>
    </font>
    <font>
      <b/>
      <sz val="8"/>
      <name val="Arial"/>
      <family val="2"/>
    </font>
    <font>
      <sz val="8"/>
      <name val="Arial"/>
      <family val="2"/>
    </font>
    <font>
      <sz val="12"/>
      <name val="Book Antiqua"/>
      <family val="1"/>
    </font>
    <font>
      <sz val="11"/>
      <color indexed="8"/>
      <name val="Calibri"/>
      <family val="2"/>
    </font>
    <font>
      <b/>
      <sz val="11"/>
      <name val="Arial"/>
      <family val="2"/>
    </font>
    <font>
      <b/>
      <sz val="11"/>
      <name val="Aptos Narrow"/>
      <family val="2"/>
    </font>
    <font>
      <sz val="11"/>
      <name val="Aptos Narrow"/>
      <family val="2"/>
    </font>
    <font>
      <sz val="11"/>
      <color theme="1"/>
      <name val="Aptos Narrow"/>
      <family val="2"/>
      <scheme val="minor"/>
    </font>
    <font>
      <sz val="11"/>
      <color theme="0"/>
      <name val="Aptos Narrow"/>
      <family val="2"/>
      <scheme val="minor"/>
    </font>
    <font>
      <sz val="10"/>
      <color theme="1"/>
      <name val="Verdana"/>
      <family val="2"/>
    </font>
    <font>
      <b/>
      <sz val="10"/>
      <color theme="1"/>
      <name val="Verdana"/>
      <family val="2"/>
    </font>
    <font>
      <u/>
      <sz val="11"/>
      <color theme="10"/>
      <name val="Aptos Narrow"/>
      <family val="2"/>
      <scheme val="minor"/>
    </font>
    <font>
      <sz val="11"/>
      <color rgb="FF9C6500"/>
      <name val="Aptos Narrow"/>
      <family val="2"/>
      <scheme val="minor"/>
    </font>
    <font>
      <b/>
      <sz val="11"/>
      <color theme="1"/>
      <name val="Aptos Narrow"/>
      <family val="2"/>
      <scheme val="minor"/>
    </font>
    <font>
      <sz val="12"/>
      <color theme="1"/>
      <name val="Arial"/>
      <family val="2"/>
    </font>
    <font>
      <sz val="12"/>
      <color theme="1" tint="4.9989318521683403E-2"/>
      <name val="Arial"/>
      <family val="2"/>
    </font>
    <font>
      <sz val="8"/>
      <color theme="1"/>
      <name val="Aptos Narrow"/>
      <family val="2"/>
      <scheme val="minor"/>
    </font>
    <font>
      <sz val="11"/>
      <color rgb="FF0070C0"/>
      <name val="Aptos Narrow"/>
      <family val="2"/>
      <scheme val="minor"/>
    </font>
    <font>
      <b/>
      <sz val="10"/>
      <color theme="1"/>
      <name val="Arial"/>
      <family val="2"/>
    </font>
    <font>
      <sz val="10"/>
      <color theme="1"/>
      <name val="Aptos Narrow"/>
      <family val="2"/>
      <scheme val="minor"/>
    </font>
    <font>
      <sz val="14"/>
      <name val="Aptos Display"/>
      <family val="2"/>
      <scheme val="major"/>
    </font>
    <font>
      <b/>
      <sz val="11"/>
      <name val="Aptos Narrow"/>
      <family val="2"/>
      <scheme val="minor"/>
    </font>
    <font>
      <sz val="11"/>
      <name val="Aptos Narrow"/>
      <family val="2"/>
      <scheme val="minor"/>
    </font>
    <font>
      <b/>
      <sz val="20"/>
      <name val="Aptos Narrow"/>
      <family val="2"/>
      <scheme val="minor"/>
    </font>
    <font>
      <u/>
      <sz val="11"/>
      <name val="Aptos Narrow"/>
      <family val="2"/>
      <scheme val="minor"/>
    </font>
    <font>
      <b/>
      <sz val="10"/>
      <name val="Aptos Display"/>
      <family val="2"/>
      <scheme val="major"/>
    </font>
    <font>
      <b/>
      <sz val="16"/>
      <color theme="1"/>
      <name val="Arial"/>
      <family val="2"/>
    </font>
    <font>
      <b/>
      <sz val="12"/>
      <color theme="1"/>
      <name val="Arial"/>
      <family val="2"/>
    </font>
    <font>
      <b/>
      <sz val="18"/>
      <name val="Aptos Narrow"/>
      <family val="2"/>
      <scheme val="minor"/>
    </font>
    <font>
      <b/>
      <sz val="10"/>
      <color theme="1"/>
      <name val="Aptos Narrow"/>
      <family val="2"/>
      <scheme val="minor"/>
    </font>
    <font>
      <sz val="10"/>
      <color theme="1"/>
      <name val="Arial"/>
      <family val="2"/>
    </font>
    <font>
      <b/>
      <sz val="16"/>
      <name val="Aptos Display"/>
      <family val="2"/>
      <scheme val="major"/>
    </font>
    <font>
      <b/>
      <sz val="14"/>
      <name val="Aptos Display"/>
      <family val="2"/>
      <scheme val="major"/>
    </font>
    <font>
      <b/>
      <sz val="20"/>
      <name val="Aptos Display"/>
      <family val="2"/>
      <scheme val="major"/>
    </font>
    <font>
      <b/>
      <sz val="26"/>
      <name val="Aptos Display"/>
      <family val="2"/>
      <scheme val="major"/>
    </font>
    <font>
      <b/>
      <sz val="11"/>
      <color rgb="FF0070C0"/>
      <name val="Aptos Narrow"/>
      <family val="2"/>
      <scheme val="minor"/>
    </font>
    <font>
      <b/>
      <sz val="11"/>
      <color theme="1"/>
      <name val="Arial"/>
      <family val="2"/>
    </font>
    <font>
      <b/>
      <sz val="11"/>
      <name val="Aptos Narrow"/>
      <family val="2"/>
      <scheme val="minor"/>
    </font>
    <font>
      <sz val="11"/>
      <name val="Aptos Narrow"/>
      <family val="2"/>
      <scheme val="minor"/>
    </font>
    <font>
      <b/>
      <sz val="16"/>
      <name val="Aptos Narrow"/>
      <family val="2"/>
      <scheme val="minor"/>
    </font>
    <font>
      <b/>
      <sz val="26"/>
      <name val="Aptos Narrow"/>
      <family val="2"/>
      <scheme val="minor"/>
    </font>
    <font>
      <b/>
      <sz val="30"/>
      <name val="Aptos Display"/>
      <family val="2"/>
      <scheme val="major"/>
    </font>
    <font>
      <b/>
      <sz val="15"/>
      <name val="Aptos Narrow"/>
      <family val="2"/>
      <scheme val="minor"/>
    </font>
    <font>
      <sz val="10"/>
      <name val="Aptos Narrow"/>
      <family val="2"/>
      <scheme val="minor"/>
    </font>
    <font>
      <sz val="11"/>
      <color rgb="FFFF0000"/>
      <name val="Aptos Narrow"/>
      <family val="2"/>
      <scheme val="minor"/>
    </font>
    <font>
      <b/>
      <sz val="14"/>
      <name val="Aptos Narrow"/>
      <family val="2"/>
      <scheme val="minor"/>
    </font>
    <font>
      <sz val="14"/>
      <name val="Aptos Narrow"/>
      <family val="2"/>
      <scheme val="minor"/>
    </font>
    <font>
      <sz val="11"/>
      <name val="Arial"/>
      <family val="2"/>
    </font>
    <font>
      <u/>
      <sz val="11"/>
      <color rgb="FFFF0000"/>
      <name val="Aptos Narrow"/>
      <family val="2"/>
      <scheme val="minor"/>
    </font>
  </fonts>
  <fills count="25">
    <fill>
      <patternFill patternType="none"/>
    </fill>
    <fill>
      <patternFill patternType="gray125"/>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DBE5F1"/>
        <bgColor indexed="64"/>
      </patternFill>
    </fill>
    <fill>
      <patternFill patternType="solid">
        <fgColor rgb="FFFFEB9C"/>
      </patternFill>
    </fill>
    <fill>
      <patternFill patternType="solid">
        <fgColor theme="4" tint="0.79998168889431442"/>
        <bgColor indexed="64"/>
      </patternFill>
    </fill>
    <fill>
      <patternFill patternType="solid">
        <fgColor theme="0"/>
        <bgColor indexed="64"/>
      </patternFill>
    </fill>
    <fill>
      <patternFill patternType="solid">
        <fgColor rgb="FFE2EFDA"/>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0" tint="-0.249977111117893"/>
        <bgColor indexed="64"/>
      </patternFill>
    </fill>
    <fill>
      <patternFill patternType="solid">
        <fgColor theme="4" tint="0.59999389629810485"/>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theme="4"/>
      </top>
      <bottom style="double">
        <color theme="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7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49" fontId="15" fillId="0" borderId="0" applyFill="0" applyBorder="0" applyProtection="0">
      <alignment horizontal="left" vertical="center"/>
    </xf>
    <xf numFmtId="0" fontId="16" fillId="8" borderId="0" applyNumberFormat="0" applyBorder="0" applyProtection="0">
      <alignment horizontal="center" vertical="center"/>
    </xf>
    <xf numFmtId="0" fontId="17" fillId="0" borderId="0" applyNumberForma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16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0" fontId="18" fillId="9" borderId="0" applyNumberFormat="0" applyBorder="0" applyAlignment="0" applyProtection="0"/>
    <xf numFmtId="0" fontId="1" fillId="0" borderId="0"/>
    <xf numFmtId="0" fontId="9" fillId="0" borderId="0"/>
    <xf numFmtId="0" fontId="1" fillId="0" borderId="0"/>
    <xf numFmtId="0" fontId="8" fillId="0" borderId="0"/>
    <xf numFmtId="0" fontId="13" fillId="0" borderId="0"/>
    <xf numFmtId="3" fontId="15" fillId="0" borderId="0" applyFill="0" applyBorder="0" applyProtection="0">
      <alignment horizontal="right" vertical="center"/>
    </xf>
    <xf numFmtId="9" fontId="13" fillId="0" borderId="0" applyFont="0" applyFill="0" applyBorder="0" applyAlignment="0" applyProtection="0"/>
    <xf numFmtId="9" fontId="9" fillId="0" borderId="0" applyFont="0" applyFill="0" applyBorder="0" applyAlignment="0" applyProtection="0"/>
    <xf numFmtId="0" fontId="19" fillId="0" borderId="52" applyNumberFormat="0" applyFill="0" applyAlignment="0" applyProtection="0"/>
  </cellStyleXfs>
  <cellXfs count="773">
    <xf numFmtId="0" fontId="0" fillId="0" borderId="0" xfId="0"/>
    <xf numFmtId="0" fontId="0" fillId="0" borderId="0" xfId="0" applyAlignment="1">
      <alignment vertical="center"/>
    </xf>
    <xf numFmtId="0" fontId="16" fillId="8" borderId="1" xfId="8" applyBorder="1" applyProtection="1">
      <alignment horizontal="center" vertical="center"/>
    </xf>
    <xf numFmtId="3" fontId="15" fillId="0" borderId="1" xfId="270" applyBorder="1" applyAlignment="1" applyProtection="1">
      <alignment horizontal="center" vertical="center"/>
    </xf>
    <xf numFmtId="49" fontId="15" fillId="0" borderId="1" xfId="7" applyBorder="1" applyProtection="1">
      <alignment horizontal="left" vertical="center"/>
    </xf>
    <xf numFmtId="0" fontId="20" fillId="0" borderId="0" xfId="0" applyFont="1" applyAlignment="1">
      <alignment horizontal="left"/>
    </xf>
    <xf numFmtId="0" fontId="20" fillId="0" borderId="0" xfId="0" applyFont="1" applyAlignment="1">
      <alignment horizontal="left" vertical="center" wrapText="1"/>
    </xf>
    <xf numFmtId="0" fontId="21" fillId="0" borderId="0" xfId="0" applyFont="1" applyAlignment="1">
      <alignment horizontal="left" vertical="center" wrapText="1"/>
    </xf>
    <xf numFmtId="0" fontId="4" fillId="0" borderId="0" xfId="0" applyFont="1" applyAlignment="1">
      <alignment horizontal="left" vertical="center" wrapText="1"/>
    </xf>
    <xf numFmtId="0" fontId="20" fillId="10" borderId="1" xfId="0" applyFont="1" applyFill="1" applyBorder="1" applyAlignment="1">
      <alignment horizontal="left" vertical="center" wrapText="1"/>
    </xf>
    <xf numFmtId="0" fontId="20" fillId="10" borderId="1" xfId="0" applyFont="1" applyFill="1" applyBorder="1" applyAlignment="1">
      <alignment horizontal="left" vertical="center"/>
    </xf>
    <xf numFmtId="0" fontId="21" fillId="10" borderId="1"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20" fillId="0" borderId="0" xfId="0" applyFont="1" applyAlignment="1">
      <alignment horizontal="left" vertical="center"/>
    </xf>
    <xf numFmtId="0" fontId="20" fillId="11" borderId="2" xfId="0" applyFont="1" applyFill="1" applyBorder="1" applyAlignment="1">
      <alignment horizontal="center" vertical="center"/>
    </xf>
    <xf numFmtId="0" fontId="20" fillId="11" borderId="3" xfId="0" applyFont="1" applyFill="1" applyBorder="1" applyAlignment="1">
      <alignment horizontal="center" vertical="center"/>
    </xf>
    <xf numFmtId="0" fontId="20" fillId="11" borderId="4" xfId="0" applyFont="1" applyFill="1" applyBorder="1" applyAlignment="1">
      <alignment horizontal="center" vertical="center"/>
    </xf>
    <xf numFmtId="49" fontId="15" fillId="0" borderId="1" xfId="7" applyBorder="1" applyAlignment="1" applyProtection="1">
      <alignment vertical="center" wrapText="1"/>
    </xf>
    <xf numFmtId="0" fontId="16" fillId="8" borderId="1" xfId="8" applyBorder="1" applyAlignment="1" applyProtection="1">
      <alignment vertical="center"/>
    </xf>
    <xf numFmtId="0" fontId="6" fillId="12" borderId="5" xfId="265" applyFont="1" applyFill="1" applyBorder="1" applyAlignment="1">
      <alignment horizontal="center" vertical="center"/>
    </xf>
    <xf numFmtId="0" fontId="6" fillId="12" borderId="6" xfId="265" applyFont="1" applyFill="1" applyBorder="1" applyAlignment="1">
      <alignment horizontal="center" vertical="center"/>
    </xf>
    <xf numFmtId="14" fontId="22" fillId="0" borderId="1" xfId="0" applyNumberFormat="1" applyFont="1" applyBorder="1" applyAlignment="1">
      <alignment horizontal="center" vertical="center"/>
    </xf>
    <xf numFmtId="0" fontId="7" fillId="0" borderId="1" xfId="265" applyFont="1" applyBorder="1" applyAlignment="1">
      <alignment horizontal="center" vertical="center"/>
    </xf>
    <xf numFmtId="14" fontId="7" fillId="0" borderId="1" xfId="265" applyNumberFormat="1" applyFont="1" applyBorder="1" applyAlignment="1">
      <alignment horizontal="center" vertical="center"/>
    </xf>
    <xf numFmtId="0" fontId="7" fillId="0" borderId="1" xfId="265" applyFont="1" applyBorder="1"/>
    <xf numFmtId="0" fontId="7" fillId="0" borderId="1" xfId="265" applyFont="1" applyBorder="1" applyAlignment="1">
      <alignment horizontal="center" wrapText="1"/>
    </xf>
    <xf numFmtId="0" fontId="6" fillId="12" borderId="1" xfId="265" applyFont="1" applyFill="1" applyBorder="1" applyAlignment="1">
      <alignment horizontal="center" vertical="center"/>
    </xf>
    <xf numFmtId="0" fontId="6" fillId="12" borderId="1" xfId="265" applyFont="1" applyFill="1" applyBorder="1" applyAlignment="1">
      <alignment vertical="center"/>
    </xf>
    <xf numFmtId="0" fontId="23" fillId="0" borderId="1" xfId="0" applyFont="1" applyBorder="1"/>
    <xf numFmtId="0" fontId="24" fillId="11" borderId="1" xfId="265" applyFont="1" applyFill="1" applyBorder="1" applyAlignment="1">
      <alignment horizontal="left" vertical="center"/>
    </xf>
    <xf numFmtId="0" fontId="25" fillId="11" borderId="0" xfId="0" applyFont="1" applyFill="1"/>
    <xf numFmtId="0" fontId="25" fillId="0" borderId="0" xfId="0" applyFont="1"/>
    <xf numFmtId="0" fontId="26" fillId="11" borderId="0" xfId="0" applyFont="1" applyFill="1" applyAlignment="1">
      <alignment horizontal="center"/>
    </xf>
    <xf numFmtId="0" fontId="26" fillId="11" borderId="0" xfId="0" applyFont="1" applyFill="1"/>
    <xf numFmtId="0" fontId="26" fillId="11" borderId="0" xfId="0" applyFont="1" applyFill="1" applyAlignment="1">
      <alignment horizontal="left" vertical="center"/>
    </xf>
    <xf numFmtId="0" fontId="26" fillId="11" borderId="0" xfId="0" applyFont="1" applyFill="1" applyAlignment="1">
      <alignment vertical="top" wrapText="1"/>
    </xf>
    <xf numFmtId="0" fontId="26" fillId="11" borderId="0" xfId="0" applyFont="1" applyFill="1" applyAlignment="1">
      <alignment horizontal="center" vertical="center"/>
    </xf>
    <xf numFmtId="1" fontId="26" fillId="11" borderId="0" xfId="10" applyNumberFormat="1" applyFont="1" applyFill="1" applyAlignment="1">
      <alignment horizontal="center"/>
    </xf>
    <xf numFmtId="0" fontId="26" fillId="11" borderId="0" xfId="0" applyFont="1" applyFill="1" applyAlignment="1">
      <alignment horizontal="left"/>
    </xf>
    <xf numFmtId="0" fontId="26" fillId="11" borderId="0" xfId="0" applyFont="1" applyFill="1" applyAlignment="1">
      <alignment horizontal="right"/>
    </xf>
    <xf numFmtId="0" fontId="26" fillId="11" borderId="0" xfId="0" applyFont="1" applyFill="1" applyAlignment="1">
      <alignment horizontal="left" vertical="top"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7" fillId="11" borderId="1" xfId="265" applyFont="1" applyFill="1" applyBorder="1" applyAlignment="1">
      <alignment horizontal="center" vertical="center"/>
    </xf>
    <xf numFmtId="0" fontId="27" fillId="0" borderId="0" xfId="0" applyFont="1"/>
    <xf numFmtId="0" fontId="27" fillId="11" borderId="0" xfId="0" applyFont="1" applyFill="1"/>
    <xf numFmtId="0" fontId="28" fillId="11" borderId="1" xfId="0" applyFont="1" applyFill="1" applyBorder="1" applyAlignment="1">
      <alignment horizontal="left" vertical="center"/>
    </xf>
    <xf numFmtId="0" fontId="28" fillId="11" borderId="1" xfId="0" applyFont="1" applyFill="1" applyBorder="1"/>
    <xf numFmtId="0" fontId="28" fillId="11" borderId="0" xfId="0" applyFont="1" applyFill="1"/>
    <xf numFmtId="10" fontId="27" fillId="11" borderId="1" xfId="0" applyNumberFormat="1" applyFont="1" applyFill="1" applyBorder="1" applyAlignment="1">
      <alignment horizontal="center" vertical="center" wrapText="1"/>
    </xf>
    <xf numFmtId="9" fontId="27" fillId="11" borderId="1" xfId="0" applyNumberFormat="1" applyFont="1" applyFill="1" applyBorder="1" applyAlignment="1">
      <alignment horizontal="center" vertical="center" wrapText="1"/>
    </xf>
    <xf numFmtId="0" fontId="27" fillId="11" borderId="9" xfId="0" applyFont="1" applyFill="1" applyBorder="1" applyAlignment="1">
      <alignment horizontal="center" vertical="center" wrapText="1"/>
    </xf>
    <xf numFmtId="10" fontId="28" fillId="11" borderId="0" xfId="0" applyNumberFormat="1" applyFont="1" applyFill="1" applyAlignment="1">
      <alignment horizontal="center" vertical="center"/>
    </xf>
    <xf numFmtId="172" fontId="27" fillId="14" borderId="9" xfId="0" applyNumberFormat="1" applyFont="1" applyFill="1" applyBorder="1" applyAlignment="1">
      <alignment horizontal="center" vertical="center"/>
    </xf>
    <xf numFmtId="0" fontId="28" fillId="11" borderId="0" xfId="0" applyFont="1" applyFill="1" applyAlignment="1">
      <alignment vertical="center" wrapText="1"/>
    </xf>
    <xf numFmtId="172" fontId="27" fillId="14" borderId="1" xfId="0" applyNumberFormat="1" applyFont="1" applyFill="1" applyBorder="1" applyAlignment="1">
      <alignment horizontal="center" vertical="center"/>
    </xf>
    <xf numFmtId="49" fontId="28" fillId="11" borderId="1" xfId="0" applyNumberFormat="1" applyFont="1" applyFill="1" applyBorder="1" applyAlignment="1">
      <alignment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8" fillId="0" borderId="1" xfId="0" applyFont="1" applyBorder="1"/>
    <xf numFmtId="9" fontId="28" fillId="0" borderId="1" xfId="0" applyNumberFormat="1" applyFont="1" applyBorder="1" applyAlignment="1">
      <alignment horizontal="center" vertical="center" wrapText="1"/>
    </xf>
    <xf numFmtId="10" fontId="27" fillId="0" borderId="0" xfId="0" applyNumberFormat="1" applyFont="1" applyAlignment="1">
      <alignment horizontal="center" vertical="center"/>
    </xf>
    <xf numFmtId="0" fontId="27" fillId="11" borderId="0" xfId="0" applyFont="1" applyFill="1" applyAlignment="1">
      <alignment horizontal="center" vertical="center" wrapText="1"/>
    </xf>
    <xf numFmtId="0" fontId="28" fillId="0" borderId="0" xfId="0" applyFont="1" applyAlignment="1">
      <alignment vertical="center" wrapText="1"/>
    </xf>
    <xf numFmtId="0" fontId="28" fillId="0" borderId="0" xfId="0" applyFont="1"/>
    <xf numFmtId="0" fontId="28" fillId="11" borderId="0" xfId="0" applyFont="1" applyFill="1" applyAlignment="1">
      <alignment horizontal="left" vertical="center"/>
    </xf>
    <xf numFmtId="0" fontId="28" fillId="11" borderId="0" xfId="0" applyFont="1" applyFill="1" applyAlignment="1">
      <alignment horizontal="center" vertical="center"/>
    </xf>
    <xf numFmtId="0" fontId="28" fillId="0" borderId="0" xfId="0" applyFont="1" applyAlignment="1">
      <alignment horizontal="center" vertical="center"/>
    </xf>
    <xf numFmtId="10" fontId="27" fillId="0" borderId="15" xfId="0" applyNumberFormat="1" applyFont="1" applyBorder="1" applyAlignment="1">
      <alignment horizontal="center" vertical="center" wrapText="1"/>
    </xf>
    <xf numFmtId="10" fontId="27" fillId="0" borderId="16" xfId="0" applyNumberFormat="1" applyFont="1" applyBorder="1" applyAlignment="1">
      <alignment horizontal="center" vertical="center" wrapText="1"/>
    </xf>
    <xf numFmtId="9" fontId="27" fillId="0" borderId="17" xfId="0" applyNumberFormat="1" applyFont="1" applyBorder="1" applyAlignment="1">
      <alignment horizontal="center" vertical="center" wrapText="1"/>
    </xf>
    <xf numFmtId="9" fontId="27" fillId="0" borderId="15" xfId="0" applyNumberFormat="1"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28" fillId="15" borderId="0" xfId="0" applyFont="1" applyFill="1" applyAlignment="1">
      <alignment horizontal="center" vertical="center"/>
    </xf>
    <xf numFmtId="0" fontId="28" fillId="16" borderId="0" xfId="0" applyFont="1" applyFill="1" applyAlignment="1">
      <alignment horizontal="center" vertical="center"/>
    </xf>
    <xf numFmtId="0" fontId="28" fillId="17" borderId="0" xfId="0" applyFont="1" applyFill="1" applyAlignment="1">
      <alignment horizontal="center" vertical="center"/>
    </xf>
    <xf numFmtId="0" fontId="28" fillId="10" borderId="0" xfId="0" applyFont="1" applyFill="1" applyAlignment="1">
      <alignment horizontal="center" vertical="center"/>
    </xf>
    <xf numFmtId="0" fontId="28" fillId="11" borderId="1" xfId="0" applyFont="1" applyFill="1" applyBorder="1" applyAlignment="1">
      <alignment horizontal="center"/>
    </xf>
    <xf numFmtId="0" fontId="28" fillId="11" borderId="1" xfId="0" applyFont="1" applyFill="1" applyBorder="1" applyAlignment="1">
      <alignment vertical="center"/>
    </xf>
    <xf numFmtId="0" fontId="27" fillId="11" borderId="0" xfId="265" applyFont="1" applyFill="1" applyAlignment="1">
      <alignment horizontal="center" vertical="center"/>
    </xf>
    <xf numFmtId="0" fontId="28" fillId="11" borderId="0" xfId="0" applyFont="1" applyFill="1" applyAlignment="1">
      <alignment vertical="center"/>
    </xf>
    <xf numFmtId="9" fontId="27" fillId="11" borderId="2" xfId="0" applyNumberFormat="1" applyFont="1" applyFill="1" applyBorder="1" applyAlignment="1">
      <alignment horizontal="center" vertical="center" wrapText="1"/>
    </xf>
    <xf numFmtId="10" fontId="27" fillId="11" borderId="0" xfId="0" applyNumberFormat="1" applyFont="1" applyFill="1" applyAlignment="1">
      <alignment horizontal="center" vertical="center"/>
    </xf>
    <xf numFmtId="0" fontId="27" fillId="11" borderId="18" xfId="0" applyFont="1" applyFill="1" applyBorder="1" applyAlignment="1">
      <alignment horizontal="center" vertical="center" wrapText="1"/>
    </xf>
    <xf numFmtId="172" fontId="29" fillId="14" borderId="15" xfId="0" applyNumberFormat="1" applyFont="1" applyFill="1" applyBorder="1" applyAlignment="1">
      <alignment horizontal="center" vertical="center"/>
    </xf>
    <xf numFmtId="172" fontId="29" fillId="14" borderId="16" xfId="0" applyNumberFormat="1" applyFont="1" applyFill="1" applyBorder="1" applyAlignment="1">
      <alignment horizontal="center" vertical="center"/>
    </xf>
    <xf numFmtId="172" fontId="29" fillId="14" borderId="17" xfId="0" applyNumberFormat="1" applyFont="1" applyFill="1" applyBorder="1" applyAlignment="1">
      <alignment horizontal="center" vertical="center"/>
    </xf>
    <xf numFmtId="0" fontId="27" fillId="0" borderId="4" xfId="0" applyFont="1" applyBorder="1" applyAlignment="1">
      <alignment horizontal="center" vertical="center" wrapText="1"/>
    </xf>
    <xf numFmtId="1" fontId="27" fillId="11" borderId="9" xfId="10" applyNumberFormat="1" applyFont="1" applyFill="1" applyBorder="1" applyAlignment="1">
      <alignment horizontal="center" vertical="center" wrapText="1"/>
    </xf>
    <xf numFmtId="0" fontId="27" fillId="11" borderId="9" xfId="0" applyFont="1" applyFill="1" applyBorder="1" applyAlignment="1">
      <alignment horizontal="center" vertical="top" wrapText="1"/>
    </xf>
    <xf numFmtId="0" fontId="27" fillId="11" borderId="20" xfId="0" applyFont="1" applyFill="1" applyBorder="1" applyAlignment="1">
      <alignment horizontal="center" vertical="center" wrapText="1"/>
    </xf>
    <xf numFmtId="0" fontId="28" fillId="11" borderId="21" xfId="0" applyFont="1" applyFill="1" applyBorder="1" applyAlignment="1">
      <alignment horizontal="center" vertical="center"/>
    </xf>
    <xf numFmtId="14" fontId="28" fillId="11" borderId="10" xfId="0" applyNumberFormat="1" applyFont="1" applyFill="1" applyBorder="1" applyAlignment="1">
      <alignment horizontal="center" vertical="center"/>
    </xf>
    <xf numFmtId="167" fontId="28" fillId="11" borderId="10" xfId="10" applyNumberFormat="1" applyFont="1" applyFill="1" applyBorder="1" applyAlignment="1">
      <alignment horizontal="center" vertical="center"/>
    </xf>
    <xf numFmtId="0" fontId="28" fillId="11" borderId="10" xfId="0" applyFont="1" applyFill="1" applyBorder="1" applyAlignment="1">
      <alignment horizontal="left" vertical="top" wrapText="1"/>
    </xf>
    <xf numFmtId="0" fontId="28" fillId="11" borderId="10" xfId="0" applyFont="1" applyFill="1" applyBorder="1" applyAlignment="1">
      <alignment vertical="center" wrapText="1"/>
    </xf>
    <xf numFmtId="164" fontId="28" fillId="11" borderId="10" xfId="86" applyFont="1" applyFill="1" applyBorder="1" applyAlignment="1">
      <alignment horizontal="center" vertical="center"/>
    </xf>
    <xf numFmtId="164" fontId="28" fillId="11" borderId="1" xfId="86" applyFont="1" applyFill="1" applyBorder="1" applyAlignment="1">
      <alignment horizontal="right" vertical="center"/>
    </xf>
    <xf numFmtId="44" fontId="28" fillId="11" borderId="22" xfId="85" applyFont="1" applyFill="1" applyBorder="1" applyAlignment="1">
      <alignment horizontal="center" vertical="center" wrapText="1"/>
    </xf>
    <xf numFmtId="44" fontId="28" fillId="11" borderId="10" xfId="85" applyFont="1" applyFill="1" applyBorder="1" applyAlignment="1">
      <alignment horizontal="center" vertical="center"/>
    </xf>
    <xf numFmtId="44" fontId="28" fillId="11" borderId="10" xfId="85" applyFont="1" applyFill="1" applyBorder="1" applyAlignment="1">
      <alignment horizontal="center" vertical="center" wrapText="1"/>
    </xf>
    <xf numFmtId="0" fontId="28" fillId="11" borderId="1" xfId="0" applyFont="1" applyFill="1" applyBorder="1" applyAlignment="1">
      <alignment vertical="top" wrapText="1"/>
    </xf>
    <xf numFmtId="14" fontId="28" fillId="11" borderId="1" xfId="0" applyNumberFormat="1" applyFont="1" applyFill="1" applyBorder="1" applyAlignment="1">
      <alignment horizontal="center" vertical="center"/>
    </xf>
    <xf numFmtId="167" fontId="28" fillId="11" borderId="1" xfId="10" applyNumberFormat="1" applyFont="1" applyFill="1" applyBorder="1" applyAlignment="1">
      <alignment horizontal="center" vertical="center"/>
    </xf>
    <xf numFmtId="0" fontId="28" fillId="11" borderId="1" xfId="0" applyFont="1" applyFill="1" applyBorder="1" applyAlignment="1">
      <alignment vertical="center" wrapText="1"/>
    </xf>
    <xf numFmtId="164" fontId="28" fillId="11" borderId="1" xfId="86" applyFont="1" applyFill="1" applyBorder="1" applyAlignment="1">
      <alignment horizontal="center" vertical="center"/>
    </xf>
    <xf numFmtId="44" fontId="28" fillId="11" borderId="4" xfId="85" applyFont="1" applyFill="1" applyBorder="1" applyAlignment="1">
      <alignment horizontal="center" vertical="center" wrapText="1"/>
    </xf>
    <xf numFmtId="44" fontId="28" fillId="11" borderId="1" xfId="85" applyFont="1" applyFill="1" applyBorder="1" applyAlignment="1">
      <alignment horizontal="center" vertical="center"/>
    </xf>
    <xf numFmtId="44" fontId="28" fillId="11" borderId="1" xfId="85" applyFont="1" applyFill="1" applyBorder="1" applyAlignment="1">
      <alignment horizontal="center" vertical="center" wrapText="1"/>
    </xf>
    <xf numFmtId="167" fontId="28" fillId="11" borderId="1" xfId="10" applyNumberFormat="1" applyFont="1" applyFill="1" applyBorder="1" applyAlignment="1">
      <alignment horizontal="left" vertical="top" wrapText="1"/>
    </xf>
    <xf numFmtId="0" fontId="30" fillId="11" borderId="1" xfId="9" applyFont="1" applyFill="1" applyBorder="1" applyAlignment="1">
      <alignment vertical="center" wrapText="1"/>
    </xf>
    <xf numFmtId="14" fontId="28" fillId="11" borderId="12" xfId="0" applyNumberFormat="1" applyFont="1" applyFill="1" applyBorder="1" applyAlignment="1">
      <alignment horizontal="center" vertical="center"/>
    </xf>
    <xf numFmtId="167" fontId="28" fillId="11" borderId="12" xfId="10" applyNumberFormat="1" applyFont="1" applyFill="1" applyBorder="1" applyAlignment="1">
      <alignment horizontal="center" vertical="center"/>
    </xf>
    <xf numFmtId="167" fontId="28" fillId="11" borderId="12" xfId="10" applyNumberFormat="1" applyFont="1" applyFill="1" applyBorder="1" applyAlignment="1">
      <alignment horizontal="left" vertical="top" wrapText="1"/>
    </xf>
    <xf numFmtId="0" fontId="28" fillId="11" borderId="12" xfId="0" applyFont="1" applyFill="1" applyBorder="1" applyAlignment="1">
      <alignment vertical="center" wrapText="1"/>
    </xf>
    <xf numFmtId="164" fontId="28" fillId="11" borderId="12" xfId="86" applyFont="1" applyFill="1" applyBorder="1" applyAlignment="1">
      <alignment horizontal="center" vertical="center"/>
    </xf>
    <xf numFmtId="44" fontId="28" fillId="11" borderId="12" xfId="85" applyFont="1" applyFill="1" applyBorder="1" applyAlignment="1">
      <alignment horizontal="center" vertical="center" wrapText="1"/>
    </xf>
    <xf numFmtId="0" fontId="28" fillId="11" borderId="24" xfId="0" applyFont="1" applyFill="1" applyBorder="1" applyAlignment="1">
      <alignment horizontal="center" vertical="center" wrapText="1"/>
    </xf>
    <xf numFmtId="14" fontId="28" fillId="11" borderId="18" xfId="0" applyNumberFormat="1" applyFont="1" applyFill="1" applyBorder="1" applyAlignment="1">
      <alignment horizontal="center" vertical="center"/>
    </xf>
    <xf numFmtId="14" fontId="28" fillId="11" borderId="25" xfId="0" applyNumberFormat="1" applyFont="1" applyFill="1" applyBorder="1" applyAlignment="1">
      <alignment horizontal="center" vertical="center"/>
    </xf>
    <xf numFmtId="167" fontId="28" fillId="11" borderId="25" xfId="10" applyNumberFormat="1" applyFont="1" applyFill="1" applyBorder="1" applyAlignment="1">
      <alignment horizontal="center" vertical="center"/>
    </xf>
    <xf numFmtId="167" fontId="28" fillId="11" borderId="25" xfId="10" applyNumberFormat="1" applyFont="1" applyFill="1" applyBorder="1" applyAlignment="1">
      <alignment horizontal="left" vertical="top" wrapText="1"/>
    </xf>
    <xf numFmtId="0" fontId="28" fillId="11" borderId="25" xfId="0" applyFont="1" applyFill="1" applyBorder="1" applyAlignment="1">
      <alignment vertical="center" wrapText="1"/>
    </xf>
    <xf numFmtId="164" fontId="28" fillId="11" borderId="25" xfId="86" applyFont="1" applyFill="1" applyBorder="1" applyAlignment="1">
      <alignment horizontal="center" vertical="center"/>
    </xf>
    <xf numFmtId="0" fontId="28" fillId="11" borderId="1" xfId="0" applyFont="1" applyFill="1" applyBorder="1" applyAlignment="1">
      <alignment horizontal="right"/>
    </xf>
    <xf numFmtId="44" fontId="27" fillId="18" borderId="16" xfId="85" applyFont="1" applyFill="1" applyBorder="1" applyAlignment="1">
      <alignment vertical="center" wrapText="1"/>
    </xf>
    <xf numFmtId="44" fontId="28" fillId="11" borderId="25" xfId="85" applyFont="1" applyFill="1" applyBorder="1" applyAlignment="1">
      <alignment horizontal="center" vertical="center"/>
    </xf>
    <xf numFmtId="44" fontId="28" fillId="11" borderId="25" xfId="85" applyFont="1" applyFill="1" applyBorder="1" applyAlignment="1">
      <alignment horizontal="center" vertical="center" wrapText="1"/>
    </xf>
    <xf numFmtId="0" fontId="28" fillId="11" borderId="18" xfId="0" applyFont="1" applyFill="1" applyBorder="1" applyAlignment="1">
      <alignment horizontal="center" vertical="center" wrapText="1"/>
    </xf>
    <xf numFmtId="44" fontId="27" fillId="18" borderId="15" xfId="85" applyFont="1" applyFill="1" applyBorder="1" applyAlignment="1">
      <alignment vertical="center" wrapText="1"/>
    </xf>
    <xf numFmtId="164" fontId="28" fillId="11" borderId="10" xfId="86" applyFont="1" applyFill="1" applyBorder="1" applyAlignment="1">
      <alignment vertical="center"/>
    </xf>
    <xf numFmtId="44" fontId="28" fillId="11" borderId="27" xfId="85" applyFont="1" applyFill="1" applyBorder="1" applyAlignment="1">
      <alignment horizontal="center" vertical="center" wrapText="1"/>
    </xf>
    <xf numFmtId="164" fontId="28" fillId="11" borderId="1" xfId="86" applyFont="1" applyFill="1" applyBorder="1" applyAlignment="1">
      <alignment vertical="center"/>
    </xf>
    <xf numFmtId="0" fontId="28" fillId="11" borderId="9" xfId="0" applyFont="1" applyFill="1" applyBorder="1" applyAlignment="1">
      <alignment vertical="center" wrapText="1"/>
    </xf>
    <xf numFmtId="164" fontId="28" fillId="11" borderId="12" xfId="86" applyFont="1" applyFill="1" applyBorder="1" applyAlignment="1">
      <alignment vertical="center"/>
    </xf>
    <xf numFmtId="44" fontId="28" fillId="11" borderId="28" xfId="85" applyFont="1" applyFill="1" applyBorder="1" applyAlignment="1">
      <alignment horizontal="center" vertical="center" wrapText="1"/>
    </xf>
    <xf numFmtId="44" fontId="28" fillId="11" borderId="12" xfId="85" applyFont="1" applyFill="1" applyBorder="1" applyAlignment="1">
      <alignment horizontal="center" vertical="center"/>
    </xf>
    <xf numFmtId="0" fontId="28" fillId="11" borderId="29" xfId="0" applyFont="1" applyFill="1" applyBorder="1" applyAlignment="1">
      <alignment horizontal="center" vertical="center" wrapText="1"/>
    </xf>
    <xf numFmtId="0" fontId="28" fillId="11" borderId="19" xfId="0" applyFont="1" applyFill="1" applyBorder="1" applyAlignment="1">
      <alignment vertical="center" wrapText="1"/>
    </xf>
    <xf numFmtId="0" fontId="28" fillId="11" borderId="19" xfId="0" applyFont="1" applyFill="1" applyBorder="1" applyAlignment="1">
      <alignment horizontal="center" vertical="center" wrapText="1"/>
    </xf>
    <xf numFmtId="0" fontId="28" fillId="11" borderId="30" xfId="0" applyFont="1" applyFill="1" applyBorder="1" applyAlignment="1">
      <alignment horizontal="center" vertical="center" wrapText="1"/>
    </xf>
    <xf numFmtId="164" fontId="28" fillId="11" borderId="25" xfId="86" applyFont="1" applyFill="1" applyBorder="1" applyAlignment="1">
      <alignment vertical="center"/>
    </xf>
    <xf numFmtId="0" fontId="28" fillId="11" borderId="18" xfId="0" applyFont="1" applyFill="1" applyBorder="1" applyAlignment="1">
      <alignment horizontal="center" vertical="center"/>
    </xf>
    <xf numFmtId="0" fontId="28" fillId="11" borderId="13" xfId="0" applyFont="1" applyFill="1" applyBorder="1" applyAlignment="1">
      <alignment vertical="center" wrapText="1"/>
    </xf>
    <xf numFmtId="0" fontId="28" fillId="11" borderId="13" xfId="0" applyFont="1" applyFill="1" applyBorder="1"/>
    <xf numFmtId="0" fontId="28" fillId="11" borderId="1" xfId="0" applyFont="1" applyFill="1" applyBorder="1" applyAlignment="1">
      <alignment horizontal="right" vertical="center" wrapText="1"/>
    </xf>
    <xf numFmtId="0" fontId="30" fillId="11" borderId="1" xfId="9" applyFont="1" applyFill="1" applyBorder="1" applyAlignment="1">
      <alignment vertical="top" wrapText="1"/>
    </xf>
    <xf numFmtId="169" fontId="28" fillId="11" borderId="1" xfId="0" applyNumberFormat="1" applyFont="1" applyFill="1" applyBorder="1" applyAlignment="1">
      <alignment horizontal="center" vertical="center"/>
    </xf>
    <xf numFmtId="169" fontId="28" fillId="11" borderId="1" xfId="0" applyNumberFormat="1" applyFont="1" applyFill="1" applyBorder="1" applyAlignment="1">
      <alignment horizontal="right" vertical="center"/>
    </xf>
    <xf numFmtId="0" fontId="28" fillId="11" borderId="1" xfId="0" applyFont="1" applyFill="1" applyBorder="1" applyAlignment="1">
      <alignment wrapText="1"/>
    </xf>
    <xf numFmtId="0" fontId="30" fillId="11" borderId="1" xfId="9" applyFont="1" applyFill="1" applyBorder="1" applyAlignment="1">
      <alignment horizontal="left" vertical="center" wrapText="1"/>
    </xf>
    <xf numFmtId="0" fontId="28" fillId="11" borderId="1" xfId="9" applyFont="1" applyFill="1" applyBorder="1" applyAlignment="1">
      <alignment horizontal="left" vertical="center" wrapText="1"/>
    </xf>
    <xf numFmtId="168" fontId="28" fillId="11" borderId="1" xfId="0" applyNumberFormat="1" applyFont="1" applyFill="1" applyBorder="1" applyAlignment="1">
      <alignment horizontal="center" vertical="center"/>
    </xf>
    <xf numFmtId="168" fontId="28" fillId="11" borderId="1" xfId="0" applyNumberFormat="1" applyFont="1" applyFill="1" applyBorder="1" applyAlignment="1">
      <alignment horizontal="right" vertical="center"/>
    </xf>
    <xf numFmtId="0" fontId="28" fillId="11" borderId="9" xfId="0" applyFont="1" applyFill="1" applyBorder="1"/>
    <xf numFmtId="0" fontId="28" fillId="11" borderId="12" xfId="0" applyFont="1" applyFill="1" applyBorder="1" applyAlignment="1">
      <alignment wrapText="1"/>
    </xf>
    <xf numFmtId="0" fontId="28" fillId="11" borderId="25" xfId="0" applyFont="1" applyFill="1" applyBorder="1" applyAlignment="1">
      <alignment wrapText="1"/>
    </xf>
    <xf numFmtId="172" fontId="27" fillId="18" borderId="15" xfId="271" applyNumberFormat="1" applyFont="1" applyFill="1" applyBorder="1" applyAlignment="1">
      <alignment vertical="center" wrapText="1"/>
    </xf>
    <xf numFmtId="168" fontId="28" fillId="11" borderId="10" xfId="86" applyNumberFormat="1" applyFont="1" applyFill="1" applyBorder="1" applyAlignment="1">
      <alignment horizontal="center" vertical="center" wrapText="1"/>
    </xf>
    <xf numFmtId="168" fontId="28" fillId="11" borderId="1" xfId="86" applyNumberFormat="1" applyFont="1" applyFill="1" applyBorder="1" applyAlignment="1">
      <alignment horizontal="right" vertical="center" wrapText="1"/>
    </xf>
    <xf numFmtId="0" fontId="28" fillId="11" borderId="25" xfId="0" applyFont="1" applyFill="1" applyBorder="1" applyAlignment="1">
      <alignment horizontal="left" vertical="top" wrapText="1"/>
    </xf>
    <xf numFmtId="0" fontId="30" fillId="11" borderId="1" xfId="0" applyFont="1" applyFill="1" applyBorder="1" applyAlignment="1">
      <alignment wrapText="1"/>
    </xf>
    <xf numFmtId="169" fontId="28" fillId="11" borderId="1" xfId="0" applyNumberFormat="1" applyFont="1" applyFill="1" applyBorder="1" applyAlignment="1">
      <alignment horizontal="center" vertical="center" wrapText="1"/>
    </xf>
    <xf numFmtId="169" fontId="28" fillId="11" borderId="1" xfId="0" applyNumberFormat="1" applyFont="1" applyFill="1" applyBorder="1" applyAlignment="1">
      <alignment horizontal="right" vertical="center" wrapText="1"/>
    </xf>
    <xf numFmtId="0" fontId="30" fillId="11" borderId="1" xfId="0" applyFont="1" applyFill="1" applyBorder="1" applyAlignment="1">
      <alignment vertical="center" wrapText="1"/>
    </xf>
    <xf numFmtId="168" fontId="28" fillId="11" borderId="1" xfId="86" applyNumberFormat="1" applyFont="1" applyFill="1" applyBorder="1" applyAlignment="1">
      <alignment horizontal="center" vertical="center" wrapText="1"/>
    </xf>
    <xf numFmtId="168" fontId="28" fillId="11" borderId="12" xfId="86" applyNumberFormat="1" applyFont="1" applyFill="1" applyBorder="1" applyAlignment="1">
      <alignment horizontal="center" vertical="center" wrapText="1"/>
    </xf>
    <xf numFmtId="168" fontId="28" fillId="11" borderId="25" xfId="86" applyNumberFormat="1" applyFont="1" applyFill="1" applyBorder="1" applyAlignment="1">
      <alignment horizontal="center" vertical="center" wrapText="1"/>
    </xf>
    <xf numFmtId="169" fontId="28" fillId="11" borderId="10" xfId="0" applyNumberFormat="1" applyFont="1" applyFill="1" applyBorder="1" applyAlignment="1">
      <alignment horizontal="center" vertical="center" wrapText="1"/>
    </xf>
    <xf numFmtId="169" fontId="28" fillId="11" borderId="12" xfId="0" applyNumberFormat="1" applyFont="1" applyFill="1" applyBorder="1" applyAlignment="1">
      <alignment horizontal="center" vertical="center" wrapText="1"/>
    </xf>
    <xf numFmtId="169" fontId="28" fillId="11" borderId="25" xfId="0" applyNumberFormat="1" applyFont="1" applyFill="1" applyBorder="1" applyAlignment="1">
      <alignment horizontal="center" vertical="center" wrapText="1"/>
    </xf>
    <xf numFmtId="0" fontId="28" fillId="11" borderId="10" xfId="0" applyFont="1" applyFill="1" applyBorder="1" applyAlignment="1">
      <alignment vertical="center"/>
    </xf>
    <xf numFmtId="0" fontId="28" fillId="11" borderId="32" xfId="0" applyFont="1" applyFill="1" applyBorder="1" applyAlignment="1">
      <alignment vertical="center" wrapText="1"/>
    </xf>
    <xf numFmtId="0" fontId="28" fillId="11" borderId="23" xfId="0" applyFont="1" applyFill="1" applyBorder="1" applyAlignment="1">
      <alignment vertical="center" wrapText="1"/>
    </xf>
    <xf numFmtId="0" fontId="30" fillId="11" borderId="1" xfId="9" applyFont="1" applyFill="1" applyBorder="1" applyAlignment="1">
      <alignment wrapText="1"/>
    </xf>
    <xf numFmtId="0" fontId="28" fillId="11" borderId="4" xfId="0" applyFont="1" applyFill="1" applyBorder="1" applyAlignment="1">
      <alignment vertical="center"/>
    </xf>
    <xf numFmtId="0" fontId="28" fillId="11" borderId="2" xfId="0" applyFont="1" applyFill="1" applyBorder="1" applyAlignment="1">
      <alignment vertical="center" wrapText="1"/>
    </xf>
    <xf numFmtId="168" fontId="28" fillId="11" borderId="1" xfId="0" applyNumberFormat="1" applyFont="1" applyFill="1" applyBorder="1" applyAlignment="1">
      <alignment horizontal="center" vertical="center" wrapText="1"/>
    </xf>
    <xf numFmtId="168" fontId="28" fillId="11" borderId="1" xfId="0" applyNumberFormat="1" applyFont="1" applyFill="1" applyBorder="1" applyAlignment="1">
      <alignment horizontal="right" vertical="center" wrapText="1"/>
    </xf>
    <xf numFmtId="49" fontId="28" fillId="11" borderId="12" xfId="7" applyFont="1" applyFill="1" applyBorder="1" applyAlignment="1" applyProtection="1">
      <alignment horizontal="left" vertical="center" wrapText="1"/>
      <protection locked="0"/>
    </xf>
    <xf numFmtId="0" fontId="28" fillId="11" borderId="12" xfId="0" applyFont="1" applyFill="1" applyBorder="1" applyAlignment="1">
      <alignment vertical="center"/>
    </xf>
    <xf numFmtId="0" fontId="28" fillId="11" borderId="28" xfId="0" applyFont="1" applyFill="1" applyBorder="1" applyAlignment="1">
      <alignment vertical="center"/>
    </xf>
    <xf numFmtId="0" fontId="28" fillId="11" borderId="33" xfId="0" applyFont="1" applyFill="1" applyBorder="1" applyAlignment="1">
      <alignment vertical="center" wrapText="1"/>
    </xf>
    <xf numFmtId="0" fontId="28" fillId="11" borderId="20" xfId="0" applyFont="1" applyFill="1" applyBorder="1" applyAlignment="1">
      <alignment vertical="center" wrapText="1"/>
    </xf>
    <xf numFmtId="49" fontId="28" fillId="11" borderId="25" xfId="7" applyFont="1" applyFill="1" applyBorder="1" applyAlignment="1" applyProtection="1">
      <alignment horizontal="left" vertical="center" wrapText="1"/>
      <protection locked="0"/>
    </xf>
    <xf numFmtId="0" fontId="28" fillId="11" borderId="18" xfId="0" applyFont="1" applyFill="1" applyBorder="1" applyAlignment="1">
      <alignment vertical="center"/>
    </xf>
    <xf numFmtId="0" fontId="28" fillId="11" borderId="10" xfId="0" applyFont="1" applyFill="1" applyBorder="1" applyAlignment="1">
      <alignment horizontal="left" wrapText="1"/>
    </xf>
    <xf numFmtId="169" fontId="28" fillId="11" borderId="10" xfId="0" applyNumberFormat="1" applyFont="1" applyFill="1" applyBorder="1" applyAlignment="1">
      <alignment horizontal="right" vertical="center"/>
    </xf>
    <xf numFmtId="0" fontId="28" fillId="11" borderId="10" xfId="0" applyFont="1" applyFill="1" applyBorder="1" applyAlignment="1">
      <alignment wrapText="1"/>
    </xf>
    <xf numFmtId="0" fontId="28" fillId="11" borderId="10" xfId="0" applyFont="1" applyFill="1" applyBorder="1" applyAlignment="1">
      <alignment horizontal="center"/>
    </xf>
    <xf numFmtId="0" fontId="28" fillId="11" borderId="1" xfId="0" applyFont="1" applyFill="1" applyBorder="1" applyAlignment="1">
      <alignment horizontal="left" wrapText="1"/>
    </xf>
    <xf numFmtId="0" fontId="28" fillId="11" borderId="12" xfId="0" applyFont="1" applyFill="1" applyBorder="1" applyAlignment="1">
      <alignment horizontal="left" wrapText="1"/>
    </xf>
    <xf numFmtId="169" fontId="28" fillId="11" borderId="12" xfId="0" applyNumberFormat="1" applyFont="1" applyFill="1" applyBorder="1" applyAlignment="1">
      <alignment horizontal="right" vertical="center"/>
    </xf>
    <xf numFmtId="0" fontId="28" fillId="11" borderId="12" xfId="0" applyFont="1" applyFill="1" applyBorder="1" applyAlignment="1">
      <alignment horizontal="center"/>
    </xf>
    <xf numFmtId="49" fontId="28" fillId="11" borderId="18" xfId="0" applyNumberFormat="1" applyFont="1" applyFill="1" applyBorder="1" applyAlignment="1">
      <alignment horizontal="center" vertical="center" wrapText="1"/>
    </xf>
    <xf numFmtId="0" fontId="28" fillId="11" borderId="25" xfId="0" applyFont="1" applyFill="1" applyBorder="1" applyAlignment="1">
      <alignment horizontal="left" wrapText="1"/>
    </xf>
    <xf numFmtId="169" fontId="28" fillId="11" borderId="25" xfId="0" applyNumberFormat="1" applyFont="1" applyFill="1" applyBorder="1" applyAlignment="1">
      <alignment horizontal="right" vertical="center"/>
    </xf>
    <xf numFmtId="164" fontId="28" fillId="11" borderId="10" xfId="86" applyFont="1" applyFill="1" applyBorder="1" applyAlignment="1">
      <alignment horizontal="center" vertical="center" wrapText="1"/>
    </xf>
    <xf numFmtId="164" fontId="28" fillId="11" borderId="1" xfId="86" applyFont="1" applyFill="1" applyBorder="1" applyAlignment="1">
      <alignment horizontal="center" vertical="center" wrapText="1"/>
    </xf>
    <xf numFmtId="14" fontId="28" fillId="11" borderId="9" xfId="0" applyNumberFormat="1" applyFont="1" applyFill="1" applyBorder="1" applyAlignment="1">
      <alignment horizontal="center" vertical="center"/>
    </xf>
    <xf numFmtId="167" fontId="28" fillId="11" borderId="9" xfId="10" applyNumberFormat="1" applyFont="1" applyFill="1" applyBorder="1" applyAlignment="1">
      <alignment horizontal="center" vertical="center"/>
    </xf>
    <xf numFmtId="0" fontId="28" fillId="11" borderId="9" xfId="0" applyFont="1" applyFill="1" applyBorder="1" applyAlignment="1">
      <alignment horizontal="left" vertical="top" wrapText="1"/>
    </xf>
    <xf numFmtId="164" fontId="28" fillId="11" borderId="9" xfId="86" applyFont="1" applyFill="1" applyBorder="1" applyAlignment="1">
      <alignment horizontal="center" vertical="center" wrapText="1"/>
    </xf>
    <xf numFmtId="0" fontId="28" fillId="11" borderId="9" xfId="0" applyFont="1" applyFill="1" applyBorder="1" applyAlignment="1">
      <alignment vertical="center"/>
    </xf>
    <xf numFmtId="44" fontId="28" fillId="11" borderId="34" xfId="85" applyFont="1" applyFill="1" applyBorder="1" applyAlignment="1">
      <alignment horizontal="center" vertical="center" wrapText="1"/>
    </xf>
    <xf numFmtId="44" fontId="28" fillId="11" borderId="9" xfId="85" applyFont="1" applyFill="1" applyBorder="1" applyAlignment="1">
      <alignment horizontal="center" vertical="center"/>
    </xf>
    <xf numFmtId="44" fontId="28" fillId="11" borderId="9" xfId="85" applyFont="1" applyFill="1" applyBorder="1" applyAlignment="1">
      <alignment horizontal="center" vertical="center" wrapText="1"/>
    </xf>
    <xf numFmtId="14" fontId="28" fillId="11" borderId="29" xfId="0" applyNumberFormat="1" applyFont="1" applyFill="1" applyBorder="1" applyAlignment="1">
      <alignment horizontal="center" vertical="center"/>
    </xf>
    <xf numFmtId="14" fontId="28" fillId="11" borderId="19" xfId="0" applyNumberFormat="1" applyFont="1" applyFill="1" applyBorder="1" applyAlignment="1">
      <alignment horizontal="center" vertical="center"/>
    </xf>
    <xf numFmtId="167" fontId="28" fillId="11" borderId="19" xfId="10" applyNumberFormat="1" applyFont="1" applyFill="1" applyBorder="1" applyAlignment="1">
      <alignment horizontal="center" vertical="center"/>
    </xf>
    <xf numFmtId="0" fontId="28" fillId="11" borderId="19" xfId="0" applyFont="1" applyFill="1" applyBorder="1" applyAlignment="1">
      <alignment horizontal="left" vertical="top" wrapText="1"/>
    </xf>
    <xf numFmtId="0" fontId="28" fillId="11" borderId="19" xfId="0" applyFont="1" applyFill="1" applyBorder="1" applyAlignment="1">
      <alignment horizontal="left" vertical="center" wrapText="1"/>
    </xf>
    <xf numFmtId="164" fontId="28" fillId="11" borderId="19" xfId="86" applyFont="1" applyFill="1" applyBorder="1" applyAlignment="1">
      <alignment horizontal="center" vertical="center" wrapText="1"/>
    </xf>
    <xf numFmtId="0" fontId="28" fillId="11" borderId="10" xfId="0" applyFont="1" applyFill="1" applyBorder="1"/>
    <xf numFmtId="0" fontId="28" fillId="11" borderId="12" xfId="0" applyFont="1" applyFill="1" applyBorder="1"/>
    <xf numFmtId="0" fontId="28" fillId="11" borderId="18" xfId="0" applyFont="1" applyFill="1" applyBorder="1"/>
    <xf numFmtId="0" fontId="28" fillId="11" borderId="25" xfId="0" applyFont="1" applyFill="1" applyBorder="1"/>
    <xf numFmtId="168" fontId="28" fillId="11" borderId="9" xfId="86" applyNumberFormat="1" applyFont="1" applyFill="1" applyBorder="1" applyAlignment="1">
      <alignment horizontal="center" vertical="center" wrapText="1"/>
    </xf>
    <xf numFmtId="168" fontId="28" fillId="11" borderId="9" xfId="0" applyNumberFormat="1" applyFont="1" applyFill="1" applyBorder="1" applyAlignment="1">
      <alignment horizontal="center" vertical="center" wrapText="1"/>
    </xf>
    <xf numFmtId="0" fontId="28" fillId="11" borderId="29" xfId="0" applyFont="1" applyFill="1" applyBorder="1"/>
    <xf numFmtId="0" fontId="28" fillId="11" borderId="19" xfId="0" applyFont="1" applyFill="1" applyBorder="1" applyAlignment="1">
      <alignment horizontal="center" vertical="center"/>
    </xf>
    <xf numFmtId="168" fontId="28" fillId="11" borderId="19" xfId="86" applyNumberFormat="1" applyFont="1" applyFill="1" applyBorder="1" applyAlignment="1">
      <alignment horizontal="center" vertical="center" wrapText="1"/>
    </xf>
    <xf numFmtId="168" fontId="28" fillId="11" borderId="19" xfId="0" applyNumberFormat="1" applyFont="1" applyFill="1" applyBorder="1" applyAlignment="1">
      <alignment horizontal="center" vertical="center" wrapText="1"/>
    </xf>
    <xf numFmtId="0" fontId="30" fillId="11" borderId="1" xfId="9" applyFont="1" applyFill="1" applyBorder="1"/>
    <xf numFmtId="44" fontId="28" fillId="11" borderId="1" xfId="85" applyFont="1" applyFill="1" applyBorder="1" applyAlignment="1">
      <alignment horizontal="right" vertical="center"/>
    </xf>
    <xf numFmtId="1" fontId="28" fillId="11" borderId="24" xfId="0" applyNumberFormat="1" applyFont="1" applyFill="1" applyBorder="1" applyAlignment="1">
      <alignment horizontal="center" vertical="center" wrapText="1"/>
    </xf>
    <xf numFmtId="1" fontId="28" fillId="11" borderId="25" xfId="0" applyNumberFormat="1" applyFont="1" applyFill="1" applyBorder="1" applyAlignment="1">
      <alignment horizontal="center" vertical="center" wrapText="1"/>
    </xf>
    <xf numFmtId="44" fontId="28" fillId="11" borderId="1" xfId="85" applyFont="1" applyFill="1" applyBorder="1" applyAlignment="1">
      <alignment horizontal="right" vertical="center" wrapText="1"/>
    </xf>
    <xf numFmtId="0" fontId="28" fillId="11" borderId="35" xfId="0" applyFont="1" applyFill="1" applyBorder="1"/>
    <xf numFmtId="0" fontId="28" fillId="11" borderId="36" xfId="0" applyFont="1" applyFill="1" applyBorder="1"/>
    <xf numFmtId="164" fontId="28" fillId="11" borderId="1" xfId="86" applyFont="1" applyFill="1" applyBorder="1" applyAlignment="1">
      <alignment horizontal="right" vertical="center" wrapText="1"/>
    </xf>
    <xf numFmtId="170" fontId="28" fillId="11" borderId="12" xfId="86" applyNumberFormat="1" applyFont="1" applyFill="1" applyBorder="1" applyAlignment="1">
      <alignment horizontal="center" vertical="center" wrapText="1"/>
    </xf>
    <xf numFmtId="170" fontId="28" fillId="11" borderId="1" xfId="86" applyNumberFormat="1" applyFont="1" applyFill="1" applyBorder="1" applyAlignment="1">
      <alignment horizontal="right" vertical="center" wrapText="1"/>
    </xf>
    <xf numFmtId="170" fontId="28" fillId="11" borderId="25" xfId="86" applyNumberFormat="1" applyFont="1" applyFill="1" applyBorder="1" applyAlignment="1">
      <alignment horizontal="center" vertical="center" wrapText="1"/>
    </xf>
    <xf numFmtId="14" fontId="28" fillId="11" borderId="13" xfId="0" applyNumberFormat="1" applyFont="1" applyFill="1" applyBorder="1" applyAlignment="1">
      <alignment horizontal="center" vertical="center"/>
    </xf>
    <xf numFmtId="167" fontId="28" fillId="11" borderId="13" xfId="10" applyNumberFormat="1" applyFont="1" applyFill="1" applyBorder="1" applyAlignment="1">
      <alignment horizontal="center" vertical="center"/>
    </xf>
    <xf numFmtId="44" fontId="28" fillId="11" borderId="13" xfId="85" applyFont="1" applyFill="1" applyBorder="1" applyAlignment="1">
      <alignment horizontal="center" vertical="center"/>
    </xf>
    <xf numFmtId="44" fontId="28" fillId="11" borderId="13" xfId="85" applyFont="1" applyFill="1" applyBorder="1" applyAlignment="1">
      <alignment horizontal="center" vertical="center" wrapText="1"/>
    </xf>
    <xf numFmtId="0" fontId="28" fillId="11" borderId="13" xfId="0" applyFont="1" applyFill="1" applyBorder="1" applyAlignment="1">
      <alignment horizontal="left"/>
    </xf>
    <xf numFmtId="164" fontId="28" fillId="11" borderId="13" xfId="86" applyFont="1" applyFill="1" applyBorder="1" applyAlignment="1">
      <alignment horizontal="center" vertical="center" wrapText="1"/>
    </xf>
    <xf numFmtId="0" fontId="28" fillId="11" borderId="13" xfId="0" applyFont="1" applyFill="1" applyBorder="1" applyAlignment="1">
      <alignment wrapText="1"/>
    </xf>
    <xf numFmtId="0" fontId="28" fillId="11" borderId="13" xfId="0" applyFont="1" applyFill="1" applyBorder="1" applyAlignment="1">
      <alignment horizontal="center"/>
    </xf>
    <xf numFmtId="0" fontId="28" fillId="11" borderId="1" xfId="0" applyFont="1" applyFill="1" applyBorder="1" applyAlignment="1">
      <alignment horizontal="left"/>
    </xf>
    <xf numFmtId="1" fontId="28" fillId="11" borderId="1" xfId="0" applyNumberFormat="1" applyFont="1" applyFill="1" applyBorder="1" applyAlignment="1">
      <alignment vertical="center" wrapText="1"/>
    </xf>
    <xf numFmtId="0" fontId="28" fillId="11" borderId="9" xfId="0" applyFont="1" applyFill="1" applyBorder="1" applyAlignment="1">
      <alignment horizontal="center"/>
    </xf>
    <xf numFmtId="0" fontId="28" fillId="11" borderId="18" xfId="0" applyFont="1" applyFill="1" applyBorder="1" applyAlignment="1">
      <alignment vertical="center" wrapText="1"/>
    </xf>
    <xf numFmtId="0" fontId="28" fillId="11" borderId="10" xfId="0" applyFont="1" applyFill="1" applyBorder="1" applyAlignment="1">
      <alignment horizontal="left"/>
    </xf>
    <xf numFmtId="164" fontId="28" fillId="11" borderId="1" xfId="86" applyFont="1" applyFill="1" applyBorder="1" applyAlignment="1">
      <alignment vertical="center" wrapText="1"/>
    </xf>
    <xf numFmtId="1" fontId="28" fillId="11" borderId="1" xfId="0" applyNumberFormat="1" applyFont="1" applyFill="1" applyBorder="1" applyAlignment="1">
      <alignment vertical="top" wrapText="1"/>
    </xf>
    <xf numFmtId="0" fontId="28" fillId="11" borderId="12" xfId="0" applyFont="1" applyFill="1" applyBorder="1" applyAlignment="1">
      <alignment horizontal="left"/>
    </xf>
    <xf numFmtId="164" fontId="28" fillId="11" borderId="12" xfId="86" applyFont="1" applyFill="1" applyBorder="1" applyAlignment="1">
      <alignment vertical="center" wrapText="1"/>
    </xf>
    <xf numFmtId="0" fontId="28" fillId="11" borderId="25" xfId="0" applyFont="1" applyFill="1" applyBorder="1" applyAlignment="1">
      <alignment horizontal="left"/>
    </xf>
    <xf numFmtId="164" fontId="28" fillId="11" borderId="25" xfId="86" applyFont="1" applyFill="1" applyBorder="1" applyAlignment="1">
      <alignment vertical="center" wrapText="1"/>
    </xf>
    <xf numFmtId="171" fontId="28" fillId="11" borderId="10" xfId="0" applyNumberFormat="1" applyFont="1" applyFill="1" applyBorder="1" applyAlignment="1">
      <alignment horizontal="center" vertical="center" wrapText="1"/>
    </xf>
    <xf numFmtId="171" fontId="28" fillId="11" borderId="1" xfId="0" applyNumberFormat="1" applyFont="1" applyFill="1" applyBorder="1" applyAlignment="1">
      <alignment horizontal="center" vertical="center" wrapText="1"/>
    </xf>
    <xf numFmtId="44" fontId="28" fillId="11" borderId="1" xfId="85" applyFont="1" applyFill="1" applyBorder="1"/>
    <xf numFmtId="44" fontId="28" fillId="11" borderId="1" xfId="85" applyFont="1" applyFill="1" applyBorder="1" applyAlignment="1">
      <alignment horizontal="right"/>
    </xf>
    <xf numFmtId="171" fontId="28" fillId="11" borderId="12" xfId="0" applyNumberFormat="1" applyFont="1" applyFill="1" applyBorder="1" applyAlignment="1">
      <alignment horizontal="center" vertical="center" wrapText="1"/>
    </xf>
    <xf numFmtId="171" fontId="28" fillId="11" borderId="25" xfId="0" applyNumberFormat="1" applyFont="1" applyFill="1" applyBorder="1" applyAlignment="1">
      <alignment horizontal="center" vertical="center" wrapText="1"/>
    </xf>
    <xf numFmtId="0" fontId="28" fillId="11" borderId="10" xfId="0" applyFont="1" applyFill="1" applyBorder="1" applyAlignment="1">
      <alignment horizontal="left" vertical="center"/>
    </xf>
    <xf numFmtId="44" fontId="28" fillId="11" borderId="10" xfId="85" applyFont="1" applyFill="1" applyBorder="1" applyAlignment="1">
      <alignment vertical="center"/>
    </xf>
    <xf numFmtId="44" fontId="28" fillId="11" borderId="1" xfId="85" applyFont="1" applyFill="1" applyBorder="1" applyAlignment="1">
      <alignment vertical="center"/>
    </xf>
    <xf numFmtId="0" fontId="28" fillId="11" borderId="12" xfId="0" applyFont="1" applyFill="1" applyBorder="1" applyAlignment="1">
      <alignment horizontal="left" vertical="center"/>
    </xf>
    <xf numFmtId="44" fontId="28" fillId="11" borderId="12" xfId="85" applyFont="1" applyFill="1" applyBorder="1" applyAlignment="1">
      <alignment vertical="center"/>
    </xf>
    <xf numFmtId="9" fontId="28" fillId="11" borderId="24" xfId="0" applyNumberFormat="1" applyFont="1" applyFill="1" applyBorder="1" applyAlignment="1">
      <alignment horizontal="center" vertical="center" wrapText="1"/>
    </xf>
    <xf numFmtId="0" fontId="28" fillId="11" borderId="25" xfId="0" applyFont="1" applyFill="1" applyBorder="1" applyAlignment="1">
      <alignment horizontal="left" vertical="center"/>
    </xf>
    <xf numFmtId="44" fontId="28" fillId="11" borderId="25" xfId="85" applyFont="1" applyFill="1" applyBorder="1" applyAlignment="1">
      <alignment vertical="center"/>
    </xf>
    <xf numFmtId="44" fontId="28" fillId="11" borderId="10" xfId="85" applyFont="1" applyFill="1" applyBorder="1"/>
    <xf numFmtId="1" fontId="28" fillId="11" borderId="10" xfId="0" applyNumberFormat="1" applyFont="1" applyFill="1" applyBorder="1" applyAlignment="1">
      <alignment vertical="center" wrapText="1"/>
    </xf>
    <xf numFmtId="1" fontId="28" fillId="11" borderId="12" xfId="0" applyNumberFormat="1" applyFont="1" applyFill="1" applyBorder="1" applyAlignment="1">
      <alignment vertical="center" wrapText="1"/>
    </xf>
    <xf numFmtId="1" fontId="28" fillId="11" borderId="25" xfId="0" applyNumberFormat="1" applyFont="1" applyFill="1" applyBorder="1" applyAlignment="1">
      <alignment vertical="center" wrapText="1"/>
    </xf>
    <xf numFmtId="1" fontId="28" fillId="11" borderId="9" xfId="0" applyNumberFormat="1" applyFont="1" applyFill="1" applyBorder="1" applyAlignment="1">
      <alignment vertical="center" wrapText="1"/>
    </xf>
    <xf numFmtId="0" fontId="30" fillId="11" borderId="13" xfId="9" applyFont="1" applyFill="1" applyBorder="1" applyAlignment="1">
      <alignment vertical="center" wrapText="1"/>
    </xf>
    <xf numFmtId="1" fontId="28" fillId="11" borderId="0" xfId="0" applyNumberFormat="1" applyFont="1" applyFill="1" applyAlignment="1">
      <alignment vertical="center" wrapText="1"/>
    </xf>
    <xf numFmtId="169" fontId="28" fillId="11" borderId="9" xfId="0" applyNumberFormat="1" applyFont="1" applyFill="1" applyBorder="1" applyAlignment="1">
      <alignment horizontal="right" vertical="center"/>
    </xf>
    <xf numFmtId="0" fontId="28" fillId="11" borderId="9" xfId="0" applyFont="1" applyFill="1" applyBorder="1" applyAlignment="1">
      <alignment vertical="top" wrapText="1"/>
    </xf>
    <xf numFmtId="0" fontId="28" fillId="11" borderId="9" xfId="0" applyFont="1" applyFill="1" applyBorder="1" applyAlignment="1">
      <alignment horizontal="right"/>
    </xf>
    <xf numFmtId="44" fontId="27" fillId="18" borderId="31" xfId="85" applyFont="1" applyFill="1" applyBorder="1" applyAlignment="1">
      <alignment vertical="center" wrapText="1"/>
    </xf>
    <xf numFmtId="0" fontId="31" fillId="11" borderId="1" xfId="265" applyFont="1" applyFill="1" applyBorder="1" applyAlignment="1">
      <alignment horizontal="left" vertical="center"/>
    </xf>
    <xf numFmtId="172" fontId="27" fillId="18" borderId="0" xfId="271" applyNumberFormat="1" applyFont="1" applyFill="1" applyBorder="1" applyAlignment="1">
      <alignment vertical="center" wrapText="1"/>
    </xf>
    <xf numFmtId="0" fontId="28" fillId="11" borderId="4" xfId="0" applyFont="1" applyFill="1" applyBorder="1" applyAlignment="1">
      <alignment vertical="center" wrapText="1"/>
    </xf>
    <xf numFmtId="164" fontId="28" fillId="11" borderId="9" xfId="86" applyFont="1" applyFill="1" applyBorder="1" applyAlignment="1">
      <alignment horizontal="right" vertical="center"/>
    </xf>
    <xf numFmtId="164" fontId="28" fillId="11" borderId="13" xfId="86" applyFont="1" applyFill="1" applyBorder="1" applyAlignment="1">
      <alignment horizontal="right" vertical="center"/>
    </xf>
    <xf numFmtId="44" fontId="27" fillId="18" borderId="35" xfId="85" applyFont="1" applyFill="1" applyBorder="1" applyAlignment="1">
      <alignment vertical="center" wrapText="1"/>
    </xf>
    <xf numFmtId="44" fontId="27" fillId="18" borderId="0" xfId="85" applyFont="1" applyFill="1" applyBorder="1" applyAlignment="1">
      <alignment vertical="center" wrapText="1"/>
    </xf>
    <xf numFmtId="0" fontId="28" fillId="11" borderId="13" xfId="0" applyFont="1" applyFill="1" applyBorder="1" applyAlignment="1">
      <alignment horizontal="left" vertical="top" wrapText="1"/>
    </xf>
    <xf numFmtId="168" fontId="28" fillId="11" borderId="13" xfId="86" applyNumberFormat="1" applyFont="1" applyFill="1" applyBorder="1" applyAlignment="1">
      <alignment horizontal="center" vertical="center" wrapText="1"/>
    </xf>
    <xf numFmtId="169" fontId="28" fillId="11" borderId="9" xfId="0" applyNumberFormat="1" applyFont="1" applyFill="1" applyBorder="1" applyAlignment="1">
      <alignment horizontal="right" vertical="center" wrapText="1"/>
    </xf>
    <xf numFmtId="44" fontId="27" fillId="18" borderId="44" xfId="85" applyFont="1" applyFill="1" applyBorder="1" applyAlignment="1">
      <alignment vertical="center" wrapText="1"/>
    </xf>
    <xf numFmtId="0" fontId="28" fillId="11" borderId="9" xfId="0" applyFont="1" applyFill="1" applyBorder="1" applyAlignment="1">
      <alignment horizontal="left" vertical="center"/>
    </xf>
    <xf numFmtId="169" fontId="28" fillId="11" borderId="13" xfId="0" applyNumberFormat="1" applyFont="1" applyFill="1" applyBorder="1" applyAlignment="1">
      <alignment horizontal="center" vertical="center" wrapText="1"/>
    </xf>
    <xf numFmtId="0" fontId="28" fillId="11" borderId="13" xfId="0" applyFont="1" applyFill="1" applyBorder="1" applyAlignment="1">
      <alignment vertical="center"/>
    </xf>
    <xf numFmtId="169" fontId="28" fillId="11" borderId="13" xfId="0" applyNumberFormat="1" applyFont="1" applyFill="1" applyBorder="1" applyAlignment="1">
      <alignment horizontal="right" vertical="center" wrapText="1"/>
    </xf>
    <xf numFmtId="0" fontId="28" fillId="11" borderId="27" xfId="0" applyFont="1" applyFill="1" applyBorder="1" applyAlignment="1">
      <alignment vertical="center"/>
    </xf>
    <xf numFmtId="0" fontId="30" fillId="11" borderId="13" xfId="9" applyFont="1" applyFill="1" applyBorder="1" applyAlignment="1">
      <alignment wrapText="1"/>
    </xf>
    <xf numFmtId="44" fontId="27" fillId="11" borderId="1" xfId="85" applyFont="1" applyFill="1" applyBorder="1" applyAlignment="1">
      <alignment vertical="center" wrapText="1"/>
    </xf>
    <xf numFmtId="172" fontId="27" fillId="11" borderId="1" xfId="271" applyNumberFormat="1" applyFont="1" applyFill="1" applyBorder="1" applyAlignment="1">
      <alignment vertical="center" wrapText="1"/>
    </xf>
    <xf numFmtId="172" fontId="27" fillId="11" borderId="2" xfId="271" applyNumberFormat="1" applyFont="1" applyFill="1" applyBorder="1" applyAlignment="1">
      <alignment vertical="center" wrapText="1"/>
    </xf>
    <xf numFmtId="0" fontId="28" fillId="11" borderId="4" xfId="0" applyFont="1" applyFill="1" applyBorder="1"/>
    <xf numFmtId="0" fontId="28" fillId="11" borderId="34" xfId="0" applyFont="1" applyFill="1" applyBorder="1"/>
    <xf numFmtId="0" fontId="28" fillId="11" borderId="27" xfId="0" applyFont="1" applyFill="1" applyBorder="1" applyAlignment="1">
      <alignment wrapText="1"/>
    </xf>
    <xf numFmtId="0" fontId="28" fillId="11" borderId="4" xfId="0" applyFont="1" applyFill="1" applyBorder="1" applyAlignment="1">
      <alignment wrapText="1"/>
    </xf>
    <xf numFmtId="0" fontId="28" fillId="11" borderId="4" xfId="0" applyFont="1" applyFill="1" applyBorder="1" applyAlignment="1">
      <alignment vertical="top" wrapText="1"/>
    </xf>
    <xf numFmtId="0" fontId="28" fillId="11" borderId="3" xfId="0" applyFont="1" applyFill="1" applyBorder="1" applyAlignment="1">
      <alignment vertical="center" wrapText="1"/>
    </xf>
    <xf numFmtId="0" fontId="28" fillId="11" borderId="50" xfId="0" applyFont="1" applyFill="1" applyBorder="1" applyAlignment="1">
      <alignment vertical="center" wrapText="1"/>
    </xf>
    <xf numFmtId="0" fontId="28" fillId="11" borderId="51" xfId="0" applyFont="1" applyFill="1" applyBorder="1" applyAlignment="1">
      <alignment horizontal="center" vertical="center" wrapText="1"/>
    </xf>
    <xf numFmtId="0" fontId="28" fillId="11" borderId="3" xfId="0" applyFont="1" applyFill="1" applyBorder="1" applyAlignment="1">
      <alignment horizontal="center" vertical="center" wrapText="1"/>
    </xf>
    <xf numFmtId="0" fontId="28" fillId="11" borderId="50" xfId="0" applyFont="1" applyFill="1" applyBorder="1" applyAlignment="1">
      <alignment horizontal="center" vertical="center" wrapText="1"/>
    </xf>
    <xf numFmtId="0" fontId="28" fillId="11" borderId="51" xfId="0" applyFont="1" applyFill="1" applyBorder="1" applyAlignment="1">
      <alignment vertical="center" wrapText="1"/>
    </xf>
    <xf numFmtId="44" fontId="28" fillId="11" borderId="4" xfId="85" applyFont="1" applyFill="1" applyBorder="1" applyAlignment="1">
      <alignment horizontal="center" vertical="center"/>
    </xf>
    <xf numFmtId="49" fontId="28" fillId="11" borderId="19" xfId="0" applyNumberFormat="1" applyFont="1" applyFill="1" applyBorder="1" applyAlignment="1">
      <alignment horizontal="center" vertical="center" wrapText="1"/>
    </xf>
    <xf numFmtId="44" fontId="28" fillId="11" borderId="9" xfId="85" applyFont="1" applyFill="1" applyBorder="1" applyAlignment="1">
      <alignment horizontal="right" vertical="center" wrapText="1"/>
    </xf>
    <xf numFmtId="164" fontId="28" fillId="11" borderId="13" xfId="86" applyFont="1" applyFill="1" applyBorder="1" applyAlignment="1">
      <alignment horizontal="right" vertical="center" wrapText="1"/>
    </xf>
    <xf numFmtId="164" fontId="28" fillId="11" borderId="13" xfId="86" applyFont="1" applyFill="1" applyBorder="1" applyAlignment="1">
      <alignment vertical="center" wrapText="1"/>
    </xf>
    <xf numFmtId="0" fontId="28" fillId="11" borderId="9" xfId="0" applyFont="1" applyFill="1" applyBorder="1" applyAlignment="1">
      <alignment horizontal="right" vertical="center" wrapText="1"/>
    </xf>
    <xf numFmtId="44" fontId="28" fillId="11" borderId="9" xfId="85" applyFont="1" applyFill="1" applyBorder="1" applyAlignment="1">
      <alignment horizontal="right"/>
    </xf>
    <xf numFmtId="44" fontId="28" fillId="11" borderId="13" xfId="85" applyFont="1" applyFill="1" applyBorder="1" applyAlignment="1">
      <alignment horizontal="right" vertical="center"/>
    </xf>
    <xf numFmtId="0" fontId="28" fillId="11" borderId="31" xfId="0" applyFont="1" applyFill="1" applyBorder="1"/>
    <xf numFmtId="0" fontId="28" fillId="11" borderId="16" xfId="0" applyFont="1" applyFill="1" applyBorder="1"/>
    <xf numFmtId="1" fontId="28" fillId="11" borderId="13" xfId="0" applyNumberFormat="1" applyFont="1" applyFill="1" applyBorder="1" applyAlignment="1">
      <alignment vertical="center" wrapText="1"/>
    </xf>
    <xf numFmtId="9" fontId="28" fillId="11" borderId="1" xfId="0" applyNumberFormat="1" applyFont="1" applyFill="1" applyBorder="1" applyAlignment="1">
      <alignment horizontal="center" vertical="center" wrapText="1"/>
    </xf>
    <xf numFmtId="0" fontId="27" fillId="0" borderId="0" xfId="0" applyFont="1" applyAlignment="1">
      <alignment vertical="center" wrapText="1"/>
    </xf>
    <xf numFmtId="0" fontId="27" fillId="11" borderId="0" xfId="0" applyFont="1" applyFill="1" applyAlignment="1">
      <alignment vertical="center" wrapText="1"/>
    </xf>
    <xf numFmtId="0" fontId="27" fillId="11" borderId="0" xfId="0" applyFont="1" applyFill="1" applyAlignment="1">
      <alignment vertical="center"/>
    </xf>
    <xf numFmtId="0" fontId="42" fillId="11" borderId="1" xfId="0" applyFont="1" applyFill="1" applyBorder="1" applyAlignment="1">
      <alignment horizontal="center" vertical="center" wrapText="1"/>
    </xf>
    <xf numFmtId="0" fontId="0" fillId="11" borderId="0" xfId="0" applyFill="1" applyAlignment="1">
      <alignment horizontal="center"/>
    </xf>
    <xf numFmtId="0" fontId="28" fillId="11" borderId="13" xfId="0" applyFont="1" applyFill="1" applyBorder="1" applyAlignment="1">
      <alignment horizontal="right" vertical="center" wrapText="1"/>
    </xf>
    <xf numFmtId="0" fontId="28" fillId="11" borderId="55" xfId="0" applyFont="1" applyFill="1" applyBorder="1"/>
    <xf numFmtId="14" fontId="28" fillId="11" borderId="21" xfId="0" applyNumberFormat="1" applyFont="1" applyFill="1" applyBorder="1" applyAlignment="1">
      <alignment horizontal="center" vertical="center"/>
    </xf>
    <xf numFmtId="167" fontId="28" fillId="11" borderId="21" xfId="10" applyNumberFormat="1" applyFont="1" applyFill="1" applyBorder="1" applyAlignment="1">
      <alignment horizontal="center" vertical="center"/>
    </xf>
    <xf numFmtId="0" fontId="28" fillId="11" borderId="21" xfId="0" applyFont="1" applyFill="1" applyBorder="1" applyAlignment="1">
      <alignment horizontal="left" vertical="top" wrapText="1"/>
    </xf>
    <xf numFmtId="0" fontId="28" fillId="11" borderId="21" xfId="0" applyFont="1" applyFill="1" applyBorder="1" applyAlignment="1">
      <alignment vertical="center" wrapText="1"/>
    </xf>
    <xf numFmtId="169" fontId="28" fillId="11" borderId="21" xfId="0" applyNumberFormat="1" applyFont="1" applyFill="1" applyBorder="1" applyAlignment="1">
      <alignment horizontal="right" vertical="center"/>
    </xf>
    <xf numFmtId="0" fontId="27" fillId="11" borderId="8" xfId="0" applyFont="1" applyFill="1" applyBorder="1" applyAlignment="1">
      <alignment horizontal="center" vertical="center" wrapText="1"/>
    </xf>
    <xf numFmtId="0" fontId="27" fillId="11" borderId="12" xfId="0" applyFont="1" applyFill="1" applyBorder="1" applyAlignment="1">
      <alignment horizontal="center" vertical="center" wrapText="1"/>
    </xf>
    <xf numFmtId="44" fontId="28" fillId="11" borderId="37" xfId="85" applyFont="1" applyFill="1" applyBorder="1" applyAlignment="1">
      <alignment horizontal="center" vertical="center"/>
    </xf>
    <xf numFmtId="44" fontId="28" fillId="11" borderId="37" xfId="85" applyFont="1" applyFill="1" applyBorder="1" applyAlignment="1">
      <alignment horizontal="center" vertical="center" wrapText="1"/>
    </xf>
    <xf numFmtId="0" fontId="28" fillId="11" borderId="56" xfId="0" applyFont="1" applyFill="1" applyBorder="1" applyAlignment="1">
      <alignment horizontal="center" vertical="center"/>
    </xf>
    <xf numFmtId="0" fontId="28" fillId="11" borderId="57" xfId="0" applyFont="1" applyFill="1" applyBorder="1" applyAlignment="1">
      <alignment horizontal="center" vertical="center" wrapText="1"/>
    </xf>
    <xf numFmtId="0" fontId="27" fillId="11" borderId="35" xfId="0" applyFont="1" applyFill="1" applyBorder="1" applyAlignment="1">
      <alignment horizontal="center" vertical="center" wrapText="1"/>
    </xf>
    <xf numFmtId="1" fontId="28" fillId="11" borderId="13" xfId="0" applyNumberFormat="1" applyFont="1" applyFill="1" applyBorder="1" applyAlignment="1">
      <alignment horizontal="center" vertical="center" wrapText="1"/>
    </xf>
    <xf numFmtId="1" fontId="28" fillId="11" borderId="9" xfId="0" applyNumberFormat="1" applyFont="1" applyFill="1" applyBorder="1" applyAlignment="1">
      <alignment horizontal="center" vertical="center" wrapText="1"/>
    </xf>
    <xf numFmtId="0" fontId="28" fillId="11" borderId="12" xfId="0" applyFont="1" applyFill="1" applyBorder="1" applyAlignment="1">
      <alignment horizontal="left" vertical="center" wrapText="1"/>
    </xf>
    <xf numFmtId="0" fontId="28" fillId="11" borderId="21" xfId="0" applyFont="1" applyFill="1" applyBorder="1" applyAlignment="1">
      <alignment horizontal="left" vertical="center" wrapText="1"/>
    </xf>
    <xf numFmtId="0" fontId="28" fillId="11" borderId="25" xfId="0" applyFont="1" applyFill="1" applyBorder="1" applyAlignment="1">
      <alignment horizontal="left" vertical="center" wrapText="1"/>
    </xf>
    <xf numFmtId="44" fontId="27" fillId="24" borderId="16" xfId="85" applyFont="1" applyFill="1" applyBorder="1" applyAlignment="1">
      <alignment vertical="center" wrapText="1"/>
    </xf>
    <xf numFmtId="44" fontId="27" fillId="18" borderId="41" xfId="85" applyFont="1" applyFill="1" applyBorder="1" applyAlignment="1">
      <alignment vertical="center" wrapText="1"/>
    </xf>
    <xf numFmtId="0" fontId="28" fillId="11" borderId="2" xfId="0" applyFont="1" applyFill="1" applyBorder="1" applyAlignment="1">
      <alignment horizontal="right"/>
    </xf>
    <xf numFmtId="44" fontId="28" fillId="11" borderId="2" xfId="85" applyFont="1" applyFill="1" applyBorder="1" applyAlignment="1">
      <alignment horizontal="center" vertical="center" wrapText="1"/>
    </xf>
    <xf numFmtId="44" fontId="28" fillId="11" borderId="20" xfId="85" applyFont="1" applyFill="1" applyBorder="1" applyAlignment="1">
      <alignment horizontal="center" vertical="center" wrapText="1"/>
    </xf>
    <xf numFmtId="44" fontId="28" fillId="11" borderId="1" xfId="85" applyFont="1" applyFill="1" applyBorder="1" applyAlignment="1">
      <alignment vertical="center" wrapText="1"/>
    </xf>
    <xf numFmtId="44" fontId="43" fillId="0" borderId="1" xfId="85" applyFont="1" applyBorder="1" applyAlignment="1">
      <alignment vertical="center"/>
    </xf>
    <xf numFmtId="44" fontId="43" fillId="0" borderId="1" xfId="85" applyFont="1" applyBorder="1" applyAlignment="1">
      <alignment horizontal="center" vertical="center"/>
    </xf>
    <xf numFmtId="44" fontId="28" fillId="11" borderId="23" xfId="85" applyFont="1" applyFill="1" applyBorder="1" applyAlignment="1">
      <alignment horizontal="center" vertical="center" wrapText="1"/>
    </xf>
    <xf numFmtId="9" fontId="27" fillId="11" borderId="9" xfId="271" applyFont="1" applyFill="1" applyBorder="1" applyAlignment="1">
      <alignment horizontal="center" vertical="center" wrapText="1"/>
    </xf>
    <xf numFmtId="0" fontId="27" fillId="11" borderId="19" xfId="0" applyFont="1" applyFill="1" applyBorder="1" applyAlignment="1">
      <alignment horizontal="center" vertical="center" wrapText="1"/>
    </xf>
    <xf numFmtId="9" fontId="27" fillId="11" borderId="19" xfId="271" applyFont="1" applyFill="1" applyBorder="1" applyAlignment="1">
      <alignment horizontal="center" vertical="center" wrapText="1"/>
    </xf>
    <xf numFmtId="44" fontId="28" fillId="11" borderId="2" xfId="85" applyFont="1" applyFill="1" applyBorder="1" applyAlignment="1">
      <alignment horizontal="center" vertical="center"/>
    </xf>
    <xf numFmtId="44" fontId="44" fillId="0" borderId="1" xfId="85" applyFont="1" applyBorder="1" applyAlignment="1">
      <alignment vertical="center"/>
    </xf>
    <xf numFmtId="0" fontId="27" fillId="11" borderId="37" xfId="0" applyFont="1" applyFill="1" applyBorder="1" applyAlignment="1">
      <alignment horizontal="center" vertical="center" wrapText="1"/>
    </xf>
    <xf numFmtId="0" fontId="26" fillId="11" borderId="0" xfId="0" applyFont="1" applyFill="1" applyAlignment="1">
      <alignment horizontal="left" vertical="center" wrapText="1"/>
    </xf>
    <xf numFmtId="9" fontId="26" fillId="11" borderId="0" xfId="271" applyFont="1" applyFill="1" applyAlignment="1">
      <alignment vertical="center"/>
    </xf>
    <xf numFmtId="0" fontId="26" fillId="11" borderId="0" xfId="0" applyFont="1" applyFill="1" applyAlignment="1">
      <alignment vertical="center"/>
    </xf>
    <xf numFmtId="0" fontId="45" fillId="11" borderId="17" xfId="0" applyFont="1" applyFill="1" applyBorder="1" applyAlignment="1">
      <alignment horizontal="center" vertical="center" wrapText="1"/>
    </xf>
    <xf numFmtId="0" fontId="45" fillId="11" borderId="15" xfId="0" applyFont="1" applyFill="1" applyBorder="1" applyAlignment="1">
      <alignment horizontal="center" vertical="center" wrapText="1"/>
    </xf>
    <xf numFmtId="0" fontId="45" fillId="11" borderId="31" xfId="0" applyFont="1" applyFill="1" applyBorder="1" applyAlignment="1">
      <alignment horizontal="center" vertical="center" wrapText="1"/>
    </xf>
    <xf numFmtId="174" fontId="46" fillId="0" borderId="15" xfId="0" applyNumberFormat="1" applyFont="1" applyBorder="1" applyAlignment="1">
      <alignment horizontal="center" vertical="center"/>
    </xf>
    <xf numFmtId="10" fontId="46" fillId="11" borderId="15" xfId="271" applyNumberFormat="1" applyFont="1" applyFill="1" applyBorder="1" applyAlignment="1">
      <alignment horizontal="center" vertical="center"/>
    </xf>
    <xf numFmtId="44" fontId="46" fillId="11" borderId="15" xfId="85" applyFont="1" applyFill="1" applyBorder="1" applyAlignment="1">
      <alignment horizontal="center" vertical="center"/>
    </xf>
    <xf numFmtId="0" fontId="45" fillId="24" borderId="15" xfId="0" applyFont="1" applyFill="1" applyBorder="1" applyAlignment="1">
      <alignment horizontal="center" vertical="center" wrapText="1"/>
    </xf>
    <xf numFmtId="0" fontId="45" fillId="24" borderId="31" xfId="0" applyFont="1" applyFill="1" applyBorder="1" applyAlignment="1">
      <alignment horizontal="center" vertical="center" wrapText="1"/>
    </xf>
    <xf numFmtId="0" fontId="45" fillId="24" borderId="17" xfId="0" applyFont="1" applyFill="1" applyBorder="1" applyAlignment="1">
      <alignment horizontal="center" vertical="center" wrapText="1"/>
    </xf>
    <xf numFmtId="0" fontId="44" fillId="11" borderId="1" xfId="0" applyFont="1" applyFill="1" applyBorder="1"/>
    <xf numFmtId="0" fontId="44" fillId="11" borderId="1" xfId="0" applyFont="1" applyFill="1" applyBorder="1" applyAlignment="1">
      <alignment horizontal="center" vertical="center" wrapText="1"/>
    </xf>
    <xf numFmtId="9" fontId="44" fillId="11" borderId="1" xfId="0" applyNumberFormat="1" applyFont="1" applyFill="1" applyBorder="1" applyAlignment="1">
      <alignment horizontal="center" vertical="center" wrapText="1"/>
    </xf>
    <xf numFmtId="0" fontId="27" fillId="11" borderId="13" xfId="0" applyFont="1" applyFill="1" applyBorder="1" applyAlignment="1">
      <alignment horizontal="center" vertical="center" wrapText="1"/>
    </xf>
    <xf numFmtId="172" fontId="27" fillId="11" borderId="13" xfId="271" applyNumberFormat="1" applyFont="1" applyFill="1" applyBorder="1" applyAlignment="1">
      <alignment horizontal="center" vertical="center"/>
    </xf>
    <xf numFmtId="0" fontId="28" fillId="11" borderId="9" xfId="0" applyFont="1" applyFill="1" applyBorder="1" applyAlignment="1">
      <alignment horizontal="center" vertical="center" wrapText="1"/>
    </xf>
    <xf numFmtId="0" fontId="28" fillId="11" borderId="13" xfId="0" applyFont="1" applyFill="1" applyBorder="1" applyAlignment="1">
      <alignment horizontal="center" vertical="center" wrapText="1"/>
    </xf>
    <xf numFmtId="49" fontId="28" fillId="11" borderId="1" xfId="0" applyNumberFormat="1" applyFont="1" applyFill="1" applyBorder="1" applyAlignment="1">
      <alignment horizontal="center" vertical="center" wrapText="1"/>
    </xf>
    <xf numFmtId="0" fontId="28" fillId="11" borderId="1" xfId="0" applyFont="1" applyFill="1" applyBorder="1" applyAlignment="1">
      <alignment horizontal="center" vertical="center" wrapText="1"/>
    </xf>
    <xf numFmtId="0" fontId="28" fillId="11" borderId="0" xfId="0" applyFont="1" applyFill="1" applyAlignment="1">
      <alignment horizontal="center" vertical="center" wrapText="1"/>
    </xf>
    <xf numFmtId="0" fontId="28" fillId="11" borderId="1" xfId="0" applyFont="1" applyFill="1" applyBorder="1" applyAlignment="1">
      <alignment horizontal="left" vertical="center" wrapText="1"/>
    </xf>
    <xf numFmtId="0" fontId="28" fillId="11" borderId="2" xfId="0" applyFont="1" applyFill="1" applyBorder="1" applyAlignment="1">
      <alignment horizontal="center" vertical="center" wrapText="1"/>
    </xf>
    <xf numFmtId="9" fontId="28" fillId="11" borderId="1" xfId="271" applyFont="1" applyFill="1" applyBorder="1" applyAlignment="1">
      <alignment horizontal="center" vertical="center" wrapText="1"/>
    </xf>
    <xf numFmtId="10" fontId="28" fillId="11" borderId="13" xfId="271" applyNumberFormat="1" applyFont="1" applyFill="1" applyBorder="1" applyAlignment="1">
      <alignment horizontal="center" vertical="center" wrapText="1"/>
    </xf>
    <xf numFmtId="10" fontId="28" fillId="11" borderId="1" xfId="271" applyNumberFormat="1"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8" fillId="11" borderId="1" xfId="0" applyFont="1" applyFill="1" applyBorder="1" applyAlignment="1">
      <alignment horizontal="center" vertical="center"/>
    </xf>
    <xf numFmtId="0" fontId="27" fillId="0" borderId="1" xfId="0" applyFont="1" applyBorder="1" applyAlignment="1">
      <alignment horizontal="center" vertical="center" wrapText="1"/>
    </xf>
    <xf numFmtId="0" fontId="28" fillId="11" borderId="25" xfId="0" applyFont="1" applyFill="1" applyBorder="1" applyAlignment="1">
      <alignment horizontal="center" vertical="center" wrapText="1"/>
    </xf>
    <xf numFmtId="49" fontId="28" fillId="11" borderId="25" xfId="0" applyNumberFormat="1" applyFont="1" applyFill="1" applyBorder="1" applyAlignment="1">
      <alignment horizontal="center" vertical="center" wrapText="1"/>
    </xf>
    <xf numFmtId="0" fontId="28" fillId="11" borderId="9" xfId="0" applyFont="1" applyFill="1" applyBorder="1" applyAlignment="1">
      <alignment horizontal="center" vertical="center"/>
    </xf>
    <xf numFmtId="0" fontId="28" fillId="11" borderId="25" xfId="0" applyFont="1" applyFill="1" applyBorder="1" applyAlignment="1">
      <alignment horizontal="center" vertical="center"/>
    </xf>
    <xf numFmtId="0" fontId="28" fillId="11" borderId="13" xfId="0" applyFont="1" applyFill="1" applyBorder="1" applyAlignment="1">
      <alignment horizontal="center" vertical="center"/>
    </xf>
    <xf numFmtId="0" fontId="28" fillId="11" borderId="10" xfId="0" applyFont="1" applyFill="1" applyBorder="1" applyAlignment="1">
      <alignment horizontal="center" vertical="center"/>
    </xf>
    <xf numFmtId="0" fontId="28" fillId="11" borderId="12" xfId="0" applyFont="1" applyFill="1" applyBorder="1" applyAlignment="1">
      <alignment horizontal="center" vertical="center"/>
    </xf>
    <xf numFmtId="0" fontId="28" fillId="11" borderId="20" xfId="0" applyFont="1" applyFill="1" applyBorder="1" applyAlignment="1">
      <alignment horizontal="center" vertical="center" wrapText="1"/>
    </xf>
    <xf numFmtId="0" fontId="28" fillId="11" borderId="10" xfId="0" applyFont="1" applyFill="1" applyBorder="1" applyAlignment="1">
      <alignment horizontal="center" vertical="center" wrapText="1"/>
    </xf>
    <xf numFmtId="0" fontId="28" fillId="11" borderId="12" xfId="0" applyFont="1" applyFill="1" applyBorder="1" applyAlignment="1">
      <alignment horizontal="center" vertical="center" wrapText="1"/>
    </xf>
    <xf numFmtId="0" fontId="28" fillId="11" borderId="26" xfId="0" applyFont="1" applyFill="1" applyBorder="1" applyAlignment="1">
      <alignment horizontal="center" vertical="center" wrapText="1"/>
    </xf>
    <xf numFmtId="0" fontId="27" fillId="11" borderId="31" xfId="0" applyFont="1" applyFill="1" applyBorder="1" applyAlignment="1">
      <alignment horizontal="center" vertical="center" wrapText="1"/>
    </xf>
    <xf numFmtId="0" fontId="27" fillId="11" borderId="16" xfId="0" applyFont="1" applyFill="1" applyBorder="1" applyAlignment="1">
      <alignment horizontal="center" vertical="center" wrapText="1"/>
    </xf>
    <xf numFmtId="0" fontId="28" fillId="11" borderId="21" xfId="0" applyFont="1" applyFill="1" applyBorder="1" applyAlignment="1">
      <alignment horizontal="center" vertical="center" wrapText="1"/>
    </xf>
    <xf numFmtId="1" fontId="28" fillId="11" borderId="10" xfId="0" applyNumberFormat="1" applyFont="1" applyFill="1" applyBorder="1" applyAlignment="1">
      <alignment horizontal="center" vertical="center" wrapText="1"/>
    </xf>
    <xf numFmtId="1" fontId="28" fillId="11" borderId="1" xfId="0" applyNumberFormat="1" applyFont="1" applyFill="1" applyBorder="1" applyAlignment="1">
      <alignment horizontal="center" vertical="center" wrapText="1"/>
    </xf>
    <xf numFmtId="1" fontId="28" fillId="11" borderId="12" xfId="0" applyNumberFormat="1" applyFont="1" applyFill="1" applyBorder="1" applyAlignment="1">
      <alignment horizontal="center" vertical="center" wrapText="1"/>
    </xf>
    <xf numFmtId="0" fontId="28" fillId="11" borderId="1" xfId="0" applyFont="1" applyFill="1" applyBorder="1" applyAlignment="1">
      <alignment horizontal="left" vertical="top" wrapText="1"/>
    </xf>
    <xf numFmtId="0" fontId="28" fillId="11" borderId="12" xfId="0" applyFont="1" applyFill="1" applyBorder="1" applyAlignment="1">
      <alignment horizontal="left" vertical="top" wrapText="1"/>
    </xf>
    <xf numFmtId="0" fontId="28" fillId="11" borderId="10" xfId="0" applyFont="1" applyFill="1" applyBorder="1" applyAlignment="1">
      <alignment horizontal="left" vertical="center" wrapText="1"/>
    </xf>
    <xf numFmtId="0" fontId="28" fillId="11" borderId="9" xfId="0" applyFont="1" applyFill="1" applyBorder="1" applyAlignment="1">
      <alignment horizontal="left" vertical="center" wrapText="1"/>
    </xf>
    <xf numFmtId="0" fontId="28" fillId="11" borderId="23" xfId="0" applyFont="1" applyFill="1" applyBorder="1" applyAlignment="1">
      <alignment horizontal="center" vertical="center" wrapText="1"/>
    </xf>
    <xf numFmtId="0" fontId="28" fillId="11" borderId="13" xfId="0" applyFont="1" applyFill="1" applyBorder="1" applyAlignment="1">
      <alignment horizontal="left" vertical="center" wrapText="1"/>
    </xf>
    <xf numFmtId="0" fontId="49" fillId="11" borderId="1" xfId="0" applyFont="1" applyFill="1" applyBorder="1" applyAlignment="1">
      <alignment horizontal="center" vertical="center" wrapText="1"/>
    </xf>
    <xf numFmtId="172" fontId="27" fillId="11" borderId="9" xfId="0" applyNumberFormat="1" applyFont="1" applyFill="1" applyBorder="1" applyAlignment="1">
      <alignment horizontal="center" vertical="center"/>
    </xf>
    <xf numFmtId="10" fontId="28" fillId="11" borderId="1" xfId="0" applyNumberFormat="1" applyFont="1" applyFill="1" applyBorder="1" applyAlignment="1">
      <alignment horizontal="center" vertical="center" wrapText="1"/>
    </xf>
    <xf numFmtId="172" fontId="28" fillId="11" borderId="1" xfId="271" applyNumberFormat="1" applyFont="1" applyFill="1" applyBorder="1" applyAlignment="1">
      <alignment horizontal="center" vertical="center" wrapText="1"/>
    </xf>
    <xf numFmtId="0" fontId="28" fillId="11" borderId="0" xfId="0" applyFont="1" applyFill="1" applyAlignment="1">
      <alignment wrapText="1"/>
    </xf>
    <xf numFmtId="0" fontId="28" fillId="11" borderId="0" xfId="0" applyFont="1" applyFill="1" applyAlignment="1">
      <alignment horizontal="left" vertical="center" wrapText="1"/>
    </xf>
    <xf numFmtId="0" fontId="28" fillId="11" borderId="0" xfId="0" applyFont="1" applyFill="1" applyAlignment="1">
      <alignment horizontal="center"/>
    </xf>
    <xf numFmtId="173" fontId="28" fillId="11" borderId="1" xfId="0" applyNumberFormat="1" applyFont="1" applyFill="1" applyBorder="1" applyAlignment="1">
      <alignment horizontal="center" vertical="center" wrapText="1"/>
    </xf>
    <xf numFmtId="2" fontId="28" fillId="11" borderId="1" xfId="0" applyNumberFormat="1" applyFont="1" applyFill="1" applyBorder="1" applyAlignment="1">
      <alignment horizontal="center" vertical="center" wrapText="1"/>
    </xf>
    <xf numFmtId="2" fontId="28" fillId="11" borderId="1" xfId="0" applyNumberFormat="1" applyFont="1" applyFill="1" applyBorder="1" applyAlignment="1">
      <alignment horizontal="center" vertical="center"/>
    </xf>
    <xf numFmtId="172" fontId="43" fillId="14" borderId="9" xfId="0" applyNumberFormat="1" applyFont="1" applyFill="1" applyBorder="1" applyAlignment="1">
      <alignment horizontal="center" vertical="center"/>
    </xf>
    <xf numFmtId="172" fontId="27" fillId="11" borderId="13" xfId="271" applyNumberFormat="1" applyFont="1" applyFill="1" applyBorder="1" applyAlignment="1">
      <alignment vertical="center" wrapText="1"/>
    </xf>
    <xf numFmtId="0" fontId="45" fillId="17" borderId="17" xfId="0" applyFont="1" applyFill="1" applyBorder="1" applyAlignment="1">
      <alignment horizontal="center" vertical="center" wrapText="1"/>
    </xf>
    <xf numFmtId="0" fontId="45" fillId="17" borderId="15" xfId="0" applyFont="1" applyFill="1" applyBorder="1" applyAlignment="1">
      <alignment horizontal="center" vertical="center" wrapText="1"/>
    </xf>
    <xf numFmtId="0" fontId="45" fillId="17" borderId="31" xfId="0" applyFont="1" applyFill="1" applyBorder="1" applyAlignment="1">
      <alignment horizontal="center" vertical="center" wrapText="1"/>
    </xf>
    <xf numFmtId="0" fontId="43" fillId="11" borderId="34" xfId="0" applyFont="1" applyFill="1" applyBorder="1" applyAlignment="1">
      <alignment horizontal="center" vertical="center" wrapText="1"/>
    </xf>
    <xf numFmtId="172" fontId="27" fillId="14" borderId="16" xfId="271" applyNumberFormat="1" applyFont="1" applyFill="1" applyBorder="1" applyAlignment="1">
      <alignment horizontal="center" vertical="center"/>
    </xf>
    <xf numFmtId="176" fontId="51" fillId="17" borderId="17" xfId="0" applyNumberFormat="1" applyFont="1" applyFill="1" applyBorder="1" applyAlignment="1">
      <alignment vertical="center" wrapText="1"/>
    </xf>
    <xf numFmtId="0" fontId="52" fillId="11" borderId="58" xfId="0" applyFont="1" applyFill="1" applyBorder="1" applyAlignment="1">
      <alignment horizontal="center" vertical="center" wrapText="1"/>
    </xf>
    <xf numFmtId="0" fontId="52" fillId="11" borderId="59" xfId="0" applyFont="1" applyFill="1" applyBorder="1" applyAlignment="1">
      <alignment horizontal="center" vertical="center" wrapText="1"/>
    </xf>
    <xf numFmtId="0" fontId="52" fillId="11" borderId="19" xfId="0" applyFont="1" applyFill="1" applyBorder="1" applyAlignment="1">
      <alignment horizontal="center" vertical="center" wrapText="1"/>
    </xf>
    <xf numFmtId="44" fontId="51" fillId="18" borderId="16" xfId="85" applyFont="1" applyFill="1" applyBorder="1" applyAlignment="1">
      <alignment vertical="center" wrapText="1"/>
    </xf>
    <xf numFmtId="172" fontId="51" fillId="18" borderId="15" xfId="271" applyNumberFormat="1" applyFont="1" applyFill="1" applyBorder="1" applyAlignment="1">
      <alignment vertical="center"/>
    </xf>
    <xf numFmtId="44" fontId="51" fillId="18" borderId="15" xfId="85" applyFont="1" applyFill="1" applyBorder="1" applyAlignment="1">
      <alignment vertical="center" wrapText="1"/>
    </xf>
    <xf numFmtId="172" fontId="51" fillId="18" borderId="17" xfId="271" applyNumberFormat="1" applyFont="1" applyFill="1" applyBorder="1" applyAlignment="1">
      <alignment vertical="center"/>
    </xf>
    <xf numFmtId="175" fontId="51" fillId="24" borderId="17" xfId="85" applyNumberFormat="1" applyFont="1" applyFill="1" applyBorder="1" applyAlignment="1">
      <alignment horizontal="center" vertical="center"/>
    </xf>
    <xf numFmtId="172" fontId="51" fillId="24" borderId="15" xfId="271" applyNumberFormat="1" applyFont="1" applyFill="1" applyBorder="1" applyAlignment="1">
      <alignment horizontal="center" vertical="center"/>
    </xf>
    <xf numFmtId="176" fontId="51" fillId="17" borderId="15" xfId="0" applyNumberFormat="1" applyFont="1" applyFill="1" applyBorder="1" applyAlignment="1">
      <alignment vertical="center" wrapText="1"/>
    </xf>
    <xf numFmtId="172" fontId="51" fillId="17" borderId="15" xfId="271" applyNumberFormat="1" applyFont="1" applyFill="1" applyBorder="1" applyAlignment="1">
      <alignment vertical="center" wrapText="1"/>
    </xf>
    <xf numFmtId="176" fontId="51" fillId="17" borderId="31" xfId="0" applyNumberFormat="1" applyFont="1" applyFill="1" applyBorder="1" applyAlignment="1">
      <alignment vertical="center" wrapText="1"/>
    </xf>
    <xf numFmtId="166" fontId="28" fillId="11" borderId="10" xfId="10" applyNumberFormat="1" applyFont="1" applyFill="1" applyBorder="1" applyAlignment="1">
      <alignment horizontal="center" vertical="center" wrapText="1"/>
    </xf>
    <xf numFmtId="0" fontId="53" fillId="0" borderId="1" xfId="0" applyFont="1" applyBorder="1" applyAlignment="1">
      <alignment horizontal="center" vertical="center" wrapText="1"/>
    </xf>
    <xf numFmtId="172" fontId="28" fillId="11" borderId="1" xfId="271" applyNumberFormat="1" applyFont="1" applyFill="1" applyBorder="1" applyAlignment="1">
      <alignment horizontal="center" vertical="center"/>
    </xf>
    <xf numFmtId="166" fontId="28" fillId="11" borderId="1" xfId="10" applyNumberFormat="1" applyFont="1" applyFill="1" applyBorder="1" applyAlignment="1">
      <alignment horizontal="center" vertical="center" wrapText="1"/>
    </xf>
    <xf numFmtId="9" fontId="28" fillId="11" borderId="9" xfId="271" applyFont="1" applyFill="1" applyBorder="1" applyAlignment="1">
      <alignment horizontal="center" vertical="center"/>
    </xf>
    <xf numFmtId="166" fontId="28" fillId="11" borderId="9" xfId="10" applyNumberFormat="1" applyFont="1" applyFill="1" applyBorder="1" applyAlignment="1">
      <alignment horizontal="center" vertical="center" wrapText="1"/>
    </xf>
    <xf numFmtId="0" fontId="28" fillId="11" borderId="13" xfId="0" applyFont="1" applyFill="1" applyBorder="1" applyAlignment="1">
      <alignment horizontal="justify" vertical="center" wrapText="1"/>
    </xf>
    <xf numFmtId="172" fontId="28" fillId="11" borderId="13" xfId="271" applyNumberFormat="1" applyFont="1" applyFill="1" applyBorder="1" applyAlignment="1">
      <alignment horizontal="center" vertical="center"/>
    </xf>
    <xf numFmtId="0" fontId="28" fillId="11" borderId="1" xfId="0" applyFont="1" applyFill="1" applyBorder="1" applyAlignment="1">
      <alignment horizontal="justify" vertical="center" wrapText="1"/>
    </xf>
    <xf numFmtId="172" fontId="28" fillId="11" borderId="9" xfId="271" applyNumberFormat="1" applyFont="1" applyFill="1" applyBorder="1" applyAlignment="1">
      <alignment horizontal="center" vertical="center"/>
    </xf>
    <xf numFmtId="0" fontId="28" fillId="11" borderId="9" xfId="0" applyFont="1" applyFill="1" applyBorder="1" applyAlignment="1">
      <alignment horizontal="justify" vertical="center" wrapText="1"/>
    </xf>
    <xf numFmtId="0" fontId="28" fillId="11" borderId="23" xfId="0" applyFont="1" applyFill="1" applyBorder="1" applyAlignment="1">
      <alignment horizontal="center" vertical="center"/>
    </xf>
    <xf numFmtId="0" fontId="28" fillId="11" borderId="2" xfId="0" applyFont="1" applyFill="1" applyBorder="1" applyAlignment="1">
      <alignment horizontal="center" vertical="center"/>
    </xf>
    <xf numFmtId="176" fontId="43" fillId="0" borderId="0" xfId="0" applyNumberFormat="1" applyFont="1" applyAlignment="1">
      <alignment wrapText="1"/>
    </xf>
    <xf numFmtId="0" fontId="28" fillId="11" borderId="20" xfId="0" applyFont="1" applyFill="1" applyBorder="1" applyAlignment="1">
      <alignment horizontal="center" vertical="center"/>
    </xf>
    <xf numFmtId="172" fontId="27" fillId="14" borderId="30" xfId="271" applyNumberFormat="1" applyFont="1" applyFill="1" applyBorder="1" applyAlignment="1">
      <alignment horizontal="center" vertical="center"/>
    </xf>
    <xf numFmtId="172" fontId="27" fillId="14" borderId="15" xfId="271" applyNumberFormat="1" applyFont="1" applyFill="1" applyBorder="1" applyAlignment="1">
      <alignment horizontal="center" vertical="center"/>
    </xf>
    <xf numFmtId="176" fontId="51" fillId="17" borderId="38" xfId="0" applyNumberFormat="1" applyFont="1" applyFill="1" applyBorder="1" applyAlignment="1">
      <alignment vertical="center" wrapText="1"/>
    </xf>
    <xf numFmtId="0" fontId="52" fillId="11" borderId="55" xfId="0" applyFont="1" applyFill="1" applyBorder="1" applyAlignment="1">
      <alignment horizontal="center" vertical="center" wrapText="1"/>
    </xf>
    <xf numFmtId="0" fontId="52" fillId="11" borderId="46" xfId="0" applyFont="1" applyFill="1" applyBorder="1" applyAlignment="1">
      <alignment horizontal="center" vertical="center" wrapText="1"/>
    </xf>
    <xf numFmtId="0" fontId="52" fillId="11" borderId="21" xfId="0" applyFont="1" applyFill="1" applyBorder="1" applyAlignment="1">
      <alignment horizontal="center" vertical="center" wrapText="1"/>
    </xf>
    <xf numFmtId="44" fontId="51" fillId="18" borderId="39" xfId="85" applyFont="1" applyFill="1" applyBorder="1" applyAlignment="1">
      <alignment vertical="center" wrapText="1"/>
    </xf>
    <xf numFmtId="172" fontId="51" fillId="18" borderId="44" xfId="271" applyNumberFormat="1" applyFont="1" applyFill="1" applyBorder="1" applyAlignment="1">
      <alignment vertical="center"/>
    </xf>
    <xf numFmtId="44" fontId="51" fillId="18" borderId="44" xfId="85" applyFont="1" applyFill="1" applyBorder="1" applyAlignment="1">
      <alignment vertical="center" wrapText="1"/>
    </xf>
    <xf numFmtId="172" fontId="51" fillId="18" borderId="38" xfId="271" applyNumberFormat="1" applyFont="1" applyFill="1" applyBorder="1" applyAlignment="1">
      <alignment vertical="center"/>
    </xf>
    <xf numFmtId="175" fontId="51" fillId="24" borderId="38" xfId="85" applyNumberFormat="1" applyFont="1" applyFill="1" applyBorder="1" applyAlignment="1">
      <alignment horizontal="center" vertical="center"/>
    </xf>
    <xf numFmtId="172" fontId="51" fillId="24" borderId="44" xfId="271" applyNumberFormat="1" applyFont="1" applyFill="1" applyBorder="1" applyAlignment="1">
      <alignment horizontal="center" vertical="center"/>
    </xf>
    <xf numFmtId="176" fontId="51" fillId="17" borderId="44" xfId="0" applyNumberFormat="1" applyFont="1" applyFill="1" applyBorder="1" applyAlignment="1">
      <alignment vertical="center" wrapText="1"/>
    </xf>
    <xf numFmtId="172" fontId="51" fillId="17" borderId="44" xfId="271" applyNumberFormat="1" applyFont="1" applyFill="1" applyBorder="1" applyAlignment="1">
      <alignment vertical="center" wrapText="1"/>
    </xf>
    <xf numFmtId="176" fontId="51" fillId="17" borderId="35" xfId="0" applyNumberFormat="1" applyFont="1" applyFill="1" applyBorder="1" applyAlignment="1">
      <alignment vertical="center" wrapText="1"/>
    </xf>
    <xf numFmtId="0" fontId="28" fillId="11" borderId="32" xfId="0" applyFont="1" applyFill="1" applyBorder="1" applyAlignment="1">
      <alignment horizontal="center" vertical="center"/>
    </xf>
    <xf numFmtId="0" fontId="28" fillId="11" borderId="33" xfId="0" applyFont="1" applyFill="1" applyBorder="1" applyAlignment="1">
      <alignment horizontal="center" vertical="center"/>
    </xf>
    <xf numFmtId="1" fontId="28" fillId="11" borderId="9" xfId="0" applyNumberFormat="1" applyFont="1" applyFill="1" applyBorder="1" applyAlignment="1">
      <alignment horizontal="left" vertical="center" wrapText="1"/>
    </xf>
    <xf numFmtId="1" fontId="28" fillId="11" borderId="10" xfId="0" applyNumberFormat="1" applyFont="1" applyFill="1" applyBorder="1" applyAlignment="1">
      <alignment horizontal="left" vertical="center" wrapText="1"/>
    </xf>
    <xf numFmtId="1" fontId="28" fillId="11" borderId="1" xfId="0" applyNumberFormat="1" applyFont="1" applyFill="1" applyBorder="1" applyAlignment="1">
      <alignment horizontal="left" vertical="center" wrapText="1"/>
    </xf>
    <xf numFmtId="1" fontId="28" fillId="11" borderId="12" xfId="0" applyNumberFormat="1" applyFont="1" applyFill="1" applyBorder="1" applyAlignment="1">
      <alignment horizontal="left" vertical="center" wrapText="1"/>
    </xf>
    <xf numFmtId="9" fontId="28" fillId="11" borderId="1" xfId="271" applyFont="1" applyFill="1" applyBorder="1" applyAlignment="1">
      <alignment horizontal="center" vertical="center"/>
    </xf>
    <xf numFmtId="172" fontId="28" fillId="11" borderId="2" xfId="271" applyNumberFormat="1" applyFont="1" applyFill="1" applyBorder="1" applyAlignment="1">
      <alignment horizontal="center" vertical="center"/>
    </xf>
    <xf numFmtId="172" fontId="27" fillId="14" borderId="17" xfId="271" applyNumberFormat="1" applyFont="1" applyFill="1" applyBorder="1" applyAlignment="1">
      <alignment horizontal="center" vertical="center"/>
    </xf>
    <xf numFmtId="0" fontId="28" fillId="11" borderId="10" xfId="0" applyFont="1" applyFill="1" applyBorder="1" applyAlignment="1">
      <alignment horizontal="justify" vertical="center" wrapText="1"/>
    </xf>
    <xf numFmtId="0" fontId="28" fillId="11" borderId="12" xfId="0" applyFont="1" applyFill="1" applyBorder="1" applyAlignment="1">
      <alignment horizontal="justify" vertical="center" wrapText="1"/>
    </xf>
    <xf numFmtId="1" fontId="28" fillId="11" borderId="13" xfId="0" applyNumberFormat="1" applyFont="1" applyFill="1" applyBorder="1" applyAlignment="1">
      <alignment horizontal="left" vertical="center" wrapText="1"/>
    </xf>
    <xf numFmtId="0" fontId="28" fillId="11" borderId="2" xfId="0" applyFont="1" applyFill="1" applyBorder="1"/>
    <xf numFmtId="0" fontId="28" fillId="11" borderId="20" xfId="0" applyFont="1" applyFill="1" applyBorder="1"/>
    <xf numFmtId="1" fontId="28" fillId="11" borderId="10" xfId="0" applyNumberFormat="1" applyFont="1" applyFill="1" applyBorder="1" applyAlignment="1">
      <alignment horizontal="justify" vertical="center" wrapText="1"/>
    </xf>
    <xf numFmtId="1" fontId="28" fillId="11" borderId="1" xfId="0" applyNumberFormat="1" applyFont="1" applyFill="1" applyBorder="1" applyAlignment="1">
      <alignment horizontal="justify" vertical="center" wrapText="1"/>
    </xf>
    <xf numFmtId="1" fontId="28" fillId="11" borderId="12" xfId="0" applyNumberFormat="1" applyFont="1" applyFill="1" applyBorder="1" applyAlignment="1">
      <alignment horizontal="justify" vertical="center" wrapText="1"/>
    </xf>
    <xf numFmtId="0" fontId="27" fillId="20"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7" fillId="16" borderId="1" xfId="9" applyFill="1" applyBorder="1" applyAlignment="1">
      <alignment wrapText="1"/>
    </xf>
    <xf numFmtId="0" fontId="17" fillId="16" borderId="9" xfId="9" applyFill="1" applyBorder="1" applyAlignment="1">
      <alignment wrapText="1"/>
    </xf>
    <xf numFmtId="0" fontId="17" fillId="16" borderId="13" xfId="9" applyFill="1" applyBorder="1" applyAlignment="1">
      <alignment wrapText="1"/>
    </xf>
    <xf numFmtId="0" fontId="50" fillId="16" borderId="1" xfId="0" applyFont="1" applyFill="1" applyBorder="1" applyAlignment="1">
      <alignment wrapText="1"/>
    </xf>
    <xf numFmtId="0" fontId="17" fillId="16" borderId="1" xfId="9" applyFill="1" applyBorder="1" applyAlignment="1">
      <alignment vertical="center" wrapText="1"/>
    </xf>
    <xf numFmtId="0" fontId="54" fillId="16" borderId="1" xfId="9" applyFont="1" applyFill="1" applyBorder="1" applyAlignment="1">
      <alignment wrapText="1"/>
    </xf>
    <xf numFmtId="0" fontId="28" fillId="11" borderId="23" xfId="0" applyFont="1" applyFill="1" applyBorder="1"/>
    <xf numFmtId="0" fontId="28" fillId="11" borderId="2" xfId="0" applyFont="1" applyFill="1" applyBorder="1" applyAlignment="1">
      <alignment vertical="center"/>
    </xf>
    <xf numFmtId="0" fontId="20" fillId="11" borderId="1" xfId="0" applyFont="1" applyFill="1" applyBorder="1" applyAlignment="1">
      <alignment horizontal="left" vertical="center" wrapText="1"/>
    </xf>
    <xf numFmtId="0" fontId="20" fillId="11" borderId="2"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20" fillId="11" borderId="2" xfId="0" applyFont="1" applyFill="1" applyBorder="1" applyAlignment="1">
      <alignment horizontal="left" vertical="center" wrapText="1"/>
    </xf>
    <xf numFmtId="0" fontId="20" fillId="11" borderId="3" xfId="0" applyFont="1" applyFill="1" applyBorder="1" applyAlignment="1">
      <alignment horizontal="left" vertical="center" wrapText="1"/>
    </xf>
    <xf numFmtId="0" fontId="20" fillId="11" borderId="4" xfId="0" applyFont="1" applyFill="1" applyBorder="1" applyAlignment="1">
      <alignment horizontal="left" vertical="center" wrapText="1"/>
    </xf>
    <xf numFmtId="0" fontId="32" fillId="0" borderId="1" xfId="0" applyFont="1" applyBorder="1" applyAlignment="1">
      <alignment horizontal="left" vertical="center" wrapText="1"/>
    </xf>
    <xf numFmtId="0" fontId="33" fillId="17" borderId="1" xfId="0" applyFont="1" applyFill="1" applyBorder="1" applyAlignment="1">
      <alignment horizontal="left" vertical="center" wrapText="1"/>
    </xf>
    <xf numFmtId="0" fontId="20" fillId="0" borderId="1" xfId="0" applyFont="1" applyBorder="1" applyAlignment="1">
      <alignment horizontal="left" vertical="center" wrapText="1"/>
    </xf>
    <xf numFmtId="0" fontId="4"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xf>
    <xf numFmtId="0" fontId="21" fillId="0" borderId="1"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0" fillId="0" borderId="3" xfId="0" applyFont="1" applyBorder="1" applyAlignment="1">
      <alignment horizontal="center"/>
    </xf>
    <xf numFmtId="0" fontId="33" fillId="17" borderId="1" xfId="0" applyFont="1" applyFill="1" applyBorder="1" applyAlignment="1">
      <alignment horizontal="left" vertical="center"/>
    </xf>
    <xf numFmtId="0" fontId="4" fillId="0" borderId="1" xfId="0" applyFont="1" applyBorder="1" applyAlignment="1">
      <alignment horizontal="left"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0" fillId="11" borderId="1" xfId="0" applyFont="1" applyFill="1" applyBorder="1" applyAlignment="1">
      <alignment horizontal="left" vertical="center"/>
    </xf>
    <xf numFmtId="0" fontId="27" fillId="11" borderId="1" xfId="0" applyFont="1" applyFill="1" applyBorder="1" applyAlignment="1">
      <alignment horizontal="center" vertical="center"/>
    </xf>
    <xf numFmtId="0" fontId="27" fillId="0" borderId="1" xfId="0" applyFont="1" applyBorder="1" applyAlignment="1">
      <alignment horizontal="center" vertical="center" wrapText="1"/>
    </xf>
    <xf numFmtId="0" fontId="28" fillId="11" borderId="1"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8" fillId="11" borderId="9" xfId="0" applyFont="1" applyFill="1" applyBorder="1" applyAlignment="1">
      <alignment horizontal="center" vertical="center" wrapText="1"/>
    </xf>
    <xf numFmtId="0" fontId="28" fillId="11" borderId="25" xfId="0" applyFont="1" applyFill="1" applyBorder="1" applyAlignment="1">
      <alignment horizontal="center" vertical="center" wrapText="1"/>
    </xf>
    <xf numFmtId="0" fontId="28" fillId="11" borderId="13" xfId="0" applyFont="1" applyFill="1" applyBorder="1" applyAlignment="1">
      <alignment horizontal="center" vertical="center" wrapText="1"/>
    </xf>
    <xf numFmtId="49" fontId="28" fillId="11" borderId="9" xfId="0" applyNumberFormat="1" applyFont="1" applyFill="1" applyBorder="1" applyAlignment="1">
      <alignment horizontal="center" vertical="center" wrapText="1"/>
    </xf>
    <xf numFmtId="49" fontId="28" fillId="11" borderId="25" xfId="0" applyNumberFormat="1" applyFont="1" applyFill="1" applyBorder="1" applyAlignment="1">
      <alignment horizontal="center" vertical="center" wrapText="1"/>
    </xf>
    <xf numFmtId="49" fontId="28" fillId="11" borderId="13" xfId="0" applyNumberFormat="1" applyFont="1" applyFill="1" applyBorder="1" applyAlignment="1">
      <alignment horizontal="center" vertical="center" wrapText="1"/>
    </xf>
    <xf numFmtId="0" fontId="28" fillId="11" borderId="1" xfId="0" applyFont="1" applyFill="1" applyBorder="1" applyAlignment="1">
      <alignment horizontal="left" vertical="center" wrapText="1"/>
    </xf>
    <xf numFmtId="0" fontId="43" fillId="14" borderId="2" xfId="0" applyFont="1" applyFill="1" applyBorder="1" applyAlignment="1">
      <alignment horizontal="center" vertical="center" wrapText="1"/>
    </xf>
    <xf numFmtId="0" fontId="43" fillId="14" borderId="3" xfId="0" applyFont="1" applyFill="1" applyBorder="1" applyAlignment="1">
      <alignment horizontal="center" vertical="center" wrapText="1"/>
    </xf>
    <xf numFmtId="0" fontId="43" fillId="14" borderId="4" xfId="0" applyFont="1" applyFill="1" applyBorder="1" applyAlignment="1">
      <alignment horizontal="center" vertical="center" wrapText="1"/>
    </xf>
    <xf numFmtId="49" fontId="28" fillId="11" borderId="1" xfId="0" applyNumberFormat="1" applyFont="1" applyFill="1" applyBorder="1" applyAlignment="1">
      <alignment horizontal="center" vertical="center" wrapText="1"/>
    </xf>
    <xf numFmtId="0" fontId="28" fillId="11" borderId="9" xfId="0" applyFont="1" applyFill="1" applyBorder="1" applyAlignment="1">
      <alignment horizontal="center" vertical="center"/>
    </xf>
    <xf numFmtId="0" fontId="28" fillId="11" borderId="25" xfId="0" applyFont="1" applyFill="1" applyBorder="1" applyAlignment="1">
      <alignment horizontal="center" vertical="center"/>
    </xf>
    <xf numFmtId="0" fontId="28" fillId="11" borderId="13" xfId="0" applyFont="1" applyFill="1" applyBorder="1" applyAlignment="1">
      <alignment horizontal="center" vertical="center"/>
    </xf>
    <xf numFmtId="9" fontId="28" fillId="11" borderId="9" xfId="271" applyFont="1" applyFill="1" applyBorder="1" applyAlignment="1">
      <alignment horizontal="center" vertical="center" wrapText="1"/>
    </xf>
    <xf numFmtId="9" fontId="28" fillId="11" borderId="13" xfId="271" applyFont="1" applyFill="1" applyBorder="1" applyAlignment="1">
      <alignment horizontal="center" vertical="center" wrapText="1"/>
    </xf>
    <xf numFmtId="0" fontId="34" fillId="14" borderId="53" xfId="0" applyFont="1" applyFill="1" applyBorder="1" applyAlignment="1">
      <alignment horizontal="center" vertical="center" wrapText="1"/>
    </xf>
    <xf numFmtId="0" fontId="34" fillId="14" borderId="54" xfId="0" applyFont="1" applyFill="1" applyBorder="1" applyAlignment="1">
      <alignment horizontal="center" vertical="center" wrapText="1"/>
    </xf>
    <xf numFmtId="9" fontId="28" fillId="11" borderId="1" xfId="271" applyFont="1" applyFill="1" applyBorder="1" applyAlignment="1">
      <alignment horizontal="center" vertical="center" wrapText="1"/>
    </xf>
    <xf numFmtId="0" fontId="28" fillId="11" borderId="2" xfId="0" applyFont="1" applyFill="1" applyBorder="1" applyAlignment="1">
      <alignment horizontal="center" vertical="center" wrapText="1"/>
    </xf>
    <xf numFmtId="0" fontId="27" fillId="14" borderId="1" xfId="0" applyFont="1" applyFill="1" applyBorder="1" applyAlignment="1">
      <alignment horizontal="center" vertical="center" wrapText="1"/>
    </xf>
    <xf numFmtId="9" fontId="28" fillId="11" borderId="25" xfId="271" applyFont="1" applyFill="1" applyBorder="1" applyAlignment="1">
      <alignment horizontal="center" vertical="center" wrapText="1"/>
    </xf>
    <xf numFmtId="9" fontId="28" fillId="11" borderId="1" xfId="0" applyNumberFormat="1" applyFont="1" applyFill="1" applyBorder="1" applyAlignment="1">
      <alignment horizontal="center" vertical="center" wrapText="1"/>
    </xf>
    <xf numFmtId="10" fontId="28" fillId="11" borderId="9" xfId="271" applyNumberFormat="1" applyFont="1" applyFill="1" applyBorder="1" applyAlignment="1">
      <alignment horizontal="center" vertical="center" wrapText="1"/>
    </xf>
    <xf numFmtId="10" fontId="28" fillId="11" borderId="13" xfId="271" applyNumberFormat="1" applyFont="1" applyFill="1" applyBorder="1" applyAlignment="1">
      <alignment horizontal="center" vertical="center" wrapText="1"/>
    </xf>
    <xf numFmtId="10" fontId="28" fillId="11" borderId="1" xfId="271" applyNumberFormat="1" applyFont="1" applyFill="1" applyBorder="1" applyAlignment="1">
      <alignment horizontal="center" vertical="center" wrapText="1"/>
    </xf>
    <xf numFmtId="10" fontId="28" fillId="11" borderId="25" xfId="271" applyNumberFormat="1" applyFont="1" applyFill="1" applyBorder="1" applyAlignment="1">
      <alignment horizontal="center" vertical="center" wrapText="1"/>
    </xf>
    <xf numFmtId="0" fontId="28" fillId="11" borderId="0" xfId="0" applyFont="1" applyFill="1" applyAlignment="1">
      <alignment horizontal="left" vertical="center" wrapText="1"/>
    </xf>
    <xf numFmtId="172" fontId="28" fillId="11" borderId="1" xfId="271" applyNumberFormat="1" applyFont="1" applyFill="1" applyBorder="1" applyAlignment="1">
      <alignment horizontal="center" vertical="center" wrapText="1"/>
    </xf>
    <xf numFmtId="9" fontId="28" fillId="11" borderId="9" xfId="0" applyNumberFormat="1" applyFont="1" applyFill="1" applyBorder="1" applyAlignment="1">
      <alignment horizontal="center" vertical="center" wrapText="1"/>
    </xf>
    <xf numFmtId="9" fontId="28" fillId="11" borderId="25" xfId="0" applyNumberFormat="1" applyFont="1" applyFill="1" applyBorder="1" applyAlignment="1">
      <alignment horizontal="center" vertical="center" wrapText="1"/>
    </xf>
    <xf numFmtId="9" fontId="28" fillId="11" borderId="13" xfId="0" applyNumberFormat="1" applyFont="1" applyFill="1" applyBorder="1" applyAlignment="1">
      <alignment horizontal="center" vertical="center" wrapText="1"/>
    </xf>
    <xf numFmtId="172" fontId="28" fillId="11" borderId="9" xfId="0" applyNumberFormat="1" applyFont="1" applyFill="1" applyBorder="1" applyAlignment="1">
      <alignment horizontal="center" vertical="center" wrapText="1"/>
    </xf>
    <xf numFmtId="172" fontId="28" fillId="11" borderId="9" xfId="271" applyNumberFormat="1" applyFont="1" applyFill="1" applyBorder="1" applyAlignment="1">
      <alignment horizontal="center" vertical="center" wrapText="1"/>
    </xf>
    <xf numFmtId="172" fontId="28" fillId="11" borderId="25" xfId="271" applyNumberFormat="1" applyFont="1" applyFill="1" applyBorder="1" applyAlignment="1">
      <alignment horizontal="center" vertical="center" wrapText="1"/>
    </xf>
    <xf numFmtId="172" fontId="28" fillId="11" borderId="13" xfId="271" applyNumberFormat="1" applyFont="1" applyFill="1" applyBorder="1" applyAlignment="1">
      <alignment horizontal="center" vertical="center" wrapText="1"/>
    </xf>
    <xf numFmtId="10" fontId="28" fillId="11" borderId="1" xfId="0" applyNumberFormat="1" applyFont="1" applyFill="1" applyBorder="1" applyAlignment="1">
      <alignment horizontal="center" vertical="center" wrapText="1"/>
    </xf>
    <xf numFmtId="10" fontId="28" fillId="11" borderId="9" xfId="0" applyNumberFormat="1" applyFont="1" applyFill="1" applyBorder="1" applyAlignment="1">
      <alignment horizontal="center" vertical="center" wrapText="1"/>
    </xf>
    <xf numFmtId="10" fontId="28" fillId="11" borderId="13" xfId="0" applyNumberFormat="1" applyFont="1" applyFill="1" applyBorder="1" applyAlignment="1">
      <alignment horizontal="center" vertical="center" wrapText="1"/>
    </xf>
    <xf numFmtId="10" fontId="28" fillId="11" borderId="25" xfId="0" applyNumberFormat="1" applyFont="1" applyFill="1" applyBorder="1" applyAlignment="1">
      <alignment horizontal="center" vertical="center" wrapText="1"/>
    </xf>
    <xf numFmtId="0" fontId="28" fillId="11" borderId="0" xfId="0" applyFont="1" applyFill="1" applyAlignment="1">
      <alignment horizontal="left" wrapText="1"/>
    </xf>
    <xf numFmtId="0" fontId="28" fillId="11" borderId="0" xfId="0" applyFont="1" applyFill="1" applyAlignment="1">
      <alignment horizontal="center"/>
    </xf>
    <xf numFmtId="9" fontId="28" fillId="11" borderId="1" xfId="271" applyFont="1" applyFill="1" applyBorder="1" applyAlignment="1">
      <alignment horizontal="left" vertical="center" wrapText="1"/>
    </xf>
    <xf numFmtId="0" fontId="28" fillId="11" borderId="20" xfId="0" applyFont="1" applyFill="1" applyBorder="1" applyAlignment="1">
      <alignment horizontal="center" vertical="center" wrapText="1"/>
    </xf>
    <xf numFmtId="0" fontId="28" fillId="11" borderId="26" xfId="0" applyFont="1" applyFill="1" applyBorder="1" applyAlignment="1">
      <alignment horizontal="center" vertical="center" wrapText="1"/>
    </xf>
    <xf numFmtId="0" fontId="28" fillId="11" borderId="23" xfId="0" applyFont="1" applyFill="1" applyBorder="1" applyAlignment="1">
      <alignment horizontal="center" vertical="center" wrapText="1"/>
    </xf>
    <xf numFmtId="49" fontId="28" fillId="11" borderId="1" xfId="10" applyNumberFormat="1" applyFont="1" applyFill="1" applyBorder="1" applyAlignment="1">
      <alignment horizontal="center" vertical="center" wrapText="1"/>
    </xf>
    <xf numFmtId="10" fontId="28" fillId="11" borderId="26" xfId="271" applyNumberFormat="1" applyFont="1" applyFill="1" applyBorder="1" applyAlignment="1">
      <alignment horizontal="center" vertical="center" wrapText="1"/>
    </xf>
    <xf numFmtId="10" fontId="28" fillId="11" borderId="23" xfId="271" applyNumberFormat="1" applyFont="1" applyFill="1" applyBorder="1" applyAlignment="1">
      <alignment horizontal="center" vertical="center" wrapText="1"/>
    </xf>
    <xf numFmtId="49" fontId="28" fillId="11" borderId="13" xfId="10" applyNumberFormat="1" applyFont="1" applyFill="1" applyBorder="1" applyAlignment="1">
      <alignment horizontal="center" vertical="center" wrapText="1"/>
    </xf>
    <xf numFmtId="0" fontId="28" fillId="11" borderId="0" xfId="0" applyFont="1" applyFill="1" applyAlignment="1">
      <alignment horizontal="center" vertical="center" wrapText="1"/>
    </xf>
    <xf numFmtId="0" fontId="10" fillId="13" borderId="1" xfId="0" applyFont="1" applyFill="1" applyBorder="1" applyAlignment="1">
      <alignment horizontal="center" vertical="center"/>
    </xf>
    <xf numFmtId="0" fontId="10" fillId="19" borderId="1" xfId="0" applyFont="1" applyFill="1" applyBorder="1" applyAlignment="1">
      <alignment horizontal="center" vertical="center"/>
    </xf>
    <xf numFmtId="0" fontId="10" fillId="20" borderId="1" xfId="0" applyFont="1" applyFill="1" applyBorder="1" applyAlignment="1">
      <alignment horizontal="center" vertical="center"/>
    </xf>
    <xf numFmtId="0" fontId="10" fillId="20" borderId="9" xfId="0" applyFont="1" applyFill="1" applyBorder="1" applyAlignment="1">
      <alignment horizontal="center" vertical="center"/>
    </xf>
    <xf numFmtId="0" fontId="10" fillId="21" borderId="2" xfId="0" applyFont="1" applyFill="1" applyBorder="1" applyAlignment="1">
      <alignment horizontal="center" vertical="center"/>
    </xf>
    <xf numFmtId="0" fontId="10" fillId="21" borderId="3" xfId="0" applyFont="1" applyFill="1" applyBorder="1" applyAlignment="1">
      <alignment horizontal="center" vertical="center"/>
    </xf>
    <xf numFmtId="0" fontId="10" fillId="21" borderId="4" xfId="0" applyFont="1" applyFill="1" applyBorder="1" applyAlignment="1">
      <alignment horizontal="center" vertical="center"/>
    </xf>
    <xf numFmtId="0" fontId="10" fillId="10" borderId="1" xfId="0" applyFont="1" applyFill="1" applyBorder="1" applyAlignment="1">
      <alignment horizontal="center" vertical="center"/>
    </xf>
    <xf numFmtId="0" fontId="28" fillId="11" borderId="13" xfId="0" applyFont="1" applyFill="1" applyBorder="1" applyAlignment="1">
      <alignment horizontal="left" vertical="center" wrapText="1"/>
    </xf>
    <xf numFmtId="0" fontId="48" fillId="0" borderId="0" xfId="0" applyFont="1" applyAlignment="1">
      <alignment horizontal="left" vertical="center"/>
    </xf>
    <xf numFmtId="0" fontId="38" fillId="20" borderId="38" xfId="0" applyFont="1" applyFill="1" applyBorder="1" applyAlignment="1">
      <alignment horizontal="center" vertical="center"/>
    </xf>
    <xf numFmtId="0" fontId="38" fillId="20" borderId="35" xfId="0" applyFont="1" applyFill="1" applyBorder="1" applyAlignment="1">
      <alignment horizontal="center" vertical="center"/>
    </xf>
    <xf numFmtId="0" fontId="38" fillId="20" borderId="39" xfId="0" applyFont="1" applyFill="1" applyBorder="1" applyAlignment="1">
      <alignment horizontal="center" vertical="center"/>
    </xf>
    <xf numFmtId="0" fontId="38" fillId="20" borderId="40" xfId="0" applyFont="1" applyFill="1" applyBorder="1" applyAlignment="1">
      <alignment horizontal="center" vertical="center"/>
    </xf>
    <xf numFmtId="0" fontId="38" fillId="20" borderId="0" xfId="0" applyFont="1" applyFill="1" applyAlignment="1">
      <alignment horizontal="center" vertical="center"/>
    </xf>
    <xf numFmtId="0" fontId="38" fillId="20" borderId="41" xfId="0" applyFont="1" applyFill="1" applyBorder="1" applyAlignment="1">
      <alignment horizontal="center" vertical="center"/>
    </xf>
    <xf numFmtId="0" fontId="38" fillId="20" borderId="42" xfId="0" applyFont="1" applyFill="1" applyBorder="1" applyAlignment="1">
      <alignment horizontal="center" vertical="center"/>
    </xf>
    <xf numFmtId="0" fontId="38" fillId="20" borderId="36" xfId="0" applyFont="1" applyFill="1" applyBorder="1" applyAlignment="1">
      <alignment horizontal="center" vertical="center"/>
    </xf>
    <xf numFmtId="0" fontId="38" fillId="20" borderId="43" xfId="0" applyFont="1" applyFill="1" applyBorder="1" applyAlignment="1">
      <alignment horizontal="center" vertical="center"/>
    </xf>
    <xf numFmtId="1" fontId="38" fillId="20" borderId="38" xfId="10" applyNumberFormat="1" applyFont="1" applyFill="1" applyBorder="1" applyAlignment="1">
      <alignment horizontal="center" vertical="center"/>
    </xf>
    <xf numFmtId="1" fontId="38" fillId="20" borderId="35" xfId="10" applyNumberFormat="1" applyFont="1" applyFill="1" applyBorder="1" applyAlignment="1">
      <alignment horizontal="center" vertical="center"/>
    </xf>
    <xf numFmtId="1" fontId="38" fillId="20" borderId="39" xfId="10" applyNumberFormat="1" applyFont="1" applyFill="1" applyBorder="1" applyAlignment="1">
      <alignment horizontal="center" vertical="center"/>
    </xf>
    <xf numFmtId="1" fontId="38" fillId="20" borderId="40" xfId="10" applyNumberFormat="1" applyFont="1" applyFill="1" applyBorder="1" applyAlignment="1">
      <alignment horizontal="center" vertical="center"/>
    </xf>
    <xf numFmtId="1" fontId="38" fillId="20" borderId="0" xfId="10" applyNumberFormat="1" applyFont="1" applyFill="1" applyBorder="1" applyAlignment="1">
      <alignment horizontal="center" vertical="center"/>
    </xf>
    <xf numFmtId="1" fontId="38" fillId="20" borderId="41" xfId="10" applyNumberFormat="1" applyFont="1" applyFill="1" applyBorder="1" applyAlignment="1">
      <alignment horizontal="center" vertical="center"/>
    </xf>
    <xf numFmtId="1" fontId="38" fillId="20" borderId="42" xfId="10" applyNumberFormat="1" applyFont="1" applyFill="1" applyBorder="1" applyAlignment="1">
      <alignment horizontal="center" vertical="center"/>
    </xf>
    <xf numFmtId="1" fontId="38" fillId="20" borderId="36" xfId="10" applyNumberFormat="1" applyFont="1" applyFill="1" applyBorder="1" applyAlignment="1">
      <alignment horizontal="center" vertical="center"/>
    </xf>
    <xf numFmtId="1" fontId="38" fillId="20" borderId="43" xfId="10" applyNumberFormat="1" applyFont="1" applyFill="1" applyBorder="1" applyAlignment="1">
      <alignment horizontal="center" vertical="center"/>
    </xf>
    <xf numFmtId="0" fontId="42" fillId="11" borderId="50" xfId="0" applyFont="1" applyFill="1" applyBorder="1" applyAlignment="1">
      <alignment horizontal="center" vertical="center" wrapText="1"/>
    </xf>
    <xf numFmtId="0" fontId="42" fillId="11" borderId="34" xfId="0" applyFont="1" applyFill="1" applyBorder="1" applyAlignment="1">
      <alignment horizontal="center" vertical="center" wrapText="1"/>
    </xf>
    <xf numFmtId="0" fontId="42" fillId="11" borderId="51" xfId="0" applyFont="1" applyFill="1" applyBorder="1" applyAlignment="1">
      <alignment horizontal="center" vertical="center" wrapText="1"/>
    </xf>
    <xf numFmtId="0" fontId="42" fillId="11" borderId="27" xfId="0" applyFont="1" applyFill="1" applyBorder="1" applyAlignment="1">
      <alignment horizontal="center" vertical="center" wrapText="1"/>
    </xf>
    <xf numFmtId="0" fontId="19" fillId="11" borderId="20" xfId="0" applyFont="1" applyFill="1" applyBorder="1" applyAlignment="1">
      <alignment horizontal="center" vertical="center"/>
    </xf>
    <xf numFmtId="0" fontId="19" fillId="11" borderId="34" xfId="0" applyFont="1" applyFill="1" applyBorder="1" applyAlignment="1">
      <alignment horizontal="center" vertical="center"/>
    </xf>
    <xf numFmtId="0" fontId="19" fillId="11" borderId="23" xfId="0" applyFont="1" applyFill="1" applyBorder="1" applyAlignment="1">
      <alignment horizontal="center" vertical="center"/>
    </xf>
    <xf numFmtId="0" fontId="19" fillId="11" borderId="27" xfId="0" applyFont="1" applyFill="1" applyBorder="1" applyAlignment="1">
      <alignment horizontal="center" vertical="center"/>
    </xf>
    <xf numFmtId="0" fontId="35" fillId="0" borderId="1" xfId="0" applyFont="1" applyBorder="1" applyAlignment="1">
      <alignment horizontal="center" vertical="center" wrapText="1"/>
    </xf>
    <xf numFmtId="0" fontId="36" fillId="11" borderId="1" xfId="0" applyFont="1" applyFill="1" applyBorder="1" applyAlignment="1">
      <alignment horizontal="center"/>
    </xf>
    <xf numFmtId="0" fontId="24" fillId="11" borderId="1" xfId="0" applyFont="1" applyFill="1" applyBorder="1" applyAlignment="1">
      <alignment horizontal="center" vertical="center" wrapText="1"/>
    </xf>
    <xf numFmtId="0" fontId="35" fillId="11"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37" fillId="11" borderId="1" xfId="0" applyFont="1" applyFill="1" applyBorder="1" applyAlignment="1">
      <alignment horizontal="center" vertical="center" wrapText="1"/>
    </xf>
    <xf numFmtId="0" fontId="38" fillId="11" borderId="1" xfId="0" applyFont="1" applyFill="1" applyBorder="1" applyAlignment="1">
      <alignment horizontal="center" vertical="center"/>
    </xf>
    <xf numFmtId="1" fontId="28" fillId="11" borderId="1" xfId="0" applyNumberFormat="1" applyFont="1" applyFill="1" applyBorder="1" applyAlignment="1">
      <alignment horizontal="left" vertical="center" wrapText="1"/>
    </xf>
    <xf numFmtId="0" fontId="28" fillId="11" borderId="10" xfId="0" applyFont="1" applyFill="1" applyBorder="1" applyAlignment="1">
      <alignment horizontal="center" vertical="center" wrapText="1"/>
    </xf>
    <xf numFmtId="9" fontId="28" fillId="11" borderId="1" xfId="271" applyFont="1" applyFill="1" applyBorder="1" applyAlignment="1">
      <alignment horizontal="center" vertical="center"/>
    </xf>
    <xf numFmtId="9" fontId="28" fillId="11" borderId="9" xfId="271" applyFont="1" applyFill="1" applyBorder="1" applyAlignment="1">
      <alignment horizontal="center" vertical="center"/>
    </xf>
    <xf numFmtId="0" fontId="28" fillId="11" borderId="10" xfId="0" applyFont="1" applyFill="1" applyBorder="1" applyAlignment="1">
      <alignment horizontal="left" vertical="center" wrapText="1"/>
    </xf>
    <xf numFmtId="0" fontId="28" fillId="11" borderId="9" xfId="0" applyFont="1" applyFill="1" applyBorder="1" applyAlignment="1">
      <alignment horizontal="left" vertical="center" wrapText="1"/>
    </xf>
    <xf numFmtId="9" fontId="28" fillId="11" borderId="12" xfId="271" applyFont="1" applyFill="1" applyBorder="1" applyAlignment="1">
      <alignment horizontal="center" vertical="center"/>
    </xf>
    <xf numFmtId="9" fontId="28" fillId="11" borderId="10" xfId="271" applyFont="1" applyFill="1" applyBorder="1" applyAlignment="1">
      <alignment horizontal="center" vertical="center"/>
    </xf>
    <xf numFmtId="0" fontId="28" fillId="11" borderId="12" xfId="0" applyFont="1" applyFill="1" applyBorder="1" applyAlignment="1">
      <alignment horizontal="left" vertical="center" wrapText="1"/>
    </xf>
    <xf numFmtId="49" fontId="28" fillId="11" borderId="10" xfId="0" applyNumberFormat="1" applyFont="1" applyFill="1" applyBorder="1" applyAlignment="1">
      <alignment horizontal="center" vertical="center" wrapText="1"/>
    </xf>
    <xf numFmtId="49" fontId="28" fillId="11" borderId="12" xfId="0" applyNumberFormat="1" applyFont="1" applyFill="1" applyBorder="1" applyAlignment="1">
      <alignment horizontal="center" vertical="center" wrapText="1"/>
    </xf>
    <xf numFmtId="0" fontId="17" fillId="16" borderId="1" xfId="9" applyFill="1" applyBorder="1" applyAlignment="1">
      <alignment horizontal="center" vertical="center" wrapText="1"/>
    </xf>
    <xf numFmtId="0" fontId="28" fillId="11" borderId="10"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12"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4" xfId="0" applyFont="1" applyFill="1" applyBorder="1" applyAlignment="1">
      <alignment horizontal="center" vertical="center"/>
    </xf>
    <xf numFmtId="0" fontId="28" fillId="11" borderId="28" xfId="0" applyFont="1" applyFill="1" applyBorder="1" applyAlignment="1">
      <alignment horizontal="center" vertical="center"/>
    </xf>
    <xf numFmtId="0" fontId="28" fillId="11" borderId="34" xfId="0" applyFont="1" applyFill="1" applyBorder="1" applyAlignment="1">
      <alignment horizontal="center" vertical="center"/>
    </xf>
    <xf numFmtId="0" fontId="28" fillId="11" borderId="32" xfId="0" applyFont="1" applyFill="1" applyBorder="1" applyAlignment="1">
      <alignment horizontal="center" vertical="center" wrapText="1"/>
    </xf>
    <xf numFmtId="0" fontId="28" fillId="11" borderId="33" xfId="0" applyFont="1" applyFill="1" applyBorder="1" applyAlignment="1">
      <alignment horizontal="center" vertical="center" wrapText="1"/>
    </xf>
    <xf numFmtId="0" fontId="27" fillId="11" borderId="31" xfId="0" applyFont="1" applyFill="1" applyBorder="1" applyAlignment="1">
      <alignment horizontal="center" vertical="center" wrapText="1"/>
    </xf>
    <xf numFmtId="0" fontId="28" fillId="11" borderId="12" xfId="0" applyFont="1" applyFill="1" applyBorder="1" applyAlignment="1">
      <alignment horizontal="center" vertical="center" wrapText="1"/>
    </xf>
    <xf numFmtId="0" fontId="27" fillId="11" borderId="17" xfId="0" applyFont="1" applyFill="1" applyBorder="1" applyAlignment="1">
      <alignment horizontal="center" vertical="center" wrapText="1"/>
    </xf>
    <xf numFmtId="1" fontId="28" fillId="11" borderId="10" xfId="10" applyNumberFormat="1" applyFont="1" applyFill="1" applyBorder="1" applyAlignment="1">
      <alignment horizontal="center" vertical="center" wrapText="1"/>
    </xf>
    <xf numFmtId="1" fontId="28" fillId="11" borderId="1" xfId="10" applyNumberFormat="1" applyFont="1" applyFill="1" applyBorder="1" applyAlignment="1">
      <alignment horizontal="center" vertical="center" wrapText="1"/>
    </xf>
    <xf numFmtId="1" fontId="28" fillId="11" borderId="12" xfId="10" applyNumberFormat="1" applyFont="1" applyFill="1" applyBorder="1" applyAlignment="1">
      <alignment horizontal="center" vertical="center" wrapText="1"/>
    </xf>
    <xf numFmtId="1" fontId="28" fillId="11" borderId="9" xfId="10" applyNumberFormat="1" applyFont="1" applyFill="1" applyBorder="1" applyAlignment="1">
      <alignment horizontal="center" vertical="center" wrapText="1"/>
    </xf>
    <xf numFmtId="1" fontId="28" fillId="11" borderId="10" xfId="0" applyNumberFormat="1" applyFont="1" applyFill="1" applyBorder="1" applyAlignment="1">
      <alignment horizontal="left" vertical="center" wrapText="1"/>
    </xf>
    <xf numFmtId="1" fontId="28" fillId="11" borderId="9" xfId="0" applyNumberFormat="1" applyFont="1" applyFill="1" applyBorder="1" applyAlignment="1">
      <alignment horizontal="left" vertical="center" wrapText="1"/>
    </xf>
    <xf numFmtId="0" fontId="47" fillId="20" borderId="38" xfId="0" applyFont="1" applyFill="1" applyBorder="1" applyAlignment="1">
      <alignment horizontal="center" vertical="center" wrapText="1"/>
    </xf>
    <xf numFmtId="0" fontId="47" fillId="20" borderId="35" xfId="0" applyFont="1" applyFill="1" applyBorder="1" applyAlignment="1">
      <alignment horizontal="center" vertical="center" wrapText="1"/>
    </xf>
    <xf numFmtId="0" fontId="47" fillId="20" borderId="39" xfId="0" applyFont="1" applyFill="1" applyBorder="1" applyAlignment="1">
      <alignment horizontal="center" vertical="center" wrapText="1"/>
    </xf>
    <xf numFmtId="0" fontId="47" fillId="20" borderId="40" xfId="0" applyFont="1" applyFill="1" applyBorder="1" applyAlignment="1">
      <alignment horizontal="center" vertical="center" wrapText="1"/>
    </xf>
    <xf numFmtId="0" fontId="47" fillId="20" borderId="0" xfId="0" applyFont="1" applyFill="1" applyAlignment="1">
      <alignment horizontal="center" vertical="center" wrapText="1"/>
    </xf>
    <xf numFmtId="0" fontId="47" fillId="20" borderId="41" xfId="0" applyFont="1" applyFill="1" applyBorder="1" applyAlignment="1">
      <alignment horizontal="center" vertical="center" wrapText="1"/>
    </xf>
    <xf numFmtId="0" fontId="47" fillId="20" borderId="42" xfId="0" applyFont="1" applyFill="1" applyBorder="1" applyAlignment="1">
      <alignment horizontal="center" vertical="center" wrapText="1"/>
    </xf>
    <xf numFmtId="0" fontId="47" fillId="20" borderId="36" xfId="0" applyFont="1" applyFill="1" applyBorder="1" applyAlignment="1">
      <alignment horizontal="center" vertical="center" wrapText="1"/>
    </xf>
    <xf numFmtId="0" fontId="47" fillId="20" borderId="43" xfId="0" applyFont="1" applyFill="1" applyBorder="1" applyAlignment="1">
      <alignment horizontal="center" vertical="center" wrapText="1"/>
    </xf>
    <xf numFmtId="9" fontId="28" fillId="11" borderId="21" xfId="271" applyFont="1" applyFill="1" applyBorder="1" applyAlignment="1">
      <alignment horizontal="center" vertical="center"/>
    </xf>
    <xf numFmtId="9" fontId="28" fillId="11" borderId="25" xfId="271" applyFont="1" applyFill="1" applyBorder="1" applyAlignment="1">
      <alignment horizontal="center" vertical="center"/>
    </xf>
    <xf numFmtId="9" fontId="28" fillId="11" borderId="13" xfId="271" applyFont="1" applyFill="1" applyBorder="1" applyAlignment="1">
      <alignment horizontal="center" vertical="center"/>
    </xf>
    <xf numFmtId="9" fontId="28" fillId="11" borderId="37" xfId="271" applyFont="1" applyFill="1" applyBorder="1" applyAlignment="1">
      <alignment horizontal="center" vertical="center"/>
    </xf>
    <xf numFmtId="0" fontId="27" fillId="11" borderId="38" xfId="0" applyFont="1" applyFill="1" applyBorder="1" applyAlignment="1">
      <alignment horizontal="center" vertical="center" wrapText="1"/>
    </xf>
    <xf numFmtId="0" fontId="27" fillId="11" borderId="35" xfId="0" applyFont="1" applyFill="1" applyBorder="1" applyAlignment="1">
      <alignment horizontal="center" vertical="center" wrapText="1"/>
    </xf>
    <xf numFmtId="0" fontId="28" fillId="11" borderId="46" xfId="0" applyFont="1" applyFill="1" applyBorder="1" applyAlignment="1">
      <alignment horizontal="center" vertical="center" wrapText="1"/>
    </xf>
    <xf numFmtId="0" fontId="28" fillId="11" borderId="47" xfId="0" applyFont="1" applyFill="1" applyBorder="1" applyAlignment="1">
      <alignment horizontal="center" vertical="center" wrapText="1"/>
    </xf>
    <xf numFmtId="166" fontId="28" fillId="11" borderId="1" xfId="10" applyNumberFormat="1" applyFont="1" applyFill="1" applyBorder="1" applyAlignment="1">
      <alignment horizontal="left" vertical="center" wrapText="1"/>
    </xf>
    <xf numFmtId="166" fontId="28" fillId="11" borderId="9" xfId="10" applyNumberFormat="1" applyFont="1" applyFill="1" applyBorder="1" applyAlignment="1">
      <alignment horizontal="left" vertical="center" wrapText="1"/>
    </xf>
    <xf numFmtId="1" fontId="28" fillId="11" borderId="13" xfId="0" applyNumberFormat="1" applyFont="1" applyFill="1" applyBorder="1" applyAlignment="1">
      <alignment horizontal="center" vertical="center" wrapText="1"/>
    </xf>
    <xf numFmtId="1" fontId="28" fillId="11" borderId="1" xfId="0" applyNumberFormat="1" applyFont="1" applyFill="1" applyBorder="1" applyAlignment="1">
      <alignment horizontal="center" vertical="center" wrapText="1"/>
    </xf>
    <xf numFmtId="1" fontId="28" fillId="11" borderId="9" xfId="0" applyNumberFormat="1" applyFont="1" applyFill="1" applyBorder="1" applyAlignment="1">
      <alignment horizontal="center" vertical="center" wrapText="1"/>
    </xf>
    <xf numFmtId="9" fontId="28" fillId="11" borderId="10" xfId="0" applyNumberFormat="1" applyFont="1" applyFill="1" applyBorder="1" applyAlignment="1">
      <alignment horizontal="left" vertical="center" wrapText="1"/>
    </xf>
    <xf numFmtId="9" fontId="28" fillId="11" borderId="1" xfId="0" applyNumberFormat="1" applyFont="1" applyFill="1" applyBorder="1" applyAlignment="1">
      <alignment horizontal="left" vertical="center" wrapText="1"/>
    </xf>
    <xf numFmtId="9" fontId="28" fillId="11" borderId="12" xfId="271" applyFont="1" applyFill="1" applyBorder="1" applyAlignment="1">
      <alignment horizontal="center" vertical="center" wrapText="1"/>
    </xf>
    <xf numFmtId="1" fontId="28" fillId="11" borderId="13" xfId="0" applyNumberFormat="1" applyFont="1" applyFill="1" applyBorder="1" applyAlignment="1">
      <alignment horizontal="left" vertical="center" wrapText="1"/>
    </xf>
    <xf numFmtId="1" fontId="28" fillId="11" borderId="25" xfId="0" applyNumberFormat="1" applyFont="1" applyFill="1" applyBorder="1" applyAlignment="1">
      <alignment horizontal="left" vertical="center" wrapText="1"/>
    </xf>
    <xf numFmtId="1" fontId="28" fillId="11" borderId="37" xfId="0" applyNumberFormat="1" applyFont="1" applyFill="1" applyBorder="1" applyAlignment="1">
      <alignment horizontal="left" vertical="center" wrapText="1"/>
    </xf>
    <xf numFmtId="1" fontId="28" fillId="11" borderId="21" xfId="0" applyNumberFormat="1" applyFont="1" applyFill="1" applyBorder="1" applyAlignment="1">
      <alignment horizontal="left" vertical="center" wrapText="1"/>
    </xf>
    <xf numFmtId="1" fontId="28" fillId="11" borderId="12" xfId="0" applyNumberFormat="1" applyFont="1" applyFill="1" applyBorder="1" applyAlignment="1">
      <alignment horizontal="left" vertical="center" wrapText="1"/>
    </xf>
    <xf numFmtId="1" fontId="28" fillId="11" borderId="10" xfId="0" applyNumberFormat="1" applyFont="1" applyFill="1" applyBorder="1" applyAlignment="1">
      <alignment horizontal="center" vertical="center" wrapText="1"/>
    </xf>
    <xf numFmtId="1" fontId="28" fillId="11" borderId="12" xfId="0" applyNumberFormat="1" applyFont="1" applyFill="1" applyBorder="1" applyAlignment="1">
      <alignment horizontal="center" vertical="center" wrapText="1"/>
    </xf>
    <xf numFmtId="0" fontId="28" fillId="11" borderId="22" xfId="0" applyFont="1" applyFill="1" applyBorder="1" applyAlignment="1">
      <alignment horizontal="center" vertical="center" wrapText="1"/>
    </xf>
    <xf numFmtId="0" fontId="28" fillId="11" borderId="4" xfId="0" applyFont="1" applyFill="1" applyBorder="1" applyAlignment="1">
      <alignment horizontal="center" vertical="center" wrapText="1"/>
    </xf>
    <xf numFmtId="0" fontId="28" fillId="11" borderId="34" xfId="0" applyFont="1" applyFill="1" applyBorder="1" applyAlignment="1">
      <alignment horizontal="center" vertical="center" wrapText="1"/>
    </xf>
    <xf numFmtId="0" fontId="28" fillId="11" borderId="27" xfId="0" applyFont="1" applyFill="1" applyBorder="1" applyAlignment="1">
      <alignment horizontal="center" vertical="center"/>
    </xf>
    <xf numFmtId="0" fontId="27" fillId="11" borderId="16" xfId="0" applyFont="1" applyFill="1" applyBorder="1" applyAlignment="1">
      <alignment horizontal="center" vertical="center" wrapText="1"/>
    </xf>
    <xf numFmtId="0" fontId="27" fillId="23" borderId="31" xfId="0" applyFont="1" applyFill="1" applyBorder="1" applyAlignment="1">
      <alignment horizontal="center" vertical="center" wrapText="1"/>
    </xf>
    <xf numFmtId="0" fontId="27" fillId="23" borderId="16" xfId="0" applyFont="1" applyFill="1" applyBorder="1" applyAlignment="1">
      <alignment horizontal="center" vertical="center" wrapText="1"/>
    </xf>
    <xf numFmtId="0" fontId="28" fillId="11" borderId="7" xfId="0" applyFont="1" applyFill="1" applyBorder="1" applyAlignment="1">
      <alignment horizontal="center" vertical="center" wrapText="1"/>
    </xf>
    <xf numFmtId="0" fontId="28" fillId="11" borderId="5" xfId="0" applyFont="1" applyFill="1" applyBorder="1" applyAlignment="1">
      <alignment horizontal="center" vertical="center" wrapText="1"/>
    </xf>
    <xf numFmtId="0" fontId="28" fillId="11" borderId="49" xfId="0" applyFont="1" applyFill="1" applyBorder="1" applyAlignment="1">
      <alignment horizontal="center" vertical="center" wrapText="1"/>
    </xf>
    <xf numFmtId="0" fontId="28" fillId="11" borderId="21" xfId="0" applyFont="1" applyFill="1" applyBorder="1" applyAlignment="1">
      <alignment horizontal="center" vertical="center" wrapText="1"/>
    </xf>
    <xf numFmtId="0" fontId="28" fillId="11" borderId="8" xfId="0" applyFont="1" applyFill="1" applyBorder="1" applyAlignment="1">
      <alignment horizontal="center" vertical="center" wrapText="1"/>
    </xf>
    <xf numFmtId="0" fontId="28" fillId="11" borderId="25" xfId="0" applyFont="1" applyFill="1" applyBorder="1" applyAlignment="1">
      <alignment horizontal="left" vertical="center" wrapText="1"/>
    </xf>
    <xf numFmtId="0" fontId="28" fillId="11" borderId="37" xfId="0" applyFont="1" applyFill="1" applyBorder="1" applyAlignment="1">
      <alignment horizontal="left" vertical="center" wrapText="1"/>
    </xf>
    <xf numFmtId="1" fontId="28" fillId="11" borderId="13" xfId="10" applyNumberFormat="1" applyFont="1" applyFill="1" applyBorder="1" applyAlignment="1">
      <alignment horizontal="center" vertical="center"/>
    </xf>
    <xf numFmtId="1" fontId="28" fillId="11" borderId="1" xfId="10" applyNumberFormat="1" applyFont="1" applyFill="1" applyBorder="1" applyAlignment="1">
      <alignment horizontal="center" vertical="center"/>
    </xf>
    <xf numFmtId="1" fontId="28" fillId="11" borderId="12" xfId="10" applyNumberFormat="1" applyFont="1" applyFill="1" applyBorder="1" applyAlignment="1">
      <alignment horizontal="center" vertical="center"/>
    </xf>
    <xf numFmtId="0" fontId="28" fillId="11" borderId="37" xfId="0" applyFont="1" applyFill="1" applyBorder="1" applyAlignment="1">
      <alignment horizontal="center" vertical="center" wrapText="1"/>
    </xf>
    <xf numFmtId="1" fontId="28" fillId="11" borderId="10" xfId="10" applyNumberFormat="1" applyFont="1" applyFill="1" applyBorder="1" applyAlignment="1">
      <alignment horizontal="center" vertical="center"/>
    </xf>
    <xf numFmtId="1" fontId="28" fillId="11" borderId="9" xfId="10" applyNumberFormat="1" applyFont="1" applyFill="1" applyBorder="1" applyAlignment="1">
      <alignment horizontal="center" vertical="center"/>
    </xf>
    <xf numFmtId="1" fontId="28" fillId="11" borderId="21" xfId="10" applyNumberFormat="1" applyFont="1" applyFill="1" applyBorder="1" applyAlignment="1">
      <alignment horizontal="center" vertical="center"/>
    </xf>
    <xf numFmtId="1" fontId="28" fillId="11" borderId="25" xfId="10" applyNumberFormat="1" applyFont="1" applyFill="1" applyBorder="1" applyAlignment="1">
      <alignment horizontal="center" vertical="center"/>
    </xf>
    <xf numFmtId="1" fontId="28" fillId="11" borderId="37" xfId="10" applyNumberFormat="1" applyFont="1" applyFill="1" applyBorder="1" applyAlignment="1">
      <alignment horizontal="center" vertical="center"/>
    </xf>
    <xf numFmtId="0" fontId="28" fillId="11" borderId="21" xfId="0" applyFont="1" applyFill="1" applyBorder="1" applyAlignment="1">
      <alignment horizontal="left" vertical="center" wrapText="1"/>
    </xf>
    <xf numFmtId="9" fontId="28" fillId="11" borderId="5" xfId="0" applyNumberFormat="1" applyFont="1" applyFill="1" applyBorder="1" applyAlignment="1">
      <alignment horizontal="center" vertical="center" wrapText="1"/>
    </xf>
    <xf numFmtId="9" fontId="28" fillId="11" borderId="8" xfId="0" applyNumberFormat="1" applyFont="1" applyFill="1" applyBorder="1" applyAlignment="1">
      <alignment horizontal="center" vertical="center" wrapText="1"/>
    </xf>
    <xf numFmtId="0" fontId="28" fillId="11" borderId="14" xfId="0" applyFont="1" applyFill="1" applyBorder="1" applyAlignment="1">
      <alignment horizontal="center" vertical="center" wrapText="1"/>
    </xf>
    <xf numFmtId="9" fontId="28" fillId="11" borderId="7" xfId="0" applyNumberFormat="1" applyFont="1" applyFill="1" applyBorder="1" applyAlignment="1">
      <alignment horizontal="center" vertical="center" wrapText="1"/>
    </xf>
    <xf numFmtId="1" fontId="28" fillId="11" borderId="7" xfId="0" applyNumberFormat="1" applyFont="1" applyFill="1" applyBorder="1" applyAlignment="1">
      <alignment horizontal="center" vertical="center" wrapText="1"/>
    </xf>
    <xf numFmtId="1" fontId="28" fillId="11" borderId="5" xfId="0" applyNumberFormat="1" applyFont="1" applyFill="1" applyBorder="1" applyAlignment="1">
      <alignment horizontal="center" vertical="center" wrapText="1"/>
    </xf>
    <xf numFmtId="1" fontId="28" fillId="11" borderId="8" xfId="0" applyNumberFormat="1" applyFont="1" applyFill="1" applyBorder="1" applyAlignment="1">
      <alignment horizontal="center" vertical="center" wrapText="1"/>
    </xf>
    <xf numFmtId="9" fontId="28" fillId="11" borderId="10" xfId="271" applyFont="1" applyFill="1" applyBorder="1" applyAlignment="1">
      <alignment horizontal="center" vertical="center" wrapText="1"/>
    </xf>
    <xf numFmtId="49" fontId="28" fillId="11" borderId="7" xfId="0" applyNumberFormat="1" applyFont="1" applyFill="1" applyBorder="1" applyAlignment="1">
      <alignment horizontal="center" vertical="center" wrapText="1"/>
    </xf>
    <xf numFmtId="49" fontId="28" fillId="11" borderId="5" xfId="0" applyNumberFormat="1" applyFont="1" applyFill="1" applyBorder="1" applyAlignment="1">
      <alignment horizontal="center" vertical="center" wrapText="1"/>
    </xf>
    <xf numFmtId="49" fontId="28" fillId="11" borderId="49" xfId="0" applyNumberFormat="1" applyFont="1" applyFill="1" applyBorder="1" applyAlignment="1">
      <alignment horizontal="center" vertical="center" wrapText="1"/>
    </xf>
    <xf numFmtId="166" fontId="28" fillId="11" borderId="13" xfId="10" applyNumberFormat="1" applyFont="1" applyFill="1" applyBorder="1" applyAlignment="1">
      <alignment horizontal="left" vertical="center" wrapText="1"/>
    </xf>
    <xf numFmtId="1" fontId="28" fillId="11" borderId="13" xfId="10" applyNumberFormat="1" applyFont="1" applyFill="1" applyBorder="1" applyAlignment="1">
      <alignment horizontal="center" vertical="center" wrapText="1"/>
    </xf>
    <xf numFmtId="0" fontId="28" fillId="23" borderId="17" xfId="0" applyFont="1" applyFill="1" applyBorder="1" applyAlignment="1">
      <alignment horizontal="center" vertical="center" wrapText="1"/>
    </xf>
    <xf numFmtId="0" fontId="28" fillId="23" borderId="31" xfId="0" applyFont="1" applyFill="1" applyBorder="1" applyAlignment="1">
      <alignment horizontal="center" vertical="center" wrapText="1"/>
    </xf>
    <xf numFmtId="0" fontId="28" fillId="23" borderId="16" xfId="0" applyFont="1" applyFill="1" applyBorder="1" applyAlignment="1">
      <alignment horizontal="center" vertical="center" wrapText="1"/>
    </xf>
    <xf numFmtId="166" fontId="28" fillId="11" borderId="13" xfId="10" applyNumberFormat="1" applyFont="1" applyFill="1" applyBorder="1" applyAlignment="1">
      <alignment horizontal="center" vertical="center" wrapText="1"/>
    </xf>
    <xf numFmtId="166" fontId="28" fillId="11" borderId="1" xfId="10" applyNumberFormat="1" applyFont="1" applyFill="1" applyBorder="1" applyAlignment="1">
      <alignment horizontal="center" vertical="center" wrapText="1"/>
    </xf>
    <xf numFmtId="166" fontId="28" fillId="11" borderId="9" xfId="10" applyNumberFormat="1" applyFont="1" applyFill="1" applyBorder="1" applyAlignment="1">
      <alignment horizontal="center" vertical="center" wrapText="1"/>
    </xf>
    <xf numFmtId="0" fontId="28" fillId="11" borderId="1" xfId="0" applyFont="1" applyFill="1" applyBorder="1" applyAlignment="1">
      <alignment horizontal="left" vertical="top" wrapText="1"/>
    </xf>
    <xf numFmtId="0" fontId="28" fillId="11" borderId="12" xfId="0" applyFont="1" applyFill="1" applyBorder="1" applyAlignment="1">
      <alignment horizontal="left" vertical="top" wrapText="1"/>
    </xf>
    <xf numFmtId="0" fontId="38" fillId="11" borderId="50" xfId="0" applyFont="1" applyFill="1" applyBorder="1" applyAlignment="1">
      <alignment horizontal="center" vertical="center"/>
    </xf>
    <xf numFmtId="0" fontId="38" fillId="11" borderId="0" xfId="0" applyFont="1" applyFill="1" applyAlignment="1">
      <alignment horizontal="center" vertical="center"/>
    </xf>
    <xf numFmtId="0" fontId="38" fillId="11" borderId="18" xfId="0" applyFont="1" applyFill="1" applyBorder="1" applyAlignment="1">
      <alignment horizontal="center" vertical="center"/>
    </xf>
    <xf numFmtId="0" fontId="38" fillId="11" borderId="51" xfId="0" applyFont="1" applyFill="1" applyBorder="1" applyAlignment="1">
      <alignment horizontal="center" vertical="center"/>
    </xf>
    <xf numFmtId="0" fontId="38" fillId="11" borderId="27" xfId="0" applyFont="1" applyFill="1" applyBorder="1" applyAlignment="1">
      <alignment horizontal="center" vertical="center"/>
    </xf>
    <xf numFmtId="0" fontId="38" fillId="11" borderId="26" xfId="0" applyFont="1" applyFill="1" applyBorder="1" applyAlignment="1">
      <alignment horizontal="center" vertical="center" wrapText="1"/>
    </xf>
    <xf numFmtId="0" fontId="38" fillId="11" borderId="0" xfId="0" applyFont="1" applyFill="1" applyAlignment="1">
      <alignment horizontal="center" vertical="center" wrapText="1"/>
    </xf>
    <xf numFmtId="0" fontId="38" fillId="11" borderId="23" xfId="0" applyFont="1" applyFill="1" applyBorder="1" applyAlignment="1">
      <alignment horizontal="center" vertical="center" wrapText="1"/>
    </xf>
    <xf numFmtId="0" fontId="38" fillId="11" borderId="51" xfId="0" applyFont="1" applyFill="1" applyBorder="1" applyAlignment="1">
      <alignment horizontal="center" vertical="center" wrapText="1"/>
    </xf>
    <xf numFmtId="0" fontId="31" fillId="11" borderId="2" xfId="0" applyFont="1" applyFill="1" applyBorder="1" applyAlignment="1">
      <alignment horizontal="center" vertical="center" wrapText="1"/>
    </xf>
    <xf numFmtId="0" fontId="31" fillId="11" borderId="4" xfId="0" applyFont="1" applyFill="1" applyBorder="1" applyAlignment="1">
      <alignment horizontal="center" vertical="center" wrapText="1"/>
    </xf>
    <xf numFmtId="0" fontId="28" fillId="11" borderId="28" xfId="0" applyFont="1" applyFill="1" applyBorder="1" applyAlignment="1">
      <alignment horizontal="center" vertical="center" wrapText="1"/>
    </xf>
    <xf numFmtId="0" fontId="30" fillId="11" borderId="25" xfId="9" applyFont="1" applyFill="1" applyBorder="1" applyAlignment="1">
      <alignment horizontal="center" vertical="center" wrapText="1"/>
    </xf>
    <xf numFmtId="0" fontId="30" fillId="11" borderId="13" xfId="9" applyFont="1" applyFill="1" applyBorder="1" applyAlignment="1">
      <alignment horizontal="center" vertical="center" wrapText="1"/>
    </xf>
    <xf numFmtId="0" fontId="30" fillId="11" borderId="9" xfId="9" applyFont="1" applyFill="1" applyBorder="1" applyAlignment="1">
      <alignment horizontal="center" vertical="center" wrapText="1"/>
    </xf>
    <xf numFmtId="172" fontId="40" fillId="11" borderId="44" xfId="271" applyNumberFormat="1" applyFont="1" applyFill="1" applyBorder="1" applyAlignment="1">
      <alignment horizontal="center" vertical="center"/>
    </xf>
    <xf numFmtId="172" fontId="40" fillId="11" borderId="48" xfId="271" applyNumberFormat="1" applyFont="1" applyFill="1" applyBorder="1" applyAlignment="1">
      <alignment horizontal="center" vertical="center"/>
    </xf>
    <xf numFmtId="172" fontId="40" fillId="11" borderId="45" xfId="271" applyNumberFormat="1" applyFont="1" applyFill="1" applyBorder="1" applyAlignment="1">
      <alignment horizontal="center" vertical="center"/>
    </xf>
    <xf numFmtId="0" fontId="39" fillId="11" borderId="38" xfId="0" applyFont="1" applyFill="1" applyBorder="1" applyAlignment="1">
      <alignment horizontal="left" vertical="center" wrapText="1"/>
    </xf>
    <xf numFmtId="0" fontId="39" fillId="11" borderId="35" xfId="0" applyFont="1" applyFill="1" applyBorder="1" applyAlignment="1">
      <alignment horizontal="left" vertical="center" wrapText="1"/>
    </xf>
    <xf numFmtId="0" fontId="39" fillId="11" borderId="39" xfId="0" applyFont="1" applyFill="1" applyBorder="1" applyAlignment="1">
      <alignment horizontal="left" vertical="center" wrapText="1"/>
    </xf>
    <xf numFmtId="0" fontId="39" fillId="11" borderId="42" xfId="0" applyFont="1" applyFill="1" applyBorder="1" applyAlignment="1">
      <alignment horizontal="left" vertical="center" wrapText="1"/>
    </xf>
    <xf numFmtId="0" fontId="39" fillId="11" borderId="36" xfId="0" applyFont="1" applyFill="1" applyBorder="1" applyAlignment="1">
      <alignment horizontal="left" vertical="center" wrapText="1"/>
    </xf>
    <xf numFmtId="0" fontId="39" fillId="11" borderId="43" xfId="0" applyFont="1" applyFill="1" applyBorder="1" applyAlignment="1">
      <alignment horizontal="left" vertical="center" wrapText="1"/>
    </xf>
    <xf numFmtId="174" fontId="40" fillId="11" borderId="44" xfId="0" applyNumberFormat="1" applyFont="1" applyFill="1" applyBorder="1" applyAlignment="1">
      <alignment horizontal="center" vertical="center"/>
    </xf>
    <xf numFmtId="174" fontId="40" fillId="11" borderId="45" xfId="0" applyNumberFormat="1" applyFont="1" applyFill="1" applyBorder="1" applyAlignment="1">
      <alignment horizontal="center" vertical="center"/>
    </xf>
    <xf numFmtId="0" fontId="7" fillId="0" borderId="1" xfId="265" applyFont="1" applyBorder="1" applyAlignment="1">
      <alignment horizontal="center" wrapText="1"/>
    </xf>
    <xf numFmtId="0" fontId="6" fillId="12" borderId="7" xfId="265" applyFont="1" applyFill="1" applyBorder="1" applyAlignment="1">
      <alignment horizontal="center" vertical="center"/>
    </xf>
    <xf numFmtId="0" fontId="6" fillId="12" borderId="10" xfId="265" applyFont="1" applyFill="1" applyBorder="1" applyAlignment="1">
      <alignment horizontal="center" vertical="center"/>
    </xf>
    <xf numFmtId="0" fontId="6" fillId="12" borderId="11" xfId="265" applyFont="1" applyFill="1" applyBorder="1" applyAlignment="1">
      <alignment horizontal="center" vertical="center"/>
    </xf>
    <xf numFmtId="0" fontId="6" fillId="12" borderId="1" xfId="265" applyFont="1" applyFill="1" applyBorder="1" applyAlignment="1">
      <alignment horizontal="center" vertical="center"/>
    </xf>
    <xf numFmtId="0" fontId="7" fillId="0" borderId="1" xfId="265" applyFont="1" applyBorder="1" applyAlignment="1">
      <alignment horizontal="center" vertical="center" wrapText="1"/>
    </xf>
    <xf numFmtId="0" fontId="6" fillId="12" borderId="2" xfId="265" applyFont="1" applyFill="1" applyBorder="1" applyAlignment="1">
      <alignment horizontal="center" vertical="center"/>
    </xf>
    <xf numFmtId="0" fontId="6" fillId="12" borderId="3" xfId="265" applyFont="1" applyFill="1" applyBorder="1" applyAlignment="1">
      <alignment horizontal="center" vertical="center"/>
    </xf>
    <xf numFmtId="0" fontId="6" fillId="12" borderId="4" xfId="265" applyFont="1" applyFill="1" applyBorder="1" applyAlignment="1">
      <alignment horizontal="center" vertical="center"/>
    </xf>
    <xf numFmtId="0" fontId="7" fillId="0" borderId="1" xfId="265" applyFont="1" applyBorder="1" applyAlignment="1">
      <alignment horizontal="center" vertical="center"/>
    </xf>
    <xf numFmtId="0" fontId="41" fillId="22" borderId="1" xfId="0" applyFont="1" applyFill="1" applyBorder="1" applyAlignment="1">
      <alignment horizontal="center" vertical="center"/>
    </xf>
  </cellXfs>
  <cellStyles count="274">
    <cellStyle name="60% - Énfasis1 2" xfId="1" xr:uid="{00000000-0005-0000-0000-000000000000}"/>
    <cellStyle name="60% - Énfasis2 2" xfId="2" xr:uid="{00000000-0005-0000-0000-000001000000}"/>
    <cellStyle name="60% - Énfasis3 2" xfId="3" xr:uid="{00000000-0005-0000-0000-000002000000}"/>
    <cellStyle name="60% - Énfasis4 2" xfId="4" xr:uid="{00000000-0005-0000-0000-000003000000}"/>
    <cellStyle name="60% - Énfasis5 2" xfId="5" xr:uid="{00000000-0005-0000-0000-000004000000}"/>
    <cellStyle name="60% - Énfasis6 2" xfId="6" xr:uid="{00000000-0005-0000-0000-000005000000}"/>
    <cellStyle name="BodyStyle" xfId="7" xr:uid="{00000000-0005-0000-0000-000006000000}"/>
    <cellStyle name="HeaderStyle" xfId="8" xr:uid="{00000000-0005-0000-0000-000007000000}"/>
    <cellStyle name="Hipervínculo" xfId="9" builtinId="8"/>
    <cellStyle name="Millares" xfId="10" builtinId="3"/>
    <cellStyle name="Millares 10" xfId="11" xr:uid="{00000000-0005-0000-0000-00000A000000}"/>
    <cellStyle name="Millares 2" xfId="12" xr:uid="{00000000-0005-0000-0000-00000B000000}"/>
    <cellStyle name="Millares 2 2" xfId="13" xr:uid="{00000000-0005-0000-0000-00000C000000}"/>
    <cellStyle name="Millares 2 2 2" xfId="14" xr:uid="{00000000-0005-0000-0000-00000D000000}"/>
    <cellStyle name="Millares 2 2 2 2" xfId="15" xr:uid="{00000000-0005-0000-0000-00000E000000}"/>
    <cellStyle name="Millares 2 2 2 2 2" xfId="16" xr:uid="{00000000-0005-0000-0000-00000F000000}"/>
    <cellStyle name="Millares 2 2 2 2 3" xfId="17" xr:uid="{00000000-0005-0000-0000-000010000000}"/>
    <cellStyle name="Millares 2 2 2 3" xfId="18" xr:uid="{00000000-0005-0000-0000-000011000000}"/>
    <cellStyle name="Millares 2 2 2 4" xfId="19" xr:uid="{00000000-0005-0000-0000-000012000000}"/>
    <cellStyle name="Millares 2 2 3" xfId="20" xr:uid="{00000000-0005-0000-0000-000013000000}"/>
    <cellStyle name="Millares 2 2 3 2" xfId="21" xr:uid="{00000000-0005-0000-0000-000014000000}"/>
    <cellStyle name="Millares 2 2 3 3" xfId="22" xr:uid="{00000000-0005-0000-0000-000015000000}"/>
    <cellStyle name="Millares 2 2 4" xfId="23" xr:uid="{00000000-0005-0000-0000-000016000000}"/>
    <cellStyle name="Millares 2 2 5" xfId="24" xr:uid="{00000000-0005-0000-0000-000017000000}"/>
    <cellStyle name="Millares 2 3" xfId="25" xr:uid="{00000000-0005-0000-0000-000018000000}"/>
    <cellStyle name="Millares 2 3 2" xfId="26" xr:uid="{00000000-0005-0000-0000-000019000000}"/>
    <cellStyle name="Millares 2 3 2 2" xfId="27" xr:uid="{00000000-0005-0000-0000-00001A000000}"/>
    <cellStyle name="Millares 2 3 2 2 2" xfId="28" xr:uid="{00000000-0005-0000-0000-00001B000000}"/>
    <cellStyle name="Millares 2 3 2 2 3" xfId="29" xr:uid="{00000000-0005-0000-0000-00001C000000}"/>
    <cellStyle name="Millares 2 3 2 3" xfId="30" xr:uid="{00000000-0005-0000-0000-00001D000000}"/>
    <cellStyle name="Millares 2 3 2 4" xfId="31" xr:uid="{00000000-0005-0000-0000-00001E000000}"/>
    <cellStyle name="Millares 2 3 3" xfId="32" xr:uid="{00000000-0005-0000-0000-00001F000000}"/>
    <cellStyle name="Millares 2 3 3 2" xfId="33" xr:uid="{00000000-0005-0000-0000-000020000000}"/>
    <cellStyle name="Millares 2 3 3 3" xfId="34" xr:uid="{00000000-0005-0000-0000-000021000000}"/>
    <cellStyle name="Millares 2 3 4" xfId="35" xr:uid="{00000000-0005-0000-0000-000022000000}"/>
    <cellStyle name="Millares 2 3 5" xfId="36" xr:uid="{00000000-0005-0000-0000-000023000000}"/>
    <cellStyle name="Millares 2 4" xfId="37" xr:uid="{00000000-0005-0000-0000-000024000000}"/>
    <cellStyle name="Millares 2 4 2" xfId="38" xr:uid="{00000000-0005-0000-0000-000025000000}"/>
    <cellStyle name="Millares 2 4 2 2" xfId="39" xr:uid="{00000000-0005-0000-0000-000026000000}"/>
    <cellStyle name="Millares 2 4 2 3" xfId="40" xr:uid="{00000000-0005-0000-0000-000027000000}"/>
    <cellStyle name="Millares 2 4 3" xfId="41" xr:uid="{00000000-0005-0000-0000-000028000000}"/>
    <cellStyle name="Millares 2 4 4" xfId="42" xr:uid="{00000000-0005-0000-0000-000029000000}"/>
    <cellStyle name="Millares 2 5" xfId="43" xr:uid="{00000000-0005-0000-0000-00002A000000}"/>
    <cellStyle name="Millares 2 5 2" xfId="44" xr:uid="{00000000-0005-0000-0000-00002B000000}"/>
    <cellStyle name="Millares 2 5 3" xfId="45" xr:uid="{00000000-0005-0000-0000-00002C000000}"/>
    <cellStyle name="Millares 2 6" xfId="46" xr:uid="{00000000-0005-0000-0000-00002D000000}"/>
    <cellStyle name="Millares 2 7" xfId="47" xr:uid="{00000000-0005-0000-0000-00002E000000}"/>
    <cellStyle name="Millares 2 8" xfId="48" xr:uid="{00000000-0005-0000-0000-00002F000000}"/>
    <cellStyle name="Millares 3" xfId="49" xr:uid="{00000000-0005-0000-0000-000030000000}"/>
    <cellStyle name="Millares 3 2" xfId="50" xr:uid="{00000000-0005-0000-0000-000031000000}"/>
    <cellStyle name="Millares 3 2 2" xfId="51" xr:uid="{00000000-0005-0000-0000-000032000000}"/>
    <cellStyle name="Millares 3 2 2 2" xfId="52" xr:uid="{00000000-0005-0000-0000-000033000000}"/>
    <cellStyle name="Millares 3 2 2 3" xfId="53" xr:uid="{00000000-0005-0000-0000-000034000000}"/>
    <cellStyle name="Millares 3 2 3" xfId="54" xr:uid="{00000000-0005-0000-0000-000035000000}"/>
    <cellStyle name="Millares 3 2 4" xfId="55" xr:uid="{00000000-0005-0000-0000-000036000000}"/>
    <cellStyle name="Millares 3 3" xfId="56" xr:uid="{00000000-0005-0000-0000-000037000000}"/>
    <cellStyle name="Millares 3 3 2" xfId="57" xr:uid="{00000000-0005-0000-0000-000038000000}"/>
    <cellStyle name="Millares 3 3 3" xfId="58" xr:uid="{00000000-0005-0000-0000-000039000000}"/>
    <cellStyle name="Millares 3 4" xfId="59" xr:uid="{00000000-0005-0000-0000-00003A000000}"/>
    <cellStyle name="Millares 3 5" xfId="60" xr:uid="{00000000-0005-0000-0000-00003B000000}"/>
    <cellStyle name="Millares 4" xfId="61" xr:uid="{00000000-0005-0000-0000-00003C000000}"/>
    <cellStyle name="Millares 4 2" xfId="62" xr:uid="{00000000-0005-0000-0000-00003D000000}"/>
    <cellStyle name="Millares 4 2 2" xfId="63" xr:uid="{00000000-0005-0000-0000-00003E000000}"/>
    <cellStyle name="Millares 4 2 2 2" xfId="64" xr:uid="{00000000-0005-0000-0000-00003F000000}"/>
    <cellStyle name="Millares 4 2 2 3" xfId="65" xr:uid="{00000000-0005-0000-0000-000040000000}"/>
    <cellStyle name="Millares 4 2 3" xfId="66" xr:uid="{00000000-0005-0000-0000-000041000000}"/>
    <cellStyle name="Millares 4 2 4" xfId="67" xr:uid="{00000000-0005-0000-0000-000042000000}"/>
    <cellStyle name="Millares 4 3" xfId="68" xr:uid="{00000000-0005-0000-0000-000043000000}"/>
    <cellStyle name="Millares 4 3 2" xfId="69" xr:uid="{00000000-0005-0000-0000-000044000000}"/>
    <cellStyle name="Millares 4 3 3" xfId="70" xr:uid="{00000000-0005-0000-0000-000045000000}"/>
    <cellStyle name="Millares 4 4" xfId="71" xr:uid="{00000000-0005-0000-0000-000046000000}"/>
    <cellStyle name="Millares 4 5" xfId="72" xr:uid="{00000000-0005-0000-0000-000047000000}"/>
    <cellStyle name="Millares 5" xfId="73" xr:uid="{00000000-0005-0000-0000-000048000000}"/>
    <cellStyle name="Millares 5 2" xfId="74" xr:uid="{00000000-0005-0000-0000-000049000000}"/>
    <cellStyle name="Millares 5 2 2" xfId="75" xr:uid="{00000000-0005-0000-0000-00004A000000}"/>
    <cellStyle name="Millares 5 2 3" xfId="76" xr:uid="{00000000-0005-0000-0000-00004B000000}"/>
    <cellStyle name="Millares 5 3" xfId="77" xr:uid="{00000000-0005-0000-0000-00004C000000}"/>
    <cellStyle name="Millares 5 4" xfId="78" xr:uid="{00000000-0005-0000-0000-00004D000000}"/>
    <cellStyle name="Millares 6" xfId="79" xr:uid="{00000000-0005-0000-0000-00004E000000}"/>
    <cellStyle name="Millares 6 2" xfId="80" xr:uid="{00000000-0005-0000-0000-00004F000000}"/>
    <cellStyle name="Millares 6 3" xfId="81" xr:uid="{00000000-0005-0000-0000-000050000000}"/>
    <cellStyle name="Millares 7" xfId="82" xr:uid="{00000000-0005-0000-0000-000051000000}"/>
    <cellStyle name="Millares 8" xfId="83" xr:uid="{00000000-0005-0000-0000-000052000000}"/>
    <cellStyle name="Millares 9" xfId="84" xr:uid="{00000000-0005-0000-0000-000053000000}"/>
    <cellStyle name="Moneda" xfId="85" builtinId="4"/>
    <cellStyle name="Moneda [0] 2" xfId="86" xr:uid="{00000000-0005-0000-0000-000055000000}"/>
    <cellStyle name="Moneda [0] 2 2" xfId="87" xr:uid="{00000000-0005-0000-0000-000056000000}"/>
    <cellStyle name="Moneda [0] 2 2 2" xfId="88" xr:uid="{00000000-0005-0000-0000-000057000000}"/>
    <cellStyle name="Moneda [0] 2 3" xfId="89" xr:uid="{00000000-0005-0000-0000-000058000000}"/>
    <cellStyle name="Moneda [0] 3" xfId="90" xr:uid="{00000000-0005-0000-0000-000059000000}"/>
    <cellStyle name="Moneda [0] 3 2" xfId="91" xr:uid="{00000000-0005-0000-0000-00005A000000}"/>
    <cellStyle name="Moneda [0] 3 2 2" xfId="92" xr:uid="{00000000-0005-0000-0000-00005B000000}"/>
    <cellStyle name="Moneda [0] 3 2 2 2" xfId="93" xr:uid="{00000000-0005-0000-0000-00005C000000}"/>
    <cellStyle name="Moneda [0] 3 2 2 3" xfId="94" xr:uid="{00000000-0005-0000-0000-00005D000000}"/>
    <cellStyle name="Moneda [0] 3 2 3" xfId="95" xr:uid="{00000000-0005-0000-0000-00005E000000}"/>
    <cellStyle name="Moneda [0] 3 2 4" xfId="96" xr:uid="{00000000-0005-0000-0000-00005F000000}"/>
    <cellStyle name="Moneda [0] 3 3" xfId="97" xr:uid="{00000000-0005-0000-0000-000060000000}"/>
    <cellStyle name="Moneda [0] 3 3 2" xfId="98" xr:uid="{00000000-0005-0000-0000-000061000000}"/>
    <cellStyle name="Moneda [0] 3 3 3" xfId="99" xr:uid="{00000000-0005-0000-0000-000062000000}"/>
    <cellStyle name="Moneda [0] 3 4" xfId="100" xr:uid="{00000000-0005-0000-0000-000063000000}"/>
    <cellStyle name="Moneda [0] 3 5" xfId="101" xr:uid="{00000000-0005-0000-0000-000064000000}"/>
    <cellStyle name="Moneda [0] 4" xfId="102" xr:uid="{00000000-0005-0000-0000-000065000000}"/>
    <cellStyle name="Moneda [0] 4 2" xfId="103" xr:uid="{00000000-0005-0000-0000-000066000000}"/>
    <cellStyle name="Moneda [0] 4 2 2" xfId="104" xr:uid="{00000000-0005-0000-0000-000067000000}"/>
    <cellStyle name="Moneda [0] 4 2 3" xfId="105" xr:uid="{00000000-0005-0000-0000-000068000000}"/>
    <cellStyle name="Moneda [0] 4 3" xfId="106" xr:uid="{00000000-0005-0000-0000-000069000000}"/>
    <cellStyle name="Moneda [0] 4 4" xfId="107" xr:uid="{00000000-0005-0000-0000-00006A000000}"/>
    <cellStyle name="Moneda [0] 5" xfId="108" xr:uid="{00000000-0005-0000-0000-00006B000000}"/>
    <cellStyle name="Moneda [0] 5 2" xfId="109" xr:uid="{00000000-0005-0000-0000-00006C000000}"/>
    <cellStyle name="Moneda [0] 5 3" xfId="110" xr:uid="{00000000-0005-0000-0000-00006D000000}"/>
    <cellStyle name="Moneda [0] 6" xfId="111" xr:uid="{00000000-0005-0000-0000-00006E000000}"/>
    <cellStyle name="Moneda [0] 7" xfId="112" xr:uid="{00000000-0005-0000-0000-00006F000000}"/>
    <cellStyle name="Moneda [0] 8" xfId="113" xr:uid="{00000000-0005-0000-0000-000070000000}"/>
    <cellStyle name="Moneda [0] 9" xfId="114" xr:uid="{00000000-0005-0000-0000-000071000000}"/>
    <cellStyle name="Moneda 10" xfId="115" xr:uid="{00000000-0005-0000-0000-000072000000}"/>
    <cellStyle name="Moneda 10 2" xfId="116" xr:uid="{00000000-0005-0000-0000-000073000000}"/>
    <cellStyle name="Moneda 11" xfId="117" xr:uid="{00000000-0005-0000-0000-000074000000}"/>
    <cellStyle name="Moneda 11 2" xfId="118" xr:uid="{00000000-0005-0000-0000-000075000000}"/>
    <cellStyle name="Moneda 12" xfId="119" xr:uid="{00000000-0005-0000-0000-000076000000}"/>
    <cellStyle name="Moneda 12 2" xfId="120" xr:uid="{00000000-0005-0000-0000-000077000000}"/>
    <cellStyle name="Moneda 13" xfId="121" xr:uid="{00000000-0005-0000-0000-000078000000}"/>
    <cellStyle name="Moneda 13 2" xfId="122" xr:uid="{00000000-0005-0000-0000-000079000000}"/>
    <cellStyle name="Moneda 14" xfId="123" xr:uid="{00000000-0005-0000-0000-00007A000000}"/>
    <cellStyle name="Moneda 14 2" xfId="124" xr:uid="{00000000-0005-0000-0000-00007B000000}"/>
    <cellStyle name="Moneda 15" xfId="125" xr:uid="{00000000-0005-0000-0000-00007C000000}"/>
    <cellStyle name="Moneda 15 2" xfId="126" xr:uid="{00000000-0005-0000-0000-00007D000000}"/>
    <cellStyle name="Moneda 16" xfId="127" xr:uid="{00000000-0005-0000-0000-00007E000000}"/>
    <cellStyle name="Moneda 16 2" xfId="128" xr:uid="{00000000-0005-0000-0000-00007F000000}"/>
    <cellStyle name="Moneda 17" xfId="129" xr:uid="{00000000-0005-0000-0000-000080000000}"/>
    <cellStyle name="Moneda 17 2" xfId="130" xr:uid="{00000000-0005-0000-0000-000081000000}"/>
    <cellStyle name="Moneda 18" xfId="131" xr:uid="{00000000-0005-0000-0000-000082000000}"/>
    <cellStyle name="Moneda 18 2" xfId="132" xr:uid="{00000000-0005-0000-0000-000083000000}"/>
    <cellStyle name="Moneda 19" xfId="133" xr:uid="{00000000-0005-0000-0000-000084000000}"/>
    <cellStyle name="Moneda 19 2" xfId="134" xr:uid="{00000000-0005-0000-0000-000085000000}"/>
    <cellStyle name="Moneda 2" xfId="135" xr:uid="{00000000-0005-0000-0000-000086000000}"/>
    <cellStyle name="Moneda 2 2" xfId="136" xr:uid="{00000000-0005-0000-0000-000087000000}"/>
    <cellStyle name="Moneda 2 3" xfId="137" xr:uid="{00000000-0005-0000-0000-000088000000}"/>
    <cellStyle name="Moneda 20" xfId="138" xr:uid="{00000000-0005-0000-0000-000089000000}"/>
    <cellStyle name="Moneda 20 2" xfId="139" xr:uid="{00000000-0005-0000-0000-00008A000000}"/>
    <cellStyle name="Moneda 21" xfId="140" xr:uid="{00000000-0005-0000-0000-00008B000000}"/>
    <cellStyle name="Moneda 21 2" xfId="141" xr:uid="{00000000-0005-0000-0000-00008C000000}"/>
    <cellStyle name="Moneda 22" xfId="142" xr:uid="{00000000-0005-0000-0000-00008D000000}"/>
    <cellStyle name="Moneda 22 2" xfId="143" xr:uid="{00000000-0005-0000-0000-00008E000000}"/>
    <cellStyle name="Moneda 23" xfId="144" xr:uid="{00000000-0005-0000-0000-00008F000000}"/>
    <cellStyle name="Moneda 23 2" xfId="145" xr:uid="{00000000-0005-0000-0000-000090000000}"/>
    <cellStyle name="Moneda 24" xfId="146" xr:uid="{00000000-0005-0000-0000-000091000000}"/>
    <cellStyle name="Moneda 24 2" xfId="147" xr:uid="{00000000-0005-0000-0000-000092000000}"/>
    <cellStyle name="Moneda 25" xfId="148" xr:uid="{00000000-0005-0000-0000-000093000000}"/>
    <cellStyle name="Moneda 25 2" xfId="149" xr:uid="{00000000-0005-0000-0000-000094000000}"/>
    <cellStyle name="Moneda 26" xfId="150" xr:uid="{00000000-0005-0000-0000-000095000000}"/>
    <cellStyle name="Moneda 26 2" xfId="151" xr:uid="{00000000-0005-0000-0000-000096000000}"/>
    <cellStyle name="Moneda 27" xfId="152" xr:uid="{00000000-0005-0000-0000-000097000000}"/>
    <cellStyle name="Moneda 27 2" xfId="153" xr:uid="{00000000-0005-0000-0000-000098000000}"/>
    <cellStyle name="Moneda 28" xfId="154" xr:uid="{00000000-0005-0000-0000-000099000000}"/>
    <cellStyle name="Moneda 28 2" xfId="155" xr:uid="{00000000-0005-0000-0000-00009A000000}"/>
    <cellStyle name="Moneda 29" xfId="156" xr:uid="{00000000-0005-0000-0000-00009B000000}"/>
    <cellStyle name="Moneda 29 2" xfId="157" xr:uid="{00000000-0005-0000-0000-00009C000000}"/>
    <cellStyle name="Moneda 3" xfId="158" xr:uid="{00000000-0005-0000-0000-00009D000000}"/>
    <cellStyle name="Moneda 3 2" xfId="159" xr:uid="{00000000-0005-0000-0000-00009E000000}"/>
    <cellStyle name="Moneda 30" xfId="160" xr:uid="{00000000-0005-0000-0000-00009F000000}"/>
    <cellStyle name="Moneda 30 2" xfId="161" xr:uid="{00000000-0005-0000-0000-0000A0000000}"/>
    <cellStyle name="Moneda 31" xfId="162" xr:uid="{00000000-0005-0000-0000-0000A1000000}"/>
    <cellStyle name="Moneda 31 2" xfId="163" xr:uid="{00000000-0005-0000-0000-0000A2000000}"/>
    <cellStyle name="Moneda 32" xfId="164" xr:uid="{00000000-0005-0000-0000-0000A3000000}"/>
    <cellStyle name="Moneda 32 2" xfId="165" xr:uid="{00000000-0005-0000-0000-0000A4000000}"/>
    <cellStyle name="Moneda 33" xfId="166" xr:uid="{00000000-0005-0000-0000-0000A5000000}"/>
    <cellStyle name="Moneda 33 2" xfId="167" xr:uid="{00000000-0005-0000-0000-0000A6000000}"/>
    <cellStyle name="Moneda 34" xfId="168" xr:uid="{00000000-0005-0000-0000-0000A7000000}"/>
    <cellStyle name="Moneda 34 2" xfId="169" xr:uid="{00000000-0005-0000-0000-0000A8000000}"/>
    <cellStyle name="Moneda 35" xfId="170" xr:uid="{00000000-0005-0000-0000-0000A9000000}"/>
    <cellStyle name="Moneda 35 2" xfId="171" xr:uid="{00000000-0005-0000-0000-0000AA000000}"/>
    <cellStyle name="Moneda 36" xfId="172" xr:uid="{00000000-0005-0000-0000-0000AB000000}"/>
    <cellStyle name="Moneda 36 2" xfId="173" xr:uid="{00000000-0005-0000-0000-0000AC000000}"/>
    <cellStyle name="Moneda 37" xfId="174" xr:uid="{00000000-0005-0000-0000-0000AD000000}"/>
    <cellStyle name="Moneda 37 2" xfId="175" xr:uid="{00000000-0005-0000-0000-0000AE000000}"/>
    <cellStyle name="Moneda 38" xfId="176" xr:uid="{00000000-0005-0000-0000-0000AF000000}"/>
    <cellStyle name="Moneda 38 2" xfId="177" xr:uid="{00000000-0005-0000-0000-0000B0000000}"/>
    <cellStyle name="Moneda 39" xfId="178" xr:uid="{00000000-0005-0000-0000-0000B1000000}"/>
    <cellStyle name="Moneda 39 2" xfId="179" xr:uid="{00000000-0005-0000-0000-0000B2000000}"/>
    <cellStyle name="Moneda 4" xfId="180" xr:uid="{00000000-0005-0000-0000-0000B3000000}"/>
    <cellStyle name="Moneda 4 2" xfId="181" xr:uid="{00000000-0005-0000-0000-0000B4000000}"/>
    <cellStyle name="Moneda 40" xfId="182" xr:uid="{00000000-0005-0000-0000-0000B5000000}"/>
    <cellStyle name="Moneda 40 2" xfId="183" xr:uid="{00000000-0005-0000-0000-0000B6000000}"/>
    <cellStyle name="Moneda 41" xfId="184" xr:uid="{00000000-0005-0000-0000-0000B7000000}"/>
    <cellStyle name="Moneda 41 2" xfId="185" xr:uid="{00000000-0005-0000-0000-0000B8000000}"/>
    <cellStyle name="Moneda 42" xfId="186" xr:uid="{00000000-0005-0000-0000-0000B9000000}"/>
    <cellStyle name="Moneda 42 2" xfId="187" xr:uid="{00000000-0005-0000-0000-0000BA000000}"/>
    <cellStyle name="Moneda 43" xfId="188" xr:uid="{00000000-0005-0000-0000-0000BB000000}"/>
    <cellStyle name="Moneda 43 2" xfId="189" xr:uid="{00000000-0005-0000-0000-0000BC000000}"/>
    <cellStyle name="Moneda 44" xfId="190" xr:uid="{00000000-0005-0000-0000-0000BD000000}"/>
    <cellStyle name="Moneda 44 2" xfId="191" xr:uid="{00000000-0005-0000-0000-0000BE000000}"/>
    <cellStyle name="Moneda 45" xfId="192" xr:uid="{00000000-0005-0000-0000-0000BF000000}"/>
    <cellStyle name="Moneda 45 2" xfId="193" xr:uid="{00000000-0005-0000-0000-0000C0000000}"/>
    <cellStyle name="Moneda 46" xfId="194" xr:uid="{00000000-0005-0000-0000-0000C1000000}"/>
    <cellStyle name="Moneda 46 2" xfId="195" xr:uid="{00000000-0005-0000-0000-0000C2000000}"/>
    <cellStyle name="Moneda 47" xfId="196" xr:uid="{00000000-0005-0000-0000-0000C3000000}"/>
    <cellStyle name="Moneda 47 2" xfId="197" xr:uid="{00000000-0005-0000-0000-0000C4000000}"/>
    <cellStyle name="Moneda 48" xfId="198" xr:uid="{00000000-0005-0000-0000-0000C5000000}"/>
    <cellStyle name="Moneda 48 2" xfId="199" xr:uid="{00000000-0005-0000-0000-0000C6000000}"/>
    <cellStyle name="Moneda 49" xfId="200" xr:uid="{00000000-0005-0000-0000-0000C7000000}"/>
    <cellStyle name="Moneda 49 2" xfId="201" xr:uid="{00000000-0005-0000-0000-0000C8000000}"/>
    <cellStyle name="Moneda 5" xfId="202" xr:uid="{00000000-0005-0000-0000-0000C9000000}"/>
    <cellStyle name="Moneda 5 2" xfId="203" xr:uid="{00000000-0005-0000-0000-0000CA000000}"/>
    <cellStyle name="Moneda 50" xfId="204" xr:uid="{00000000-0005-0000-0000-0000CB000000}"/>
    <cellStyle name="Moneda 50 2" xfId="205" xr:uid="{00000000-0005-0000-0000-0000CC000000}"/>
    <cellStyle name="Moneda 51" xfId="206" xr:uid="{00000000-0005-0000-0000-0000CD000000}"/>
    <cellStyle name="Moneda 51 2" xfId="207" xr:uid="{00000000-0005-0000-0000-0000CE000000}"/>
    <cellStyle name="Moneda 52" xfId="208" xr:uid="{00000000-0005-0000-0000-0000CF000000}"/>
    <cellStyle name="Moneda 52 2" xfId="209" xr:uid="{00000000-0005-0000-0000-0000D0000000}"/>
    <cellStyle name="Moneda 53" xfId="210" xr:uid="{00000000-0005-0000-0000-0000D1000000}"/>
    <cellStyle name="Moneda 53 2" xfId="211" xr:uid="{00000000-0005-0000-0000-0000D2000000}"/>
    <cellStyle name="Moneda 54" xfId="212" xr:uid="{00000000-0005-0000-0000-0000D3000000}"/>
    <cellStyle name="Moneda 54 2" xfId="213" xr:uid="{00000000-0005-0000-0000-0000D4000000}"/>
    <cellStyle name="Moneda 55" xfId="214" xr:uid="{00000000-0005-0000-0000-0000D5000000}"/>
    <cellStyle name="Moneda 55 2" xfId="215" xr:uid="{00000000-0005-0000-0000-0000D6000000}"/>
    <cellStyle name="Moneda 56" xfId="216" xr:uid="{00000000-0005-0000-0000-0000D7000000}"/>
    <cellStyle name="Moneda 56 2" xfId="217" xr:uid="{00000000-0005-0000-0000-0000D8000000}"/>
    <cellStyle name="Moneda 57" xfId="218" xr:uid="{00000000-0005-0000-0000-0000D9000000}"/>
    <cellStyle name="Moneda 57 2" xfId="219" xr:uid="{00000000-0005-0000-0000-0000DA000000}"/>
    <cellStyle name="Moneda 58" xfId="220" xr:uid="{00000000-0005-0000-0000-0000DB000000}"/>
    <cellStyle name="Moneda 58 2" xfId="221" xr:uid="{00000000-0005-0000-0000-0000DC000000}"/>
    <cellStyle name="Moneda 59" xfId="222" xr:uid="{00000000-0005-0000-0000-0000DD000000}"/>
    <cellStyle name="Moneda 59 2" xfId="223" xr:uid="{00000000-0005-0000-0000-0000DE000000}"/>
    <cellStyle name="Moneda 6" xfId="224" xr:uid="{00000000-0005-0000-0000-0000DF000000}"/>
    <cellStyle name="Moneda 6 2" xfId="225" xr:uid="{00000000-0005-0000-0000-0000E0000000}"/>
    <cellStyle name="Moneda 60" xfId="226" xr:uid="{00000000-0005-0000-0000-0000E1000000}"/>
    <cellStyle name="Moneda 60 2" xfId="227" xr:uid="{00000000-0005-0000-0000-0000E2000000}"/>
    <cellStyle name="Moneda 61" xfId="228" xr:uid="{00000000-0005-0000-0000-0000E3000000}"/>
    <cellStyle name="Moneda 61 2" xfId="229" xr:uid="{00000000-0005-0000-0000-0000E4000000}"/>
    <cellStyle name="Moneda 62" xfId="230" xr:uid="{00000000-0005-0000-0000-0000E5000000}"/>
    <cellStyle name="Moneda 62 2" xfId="231" xr:uid="{00000000-0005-0000-0000-0000E6000000}"/>
    <cellStyle name="Moneda 63" xfId="232" xr:uid="{00000000-0005-0000-0000-0000E7000000}"/>
    <cellStyle name="Moneda 63 2" xfId="233" xr:uid="{00000000-0005-0000-0000-0000E8000000}"/>
    <cellStyle name="Moneda 64" xfId="234" xr:uid="{00000000-0005-0000-0000-0000E9000000}"/>
    <cellStyle name="Moneda 64 2" xfId="235" xr:uid="{00000000-0005-0000-0000-0000EA000000}"/>
    <cellStyle name="Moneda 65" xfId="236" xr:uid="{00000000-0005-0000-0000-0000EB000000}"/>
    <cellStyle name="Moneda 65 2" xfId="237" xr:uid="{00000000-0005-0000-0000-0000EC000000}"/>
    <cellStyle name="Moneda 66" xfId="238" xr:uid="{00000000-0005-0000-0000-0000ED000000}"/>
    <cellStyle name="Moneda 66 2" xfId="239" xr:uid="{00000000-0005-0000-0000-0000EE000000}"/>
    <cellStyle name="Moneda 67" xfId="240" xr:uid="{00000000-0005-0000-0000-0000EF000000}"/>
    <cellStyle name="Moneda 68" xfId="241" xr:uid="{00000000-0005-0000-0000-0000F0000000}"/>
    <cellStyle name="Moneda 69" xfId="242" xr:uid="{00000000-0005-0000-0000-0000F1000000}"/>
    <cellStyle name="Moneda 7" xfId="243" xr:uid="{00000000-0005-0000-0000-0000F2000000}"/>
    <cellStyle name="Moneda 7 2" xfId="244" xr:uid="{00000000-0005-0000-0000-0000F3000000}"/>
    <cellStyle name="Moneda 70" xfId="245" xr:uid="{00000000-0005-0000-0000-0000F4000000}"/>
    <cellStyle name="Moneda 70 2" xfId="246" xr:uid="{00000000-0005-0000-0000-0000F5000000}"/>
    <cellStyle name="Moneda 70 2 2" xfId="247" xr:uid="{00000000-0005-0000-0000-0000F6000000}"/>
    <cellStyle name="Moneda 70 2 2 2" xfId="248" xr:uid="{00000000-0005-0000-0000-0000F7000000}"/>
    <cellStyle name="Moneda 70 2 2 3" xfId="249" xr:uid="{00000000-0005-0000-0000-0000F8000000}"/>
    <cellStyle name="Moneda 70 2 3" xfId="250" xr:uid="{00000000-0005-0000-0000-0000F9000000}"/>
    <cellStyle name="Moneda 70 2 4" xfId="251" xr:uid="{00000000-0005-0000-0000-0000FA000000}"/>
    <cellStyle name="Moneda 70 3" xfId="252" xr:uid="{00000000-0005-0000-0000-0000FB000000}"/>
    <cellStyle name="Moneda 70 3 2" xfId="253" xr:uid="{00000000-0005-0000-0000-0000FC000000}"/>
    <cellStyle name="Moneda 70 3 3" xfId="254" xr:uid="{00000000-0005-0000-0000-0000FD000000}"/>
    <cellStyle name="Moneda 70 4" xfId="255" xr:uid="{00000000-0005-0000-0000-0000FE000000}"/>
    <cellStyle name="Moneda 70 5" xfId="256" xr:uid="{00000000-0005-0000-0000-0000FF000000}"/>
    <cellStyle name="Moneda 71" xfId="257" xr:uid="{00000000-0005-0000-0000-000000010000}"/>
    <cellStyle name="Moneda 72" xfId="258" xr:uid="{00000000-0005-0000-0000-000001010000}"/>
    <cellStyle name="Moneda 73" xfId="259" xr:uid="{00000000-0005-0000-0000-000002010000}"/>
    <cellStyle name="Moneda 8" xfId="260" xr:uid="{00000000-0005-0000-0000-000003010000}"/>
    <cellStyle name="Moneda 8 2" xfId="261" xr:uid="{00000000-0005-0000-0000-000004010000}"/>
    <cellStyle name="Moneda 9" xfId="262" xr:uid="{00000000-0005-0000-0000-000005010000}"/>
    <cellStyle name="Moneda 9 2" xfId="263" xr:uid="{00000000-0005-0000-0000-000006010000}"/>
    <cellStyle name="Neutral 2" xfId="264" xr:uid="{00000000-0005-0000-0000-000007010000}"/>
    <cellStyle name="Normal" xfId="0" builtinId="0"/>
    <cellStyle name="Normal 2" xfId="265" xr:uid="{00000000-0005-0000-0000-000009010000}"/>
    <cellStyle name="Normal 2 2" xfId="266" xr:uid="{00000000-0005-0000-0000-00000A010000}"/>
    <cellStyle name="Normal 2 2 2" xfId="267" xr:uid="{00000000-0005-0000-0000-00000B010000}"/>
    <cellStyle name="Normal 3" xfId="268" xr:uid="{00000000-0005-0000-0000-00000C010000}"/>
    <cellStyle name="Normal 4" xfId="269" xr:uid="{00000000-0005-0000-0000-00000D010000}"/>
    <cellStyle name="Numeric" xfId="270" xr:uid="{00000000-0005-0000-0000-00000E010000}"/>
    <cellStyle name="Porcentaje" xfId="271" builtinId="5"/>
    <cellStyle name="Porcentaje 2" xfId="272" xr:uid="{00000000-0005-0000-0000-000010010000}"/>
    <cellStyle name="Total" xfId="273"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15240</xdr:rowOff>
    </xdr:from>
    <xdr:to>
      <xdr:col>3</xdr:col>
      <xdr:colOff>1005841</xdr:colOff>
      <xdr:row>9</xdr:row>
      <xdr:rowOff>245242</xdr:rowOff>
    </xdr:to>
    <xdr:pic>
      <xdr:nvPicPr>
        <xdr:cNvPr id="1106" name="Imagen 1">
          <a:extLst>
            <a:ext uri="{FF2B5EF4-FFF2-40B4-BE49-F238E27FC236}">
              <a16:creationId xmlns:a16="http://schemas.microsoft.com/office/drawing/2014/main" id="{9FB6256E-D970-6B48-14E1-3AB425582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5240"/>
          <a:ext cx="2560320" cy="2033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0</xdr:row>
      <xdr:rowOff>47625</xdr:rowOff>
    </xdr:from>
    <xdr:to>
      <xdr:col>0</xdr:col>
      <xdr:colOff>2409825</xdr:colOff>
      <xdr:row>3</xdr:row>
      <xdr:rowOff>228600</xdr:rowOff>
    </xdr:to>
    <xdr:pic>
      <xdr:nvPicPr>
        <xdr:cNvPr id="4410" name="Imagen 1">
          <a:extLst>
            <a:ext uri="{FF2B5EF4-FFF2-40B4-BE49-F238E27FC236}">
              <a16:creationId xmlns:a16="http://schemas.microsoft.com/office/drawing/2014/main" id="{DBCFF1C9-A21F-847C-DAC0-1196D66C0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225" y="47625"/>
          <a:ext cx="13716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1343025</xdr:colOff>
      <xdr:row>8</xdr:row>
      <xdr:rowOff>158750</xdr:rowOff>
    </xdr:to>
    <xdr:pic>
      <xdr:nvPicPr>
        <xdr:cNvPr id="7277" name="Imagen 1">
          <a:extLst>
            <a:ext uri="{FF2B5EF4-FFF2-40B4-BE49-F238E27FC236}">
              <a16:creationId xmlns:a16="http://schemas.microsoft.com/office/drawing/2014/main" id="{4F0E00BA-0C7A-FB35-7FBB-21C07002A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3827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wnloads\poai%2031%20dic%202025.xlsx" TargetMode="External"/><Relationship Id="rId1" Type="http://schemas.openxmlformats.org/officeDocument/2006/relationships/externalLinkPath" Target="poai%2031%20dic%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17" Type="http://schemas.openxmlformats.org/officeDocument/2006/relationships/hyperlink" Target="https://alcart-my.sharepoint.com/:f:/r/personal/seguimientodemetasspds_cartagena_gov_co/Documents/EVIDENCIAS%20REPORTES%20INFORMES%202025/3.%20ASUNTOS%20PARA%20LA%20MUJER/752%20implementaci%C3%B3n%20del%20sistema%20Distrital%20del%20cuidado%20en%20el%20Distrito%20de%20Cartagena/4.%20OCTUBRE%20-%20DICIEMBRE?csf=1&amp;web=1&amp;e=xBMqH0" TargetMode="External"/><Relationship Id="rId21" Type="http://schemas.openxmlformats.org/officeDocument/2006/relationships/hyperlink" Target="https://alcart-my.sharepoint.com/:f:/r/personal/seguimientodemetasspds_cartagena_gov_co/Documents/EVIDENCIAS%20REPORTES%20INFORMES%202025/2.%20INFANCIA/Fortalecimiento%20de%20la%20oferta%20institucional%20para%20la%20atenci%C3%B3n%20y%20protecci%C3%B3n%20de%20la%20primera%20infancia/1.%20ENERO%20-%20MARZO/Realizar%20acciones%20formativas%20a%20padres%20madres%20y%20cuidadores%20en%20crianza%20amorosa%20y%20entornos%20protectores?csf=1&amp;web=1&amp;e=xeNbrA" TargetMode="External"/><Relationship Id="rId42" Type="http://schemas.openxmlformats.org/officeDocument/2006/relationships/hyperlink" Target="https://alcart-my.sharepoint.com/:f:/r/personal/seguimientodemetasspds_cartagena_gov_co/Documents/EVIDENCIAS%20REPORTES%20INFORMES%202025/3.%20ASUNTOS%20PARA%20LA%20MUJER/Desarrollo%20de%20capacidades%20para%20la%20%20participacion%20e%20incidencia%20ciudadana%20de%20las%20mujeres%20de%20Cartagena%20de%20Indias?csf=1&amp;web=1&amp;e=zMBwjD" TargetMode="External"/><Relationship Id="rId63" Type="http://schemas.openxmlformats.org/officeDocument/2006/relationships/hyperlink" Target="https://alcart-my.sharepoint.com/:f:/g/personal/seguimientodemetasspds_cartagena_gov_co/EhvUHB3Bu3BDkmzyOBmBlMQBm_cZ7Lm1-G1YMCx-ce9w6w?e=SnjcLl" TargetMode="External"/><Relationship Id="rId84" Type="http://schemas.openxmlformats.org/officeDocument/2006/relationships/hyperlink" Target="https://alcart-my.sharepoint.com/:f:/g/personal/seguimientodemetasspds_cartagena_gov_co/IgBcoT6Vj9cWS5qheCWsTpOqAUbsBrNXxoeJuIn6ft6GQdk?e=eaxRBc" TargetMode="External"/><Relationship Id="rId138" Type="http://schemas.openxmlformats.org/officeDocument/2006/relationships/hyperlink" Target="https://alcart-my.sharepoint.com/:f:/g/personal/seguimientodemetasspds_cartagena_gov_co/IgCEe5Rx4lzXQbvZ1QjOWmYAAYTDQ81O20mfMN771SIoVVY?e=kUYTC4" TargetMode="External"/><Relationship Id="rId107" Type="http://schemas.openxmlformats.org/officeDocument/2006/relationships/hyperlink" Target="https://alcart-my.sharepoint.com/:f:/g/personal/seguimientodemetasspds_cartagena_gov_co/IgB8HFqY1MJCTr8xO8xGlUunAbZ45-ZCHPm45GXrrfJApYM?e=I8YJeC" TargetMode="External"/><Relationship Id="rId11" Type="http://schemas.openxmlformats.org/officeDocument/2006/relationships/hyperlink" Target="https://alcart-my.sharepoint.com/:f:/r/personal/seguimientodemetasspds_cartagena_gov_co/Documents/EVIDENCIAS%20REPORTES%20INFORMES%202025/3.%20ASUNTOS%20PARA%20LA%20MUJER/Fortalecimiento%20en%20la%20generaci%C3%B3n%20de%20ingresos%20y%20el%20derecho%20al%20trabajo%20para%20la%20mujer%20en%20Cartagena%20de%20indias?csf=1&amp;web=1&amp;e=dXdJbn" TargetMode="External"/><Relationship Id="rId32" Type="http://schemas.openxmlformats.org/officeDocument/2006/relationships/hyperlink" Target="https://alcart-my.sharepoint.com/:b:/r/personal/seguimientodemetasspds_cartagena_gov_co/Documents/EVIDENCIAS%20REPORTES%20INFORMES%202025/8.%20UMATA/Implementaci%C3%B3n%20de%20un%20Centro%20de%20Bienestar%20Animal%20en%20el%20Distrito%20de%20Cartagena%20de%20Indias/1.%20ENERO%20-%20MARZO/Realizar%20atenci%C3%B3n%20de%20urgencias%20veterinarias%20en%20animales%20dom%C3%A9sticos.pdf?csf=1&amp;web=1&amp;e=viyNhc" TargetMode="External"/><Relationship Id="rId53" Type="http://schemas.openxmlformats.org/officeDocument/2006/relationships/hyperlink" Target="https://alcart-my.sharepoint.com/:f:/g/personal/seguimientodemetasspds_cartagena_gov_co/EmjK6dSOHL9Er68wMC49_qUBVQlZQx_GH72k4jdLlQwgzg?e=bUg8en" TargetMode="External"/><Relationship Id="rId74" Type="http://schemas.openxmlformats.org/officeDocument/2006/relationships/hyperlink" Target="https://alcart-my.sharepoint.com/:f:/r/personal/seguimientodemetasspds_cartagena_gov_co/Documents/EVIDENCIAS%20REPORTES%20INFORMES%202025/3.%20ASUNTOS%20PARA%20LA%20MUJER/145%20Implementaci%C3%B3n%20de%20Estrategias%20para%20una%20Vida%20Libre%20de%20Violencias%20para%20los%20Habitantes%20de%20Cartagena/4.%20OCTUBRE%20-%20DICIEMBRE/Atender%20a%20(5.000)%20mujeres%20v%C3%ADctimas%20de%20vbg%20o%20en%20riesgo%20de%20padecerla/Realizar%20eventos%20conmemorativos?csf=1&amp;web=1&amp;e=RMhLEK" TargetMode="External"/><Relationship Id="rId128" Type="http://schemas.openxmlformats.org/officeDocument/2006/relationships/hyperlink" Target="https://alcart-my.sharepoint.com/:f:/g/personal/seguimientodemetasspds_cartagena_gov_co/IgAnrUT8y_zBSrfGP1A5Yvf8ASjEDCH7HkLoLzy0ncLtywc?e=KO2rtb" TargetMode="External"/><Relationship Id="rId149" Type="http://schemas.openxmlformats.org/officeDocument/2006/relationships/hyperlink" Target="https://alcart-my.sharepoint.com/:f:/r/personal/seguimientodemetasspds_cartagena_gov_co/Documents/EVIDENCIAS%20REPORTES%20INFORMES%202025/3.%20ASUNTOS%20PARA%20LA%20MUJER/161%20Desarrollo%20de%20capacidades%20para%20la%20%20participacion%20e%20incidencia%20ciudadana%20de%20las%20mujeres%20de%20Cartagena/4.%20OCTUBRE%20-%20DICIEMBRE/Crear%20un%20(1)%20Consejo%20Consultivo%20de%20Mujeres%20y%20Equidad%20de%20G%C3%A9nero?csf=1&amp;web=1&amp;e=jamqDL" TargetMode="External"/><Relationship Id="rId5" Type="http://schemas.openxmlformats.org/officeDocument/2006/relationships/hyperlink" Target="https://alcart-my.sharepoint.com/:f:/g/personal/seguimientodemetasspds_cartagena_gov_co/EtC3gxr4jjNOkDhPy9akkOABoTdo8TbsFKHRS_b9VoU7DQ?e=zeYrRv" TargetMode="External"/><Relationship Id="rId95" Type="http://schemas.openxmlformats.org/officeDocument/2006/relationships/hyperlink" Target="https://alcart-my.sharepoint.com/:b:/g/personal/seguimientodemetasspds_cartagena_gov_co/IQAJA8p4wFkRSZDF3ou1hLIzAUm8MhVEQ9mfJnvpvNoMlt0?e=gp0cxl" TargetMode="External"/><Relationship Id="rId22" Type="http://schemas.openxmlformats.org/officeDocument/2006/relationships/hyperlink" Target="https://alcart-my.sharepoint.com/:f:/r/personal/seguimientodemetasspds_cartagena_gov_co/Documents/EVIDENCIAS%20REPORTES%20INFORMES%202025/2.%20INFANCIA/Generaci%C3%B3n%20de%20servicios%20de%20protecci%C3%B3n%20integral%20de%20ni%C3%B1os%20ni%C3%B1as%20y%20adolescentes%20en%20el%20distrito%20de%20Cartagena%20de%20Indias/1.%20ENERO%20-%20MARZO/1_ACTIVIDADES%20FORMATIVAS%20PREVENCION%20CON%20NNA_PRIMER_TRIMESTRE_2025?csf=1&amp;web=1&amp;e=MtsobX" TargetMode="External"/><Relationship Id="rId27" Type="http://schemas.openxmlformats.org/officeDocument/2006/relationships/hyperlink" Target="https://alcart-my.sharepoint.com/:f:/r/personal/seguimientodemetasspds_cartagena_gov_co/Documents/EVIDENCIAS%20REPORTES%20INFORMES%202025/8.%20UMATA/Fortalecimiento%20de%20la%20Agricultura%20Campesina%20Familiar%20y%20Comunitaria%20en%20el%20Distrito%20de%20Cartagena%20de%20Indias/1.%20ENERO%20-%20MARZO/Atender%20a%20mil%20setecientos%20sesenta%20y%20siete%20(1.767)%20mujeres%20rurales%20con%20servicios%20de%20extensi%C3%B3n%20agropecuaria?csf=1&amp;web=1&amp;e=juIDrY" TargetMode="External"/><Relationship Id="rId43" Type="http://schemas.openxmlformats.org/officeDocument/2006/relationships/hyperlink" Target="https://alcart-my.sharepoint.com/:f:/g/personal/seguimientodemetasspds_cartagena_gov_co/Ek5ZB3slUMFJq8LP_eHsi58BVhqkajTBnA8GoDaDIeol5Q?e=NFRBET" TargetMode="External"/><Relationship Id="rId48" Type="http://schemas.openxmlformats.org/officeDocument/2006/relationships/hyperlink" Target="https://alcart-my.sharepoint.com/:f:/g/personal/seguimientodemetasspds_cartagena_gov_co/EjdVi42kYkNChaGkdqK5qI4BeNvpWFVDvouyeQ3deSna5w?e=u6w0sB" TargetMode="External"/><Relationship Id="rId64" Type="http://schemas.openxmlformats.org/officeDocument/2006/relationships/hyperlink" Target="https://alcart-my.sharepoint.com/:f:/g/personal/seguimientodemetasspds_cartagena_gov_co/ElhO2OheB6tHqeA-eUceA_4BiBLExcP1vHMoFbRSdZpXng?e=as8yKq" TargetMode="External"/><Relationship Id="rId69" Type="http://schemas.openxmlformats.org/officeDocument/2006/relationships/hyperlink" Target="https://alcart-my.sharepoint.com/:f:/g/personal/seguimientodemetasspds_cartagena_gov_co/EkDJ0M9JbA5EgC33Bdh0DIEBq8Nj8u0h3oW2IxCzihb_nA?e=Dbpr6Q" TargetMode="External"/><Relationship Id="rId113" Type="http://schemas.openxmlformats.org/officeDocument/2006/relationships/hyperlink" Target="https://alcart-my.sharepoint.com/:f:/r/personal/seguimientodemetasspds_cartagena_gov_co/Documents/EVIDENCIAS%20REPORTES%20INFORMES%202025/3.%20ASUNTOS%20PARA%20LA%20MUJER/752%20implementaci%C3%B3n%20del%20sistema%20Distrital%20del%20cuidado%20en%20el%20Distrito%20de%20Cartagena/4.%20OCTUBRE%20-%20DICIEMBRE/Crear%204%20alianzas%20p%C3%BAblico%20populares%20con%20organizaciones%20de%20cuidado%20comunitario?csf=1&amp;web=1&amp;e=ScnG2D" TargetMode="External"/><Relationship Id="rId118" Type="http://schemas.openxmlformats.org/officeDocument/2006/relationships/hyperlink" Target="https://alcart-my.sharepoint.com/:f:/g/personal/seguimientodemetasspds_cartagena_gov_co/IgCZpbVjZcefT5jHcitPISnJAdTWHctubRuGLlkp3m1YEZE?e=iPd3N6" TargetMode="External"/><Relationship Id="rId134" Type="http://schemas.openxmlformats.org/officeDocument/2006/relationships/hyperlink" Target="https://alcart-my.sharepoint.com/:f:/g/personal/seguimientodemetasspds_cartagena_gov_co/IgBv3xz8hiDHS4iiQvqOY4TaAYtuavvkR1VaUZaInVipitI?e=tVI6Ng" TargetMode="External"/><Relationship Id="rId139" Type="http://schemas.openxmlformats.org/officeDocument/2006/relationships/hyperlink" Target="https://alcart-my.sharepoint.com/:f:/g/personal/seguimientodemetasspds_cartagena_gov_co/IgD_kbFsVHOzQ7ZkENzP4Rt_Ad2EWxivxYDw0hcGFT6OUT8?e=5sc0cB" TargetMode="External"/><Relationship Id="rId80" Type="http://schemas.openxmlformats.org/officeDocument/2006/relationships/hyperlink" Target="https://alcart-my.sharepoint.com/:f:/g/personal/seguimientodemetasspds_cartagena_gov_co/IgAAj-MPfVgGRoeK2CN0ofkRAdpFMxAwixhNCgI6QOzK6AY?e=0Lxedz" TargetMode="External"/><Relationship Id="rId85" Type="http://schemas.openxmlformats.org/officeDocument/2006/relationships/hyperlink" Target="https://alcart-my.sharepoint.com/:f:/g/personal/seguimientodemetasspds_cartagena_gov_co/IgDjcxGieyK0SI1mQ9zRM0SXAcvgN02Y5SF5T_-WBZSxYBg?e=Pa9t31" TargetMode="External"/><Relationship Id="rId150" Type="http://schemas.openxmlformats.org/officeDocument/2006/relationships/hyperlink" Target="https://alcart-my.sharepoint.com/:f:/r/personal/seguimientodemetasspds_cartagena_gov_co/Documents/EVIDENCIAS%20REPORTES%20INFORMES%202025/3.%20ASUNTOS%20PARA%20LA%20MUJER/161%20Desarrollo%20de%20capacidades%20para%20la%20%20participacion%20e%20incidencia%20ciudadana%20de%20las%20mujeres%20de%20Cartagena/4.%20OCTUBRE%20-%20DICIEMBRE/Formar%20a%20tres%20mil%20mujeres%20para%20la%20participaci%C3%B3n%20sociopol%C3%ADtica,%20liderazgo%20e%20incidencia%20pol%C3%ADtica%20en%20el%20Distrito?csf=1&amp;web=1&amp;e=hr0QtI" TargetMode="External"/><Relationship Id="rId155" Type="http://schemas.openxmlformats.org/officeDocument/2006/relationships/vmlDrawing" Target="../drawings/vmlDrawing3.vml"/><Relationship Id="rId12" Type="http://schemas.openxmlformats.org/officeDocument/2006/relationships/hyperlink" Target="https://alcart-my.sharepoint.com/:f:/r/personal/jleon_cartagena_gov_co/Documents/2025/SEGUIMIENTO_PLAN_DE_ACCION_2025/EVIDENCIAS_PRIMER_TRIMESTRE_2025/EVIDENCIAS_PROTECCION_2025/7_PREVENCION_CON_ADULTOS/PRIMER_TRIMESTRE_2025_ACT_7?csf=1&amp;web=1&amp;e=9XL5ra" TargetMode="External"/><Relationship Id="rId17" Type="http://schemas.openxmlformats.org/officeDocument/2006/relationships/hyperlink" Target="https://alcart-my.sharepoint.com/:b:/g/personal/seguimientodemetasspds_cartagena_gov_co/EV2Z-_Hi8sVEk9vJd32BO30Bkhq6FpN148Gir2KmwkDN8A?e=Xly82K" TargetMode="External"/><Relationship Id="rId33" Type="http://schemas.openxmlformats.org/officeDocument/2006/relationships/hyperlink" Target="https://alcart-my.sharepoint.com/:b:/r/personal/seguimientodemetasspds_cartagena_gov_co/Documents/EVIDENCIAS%20REPORTES%20INFORMES%202025/8.%20UMATA/Implementaci%C3%B3n%20de%20un%20Centro%20de%20Bienestar%20Animal%20en%20el%20Distrito%20de%20Cartagena%20de%20Indias/1.%20ENERO%20-%20MARZO/Realizar%20atenci%C3%B3n%20de%20urgencias%20veterinarias%20en%20animales%20dom%C3%A9sticos.pdf?csf=1&amp;web=1&amp;e=viyNhc" TargetMode="External"/><Relationship Id="rId38" Type="http://schemas.openxmlformats.org/officeDocument/2006/relationships/hyperlink" Target="https://alcart-my.sharepoint.com/:f:/r/personal/seguimientodemetasspds_cartagena_gov_co/Documents/EVIDENCIAS%20REPORTES%20INFORMES%202025/2.%20INFANCIA/Generaci%C3%B3n%20de%20espacios%20para%20el%20derecho%20al%20juego%20en%20contextos%20seguros%20y%20estimulantes%20para%20ni%C3%B1os,%20ni%C3%B1as%20y%20adolescentes%20ind%C3%ADgenas/1.%20ENERO%20-%20MARZO/PRIMER_TRIMESTRE_2025_PARTICIPACION_INFANTIL?csf=1&amp;web=1&amp;e=Qy2kAF" TargetMode="External"/><Relationship Id="rId59" Type="http://schemas.openxmlformats.org/officeDocument/2006/relationships/hyperlink" Target="https://alcart-my.sharepoint.com/:f:/g/personal/seguimientodemetasspds_cartagena_gov_co/Eudao-H17hJHjGVNJooQqncBDyoL6GpHMIBXvU0_V7-UsQ?e=xrF15Q" TargetMode="External"/><Relationship Id="rId103" Type="http://schemas.openxmlformats.org/officeDocument/2006/relationships/hyperlink" Target="https://alcart-my.sharepoint.com/:b:/g/personal/seguimientodemetasspds_cartagena_gov_co/IQA2ZduSElYXQ6BWubt346ocAeyCN0OSaIgXkyBOj6MSHDQ?e=HJrYXq" TargetMode="External"/><Relationship Id="rId108" Type="http://schemas.openxmlformats.org/officeDocument/2006/relationships/hyperlink" Target="https://alcart-my.sharepoint.com/:f:/g/personal/seguimientodemetasspds_cartagena_gov_co/IgCZQEuBKXhMS5KeTtQgjJ3qASCcIq9oNvNRHdiM9HGEndE?e=qAwbQX" TargetMode="External"/><Relationship Id="rId124" Type="http://schemas.openxmlformats.org/officeDocument/2006/relationships/hyperlink" Target="https://alcart-my.sharepoint.com/:f:/g/personal/seguimientodemetasspds_cartagena_gov_co/IgAJH5OKCPLNRKoRx6cf0ds8AWA6DbmRfSwHCpk7SdkxujA?e=bjQzLx" TargetMode="External"/><Relationship Id="rId129" Type="http://schemas.openxmlformats.org/officeDocument/2006/relationships/hyperlink" Target="https://alcart-my.sharepoint.com/:f:/g/personal/seguimientodemetasspds_cartagena_gov_co/IgAh5Y3MK6VZRKr7VfQJNKvkAQY_0oTcE21LKe5NZcqC7AQ?e=oB11R2" TargetMode="External"/><Relationship Id="rId54" Type="http://schemas.openxmlformats.org/officeDocument/2006/relationships/hyperlink" Target="https://alcart-my.sharepoint.com/:f:/g/personal/seguimientodemetasspds_cartagena_gov_co/EmidIXxXUSZBpnrTenihvTkBke1TZf6GZL6mZ21UqGQBpw?e=gA5p4P" TargetMode="External"/><Relationship Id="rId70" Type="http://schemas.openxmlformats.org/officeDocument/2006/relationships/hyperlink" Target="https://alcart-my.sharepoint.com/:f:/g/personal/seguimientodemetasspds_cartagena_gov_co/EntCwL8s3n5LteorYKpdsrsB7HqUkT-SuyAvT7MO2jPOdA?e=1Y5aZk" TargetMode="External"/><Relationship Id="rId75" Type="http://schemas.openxmlformats.org/officeDocument/2006/relationships/hyperlink" Target="https://alcart-my.sharepoint.com/:f:/r/personal/seguimientodemetasspds_cartagena_gov_co/Documents/EVIDENCIAS%20REPORTES%20INFORMES%202025/3.%20ASUNTOS%20PARA%20LA%20MUJER/145%20Implementaci%C3%B3n%20de%20Estrategias%20para%20una%20Vida%20Libre%20de%20Violencias%20para%20los%20Habitantes%20de%20Cartagena/4.%20OCTUBRE%20-%20DICIEMBRE/Ejecutar%20cuatro%20(4)%20campa%C3%B1as%20sobre%20nuevas%20masculinidades?csf=1&amp;web=1&amp;e=dfCNeg" TargetMode="External"/><Relationship Id="rId91" Type="http://schemas.openxmlformats.org/officeDocument/2006/relationships/hyperlink" Target="https://alcart-my.sharepoint.com/:b:/g/personal/seguimientodemetasspds_cartagena_gov_co/IQDtm_rFp6dHSLLcSMS5lDqUAUKjzYF9AivwUjCQE7j2VA0?e=YdCWAe" TargetMode="External"/><Relationship Id="rId96" Type="http://schemas.openxmlformats.org/officeDocument/2006/relationships/hyperlink" Target="https://alcart-my.sharepoint.com/:b:/g/personal/seguimientodemetasspds_cartagena_gov_co/IQAMny9y4IycRrvPqBZiJbEJAUn6aQ5an0ozVnxbeb-csE4?e=R0zE9q" TargetMode="External"/><Relationship Id="rId140" Type="http://schemas.openxmlformats.org/officeDocument/2006/relationships/hyperlink" Target="https://alcart-my.sharepoint.com/:f:/g/personal/seguimientodemetasspds_cartagena_gov_co/IgAghYx715qYTKI8xtoWDQnGAWqQySotYFXEccvz-ZMLB1o?e=H96XG1" TargetMode="External"/><Relationship Id="rId145" Type="http://schemas.openxmlformats.org/officeDocument/2006/relationships/hyperlink" Target="https://alcart-my.sharepoint.com/:f:/g/personal/seguimientodemetasspds_cartagena_gov_co/IgAD-3s02RKtR5Xe96ura4rrAbbewQM8JgOVSFL3vsWjwqY?e=xuorLJ" TargetMode="External"/><Relationship Id="rId1" Type="http://schemas.openxmlformats.org/officeDocument/2006/relationships/hyperlink" Target="https://alcart-my.sharepoint.com/:f:/r/personal/seguimientodemetasspds_cartagena_gov_co/Documents/EVIDENCIAS%20REPORTES%20INFORMES%202025/1.%20ADULTO%20MAYOR/Servicio%20de%20atenci%C3%B3n%20integral%20a%20los%20adultos%20mayores%20del%20distrito%20de%20Cartagena%20de%20indias?csf=1&amp;web=1&amp;e=JVQvhG" TargetMode="External"/><Relationship Id="rId6" Type="http://schemas.openxmlformats.org/officeDocument/2006/relationships/hyperlink" Target="https://alcart-my.sharepoint.com/:f:/g/personal/seguimientodemetasspds_cartagena_gov_co/ErK-wNjN8pFKptf5DlYgfsIBgIHQQ9LWwXHXRkNx0qxW8w?e=FcEJSa" TargetMode="External"/><Relationship Id="rId23" Type="http://schemas.openxmlformats.org/officeDocument/2006/relationships/hyperlink" Target="https://alcart-my.sharepoint.com/:f:/r/personal/seguimientodemetasspds_cartagena_gov_co/Documents/EVIDENCIAS%20REPORTES%20INFORMES%202025/2.%20INFANCIA/Generaci%C3%B3n%20de%20espacios%20para%20el%20derecho%20al%20juego%20en%20contextos%20seguros%20y%20estimulantes%20para%20ni%C3%B1os,%20ni%C3%B1as%20y%20adolescentes%20ind%C3%ADgenas/1.%20ENERO%20-%20MARZO/1_ACTIVIDADES%20FORMATIVAS%20PREVENCION%20CON%20NNA_PRIMER_TRIMESTRE_2025?csf=1&amp;web=1&amp;e=oFpxgG" TargetMode="External"/><Relationship Id="rId28" Type="http://schemas.openxmlformats.org/officeDocument/2006/relationships/hyperlink" Target="https://alcart-my.sharepoint.com/:b:/r/personal/seguimientodemetasspds_cartagena_gov_co/Documents/EVIDENCIAS%20REPORTES%20INFORMES%202025/8.%20UMATA/Fortalecimiento%20de%20la%20Agricultura%20Campesina%20Familiar%20y%20Comunitaria%20en%20el%20Distrito%20de%20Cartagena%20de%20Indias/1.%20ENERO%20-%20MARZO/INFORME%20CIRCUITOS%20CORTOS.pdf?csf=1&amp;web=1&amp;e=Olbx0W" TargetMode="External"/><Relationship Id="rId49" Type="http://schemas.openxmlformats.org/officeDocument/2006/relationships/hyperlink" Target="https://alcart-my.sharepoint.com/:f:/g/personal/seguimientodemetasspds_cartagena_gov_co/Esyoydkg8uBGqmoYhHUfMI8BSu2TjgNwEdWhPdpuayPQUw?e=qYl75n" TargetMode="External"/><Relationship Id="rId114" Type="http://schemas.openxmlformats.org/officeDocument/2006/relationships/hyperlink" Target="https://alcart-my.sharepoint.com/:f:/r/personal/seguimientodemetasspds_cartagena_gov_co/Documents/EVIDENCIAS%20REPORTES%20INFORMES%202025/3.%20ASUNTOS%20PARA%20LA%20MUJER/752%20implementaci%C3%B3n%20del%20sistema%20Distrital%20del%20cuidado%20en%20el%20Distrito%20de%20Cartagena/4.%20OCTUBRE%20-%20DICIEMBRE/Crear%204%20alianzas%20p%C3%BAblico%20populares%20con%20organizaciones%20de%20cuidado%20comunitario?csf=1&amp;web=1&amp;e=ScnG2D" TargetMode="External"/><Relationship Id="rId119" Type="http://schemas.openxmlformats.org/officeDocument/2006/relationships/hyperlink" Target="https://alcart-my.sharepoint.com/:f:/g/personal/seguimientodemetasspds_cartagena_gov_co/IgCw9br3FU7tRaE93fS5ABQiAUsql9Kig4lfTXlBc52B390?e=bWyJue" TargetMode="External"/><Relationship Id="rId44" Type="http://schemas.openxmlformats.org/officeDocument/2006/relationships/hyperlink" Target="https://alcart-my.sharepoint.com/:f:/g/personal/seguimientodemetasspds_cartagena_gov_co/Eij1eg2GFKJIkRGnx9Ae1gEBIgEcsvxSNNqx2ZdIpRYWbQ?e=QZ7pG3" TargetMode="External"/><Relationship Id="rId60" Type="http://schemas.openxmlformats.org/officeDocument/2006/relationships/hyperlink" Target="https://alcart-my.sharepoint.com/:f:/g/personal/seguimientodemetasspds_cartagena_gov_co/EkMGOSkV0PdFmhIC3IJBcYwBerjmkKVXrfT0a99pNoTClQ?e=GWUacj" TargetMode="External"/><Relationship Id="rId65" Type="http://schemas.openxmlformats.org/officeDocument/2006/relationships/hyperlink" Target="https://alcart-my.sharepoint.com/:f:/g/personal/seguimientodemetasspds_cartagena_gov_co/EpdO5sVzxQ5LmLzLn7k5BfwBf4KYzgdYkqXY2nTXbDyrqQ?e=50Yehu" TargetMode="External"/><Relationship Id="rId81" Type="http://schemas.openxmlformats.org/officeDocument/2006/relationships/hyperlink" Target="https://alcart-my.sharepoint.com/:f:/g/personal/seguimientodemetasspds_cartagena_gov_co/IgDuvFzDMXVTRYj60y4BlvZjAQlvzauU7Zi5Ld2fBiHT2-I?e=Q9Ry5j" TargetMode="External"/><Relationship Id="rId86" Type="http://schemas.openxmlformats.org/officeDocument/2006/relationships/hyperlink" Target="https://alcart-my.sharepoint.com/:f:/g/personal/seguimientodemetasspds_cartagena_gov_co/IgCwEZmuCJ1wToU0VaI3wPf6ASBUum1yITse6i2r1icUX4c?e=CXnGng" TargetMode="External"/><Relationship Id="rId130" Type="http://schemas.openxmlformats.org/officeDocument/2006/relationships/hyperlink" Target="https://alcart-my.sharepoint.com/:f:/g/personal/seguimientodemetasspds_cartagena_gov_co/IgBUUfpMjY_ERJQby4zOeic4AaHUqeaZcHL7DfSaVsFd97w?e=8dpTzc" TargetMode="External"/><Relationship Id="rId135" Type="http://schemas.openxmlformats.org/officeDocument/2006/relationships/hyperlink" Target="https://alcart-my.sharepoint.com/:b:/r/personal/seguimientodemetasspds_cartagena_gov_co/Documents/EVIDENCIAS%20REPORTES%20INFORMES%202025/3.%20ASUNTOS%20PARA%20LA%20MUJER/155%20Dise%C3%B1o%20E%20Implementaci%C3%B3n%20De%20Estrategias%20Para%20La%20Cualificaci%C3%B3n%20Laboral%20De%20Las%20Mujeres%20En%20Cartagena/4.%20OCTUBRE%20-%20DICIEMBRE/INFORME%20IMPULSO%20VIOLETA%20A%20LA%20FECHA.pdf?csf=1&amp;web=1&amp;e=J1J3Eb" TargetMode="External"/><Relationship Id="rId151" Type="http://schemas.openxmlformats.org/officeDocument/2006/relationships/hyperlink" Target="https://alcart-my.sharepoint.com/:f:/r/personal/seguimientodemetasspds_cartagena_gov_co/Documents/EVIDENCIAS%20REPORTES%20INFORMES%202025/3.%20ASUNTOS%20PARA%20LA%20MUJER/729%20fortalecimiento%20en%20la%20generaci%C3%B3n%20de%20ingresos%20y%20el%20derecho%20al%20trabajo%20para%20mujeres%20indigenas%20en%20el%20distrito%20de%20cartagena/4.%20OCTUBRE%20-%20DICIEMBRE?csf=1&amp;web=1&amp;e=hhU0tf" TargetMode="External"/><Relationship Id="rId156" Type="http://schemas.openxmlformats.org/officeDocument/2006/relationships/comments" Target="../comments3.xml"/><Relationship Id="rId13" Type="http://schemas.openxmlformats.org/officeDocument/2006/relationships/hyperlink" Target="https://alcart-my.sharepoint.com/:f:/r/personal/jleon_cartagena_gov_co/Documents/2025/SEGUIMIENTO_PLAN_DE_ACCION_2025/EVIDENCIAS_PRIMER_TRIMESTRE_2025/EVIDENCIAS_PROTECCION_2025/4_HOGAR_DE_PASO_2025/PRIMER%20TRIMESTRE_2025_ACT_4?csf=1&amp;web=1&amp;e=NXhGlW" TargetMode="External"/><Relationship Id="rId18" Type="http://schemas.openxmlformats.org/officeDocument/2006/relationships/hyperlink" Target="https://alcart-my.sharepoint.com/:b:/g/personal/seguimientodemetasspds_cartagena_gov_co/EROyV-bKCG9Foofd6a4chJwBBsNxvCsze3kMw78L0f6low?e=tlIZqO" TargetMode="External"/><Relationship Id="rId39" Type="http://schemas.openxmlformats.org/officeDocument/2006/relationships/hyperlink" Target="https://alcart-my.sharepoint.com/:f:/r/personal/seguimientodemetasspds_cartagena_gov_co/Documents/EVIDENCIAS%20REPORTES%20INFORMES%202025/4.%20JUVENTUD/Fortalecimiento%20de%20estrategias%20para%20la%20inserci%C3%B3n%20laboral,%20competencias%20socio-ocupacionales%20y%20empresariales%20de%20los%20j%C3%B3venes/1.%20ENERO%20-%20MARZO/1.%20Formacion%20y%20Caracterizaci%C3%B3n%20%20a%20J%C3%B3venes%20emprendedores%20-?csf=1&amp;web=1&amp;e=D2GVzb" TargetMode="External"/><Relationship Id="rId109" Type="http://schemas.openxmlformats.org/officeDocument/2006/relationships/hyperlink" Target="https://alcart-my.sharepoint.com/:f:/r/personal/seguimientodemetasspds_cartagena_gov_co/Documents/EVIDENCIAS%20REPORTES%20INFORMES%202025/3.%20ASUNTOS%20PARA%20LA%20MUJER/156%20implementaci%C3%B3n%20de%20estrategias%20para%20la%20atenci%C3%B3n%20integral%20de%20la%20poblaci%C3%B3n%20con%20orientaciones%20e%20identidades%20de%20g%C3%A9nero%20diversas%20en%20Cartagena/4.%20OCTUBRE%20-%20DICIEMBRE/Implementar%208%20procesos%20de%20sensibilizaci%C3%B3n?csf=1&amp;web=1&amp;e=taWrBF" TargetMode="External"/><Relationship Id="rId34" Type="http://schemas.openxmlformats.org/officeDocument/2006/relationships/hyperlink" Target="https://alcart-my.sharepoint.com/:f:/r/personal/seguimientodemetasspds_cartagena_gov_co/Documents/EVIDENCIAS%20REPORTES%20INFORMES%202025/2.%20INFANCIA/Fortalecimiento%20de%20la%20oferta%20institucional%20para%20la%20atenci%C3%B3n%20y%20protecci%C3%B3n%20de%20la%20primera%20infancia/1.%20ENERO%20-%20MARZO/9_Construcci%C3%B3n,%20adecuaci%C3%B3n%20y%20dotaci%C3%B3n%20de%20CDI?csf=1&amp;web=1&amp;e=7avDbN" TargetMode="External"/><Relationship Id="rId50" Type="http://schemas.openxmlformats.org/officeDocument/2006/relationships/hyperlink" Target="https://alcart-my.sharepoint.com/:f:/g/personal/seguimientodemetasspds_cartagena_gov_co/Etw4KSmgOWpKkX95MfQlGnkBwbdwVUg_DeJXw2mCKZOh7A?e=NSTRqv" TargetMode="External"/><Relationship Id="rId55" Type="http://schemas.openxmlformats.org/officeDocument/2006/relationships/hyperlink" Target="https://alcart-my.sharepoint.com/:f:/g/personal/seguimientodemetasspds_cartagena_gov_co/EjEGeC9QPyROq7nzhnQbPugBRXc0Wcoha6AuBmPjc0eLYQ?e=Z8Owga" TargetMode="External"/><Relationship Id="rId76" Type="http://schemas.openxmlformats.org/officeDocument/2006/relationships/hyperlink" Target="https://alcart-my.sharepoint.com/:f:/r/personal/seguimientodemetasspds_cartagena_gov_co/Documents/EVIDENCIAS%20REPORTES%20INFORMES%202025/3.%20ASUNTOS%20PARA%20LA%20MUJER/145%20Implementaci%C3%B3n%20de%20Estrategias%20para%20una%20Vida%20Libre%20de%20Violencias%20para%20los%20Habitantes%20de%20Cartagena/4.%20OCTUBRE%20-%20DICIEMBRE/Ejecutar%20cuatro%20(4)%20campa%C3%B1as%20sobre%20nuevas%20masculinidades?csf=1&amp;web=1&amp;e=dfCNeg" TargetMode="External"/><Relationship Id="rId97" Type="http://schemas.openxmlformats.org/officeDocument/2006/relationships/hyperlink" Target="https://alcart-my.sharepoint.com/:b:/g/personal/seguimientodemetasspds_cartagena_gov_co/IQBlZvgZ2dxDQr7HrqNuOcIUAUifhLROKgF6KJaE1FbE-UI?e=QXj22M" TargetMode="External"/><Relationship Id="rId104" Type="http://schemas.openxmlformats.org/officeDocument/2006/relationships/hyperlink" Target="https://alcart-my.sharepoint.com/:f:/g/personal/seguimientodemetasspds_cartagena_gov_co/IgBoyunUjhy_RK-vMDAuPf6lAf-yn8t6yGn_MTjStBzNiWU?e=aaI1fz" TargetMode="External"/><Relationship Id="rId120" Type="http://schemas.openxmlformats.org/officeDocument/2006/relationships/hyperlink" Target="https://alcart-my.sharepoint.com/:f:/g/personal/seguimientodemetasspds_cartagena_gov_co/IgDQm8XL93LCTJ24T2tymuqCAdlHblbPBlyOGpsJ10yN_EM?e=jedbGf" TargetMode="External"/><Relationship Id="rId125" Type="http://schemas.openxmlformats.org/officeDocument/2006/relationships/hyperlink" Target="https://alcart-my.sharepoint.com/:f:/g/personal/seguimientodemetasspds_cartagena_gov_co/IgDuiUgOogdjRZeWucSPdagJAdSlLnJQZRHHvRQkFA7ZOjw?e=u8ZKWb" TargetMode="External"/><Relationship Id="rId141" Type="http://schemas.openxmlformats.org/officeDocument/2006/relationships/hyperlink" Target="https://alcart-my.sharepoint.com/:f:/g/personal/seguimientodemetasspds_cartagena_gov_co/IgAxheBHEMHESJIZ_kvzQWpIATOJBPM3jX3y0J95zBVmHRI?e=YPECR7" TargetMode="External"/><Relationship Id="rId146" Type="http://schemas.openxmlformats.org/officeDocument/2006/relationships/hyperlink" Target="https://alcart-my.sharepoint.com/:f:/g/personal/seguimientodemetasspds_cartagena_gov_co/IgDukZD1oq0ESKAuudaFmM9AAUUvn9K5MwFK9CppYv8pBrs?e=dcPJtz" TargetMode="External"/><Relationship Id="rId7" Type="http://schemas.openxmlformats.org/officeDocument/2006/relationships/hyperlink" Target="https://alcart-my.sharepoint.com/:f:/g/personal/seguimientodemetasspds_cartagena_gov_co/EhR8Wnby2OxOkLPk9hZF-A4BOE6P6cHYvzrrdfuMJ-vvJg?e=m7ch1u" TargetMode="External"/><Relationship Id="rId71" Type="http://schemas.openxmlformats.org/officeDocument/2006/relationships/hyperlink" Target="https://alcart-my.sharepoint.com/:f:/g/personal/seguimientodemetasspds_cartagena_gov_co/Ej8T2SPRJ5VNjMc36mD7K6gBsAD5jlsS-PxO0_mbjfSoOw?e=35biue" TargetMode="External"/><Relationship Id="rId92" Type="http://schemas.openxmlformats.org/officeDocument/2006/relationships/hyperlink" Target="https://alcart-my.sharepoint.com/:b:/g/personal/seguimientodemetasspds_cartagena_gov_co/IQBy07DS-hqHSbYSVz7yMF5IAYXjNn10WfHyfke1t42aSiA?e=wrrCQE" TargetMode="External"/><Relationship Id="rId2" Type="http://schemas.openxmlformats.org/officeDocument/2006/relationships/hyperlink" Target="https://alcart-my.sharepoint.com/:f:/g/personal/seguimientodemetasspds_cartagena_gov_co/Ek_fa__EGM1NkK7AylGkK1sBQBjYDSDgGvFar1-LPYw5pg?e=gjBw4z" TargetMode="External"/><Relationship Id="rId29" Type="http://schemas.openxmlformats.org/officeDocument/2006/relationships/hyperlink" Target="https://alcart-my.sharepoint.com/:f:/r/personal/seguimientodemetasspds_cartagena_gov_co/Documents/EVIDENCIAS%20REPORTES%20INFORMES%202025/8.%20UMATA/Servicio%20de%20Extensi%C3%B3n%20Rural%20Agropecuaria%20para%20la%20Competitividad%20y%20Soberan%C3%ADa%20Alimentaria%20a%20Peque%C3%B1os%20Productores%20Asentados%20en%20la%20Zona%20Rural%20del%20Distrito%20de%20Cartagena%20de%20Indias/1.%20ENERO%20-%20MARZO?csf=1&amp;web=1&amp;e=cRa3fX" TargetMode="External"/><Relationship Id="rId24" Type="http://schemas.openxmlformats.org/officeDocument/2006/relationships/hyperlink" Target="https://alcart-my.sharepoint.com/:f:/r/personal/seguimientodemetasspds_cartagena_gov_co/Documents/EVIDENCIAS%20REPORTES%20INFORMES%202025/7.%20PROYECTO%20PRODUCTIVO/Implementaci%C3%B3n%20de%20estrategias%20de%20emprendimiento%20y%20empleabilidad%20que%20fortalezcan%20la%20econom%C3%ADa%20popular%20de%20las%20familias%20vulnerables%20del%20distrito%20de%20Cartagena%20de%20Indias?csf=1&amp;web=1&amp;e=0rJb6v" TargetMode="External"/><Relationship Id="rId40" Type="http://schemas.openxmlformats.org/officeDocument/2006/relationships/hyperlink" Target="https://alcart-my.sharepoint.com/:f:/r/personal/seguimientodemetasspds_cartagena_gov_co/Documents/EVIDENCIAS%20REPORTES%20INFORMES%202025/4.%20JUVENTUD/Fortalecimiento%20de%20la%20participaci%C3%B3n%20sociopol%C3%ADtica%20juvenil%20del%20distrito%20de%20Cartagena%20de%20Indias/1.%20ENERO%20-%20MARZO/4.%20Apoyo%20a%20CDJ%20y%20PDJ?csf=1&amp;web=1&amp;e=g38pMU" TargetMode="External"/><Relationship Id="rId45" Type="http://schemas.openxmlformats.org/officeDocument/2006/relationships/hyperlink" Target="https://alcart-my.sharepoint.com/:f:/g/personal/seguimientodemetasspds_cartagena_gov_co/ErvRwAMXMOVBvjHJBudpW9cB9x3P4rHiHuMcr59b8masQw?e=zZDuoG" TargetMode="External"/><Relationship Id="rId66" Type="http://schemas.openxmlformats.org/officeDocument/2006/relationships/hyperlink" Target="https://alcart-my.sharepoint.com/:f:/g/personal/seguimientodemetasspds_cartagena_gov_co/Eq_xI20PPaxLm7GrDPnq4X4BXrN_I8MD8DjpZ7jZhVBeuw?e=oFLa6b" TargetMode="External"/><Relationship Id="rId87" Type="http://schemas.openxmlformats.org/officeDocument/2006/relationships/hyperlink" Target="https://alcart-my.sharepoint.com/:f:/g/personal/seguimientodemetasspds_cartagena_gov_co/IgCQwc4x_mVFRbU3vfFRatnrAfxfHFgXWyQj-jKDMI505pE?e=2rMBx5" TargetMode="External"/><Relationship Id="rId110" Type="http://schemas.openxmlformats.org/officeDocument/2006/relationships/hyperlink" Target="https://alcart-my.sharepoint.com/:f:/r/personal/seguimientodemetasspds_cartagena_gov_co/Documents/EVIDENCIAS%20REPORTES%20INFORMES%202025/3.%20ASUNTOS%20PARA%20LA%20MUJER/156%20implementaci%C3%B3n%20de%20estrategias%20para%20la%20atenci%C3%B3n%20integral%20de%20la%20poblaci%C3%B3n%20con%20orientaciones%20e%20identidades%20de%20g%C3%A9nero%20diversas%20en%20Cartagena/4.%20OCTUBRE%20-%20DICIEMBRE/Financiar%20200%20emprendimientos,%20negocios%20y%20pp?csf=1&amp;web=1&amp;e=f0CQUw" TargetMode="External"/><Relationship Id="rId115" Type="http://schemas.openxmlformats.org/officeDocument/2006/relationships/hyperlink" Target="https://alcart-my.sharepoint.com/:f:/r/personal/seguimientodemetasspds_cartagena_gov_co/Documents/EVIDENCIAS%20REPORTES%20INFORMES%202025/3.%20ASUNTOS%20PARA%20LA%20MUJER/752%20implementaci%C3%B3n%20del%20sistema%20Distrital%20del%20cuidado%20en%20el%20Distrito%20de%20Cartagena/4.%20OCTUBRE%20-%20DICIEMBRE?csf=1&amp;web=1&amp;e=xBMqH0" TargetMode="External"/><Relationship Id="rId131" Type="http://schemas.openxmlformats.org/officeDocument/2006/relationships/hyperlink" Target="https://alcart-my.sharepoint.com/:b:/g/personal/seguimientodemetasspds_cartagena_gov_co/IQCUhijaQSo9R7zzdTaQf27fAYCQsiuegeMu2W5hpXB59Ag?e=MffTcC" TargetMode="External"/><Relationship Id="rId136" Type="http://schemas.openxmlformats.org/officeDocument/2006/relationships/hyperlink" Target="https://alcart-my.sharepoint.com/:f:/g/personal/seguimientodemetasspds_cartagena_gov_co/IgCEe5Rx4lzXQbvZ1QjOWmYAAYTDQ81O20mfMN771SIoVVY?e=kUYTC4" TargetMode="External"/><Relationship Id="rId61" Type="http://schemas.openxmlformats.org/officeDocument/2006/relationships/hyperlink" Target="https://alcart-my.sharepoint.com/:f:/g/personal/seguimientodemetasspds_cartagena_gov_co/EgP7ezTZEq1Hld73q6triusBWipKQ6LpKS4wOg-gHlDVKQ?e=k1INQ0" TargetMode="External"/><Relationship Id="rId82" Type="http://schemas.openxmlformats.org/officeDocument/2006/relationships/hyperlink" Target="https://alcart-my.sharepoint.com/:f:/g/personal/seguimientodemetasspds_cartagena_gov_co/IgBmhDUQ7ycrQJWJ12h0QY6oARa3PUPhJoJUo35z_I8E8jo?e=TosRLE" TargetMode="External"/><Relationship Id="rId152" Type="http://schemas.openxmlformats.org/officeDocument/2006/relationships/hyperlink" Target="https://alcart-my.sharepoint.com/:f:/r/personal/seguimientodemetasspds_cartagena_gov_co/Documents/EVIDENCIAS%20REPORTES%20INFORMES%202025/3.%20ASUNTOS%20PARA%20LA%20MUJER/729%20fortalecimiento%20en%20la%20generaci%C3%B3n%20de%20ingresos%20y%20el%20derecho%20al%20trabajo%20para%20mujeres%20indigenas%20en%20el%20distrito%20de%20cartagena/4.%20OCTUBRE%20-%20DICIEMBRE?csf=1&amp;web=1&amp;e=hhU0tf" TargetMode="External"/><Relationship Id="rId19" Type="http://schemas.openxmlformats.org/officeDocument/2006/relationships/hyperlink" Target="https://alcart-my.sharepoint.com/:b:/g/personal/seguimientodemetasspds_cartagena_gov_co/EUqPnUCEIspDtC8rhCvhI7EBmCNtLQwcBz_H8dUO5Rt9TA?e=ZtmmeQ" TargetMode="External"/><Relationship Id="rId14" Type="http://schemas.openxmlformats.org/officeDocument/2006/relationships/hyperlink" Target="https://alcart-my.sharepoint.com/:f:/r/personal/jleon_cartagena_gov_co/Documents/2025/SEGUIMIENTO_PLAN_DE_ACCION_2025/EVIDENCIAS_PRIMER_TRIMESTRE_2025/EVIDENCIAS_LUDICA_INDIGENAS_2025/3_Realizar%20jornadas%20de%20desarrollo%20metodol%C3%B3gico%20con%20la%20poblaci%C3%B3n%20ind%C3%ADgena/PRIMER_TRIMESTRE_2025_JORNADAS_DLLO_METODOLOGICO_INDIGENAS?csf=1&amp;web=1&amp;e=g9fX5v" TargetMode="External"/><Relationship Id="rId30" Type="http://schemas.openxmlformats.org/officeDocument/2006/relationships/hyperlink" Target="https://alcart-my.sharepoint.com/:b:/r/personal/seguimientodemetasspds_cartagena_gov_co/Documents/EVIDENCIAS%20REPORTES%20INFORMES%202025/8.%20UMATA/Fortalecimiento%20de%20capacidades%20t%C3%A9cnicas%20para%20el%20desarrollo%20de%20la%20actividad%20pesquera%20en%20el%20Distrito%20de%20Cartagena%20de%20Indias/1.%20ENERO%20-%20MARZO/Crear%20una%20(1)%20escuela%20de%20pescadores%20de%20saberes%20ancestrales.pdf?csf=1&amp;web=1&amp;e=sKbtFy" TargetMode="External"/><Relationship Id="rId35" Type="http://schemas.openxmlformats.org/officeDocument/2006/relationships/hyperlink" Target="https://alcart-my.sharepoint.com/:b:/r/personal/seguimientodemetasspds_cartagena_gov_co/Documents/EVIDENCIAS%20REPORTES%20INFORMES%202025/2.%20INFANCIA/Fortalecimiento%20de%20la%20oferta%20institucional%20para%20la%20atenci%C3%B3n%20y%20protecci%C3%B3n%20de%20la%20primera%20infancia/1.%20ENERO%20-%20MARZO/INFORME%20CDI%C2%B4S_2025_PRIMER_TRIMESTRE.pdf?csf=1&amp;web=1&amp;e=hHHgt8" TargetMode="External"/><Relationship Id="rId56" Type="http://schemas.openxmlformats.org/officeDocument/2006/relationships/hyperlink" Target="https://alcart-my.sharepoint.com/:f:/g/personal/seguimientodemetasspds_cartagena_gov_co/EgkLhI1xOq9Kv8R6YUpqBU4BzAUP8AljLyMZKgu4xLfXfg?e=vRawqV" TargetMode="External"/><Relationship Id="rId77" Type="http://schemas.openxmlformats.org/officeDocument/2006/relationships/hyperlink" Target="https://alcart-my.sharepoint.com/:f:/r/personal/seguimientodemetasspds_cartagena_gov_co/Documents/EVIDENCIAS%20REPORTES%20INFORMES%202025/3.%20ASUNTOS%20PARA%20LA%20MUJER/145%20Implementaci%C3%B3n%20de%20Estrategias%20para%20una%20Vida%20Libre%20de%20Violencias%20para%20los%20Habitantes%20de%20Cartagena/4.%20OCTUBRE%20-%20DICIEMBRE/Proteger%20doscientas%20(200)%20mujeres%20v%C3%ADctimas%20de%20violencia,%20sus%20hijos%20e%20hijas%20y%20familia%20dependiente%20en%20la%20casa%20refugio?csf=1&amp;web=1&amp;e=piIJuk" TargetMode="External"/><Relationship Id="rId100" Type="http://schemas.openxmlformats.org/officeDocument/2006/relationships/hyperlink" Target="https://alcart-my.sharepoint.com/:b:/g/personal/seguimientodemetasspds_cartagena_gov_co/IQA-LJKxyeayQJJxsagaS3GcAbJzKYtKMw8FInbs9FoXyQk?e=UWrbcO" TargetMode="External"/><Relationship Id="rId105" Type="http://schemas.openxmlformats.org/officeDocument/2006/relationships/hyperlink" Target="https://alcart-my.sharepoint.com/:f:/g/personal/seguimientodemetasspds_cartagena_gov_co/IgDCNZ-7uhBET5M-YAgNzB_2AVqiOEdV0emTLlCgHh6NdqE?e=kAOz9f" TargetMode="External"/><Relationship Id="rId126" Type="http://schemas.openxmlformats.org/officeDocument/2006/relationships/hyperlink" Target="https://alcart-my.sharepoint.com/:f:/g/personal/seguimientodemetasspds_cartagena_gov_co/IgCBa_UbxSFST67wx6KLTXtpAUY4N8YQqIlzEJrs1VnWWcg?e=KjxRQI" TargetMode="External"/><Relationship Id="rId147" Type="http://schemas.openxmlformats.org/officeDocument/2006/relationships/hyperlink" Target="https://alcart-my.sharepoint.com/:f:/r/personal/seguimientodemetasspds_cartagena_gov_co/Documents/EVIDENCIAS%20REPORTES%20INFORMES%202025/3.%20ASUNTOS%20PARA%20LA%20MUJER/161%20Desarrollo%20de%20capacidades%20para%20la%20%20participacion%20e%20incidencia%20ciudadana%20de%20las%20mujeres%20de%20Cartagena/4.%20OCTUBRE%20-%20DICIEMBRE/Dise%C3%B1os?csf=1&amp;web=1&amp;e=1kKHip" TargetMode="External"/><Relationship Id="rId8" Type="http://schemas.openxmlformats.org/officeDocument/2006/relationships/hyperlink" Target="https://alcart-my.sharepoint.com/:f:/r/personal/seguimientodemetasspds_cartagena_gov_co/Documents/EVIDENCIAS%20REPORTES%20INFORMES%202025/1.%20ADULTO%20MAYOR/Apoyo%20para%20la%20atenci%C3%B3n%20integral%20de%20personas%20mayores%20en%20estado%20de%20vulnerabilidad,%20maltrato,%20abandono%20y%20situaci%C3%B3n%20de%20calle%20del%20Distrito%20de%20Cartagena%20de%20Indias?csf=1&amp;web=1&amp;e=SduQOZ" TargetMode="External"/><Relationship Id="rId51" Type="http://schemas.openxmlformats.org/officeDocument/2006/relationships/hyperlink" Target="https://alcart-my.sharepoint.com/:f:/g/personal/seguimientodemetasspds_cartagena_gov_co/Er4NFAY5OrdFj4ML-ZQ5cv0BsRxzfl2bilgpNEm0ExV-jw?e=SKXuYh" TargetMode="External"/><Relationship Id="rId72" Type="http://schemas.openxmlformats.org/officeDocument/2006/relationships/hyperlink" Target="https://alcart-my.sharepoint.com/:f:/r/personal/seguimientodemetasspds_cartagena_gov_co/Documents/EVIDENCIAS%20REPORTES%20INFORMES%202025/3.%20ASUNTOS%20PARA%20LA%20MUJER/145%20Implementaci%C3%B3n%20de%20Estrategias%20para%20una%20Vida%20Libre%20de%20Violencias%20para%20los%20Habitantes%20de%20Cartagena/4.%20OCTUBRE%20-%20DICIEMBRE/Atender%20a%20(5.000)%20mujeres%20v%C3%ADctimas%20de%20vbg%20o%20en%20riesgo%20de%20padecerla/Brindar%20orientaci%C3%B3n%20psico%20jur%C3%ADdica?csf=1&amp;web=1&amp;e=5Gmbpt" TargetMode="External"/><Relationship Id="rId93" Type="http://schemas.openxmlformats.org/officeDocument/2006/relationships/hyperlink" Target="https://alcart-my.sharepoint.com/:b:/g/personal/seguimientodemetasspds_cartagena_gov_co/IQDVWb3a2udcQaLUmJ0AM4TcAT44kLEqi1muEmxE7wUXv2w?e=nN1E2d" TargetMode="External"/><Relationship Id="rId98" Type="http://schemas.openxmlformats.org/officeDocument/2006/relationships/hyperlink" Target="https://alcart-my.sharepoint.com/:b:/g/personal/seguimientodemetasspds_cartagena_gov_co/IQAPzrbQucqrTq6H4087fji4AWltJUfDxicrIf8i5M4LfV0?e=qZpcOv" TargetMode="External"/><Relationship Id="rId121" Type="http://schemas.openxmlformats.org/officeDocument/2006/relationships/hyperlink" Target="https://alcart-my.sharepoint.com/:f:/g/personal/seguimientodemetasspds_cartagena_gov_co/IgB3qjKfKXIhSY27cSTnSZ11AX8aeBUDs9SwPNOG3tEG6bU?e=BDKpKy" TargetMode="External"/><Relationship Id="rId142" Type="http://schemas.openxmlformats.org/officeDocument/2006/relationships/hyperlink" Target="https://alcart-my.sharepoint.com/:b:/r/personal/seguimientodemetasspds_cartagena_gov_co/Documents/EVIDENCIAS%20REPORTES%20INFORMES%202025/3.%20ASUNTOS%20PARA%20LA%20MUJER/165%20Fortalecimiento%20en%20la%20generaci%C3%B3n%20de%20ingresos%20y%20el%20derecho%20al%20trabajo%20para%20la%20mujer%20en%20Cartagena/4.%20OCTUBRE%20-%20DICIEMBRE/INFORME%20ENTREGAS%20%2031%20DIC%202025.pdf?csf=1&amp;web=1&amp;e=zAEXGW" TargetMode="External"/><Relationship Id="rId3" Type="http://schemas.openxmlformats.org/officeDocument/2006/relationships/hyperlink" Target="https://alcart-my.sharepoint.com/:f:/g/personal/seguimientodemetasspds_cartagena_gov_co/EkT3iXBD1WVAiY-NwAyFMb0BfP8UwrNudTJ2GgYfbjBTlg?e=D9gHFA" TargetMode="External"/><Relationship Id="rId25" Type="http://schemas.openxmlformats.org/officeDocument/2006/relationships/hyperlink" Target="https://alcart-my.sharepoint.com/:b:/r/personal/seguimientodemetasspds_cartagena_gov_co/Documents/EVIDENCIAS%20REPORTES%20INFORMES%202025/8.%20UMATA/Fortalecimiento%20de%20la%20Agricultura%20Campesina%20Familiar%20y%20Comunitaria%20en%20el%20Distrito%20de%20Cartagena%20de%20Indias/1.%20ENERO%20-%20MARZO/INFORME%20MUJERES%20INDIGENAS.pdf?csf=1&amp;web=1&amp;e=JfMdmB" TargetMode="External"/><Relationship Id="rId46" Type="http://schemas.openxmlformats.org/officeDocument/2006/relationships/hyperlink" Target="https://alcart-my.sharepoint.com/:f:/g/personal/seguimientodemetasspds_cartagena_gov_co/EhTX43WX3WVGqdFMjcLAzjcBHNwIJhJMls_7u-HQfndRvQ?e=3j1Uht" TargetMode="External"/><Relationship Id="rId67" Type="http://schemas.openxmlformats.org/officeDocument/2006/relationships/hyperlink" Target="https://alcart-my.sharepoint.com/:f:/g/personal/seguimientodemetasspds_cartagena_gov_co/EgGqCX-ctSxCnFCc-h7ewlgBJRhMwvDeKXt_yLOpyjzjHA?e=2AmJcR" TargetMode="External"/><Relationship Id="rId116" Type="http://schemas.openxmlformats.org/officeDocument/2006/relationships/hyperlink" Target="https://alcart-my.sharepoint.com/:f:/r/personal/seguimientodemetasspds_cartagena_gov_co/Documents/EVIDENCIAS%20REPORTES%20INFORMES%202025/3.%20ASUNTOS%20PARA%20LA%20MUJER/752%20implementaci%C3%B3n%20del%20sistema%20Distrital%20del%20cuidado%20en%20el%20Distrito%20de%20Cartagena/4.%20OCTUBRE%20-%20DICIEMBRE?csf=1&amp;web=1&amp;e=xBMqH0" TargetMode="External"/><Relationship Id="rId137" Type="http://schemas.openxmlformats.org/officeDocument/2006/relationships/hyperlink" Target="https://alcart-my.sharepoint.com/:f:/g/personal/seguimientodemetasspds_cartagena_gov_co/IgCEe5Rx4lzXQbvZ1QjOWmYAAYTDQ81O20mfMN771SIoVVY?e=kUYTC4" TargetMode="External"/><Relationship Id="rId20" Type="http://schemas.openxmlformats.org/officeDocument/2006/relationships/hyperlink" Target="https://alcart-my.sharepoint.com/:f:/r/personal/seguimientodemetasspds_cartagena_gov_co/Documents/EVIDENCIAS%20REPORTES%20INFORMES%202025/3.%20ASUNTOS%20PARA%20LA%20MUJER/Implementaci%C3%B3n%20de%20estrategias%20para%20la%20atenci%C3%B3n%20integral%20de%20la%20poblaci%C3%B3n%20con%20orientaciones%20e%20identidades%20de%20g%C3%A9nero%20diversas%20en%20Cartagena%20de%20Indias/1.%20ENERO%20-%20MARZO/Crear%20una%20(1)%20ruta%20de%20atenci%C3%B3n%20integral%20de%20vbg%20en%20OSIG?csf=1&amp;web=1&amp;e=mgPPvW" TargetMode="External"/><Relationship Id="rId41" Type="http://schemas.openxmlformats.org/officeDocument/2006/relationships/hyperlink" Target="https://alcart-my.sharepoint.com/:f:/r/personal/seguimientodemetasspds_cartagena_gov_co/Documents/EVIDENCIAS%20REPORTES%20INFORMES%202025/4.%20JUVENTUD/Fortalecimiento%20de%20la%20participaci%C3%B3n%20sociopol%C3%ADtica%20juvenil%20del%20distrito%20de%20Cartagena%20de%20Indias/1.%20ENERO%20-%20MARZO/1.%20J%C3%B3venes%20vinculados%20en%20programas%20de%20formacion%20sociopolitica%20y%20habilidades%20para%20la%20vida?csf=1&amp;web=1&amp;e=CPezfM" TargetMode="External"/><Relationship Id="rId62" Type="http://schemas.openxmlformats.org/officeDocument/2006/relationships/hyperlink" Target="https://alcart-my.sharepoint.com/:f:/g/personal/seguimientodemetasspds_cartagena_gov_co/EomvMCGs20JKuJ05tsIckyYBcacGJokoJdNEZ6VspMi8SQ?e=0LPUWU" TargetMode="External"/><Relationship Id="rId83" Type="http://schemas.openxmlformats.org/officeDocument/2006/relationships/hyperlink" Target="https://alcart-my.sharepoint.com/:f:/g/personal/seguimientodemetasspds_cartagena_gov_co/IgCXBHN_5FoWRp53pMNKuhLBAfmCYNMhQD5jrm38CdVtD_U?e=gfXeWV" TargetMode="External"/><Relationship Id="rId88" Type="http://schemas.openxmlformats.org/officeDocument/2006/relationships/hyperlink" Target="https://alcart-my.sharepoint.com/:f:/g/personal/seguimientodemetasspds_cartagena_gov_co/IgDxvIBJJu42RYM7Nskpaed2AZKB-Eihl0jjBM5pII35fq4?e=2r4ZQa" TargetMode="External"/><Relationship Id="rId111" Type="http://schemas.openxmlformats.org/officeDocument/2006/relationships/hyperlink" Target="https://alcart-my.sharepoint.com/:f:/r/personal/seguimientodemetasspds_cartagena_gov_co/Documents/EVIDENCIAS%20REPORTES%20INFORMES%202025/3.%20ASUNTOS%20PARA%20LA%20MUJER/156%20implementaci%C3%B3n%20de%20estrategias%20para%20la%20atenci%C3%B3n%20integral%20de%20la%20poblaci%C3%B3n%20con%20orientaciones%20e%20identidades%20de%20g%C3%A9nero%20diversas%20en%20Cartagena/4.%20OCTUBRE%20-%20DICIEMBRE/Financiar%20200%20emprendimientos,%20negocios%20y%20pp?csf=1&amp;web=1&amp;e=f0CQUw" TargetMode="External"/><Relationship Id="rId132" Type="http://schemas.openxmlformats.org/officeDocument/2006/relationships/hyperlink" Target="https://alcart-my.sharepoint.com/:f:/g/personal/seguimientodemetasspds_cartagena_gov_co/IgDmq8IbWtIyTZq--I7XCsyXAbYwg43-o48Ps2pDHoKbtfM?e=S9JuL3" TargetMode="External"/><Relationship Id="rId153" Type="http://schemas.openxmlformats.org/officeDocument/2006/relationships/printerSettings" Target="../printerSettings/printerSettings2.bin"/><Relationship Id="rId15" Type="http://schemas.openxmlformats.org/officeDocument/2006/relationships/hyperlink" Target="https://alcart-my.sharepoint.com/:b:/g/personal/seguimientodemetasspds_cartagena_gov_co/Eb_2DDHagd1Bm5h2rqGpaiQB0zMDfgCOdbAmpTaZivV_rw?e=HCrftj" TargetMode="External"/><Relationship Id="rId36" Type="http://schemas.openxmlformats.org/officeDocument/2006/relationships/hyperlink" Target="https://alcart-my.sharepoint.com/:f:/r/personal/seguimientodemetasspds_cartagena_gov_co/Documents/EVIDENCIAS%20REPORTES%20INFORMES%202025/2.%20INFANCIA/Generaci%C3%B3n%20de%20espacios%20para%20el%20derecho%20al%20juego%20en%20contextos%20seguros%20y%20estimulantes%20para%20ni%C3%B1os,%20ni%C3%B1as%20y%20adolescentes%20ind%C3%ADgenas/1.%20ENERO%20-%20MARZO/PRIMER_TRIMESTRE_2025_PPPIIAFF?csf=1&amp;web=1&amp;e=w5YkNu" TargetMode="External"/><Relationship Id="rId57" Type="http://schemas.openxmlformats.org/officeDocument/2006/relationships/hyperlink" Target="https://alcart-my.sharepoint.com/:f:/g/personal/seguimientodemetasspds_cartagena_gov_co/Eo2ubpRnGNxGlfP-JCWS1EcB7s5RbP7YyaqlrEor8DiTag?e=TpMbb7" TargetMode="External"/><Relationship Id="rId106" Type="http://schemas.openxmlformats.org/officeDocument/2006/relationships/hyperlink" Target="https://alcart-my.sharepoint.com/:f:/g/personal/seguimientodemetasspds_cartagena_gov_co/IgBm1ZXGWW9jQLA6CLrMNHQmAdkkfkiQ2aY0h2NlZo_II30?e=PYQIX3" TargetMode="External"/><Relationship Id="rId127" Type="http://schemas.openxmlformats.org/officeDocument/2006/relationships/hyperlink" Target="https://alcart-my.sharepoint.com/:f:/g/personal/seguimientodemetasspds_cartagena_gov_co/IgCsBPWBq_d9RrWMIuIpiV8zAYvyIDK41e2Op4fcF9xIKgs?e=okjdZY" TargetMode="External"/><Relationship Id="rId10" Type="http://schemas.openxmlformats.org/officeDocument/2006/relationships/hyperlink" Target="https://community.secop.gov.co/Public/Tendering/ContractNoticePhases/View?PPI=CO1.PPI.37940980&amp;isFromPublicArea=True&amp;isModal=False" TargetMode="External"/><Relationship Id="rId31" Type="http://schemas.openxmlformats.org/officeDocument/2006/relationships/hyperlink" Target="https://alcart-my.sharepoint.com/:b:/r/personal/seguimientodemetasspds_cartagena_gov_co/Documents/EVIDENCIAS%20REPORTES%20INFORMES%202025/8.%20UMATA/Implementaci%C3%B3n%20de%20un%20Centro%20de%20Bienestar%20Animal%20en%20el%20Distrito%20de%20Cartagena%20de%20Indias/1.%20ENERO%20-%20MARZO/Realizar%20atenci%C3%B3n%20integral%20de%20salud%20en%20animales%20dom%C3%A9sticos.pdf?csf=1&amp;web=1&amp;e=G7VgON" TargetMode="External"/><Relationship Id="rId52" Type="http://schemas.openxmlformats.org/officeDocument/2006/relationships/hyperlink" Target="https://alcart-my.sharepoint.com/:f:/g/personal/seguimientodemetasspds_cartagena_gov_co/Et1xiRUMihdOtopWKe7CoWgBewZwOf-evhPA_AM7osuBJw?e=CIpaKu" TargetMode="External"/><Relationship Id="rId73" Type="http://schemas.openxmlformats.org/officeDocument/2006/relationships/hyperlink" Target="https://alcart-my.sharepoint.com/:f:/r/personal/seguimientodemetasspds_cartagena_gov_co/Documents/EVIDENCIAS%20REPORTES%20INFORMES%202025/3.%20ASUNTOS%20PARA%20LA%20MUJER/145%20Implementaci%C3%B3n%20de%20Estrategias%20para%20una%20Vida%20Libre%20de%20Violencias%20para%20los%20Habitantes%20de%20Cartagena/4.%20OCTUBRE%20-%20DICIEMBRE/Atender%20a%20(5.000)%20mujeres%20v%C3%ADctimas%20de%20vbg%20o%20en%20riesgo%20de%20padecerla/Desarrollar%20Jornadas?csf=1&amp;web=1&amp;e=srnEv3" TargetMode="External"/><Relationship Id="rId78" Type="http://schemas.openxmlformats.org/officeDocument/2006/relationships/hyperlink" Target="https://alcart-my.sharepoint.com/:f:/r/personal/seguimientodemetasspds_cartagena_gov_co/Documents/EVIDENCIAS%20REPORTES%20INFORMES%202025/3.%20ASUNTOS%20PARA%20LA%20MUJER/157%20implementaci%C3%B3n%20de%20un%20modelo%20de%20intervenci%C3%B3n%20para%20mujeres%20v%C3%ACctimas%20del%20conflicto%20armado%20en%20Cartagena/3.%20JULIO%20-%20SEPTIEMBRE?csf=1&amp;web=1&amp;e=OwfMt1" TargetMode="External"/><Relationship Id="rId94" Type="http://schemas.openxmlformats.org/officeDocument/2006/relationships/hyperlink" Target="https://alcart-my.sharepoint.com/:b:/g/personal/seguimientodemetasspds_cartagena_gov_co/IQC6q3AVXNsXRpKc4cGMzdNuASU-jXyVzsI6jD3SsFVnSC8?e=5o2Ksm" TargetMode="External"/><Relationship Id="rId99" Type="http://schemas.openxmlformats.org/officeDocument/2006/relationships/hyperlink" Target="https://alcart-my.sharepoint.com/:b:/g/personal/seguimientodemetasspds_cartagena_gov_co/IQBB0IPaVIAmQJxRTjIjXeIZAV3XM5LKeRYwUSyiqdkRKTQ?e=AmmRks" TargetMode="External"/><Relationship Id="rId101" Type="http://schemas.openxmlformats.org/officeDocument/2006/relationships/hyperlink" Target="https://alcart-my.sharepoint.com/:b:/r/personal/seguimientodemetasspds_cartagena_gov_co/Documents/EVIDENCIAS%20REPORTES%20INFORMES%202025/5.%20DISCAPACIDAD/Fortalecimiento%20de%20la%20inclusi%C3%B3n%20social%20y%20productiva%20de%20las%20personas%20con%20discapacidad,%20familias%20y%20o%20cuidadores/4.%20OCTUBRE%20-%20DICIEMBRE/Pactos%20y%20alianzas.pdf?csf=1&amp;web=1&amp;e=NFDyBl" TargetMode="External"/><Relationship Id="rId122" Type="http://schemas.openxmlformats.org/officeDocument/2006/relationships/hyperlink" Target="https://alcart-my.sharepoint.com/:f:/g/personal/seguimientodemetasspds_cartagena_gov_co/IgA5LT4MwU81SYvXAVctusmeAa0dxacaLpklHqBK1rekZzw?e=X4lahS" TargetMode="External"/><Relationship Id="rId143" Type="http://schemas.openxmlformats.org/officeDocument/2006/relationships/hyperlink" Target="https://alcart-my.sharepoint.com/:b:/r/personal/seguimientodemetasspds_cartagena_gov_co/Documents/EVIDENCIAS%20REPORTES%20INFORMES%202025/3.%20ASUNTOS%20PARA%20LA%20MUJER/165%20Fortalecimiento%20en%20la%20generaci%C3%B3n%20de%20ingresos%20y%20el%20derecho%20al%20trabajo%20para%20la%20mujer%20en%20Cartagena/4.%20OCTUBRE%20-%20DICIEMBRE/INFORME%20ENTREGAS%20%2031%20DIC%202025.pdf?csf=1&amp;web=1&amp;e=zAEXGW" TargetMode="External"/><Relationship Id="rId148" Type="http://schemas.openxmlformats.org/officeDocument/2006/relationships/hyperlink" Target="https://alcart-my.sharepoint.com/:f:/r/personal/seguimientodemetasspds_cartagena_gov_co/Documents/EVIDENCIAS%20REPORTES%20INFORMES%202025/3.%20ASUNTOS%20PARA%20LA%20MUJER/161%20Desarrollo%20de%20capacidades%20para%20la%20%20participacion%20e%20incidencia%20ciudadana%20de%20las%20mujeres%20de%20Cartagena/4.%20OCTUBRE%20-%20DICIEMBRE/Crear%20un%20(1)%20Consejo%20Consultivo%20de%20Mujeres%20y%20Equidad%20de%20G%C3%A9nero?csf=1&amp;web=1&amp;e=jamqDL" TargetMode="External"/><Relationship Id="rId4" Type="http://schemas.openxmlformats.org/officeDocument/2006/relationships/hyperlink" Target="https://alcart-my.sharepoint.com/:f:/g/personal/seguimientodemetasspds_cartagena_gov_co/En_l8JI5ooRIkXzI2124cPQBS3FzWWCw4jvjxfwvoBrXow?e=mgrZeF" TargetMode="External"/><Relationship Id="rId9" Type="http://schemas.openxmlformats.org/officeDocument/2006/relationships/hyperlink" Target="https://community.secop.gov.co/Public/Tendering/ContractNoticePhases/View?PPI=CO1.PPI.37568305&amp;isFromPublicArea=True&amp;isModal=False" TargetMode="External"/><Relationship Id="rId26" Type="http://schemas.openxmlformats.org/officeDocument/2006/relationships/hyperlink" Target="https://alcart-my.sharepoint.com/:f:/r/personal/seguimientodemetasspds_cartagena_gov_co/Documents/EVIDENCIAS%20REPORTES%20INFORMES%202025/8.%20UMATA/Fortalecimiento%20de%20la%20Agricultura%20Campesina%20Familiar%20y%20Comunitaria%20en%20el%20Distrito%20de%20Cartagena%20de%20Indias/1.%20ENERO%20-%20MARZO/Atender%20a%20doscientas%20(200)%20mujeres%20afro%20rurales%20con%20servicios%20de%20extensi%C3%B3n%20agropecuaria?csf=1&amp;web=1&amp;e=iFM69G" TargetMode="External"/><Relationship Id="rId47" Type="http://schemas.openxmlformats.org/officeDocument/2006/relationships/hyperlink" Target="https://alcart-my.sharepoint.com/:f:/g/personal/seguimientodemetasspds_cartagena_gov_co/Esqos3uLfJxLmwYqA9grSMoBWnlItnhBzf0d9gzfAzKwhg?e=bnJeEf" TargetMode="External"/><Relationship Id="rId68" Type="http://schemas.openxmlformats.org/officeDocument/2006/relationships/hyperlink" Target="https://alcart-my.sharepoint.com/:f:/g/personal/seguimientodemetasspds_cartagena_gov_co/Eu6RkPWirQRIoC651oWYz0ABfxK-ldV5B1edUf2QbkT_wQ?e=dBo0r9" TargetMode="External"/><Relationship Id="rId89" Type="http://schemas.openxmlformats.org/officeDocument/2006/relationships/hyperlink" Target="https://alcart-my.sharepoint.com/:f:/g/personal/seguimientodemetasspds_cartagena_gov_co/IgDcOCkpoDlqSpF_eTH0JRp5AUv-SdJiYCN7JT4In6MlEf8?e=wltcrU" TargetMode="External"/><Relationship Id="rId112" Type="http://schemas.openxmlformats.org/officeDocument/2006/relationships/hyperlink" Target="https://alcart-my.sharepoint.com/:f:/r/personal/seguimientodemetasspds_cartagena_gov_co/Documents/EVIDENCIAS%20REPORTES%20INFORMES%202025/3.%20ASUNTOS%20PARA%20LA%20MUJER/156%20implementaci%C3%B3n%20de%20estrategias%20para%20la%20atenci%C3%B3n%20integral%20de%20la%20poblaci%C3%B3n%20con%20orientaciones%20e%20identidades%20de%20g%C3%A9nero%20diversas%20en%20Cartagena/4.%20OCTUBRE%20-%20DICIEMBRE/Crear%20una%20ruta%20de%20atenci%C3%B3n%20integral%20de%20violencias?csf=1&amp;web=1&amp;e=z5Nveq" TargetMode="External"/><Relationship Id="rId133" Type="http://schemas.openxmlformats.org/officeDocument/2006/relationships/hyperlink" Target="https://alcart-my.sharepoint.com/:f:/g/personal/seguimientodemetasspds_cartagena_gov_co/IgAaCBcAkyHKR5cEQ8H18EC5Aal4Dqf4bZImHjDsR_YyzJA?e=kNPFOc" TargetMode="External"/><Relationship Id="rId154" Type="http://schemas.openxmlformats.org/officeDocument/2006/relationships/drawing" Target="../drawings/drawing3.xml"/><Relationship Id="rId16" Type="http://schemas.openxmlformats.org/officeDocument/2006/relationships/hyperlink" Target="https://alcart-my.sharepoint.com/:b:/g/personal/seguimientodemetasspds_cartagena_gov_co/EZ-xU5gSVXNCrla93Ub-tlMBsPRCzv7rqLUv4RiZxhWOPg?e=D5DjUr" TargetMode="External"/><Relationship Id="rId37" Type="http://schemas.openxmlformats.org/officeDocument/2006/relationships/hyperlink" Target="https://alcart-my.sharepoint.com/:f:/r/personal/seguimientodemetasspds_cartagena_gov_co/Documents/EVIDENCIAS%20REPORTES%20INFORMES%202025/2.%20INFANCIA/Generaci%C3%B3n%20de%20espacios%20para%20el%20derecho%20al%20juego%20en%20contextos%20seguros%20y%20estimulantes%20para%20ni%C3%B1os,%20ni%C3%B1as%20y%20adolescentes%20ind%C3%ADgenas/1.%20ENERO%20-%20MARZO/1.%20Jornadas%20L%C3%BAdicas?csf=1&amp;web=1&amp;e=g5IbrQ" TargetMode="External"/><Relationship Id="rId58" Type="http://schemas.openxmlformats.org/officeDocument/2006/relationships/hyperlink" Target="https://alcart-my.sharepoint.com/:f:/g/personal/seguimientodemetasspds_cartagena_gov_co/EqiLnLlGeBBNkikUN6Z3JpkB8YBqw3bxv-1CpdTyPUXl6Q?e=tGurSm" TargetMode="External"/><Relationship Id="rId79" Type="http://schemas.openxmlformats.org/officeDocument/2006/relationships/hyperlink" Target="https://alcart-my.sharepoint.com/:f:/r/personal/seguimientodemetasspds_cartagena_gov_co/Documents/EVIDENCIAS%20REPORTES%20INFORMES%202025/3.%20ASUNTOS%20PARA%20LA%20MUJER/157%20implementaci%C3%B3n%20de%20un%20modelo%20de%20intervenci%C3%B3n%20para%20mujeres%20v%C3%ACctimas%20del%20conflicto%20armado%20en%20Cartagena/3.%20JULIO%20-%20SEPTIEMBRE?csf=1&amp;web=1&amp;e=OwfMt1" TargetMode="External"/><Relationship Id="rId102" Type="http://schemas.openxmlformats.org/officeDocument/2006/relationships/hyperlink" Target="https://alcart-my.sharepoint.com/:w:/g/personal/seguimientodemetasspds_cartagena_gov_co/IQDF_tq9Jey_QLHQjbFzZh4DAZrgE3trOVPn-ybnZkaYbf8?e=IC5ymW" TargetMode="External"/><Relationship Id="rId123" Type="http://schemas.openxmlformats.org/officeDocument/2006/relationships/hyperlink" Target="https://alcart-my.sharepoint.com/:f:/g/personal/seguimientodemetasspds_cartagena_gov_co/IgBvT3vj1daNQqnfKLbQVWgPATfAPMieKN0dbWjHlbun0UE?e=uDVHfk" TargetMode="External"/><Relationship Id="rId144" Type="http://schemas.openxmlformats.org/officeDocument/2006/relationships/hyperlink" Target="https://alcart-my.sharepoint.com/:f:/g/personal/seguimientodemetasspds_cartagena_gov_co/IgA8JJdb4JmwQr-hk9T_KXasAUMP8cSeBITXfFG1yrl4ouw?e=BEBYR0" TargetMode="External"/><Relationship Id="rId90" Type="http://schemas.openxmlformats.org/officeDocument/2006/relationships/hyperlink" Target="https://alcart-my.sharepoint.com/:b:/g/personal/seguimientodemetasspds_cartagena_gov_co/IQA7HTKIH2OQTq0m7lwIsVh_AbfE1BYgTah-4nBKJQXh_z0?e=xwxwN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31" zoomScale="80" zoomScaleNormal="80" workbookViewId="0">
      <selection activeCell="J48" sqref="J48"/>
    </sheetView>
  </sheetViews>
  <sheetFormatPr baseColWidth="10" defaultColWidth="10.85546875" defaultRowHeight="15" x14ac:dyDescent="0.2"/>
  <cols>
    <col min="1" max="1" width="34.140625" style="13" customWidth="1"/>
    <col min="2" max="2" width="10.85546875" style="5"/>
    <col min="3" max="3" width="28.140625" style="5" customWidth="1"/>
    <col min="4" max="4" width="21.140625" style="5" customWidth="1"/>
    <col min="5" max="5" width="19.140625" style="5" customWidth="1"/>
    <col min="6" max="6" width="27.140625" style="5" customWidth="1"/>
    <col min="7" max="7" width="17.140625" style="5" customWidth="1"/>
    <col min="8" max="8" width="27.140625" style="5" customWidth="1"/>
    <col min="9" max="9" width="15.140625" style="5" customWidth="1"/>
    <col min="10" max="10" width="17.85546875" style="5" customWidth="1"/>
    <col min="11" max="11" width="19.140625" style="5" customWidth="1"/>
    <col min="12" max="12" width="25.140625" style="5" customWidth="1"/>
    <col min="13" max="13" width="20.7109375" style="5" customWidth="1"/>
    <col min="14" max="15" width="10.85546875" style="5"/>
    <col min="16" max="16" width="16.7109375" style="5" customWidth="1"/>
    <col min="17" max="17" width="20.140625" style="5" customWidth="1"/>
    <col min="18" max="18" width="18.7109375" style="5" customWidth="1"/>
    <col min="19" max="19" width="22.85546875" style="5" customWidth="1"/>
    <col min="20" max="20" width="22.140625" style="5" customWidth="1"/>
    <col min="21" max="21" width="25.140625" style="5" customWidth="1"/>
    <col min="22" max="22" width="21.140625" style="5" customWidth="1"/>
    <col min="23" max="23" width="19.140625" style="5" customWidth="1"/>
    <col min="24" max="24" width="17.140625" style="5" customWidth="1"/>
    <col min="25" max="26" width="16.140625" style="5" customWidth="1"/>
    <col min="27" max="27" width="28.7109375" style="5" customWidth="1"/>
    <col min="28" max="28" width="19.140625" style="5" customWidth="1"/>
    <col min="29" max="29" width="21.140625" style="5" customWidth="1"/>
    <col min="30" max="30" width="21.85546875" style="5" customWidth="1"/>
    <col min="31" max="31" width="25.140625" style="5" customWidth="1"/>
    <col min="32" max="32" width="22.140625" style="5" customWidth="1"/>
    <col min="33" max="33" width="29.7109375" style="5" customWidth="1"/>
    <col min="34" max="34" width="18.7109375" style="5" customWidth="1"/>
    <col min="35" max="35" width="18.140625" style="5" customWidth="1"/>
    <col min="36" max="36" width="22.140625" style="5" customWidth="1"/>
    <col min="37" max="16384" width="10.85546875" style="5"/>
  </cols>
  <sheetData>
    <row r="1" spans="1:50" ht="54.75" customHeight="1" x14ac:dyDescent="0.2">
      <c r="A1" s="509" t="s">
        <v>0</v>
      </c>
      <c r="B1" s="509"/>
      <c r="C1" s="509"/>
      <c r="D1" s="509"/>
      <c r="E1" s="509"/>
      <c r="F1" s="509"/>
      <c r="G1" s="509"/>
      <c r="H1" s="509"/>
    </row>
    <row r="2" spans="1:50" ht="33" customHeight="1" x14ac:dyDescent="0.2">
      <c r="A2" s="510" t="s">
        <v>1</v>
      </c>
      <c r="B2" s="510"/>
      <c r="C2" s="510"/>
      <c r="D2" s="510"/>
      <c r="E2" s="510"/>
      <c r="F2" s="510"/>
      <c r="G2" s="510"/>
      <c r="H2" s="510"/>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x14ac:dyDescent="0.2">
      <c r="A3" s="9" t="s">
        <v>2</v>
      </c>
      <c r="B3" s="502" t="s">
        <v>3</v>
      </c>
      <c r="C3" s="502"/>
      <c r="D3" s="502"/>
      <c r="E3" s="502"/>
      <c r="F3" s="502"/>
      <c r="G3" s="502"/>
      <c r="H3" s="502"/>
    </row>
    <row r="4" spans="1:50" ht="48" customHeight="1" x14ac:dyDescent="0.2">
      <c r="A4" s="9" t="s">
        <v>4</v>
      </c>
      <c r="B4" s="506" t="s">
        <v>5</v>
      </c>
      <c r="C4" s="507"/>
      <c r="D4" s="507"/>
      <c r="E4" s="507"/>
      <c r="F4" s="507"/>
      <c r="G4" s="507"/>
      <c r="H4" s="508"/>
    </row>
    <row r="5" spans="1:50" ht="31.5" customHeight="1" x14ac:dyDescent="0.2">
      <c r="A5" s="9" t="s">
        <v>6</v>
      </c>
      <c r="B5" s="502" t="s">
        <v>7</v>
      </c>
      <c r="C5" s="502"/>
      <c r="D5" s="502"/>
      <c r="E5" s="502"/>
      <c r="F5" s="502"/>
      <c r="G5" s="502"/>
      <c r="H5" s="502"/>
    </row>
    <row r="6" spans="1:50" ht="40.5" customHeight="1" x14ac:dyDescent="0.2">
      <c r="A6" s="9" t="s">
        <v>8</v>
      </c>
      <c r="B6" s="506" t="s">
        <v>9</v>
      </c>
      <c r="C6" s="507"/>
      <c r="D6" s="507"/>
      <c r="E6" s="507"/>
      <c r="F6" s="507"/>
      <c r="G6" s="507"/>
      <c r="H6" s="508"/>
    </row>
    <row r="7" spans="1:50" ht="41.1" customHeight="1" x14ac:dyDescent="0.2">
      <c r="A7" s="9" t="s">
        <v>10</v>
      </c>
      <c r="B7" s="502" t="s">
        <v>11</v>
      </c>
      <c r="C7" s="502"/>
      <c r="D7" s="502"/>
      <c r="E7" s="502"/>
      <c r="F7" s="502"/>
      <c r="G7" s="502"/>
      <c r="H7" s="502"/>
    </row>
    <row r="8" spans="1:50" ht="48.95" customHeight="1" x14ac:dyDescent="0.2">
      <c r="A8" s="9" t="s">
        <v>12</v>
      </c>
      <c r="B8" s="502" t="s">
        <v>13</v>
      </c>
      <c r="C8" s="502"/>
      <c r="D8" s="502"/>
      <c r="E8" s="502"/>
      <c r="F8" s="502"/>
      <c r="G8" s="502"/>
      <c r="H8" s="502"/>
    </row>
    <row r="9" spans="1:50" ht="48.95" customHeight="1" x14ac:dyDescent="0.2">
      <c r="A9" s="9" t="s">
        <v>14</v>
      </c>
      <c r="B9" s="506" t="s">
        <v>15</v>
      </c>
      <c r="C9" s="507"/>
      <c r="D9" s="507"/>
      <c r="E9" s="507"/>
      <c r="F9" s="507"/>
      <c r="G9" s="507"/>
      <c r="H9" s="508"/>
    </row>
    <row r="10" spans="1:50" ht="30" x14ac:dyDescent="0.2">
      <c r="A10" s="9" t="s">
        <v>16</v>
      </c>
      <c r="B10" s="502" t="s">
        <v>17</v>
      </c>
      <c r="C10" s="502"/>
      <c r="D10" s="502"/>
      <c r="E10" s="502"/>
      <c r="F10" s="502"/>
      <c r="G10" s="502"/>
      <c r="H10" s="502"/>
    </row>
    <row r="11" spans="1:50" ht="30" x14ac:dyDescent="0.2">
      <c r="A11" s="9" t="s">
        <v>18</v>
      </c>
      <c r="B11" s="502" t="s">
        <v>19</v>
      </c>
      <c r="C11" s="502"/>
      <c r="D11" s="502"/>
      <c r="E11" s="502"/>
      <c r="F11" s="502"/>
      <c r="G11" s="502"/>
      <c r="H11" s="502"/>
    </row>
    <row r="12" spans="1:50" ht="33.950000000000003" customHeight="1" x14ac:dyDescent="0.2">
      <c r="A12" s="9" t="s">
        <v>20</v>
      </c>
      <c r="B12" s="502" t="s">
        <v>21</v>
      </c>
      <c r="C12" s="502"/>
      <c r="D12" s="502"/>
      <c r="E12" s="502"/>
      <c r="F12" s="502"/>
      <c r="G12" s="502"/>
      <c r="H12" s="502"/>
    </row>
    <row r="13" spans="1:50" ht="30" x14ac:dyDescent="0.2">
      <c r="A13" s="9" t="s">
        <v>22</v>
      </c>
      <c r="B13" s="502" t="s">
        <v>23</v>
      </c>
      <c r="C13" s="502"/>
      <c r="D13" s="502"/>
      <c r="E13" s="502"/>
      <c r="F13" s="502"/>
      <c r="G13" s="502"/>
      <c r="H13" s="502"/>
    </row>
    <row r="14" spans="1:50" ht="30" x14ac:dyDescent="0.2">
      <c r="A14" s="9" t="s">
        <v>24</v>
      </c>
      <c r="B14" s="502" t="s">
        <v>25</v>
      </c>
      <c r="C14" s="502"/>
      <c r="D14" s="502"/>
      <c r="E14" s="502"/>
      <c r="F14" s="502"/>
      <c r="G14" s="502"/>
      <c r="H14" s="502"/>
    </row>
    <row r="15" spans="1:50" ht="44.1" customHeight="1" x14ac:dyDescent="0.2">
      <c r="A15" s="9" t="s">
        <v>26</v>
      </c>
      <c r="B15" s="502" t="s">
        <v>27</v>
      </c>
      <c r="C15" s="502"/>
      <c r="D15" s="502"/>
      <c r="E15" s="502"/>
      <c r="F15" s="502"/>
      <c r="G15" s="502"/>
      <c r="H15" s="502"/>
    </row>
    <row r="16" spans="1:50" ht="60" x14ac:dyDescent="0.2">
      <c r="A16" s="9" t="s">
        <v>28</v>
      </c>
      <c r="B16" s="502" t="s">
        <v>29</v>
      </c>
      <c r="C16" s="502"/>
      <c r="D16" s="502"/>
      <c r="E16" s="502"/>
      <c r="F16" s="502"/>
      <c r="G16" s="502"/>
      <c r="H16" s="502"/>
    </row>
    <row r="17" spans="1:8" ht="58.5" customHeight="1" x14ac:dyDescent="0.2">
      <c r="A17" s="9" t="s">
        <v>30</v>
      </c>
      <c r="B17" s="502" t="s">
        <v>31</v>
      </c>
      <c r="C17" s="502"/>
      <c r="D17" s="502"/>
      <c r="E17" s="502"/>
      <c r="F17" s="502"/>
      <c r="G17" s="502"/>
      <c r="H17" s="502"/>
    </row>
    <row r="18" spans="1:8" ht="30" x14ac:dyDescent="0.2">
      <c r="A18" s="9" t="s">
        <v>32</v>
      </c>
      <c r="B18" s="502" t="s">
        <v>33</v>
      </c>
      <c r="C18" s="502"/>
      <c r="D18" s="502"/>
      <c r="E18" s="502"/>
      <c r="F18" s="502"/>
      <c r="G18" s="502"/>
      <c r="H18" s="502"/>
    </row>
    <row r="19" spans="1:8" ht="30" customHeight="1" x14ac:dyDescent="0.2">
      <c r="A19" s="503"/>
      <c r="B19" s="504"/>
      <c r="C19" s="504"/>
      <c r="D19" s="504"/>
      <c r="E19" s="504"/>
      <c r="F19" s="504"/>
      <c r="G19" s="504"/>
      <c r="H19" s="505"/>
    </row>
    <row r="20" spans="1:8" ht="37.5" customHeight="1" x14ac:dyDescent="0.2">
      <c r="A20" s="510" t="s">
        <v>34</v>
      </c>
      <c r="B20" s="510"/>
      <c r="C20" s="510"/>
      <c r="D20" s="510"/>
      <c r="E20" s="510"/>
      <c r="F20" s="510"/>
      <c r="G20" s="510"/>
      <c r="H20" s="510"/>
    </row>
    <row r="21" spans="1:8" ht="117" customHeight="1" x14ac:dyDescent="0.2">
      <c r="A21" s="511" t="s">
        <v>35</v>
      </c>
      <c r="B21" s="511"/>
      <c r="C21" s="511"/>
      <c r="D21" s="511"/>
      <c r="E21" s="511"/>
      <c r="F21" s="511"/>
      <c r="G21" s="511"/>
      <c r="H21" s="511"/>
    </row>
    <row r="22" spans="1:8" ht="117" customHeight="1" x14ac:dyDescent="0.2">
      <c r="A22" s="9" t="s">
        <v>10</v>
      </c>
      <c r="B22" s="502" t="s">
        <v>11</v>
      </c>
      <c r="C22" s="502"/>
      <c r="D22" s="502"/>
      <c r="E22" s="502"/>
      <c r="F22" s="502"/>
      <c r="G22" s="502"/>
      <c r="H22" s="502"/>
    </row>
    <row r="23" spans="1:8" ht="167.1" customHeight="1" x14ac:dyDescent="0.2">
      <c r="A23" s="9" t="s">
        <v>36</v>
      </c>
      <c r="B23" s="511" t="s">
        <v>37</v>
      </c>
      <c r="C23" s="511"/>
      <c r="D23" s="511"/>
      <c r="E23" s="511"/>
      <c r="F23" s="511"/>
      <c r="G23" s="511"/>
      <c r="H23" s="511"/>
    </row>
    <row r="24" spans="1:8" ht="69.75" customHeight="1" x14ac:dyDescent="0.2">
      <c r="A24" s="9" t="s">
        <v>38</v>
      </c>
      <c r="B24" s="511" t="s">
        <v>39</v>
      </c>
      <c r="C24" s="511"/>
      <c r="D24" s="511"/>
      <c r="E24" s="511"/>
      <c r="F24" s="511"/>
      <c r="G24" s="511"/>
      <c r="H24" s="511"/>
    </row>
    <row r="25" spans="1:8" ht="60" customHeight="1" x14ac:dyDescent="0.2">
      <c r="A25" s="9" t="s">
        <v>40</v>
      </c>
      <c r="B25" s="511" t="s">
        <v>41</v>
      </c>
      <c r="C25" s="511"/>
      <c r="D25" s="511"/>
      <c r="E25" s="511"/>
      <c r="F25" s="511"/>
      <c r="G25" s="511"/>
      <c r="H25" s="511"/>
    </row>
    <row r="26" spans="1:8" ht="24.75" customHeight="1" x14ac:dyDescent="0.2">
      <c r="A26" s="10" t="s">
        <v>42</v>
      </c>
      <c r="B26" s="530" t="s">
        <v>43</v>
      </c>
      <c r="C26" s="530"/>
      <c r="D26" s="530"/>
      <c r="E26" s="530"/>
      <c r="F26" s="530"/>
      <c r="G26" s="530"/>
      <c r="H26" s="530"/>
    </row>
    <row r="27" spans="1:8" ht="26.25" customHeight="1" x14ac:dyDescent="0.2">
      <c r="A27" s="10" t="s">
        <v>44</v>
      </c>
      <c r="B27" s="530" t="s">
        <v>45</v>
      </c>
      <c r="C27" s="530"/>
      <c r="D27" s="530"/>
      <c r="E27" s="530"/>
      <c r="F27" s="530"/>
      <c r="G27" s="530"/>
      <c r="H27" s="530"/>
    </row>
    <row r="28" spans="1:8" ht="53.25" customHeight="1" x14ac:dyDescent="0.2">
      <c r="A28" s="9" t="s">
        <v>46</v>
      </c>
      <c r="B28" s="511" t="s">
        <v>47</v>
      </c>
      <c r="C28" s="511"/>
      <c r="D28" s="511"/>
      <c r="E28" s="511"/>
      <c r="F28" s="511"/>
      <c r="G28" s="511"/>
      <c r="H28" s="511"/>
    </row>
    <row r="29" spans="1:8" ht="45" customHeight="1" x14ac:dyDescent="0.2">
      <c r="A29" s="9" t="s">
        <v>48</v>
      </c>
      <c r="B29" s="513" t="s">
        <v>49</v>
      </c>
      <c r="C29" s="514"/>
      <c r="D29" s="514"/>
      <c r="E29" s="514"/>
      <c r="F29" s="514"/>
      <c r="G29" s="514"/>
      <c r="H29" s="515"/>
    </row>
    <row r="30" spans="1:8" ht="45" customHeight="1" x14ac:dyDescent="0.2">
      <c r="A30" s="9" t="s">
        <v>50</v>
      </c>
      <c r="B30" s="513" t="s">
        <v>51</v>
      </c>
      <c r="C30" s="514"/>
      <c r="D30" s="514"/>
      <c r="E30" s="514"/>
      <c r="F30" s="514"/>
      <c r="G30" s="514"/>
      <c r="H30" s="515"/>
    </row>
    <row r="31" spans="1:8" ht="45" customHeight="1" x14ac:dyDescent="0.2">
      <c r="A31" s="9" t="s">
        <v>52</v>
      </c>
      <c r="B31" s="513" t="s">
        <v>53</v>
      </c>
      <c r="C31" s="514"/>
      <c r="D31" s="514"/>
      <c r="E31" s="514"/>
      <c r="F31" s="514"/>
      <c r="G31" s="514"/>
      <c r="H31" s="515"/>
    </row>
    <row r="32" spans="1:8" ht="33" customHeight="1" x14ac:dyDescent="0.2">
      <c r="A32" s="10" t="s">
        <v>54</v>
      </c>
      <c r="B32" s="511" t="s">
        <v>55</v>
      </c>
      <c r="C32" s="511"/>
      <c r="D32" s="511"/>
      <c r="E32" s="511"/>
      <c r="F32" s="511"/>
      <c r="G32" s="511"/>
      <c r="H32" s="511"/>
    </row>
    <row r="33" spans="1:8" ht="39" customHeight="1" x14ac:dyDescent="0.2">
      <c r="A33" s="9" t="s">
        <v>56</v>
      </c>
      <c r="B33" s="530" t="s">
        <v>57</v>
      </c>
      <c r="C33" s="530"/>
      <c r="D33" s="530"/>
      <c r="E33" s="530"/>
      <c r="F33" s="530"/>
      <c r="G33" s="530"/>
      <c r="H33" s="530"/>
    </row>
    <row r="34" spans="1:8" ht="39" customHeight="1" x14ac:dyDescent="0.2">
      <c r="A34" s="510" t="s">
        <v>58</v>
      </c>
      <c r="B34" s="510"/>
      <c r="C34" s="510"/>
      <c r="D34" s="510"/>
      <c r="E34" s="510"/>
      <c r="F34" s="510"/>
      <c r="G34" s="510"/>
      <c r="H34" s="510"/>
    </row>
    <row r="35" spans="1:8" ht="79.5" customHeight="1" x14ac:dyDescent="0.2">
      <c r="A35" s="506" t="s">
        <v>59</v>
      </c>
      <c r="B35" s="507"/>
      <c r="C35" s="507"/>
      <c r="D35" s="507"/>
      <c r="E35" s="507"/>
      <c r="F35" s="507"/>
      <c r="G35" s="507"/>
      <c r="H35" s="508"/>
    </row>
    <row r="36" spans="1:8" ht="33" customHeight="1" x14ac:dyDescent="0.2">
      <c r="A36" s="9" t="s">
        <v>60</v>
      </c>
      <c r="B36" s="511" t="s">
        <v>61</v>
      </c>
      <c r="C36" s="511"/>
      <c r="D36" s="511"/>
      <c r="E36" s="511"/>
      <c r="F36" s="511"/>
      <c r="G36" s="511"/>
      <c r="H36" s="511"/>
    </row>
    <row r="37" spans="1:8" ht="33" customHeight="1" x14ac:dyDescent="0.2">
      <c r="A37" s="9" t="s">
        <v>62</v>
      </c>
      <c r="B37" s="511" t="s">
        <v>63</v>
      </c>
      <c r="C37" s="511"/>
      <c r="D37" s="511"/>
      <c r="E37" s="511"/>
      <c r="F37" s="511"/>
      <c r="G37" s="511"/>
      <c r="H37" s="511"/>
    </row>
    <row r="38" spans="1:8" ht="33" customHeight="1" x14ac:dyDescent="0.2">
      <c r="A38" s="14"/>
      <c r="B38" s="15"/>
      <c r="C38" s="15"/>
      <c r="D38" s="15"/>
      <c r="E38" s="15"/>
      <c r="F38" s="15"/>
      <c r="G38" s="15"/>
      <c r="H38" s="16"/>
    </row>
    <row r="39" spans="1:8" ht="34.5" customHeight="1" x14ac:dyDescent="0.2">
      <c r="A39" s="510" t="s">
        <v>64</v>
      </c>
      <c r="B39" s="510"/>
      <c r="C39" s="510"/>
      <c r="D39" s="510"/>
      <c r="E39" s="510"/>
      <c r="F39" s="510"/>
      <c r="G39" s="510"/>
      <c r="H39" s="510"/>
    </row>
    <row r="40" spans="1:8" ht="34.5" customHeight="1" x14ac:dyDescent="0.2">
      <c r="A40" s="9" t="s">
        <v>65</v>
      </c>
      <c r="B40" s="511" t="s">
        <v>66</v>
      </c>
      <c r="C40" s="511"/>
      <c r="D40" s="511"/>
      <c r="E40" s="511"/>
      <c r="F40" s="511"/>
      <c r="G40" s="511"/>
      <c r="H40" s="511"/>
    </row>
    <row r="41" spans="1:8" ht="29.25" customHeight="1" x14ac:dyDescent="0.2">
      <c r="A41" s="9" t="s">
        <v>67</v>
      </c>
      <c r="B41" s="511" t="s">
        <v>68</v>
      </c>
      <c r="C41" s="511"/>
      <c r="D41" s="511"/>
      <c r="E41" s="511"/>
      <c r="F41" s="511"/>
      <c r="G41" s="511"/>
      <c r="H41" s="511"/>
    </row>
    <row r="42" spans="1:8" ht="42" customHeight="1" x14ac:dyDescent="0.2">
      <c r="A42" s="9" t="s">
        <v>69</v>
      </c>
      <c r="B42" s="511" t="s">
        <v>70</v>
      </c>
      <c r="C42" s="511"/>
      <c r="D42" s="511"/>
      <c r="E42" s="511"/>
      <c r="F42" s="511"/>
      <c r="G42" s="511"/>
      <c r="H42" s="511"/>
    </row>
    <row r="43" spans="1:8" ht="42" customHeight="1" x14ac:dyDescent="0.2">
      <c r="A43" s="9" t="s">
        <v>71</v>
      </c>
      <c r="B43" s="513" t="s">
        <v>72</v>
      </c>
      <c r="C43" s="514"/>
      <c r="D43" s="514"/>
      <c r="E43" s="514"/>
      <c r="F43" s="514"/>
      <c r="G43" s="514"/>
      <c r="H43" s="515"/>
    </row>
    <row r="44" spans="1:8" ht="42" customHeight="1" x14ac:dyDescent="0.2">
      <c r="A44" s="9" t="s">
        <v>73</v>
      </c>
      <c r="B44" s="513" t="s">
        <v>74</v>
      </c>
      <c r="C44" s="514"/>
      <c r="D44" s="514"/>
      <c r="E44" s="514"/>
      <c r="F44" s="514"/>
      <c r="G44" s="514"/>
      <c r="H44" s="515"/>
    </row>
    <row r="45" spans="1:8" ht="42" customHeight="1" x14ac:dyDescent="0.2">
      <c r="A45" s="9" t="s">
        <v>75</v>
      </c>
      <c r="B45" s="513" t="s">
        <v>76</v>
      </c>
      <c r="C45" s="514"/>
      <c r="D45" s="514"/>
      <c r="E45" s="514"/>
      <c r="F45" s="514"/>
      <c r="G45" s="514"/>
      <c r="H45" s="515"/>
    </row>
    <row r="46" spans="1:8" ht="86.1" customHeight="1" x14ac:dyDescent="0.2">
      <c r="A46" s="11" t="s">
        <v>77</v>
      </c>
      <c r="B46" s="518" t="s">
        <v>78</v>
      </c>
      <c r="C46" s="518"/>
      <c r="D46" s="518"/>
      <c r="E46" s="518"/>
      <c r="F46" s="518"/>
      <c r="G46" s="518"/>
      <c r="H46" s="518"/>
    </row>
    <row r="47" spans="1:8" ht="39.75" customHeight="1" x14ac:dyDescent="0.2">
      <c r="A47" s="11" t="s">
        <v>79</v>
      </c>
      <c r="B47" s="524" t="s">
        <v>80</v>
      </c>
      <c r="C47" s="525"/>
      <c r="D47" s="525"/>
      <c r="E47" s="525"/>
      <c r="F47" s="525"/>
      <c r="G47" s="525"/>
      <c r="H47" s="526"/>
    </row>
    <row r="48" spans="1:8" ht="31.5" customHeight="1" x14ac:dyDescent="0.2">
      <c r="A48" s="11" t="s">
        <v>81</v>
      </c>
      <c r="B48" s="518" t="s">
        <v>82</v>
      </c>
      <c r="C48" s="518"/>
      <c r="D48" s="518"/>
      <c r="E48" s="518"/>
      <c r="F48" s="518"/>
      <c r="G48" s="518"/>
      <c r="H48" s="518"/>
    </row>
    <row r="49" spans="1:8" ht="45" x14ac:dyDescent="0.2">
      <c r="A49" s="11" t="s">
        <v>83</v>
      </c>
      <c r="B49" s="518" t="s">
        <v>84</v>
      </c>
      <c r="C49" s="518"/>
      <c r="D49" s="518"/>
      <c r="E49" s="518"/>
      <c r="F49" s="518"/>
      <c r="G49" s="518"/>
      <c r="H49" s="518"/>
    </row>
    <row r="50" spans="1:8" ht="43.5" customHeight="1" x14ac:dyDescent="0.2">
      <c r="A50" s="11" t="s">
        <v>85</v>
      </c>
      <c r="B50" s="518" t="s">
        <v>86</v>
      </c>
      <c r="C50" s="518"/>
      <c r="D50" s="518"/>
      <c r="E50" s="518"/>
      <c r="F50" s="518"/>
      <c r="G50" s="518"/>
      <c r="H50" s="518"/>
    </row>
    <row r="51" spans="1:8" ht="40.5" customHeight="1" x14ac:dyDescent="0.2">
      <c r="A51" s="11" t="s">
        <v>87</v>
      </c>
      <c r="B51" s="518" t="s">
        <v>88</v>
      </c>
      <c r="C51" s="518"/>
      <c r="D51" s="518"/>
      <c r="E51" s="518"/>
      <c r="F51" s="518"/>
      <c r="G51" s="518"/>
      <c r="H51" s="518"/>
    </row>
    <row r="52" spans="1:8" ht="75.75" customHeight="1" x14ac:dyDescent="0.2">
      <c r="A52" s="12" t="s">
        <v>89</v>
      </c>
      <c r="B52" s="512" t="s">
        <v>90</v>
      </c>
      <c r="C52" s="512"/>
      <c r="D52" s="512"/>
      <c r="E52" s="512"/>
      <c r="F52" s="512"/>
      <c r="G52" s="512"/>
      <c r="H52" s="512"/>
    </row>
    <row r="53" spans="1:8" ht="41.25" customHeight="1" x14ac:dyDescent="0.2">
      <c r="A53" s="12" t="s">
        <v>91</v>
      </c>
      <c r="B53" s="512" t="s">
        <v>92</v>
      </c>
      <c r="C53" s="512"/>
      <c r="D53" s="512"/>
      <c r="E53" s="512"/>
      <c r="F53" s="512"/>
      <c r="G53" s="512"/>
      <c r="H53" s="512"/>
    </row>
    <row r="54" spans="1:8" ht="47.45" customHeight="1" x14ac:dyDescent="0.2">
      <c r="A54" s="12" t="s">
        <v>93</v>
      </c>
      <c r="B54" s="512" t="s">
        <v>94</v>
      </c>
      <c r="C54" s="512"/>
      <c r="D54" s="512"/>
      <c r="E54" s="512"/>
      <c r="F54" s="512"/>
      <c r="G54" s="512"/>
      <c r="H54" s="512"/>
    </row>
    <row r="55" spans="1:8" ht="57.6" customHeight="1" x14ac:dyDescent="0.2">
      <c r="A55" s="12" t="s">
        <v>95</v>
      </c>
      <c r="B55" s="512" t="s">
        <v>96</v>
      </c>
      <c r="C55" s="512"/>
      <c r="D55" s="512"/>
      <c r="E55" s="512"/>
      <c r="F55" s="512"/>
      <c r="G55" s="512"/>
      <c r="H55" s="512"/>
    </row>
    <row r="56" spans="1:8" ht="31.5" customHeight="1" x14ac:dyDescent="0.2">
      <c r="A56" s="12" t="s">
        <v>97</v>
      </c>
      <c r="B56" s="512" t="s">
        <v>98</v>
      </c>
      <c r="C56" s="512"/>
      <c r="D56" s="512"/>
      <c r="E56" s="512"/>
      <c r="F56" s="512"/>
      <c r="G56" s="512"/>
      <c r="H56" s="512"/>
    </row>
    <row r="57" spans="1:8" ht="70.5" customHeight="1" x14ac:dyDescent="0.2">
      <c r="A57" s="12" t="s">
        <v>99</v>
      </c>
      <c r="B57" s="512" t="s">
        <v>100</v>
      </c>
      <c r="C57" s="512"/>
      <c r="D57" s="512"/>
      <c r="E57" s="512"/>
      <c r="F57" s="512"/>
      <c r="G57" s="512"/>
      <c r="H57" s="512"/>
    </row>
    <row r="58" spans="1:8" ht="33.75" customHeight="1" x14ac:dyDescent="0.2">
      <c r="A58" s="519"/>
      <c r="B58" s="519"/>
      <c r="C58" s="519"/>
      <c r="D58" s="519"/>
      <c r="E58" s="519"/>
      <c r="F58" s="519"/>
      <c r="G58" s="519"/>
      <c r="H58" s="520"/>
    </row>
    <row r="59" spans="1:8" ht="32.25" customHeight="1" x14ac:dyDescent="0.2">
      <c r="A59" s="522" t="s">
        <v>101</v>
      </c>
      <c r="B59" s="522"/>
      <c r="C59" s="522"/>
      <c r="D59" s="522"/>
      <c r="E59" s="522"/>
      <c r="F59" s="522"/>
      <c r="G59" s="522"/>
      <c r="H59" s="522"/>
    </row>
    <row r="60" spans="1:8" ht="34.5" customHeight="1" x14ac:dyDescent="0.2">
      <c r="A60" s="9" t="s">
        <v>102</v>
      </c>
      <c r="B60" s="516" t="s">
        <v>103</v>
      </c>
      <c r="C60" s="516"/>
      <c r="D60" s="516"/>
      <c r="E60" s="516"/>
      <c r="F60" s="516"/>
      <c r="G60" s="516"/>
      <c r="H60" s="516"/>
    </row>
    <row r="61" spans="1:8" ht="60" customHeight="1" x14ac:dyDescent="0.2">
      <c r="A61" s="9" t="s">
        <v>104</v>
      </c>
      <c r="B61" s="523" t="s">
        <v>105</v>
      </c>
      <c r="C61" s="523"/>
      <c r="D61" s="523"/>
      <c r="E61" s="523"/>
      <c r="F61" s="523"/>
      <c r="G61" s="523"/>
      <c r="H61" s="523"/>
    </row>
    <row r="62" spans="1:8" ht="41.25" customHeight="1" x14ac:dyDescent="0.2">
      <c r="A62" s="9" t="s">
        <v>106</v>
      </c>
      <c r="B62" s="527" t="s">
        <v>107</v>
      </c>
      <c r="C62" s="528"/>
      <c r="D62" s="528"/>
      <c r="E62" s="528"/>
      <c r="F62" s="528"/>
      <c r="G62" s="528"/>
      <c r="H62" s="529"/>
    </row>
    <row r="63" spans="1:8" ht="42" customHeight="1" x14ac:dyDescent="0.2">
      <c r="A63" s="9" t="s">
        <v>108</v>
      </c>
      <c r="B63" s="511" t="s">
        <v>109</v>
      </c>
      <c r="C63" s="511"/>
      <c r="D63" s="511"/>
      <c r="E63" s="511"/>
      <c r="F63" s="511"/>
      <c r="G63" s="511"/>
      <c r="H63" s="511"/>
    </row>
    <row r="64" spans="1:8" ht="31.5" customHeight="1" x14ac:dyDescent="0.2">
      <c r="A64" s="9" t="s">
        <v>110</v>
      </c>
      <c r="B64" s="516" t="s">
        <v>111</v>
      </c>
      <c r="C64" s="516"/>
      <c r="D64" s="516"/>
      <c r="E64" s="516"/>
      <c r="F64" s="516"/>
      <c r="G64" s="516"/>
      <c r="H64" s="516"/>
    </row>
    <row r="65" spans="1:8" ht="45.75" customHeight="1" x14ac:dyDescent="0.2">
      <c r="A65" s="9" t="s">
        <v>112</v>
      </c>
      <c r="B65" s="516" t="s">
        <v>113</v>
      </c>
      <c r="C65" s="516"/>
      <c r="D65" s="516"/>
      <c r="E65" s="516"/>
      <c r="F65" s="516"/>
      <c r="G65" s="516"/>
      <c r="H65" s="516"/>
    </row>
    <row r="66" spans="1:8" ht="30.75" customHeight="1" x14ac:dyDescent="0.2">
      <c r="A66" s="521"/>
      <c r="B66" s="521"/>
      <c r="C66" s="521"/>
      <c r="D66" s="521"/>
      <c r="E66" s="521"/>
      <c r="F66" s="521"/>
      <c r="G66" s="521"/>
      <c r="H66" s="521"/>
    </row>
    <row r="67" spans="1:8" ht="34.5" customHeight="1" x14ac:dyDescent="0.2">
      <c r="A67" s="522" t="s">
        <v>114</v>
      </c>
      <c r="B67" s="522"/>
      <c r="C67" s="522"/>
      <c r="D67" s="522"/>
      <c r="E67" s="522"/>
      <c r="F67" s="522"/>
      <c r="G67" s="522"/>
      <c r="H67" s="522"/>
    </row>
    <row r="68" spans="1:8" ht="39.75" customHeight="1" x14ac:dyDescent="0.2">
      <c r="A68" s="12" t="s">
        <v>115</v>
      </c>
      <c r="B68" s="516" t="s">
        <v>116</v>
      </c>
      <c r="C68" s="516"/>
      <c r="D68" s="516"/>
      <c r="E68" s="516"/>
      <c r="F68" s="516"/>
      <c r="G68" s="516"/>
      <c r="H68" s="516"/>
    </row>
    <row r="69" spans="1:8" ht="39.75" customHeight="1" x14ac:dyDescent="0.2">
      <c r="A69" s="12" t="s">
        <v>117</v>
      </c>
      <c r="B69" s="516" t="s">
        <v>118</v>
      </c>
      <c r="C69" s="516"/>
      <c r="D69" s="516"/>
      <c r="E69" s="516"/>
      <c r="F69" s="516"/>
      <c r="G69" s="516"/>
      <c r="H69" s="516"/>
    </row>
    <row r="70" spans="1:8" ht="42" customHeight="1" x14ac:dyDescent="0.2">
      <c r="A70" s="12" t="s">
        <v>119</v>
      </c>
      <c r="B70" s="512" t="s">
        <v>120</v>
      </c>
      <c r="C70" s="512"/>
      <c r="D70" s="512"/>
      <c r="E70" s="512"/>
      <c r="F70" s="512"/>
      <c r="G70" s="512"/>
      <c r="H70" s="512"/>
    </row>
    <row r="71" spans="1:8" ht="33.75" customHeight="1" x14ac:dyDescent="0.2">
      <c r="A71" s="12" t="s">
        <v>121</v>
      </c>
      <c r="B71" s="516" t="s">
        <v>122</v>
      </c>
      <c r="C71" s="516"/>
      <c r="D71" s="516"/>
      <c r="E71" s="516"/>
      <c r="F71" s="516"/>
      <c r="G71" s="516"/>
      <c r="H71" s="516"/>
    </row>
    <row r="72" spans="1:8" ht="33" customHeight="1" x14ac:dyDescent="0.2">
      <c r="A72" s="12" t="s">
        <v>123</v>
      </c>
      <c r="B72" s="516" t="s">
        <v>124</v>
      </c>
      <c r="C72" s="516"/>
      <c r="D72" s="516"/>
      <c r="E72" s="516"/>
      <c r="F72" s="516"/>
      <c r="G72" s="516"/>
      <c r="H72" s="516"/>
    </row>
    <row r="73" spans="1:8" ht="33.75" customHeight="1" x14ac:dyDescent="0.2">
      <c r="A73" s="517"/>
      <c r="B73" s="517"/>
      <c r="C73" s="517"/>
      <c r="D73" s="517"/>
      <c r="E73" s="517"/>
      <c r="F73" s="517"/>
      <c r="G73" s="517"/>
      <c r="H73" s="517"/>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36:H36"/>
    <mergeCell ref="A39:H39"/>
    <mergeCell ref="B33:H33"/>
    <mergeCell ref="B27:H27"/>
    <mergeCell ref="B14:H14"/>
    <mergeCell ref="B28:H28"/>
    <mergeCell ref="A35:H35"/>
    <mergeCell ref="B22:H22"/>
    <mergeCell ref="A21:H21"/>
    <mergeCell ref="B26:H26"/>
    <mergeCell ref="B29:H29"/>
    <mergeCell ref="B63:H63"/>
    <mergeCell ref="B64:H64"/>
    <mergeCell ref="B42:H42"/>
    <mergeCell ref="B46:H46"/>
    <mergeCell ref="B50:H50"/>
    <mergeCell ref="B51:H51"/>
    <mergeCell ref="B47:H47"/>
    <mergeCell ref="B53:H53"/>
    <mergeCell ref="B54:H54"/>
    <mergeCell ref="B62:H62"/>
    <mergeCell ref="B55:H55"/>
    <mergeCell ref="B43:H43"/>
    <mergeCell ref="B44:H44"/>
    <mergeCell ref="B45:H45"/>
    <mergeCell ref="B72:H72"/>
    <mergeCell ref="A73:H73"/>
    <mergeCell ref="B70:H70"/>
    <mergeCell ref="B48:H48"/>
    <mergeCell ref="A58:H58"/>
    <mergeCell ref="A66:H66"/>
    <mergeCell ref="A67:H67"/>
    <mergeCell ref="B65:H65"/>
    <mergeCell ref="B60:H60"/>
    <mergeCell ref="B61:H61"/>
    <mergeCell ref="B71:H71"/>
    <mergeCell ref="B57:H57"/>
    <mergeCell ref="B49:H49"/>
    <mergeCell ref="B69:H69"/>
    <mergeCell ref="B68:H68"/>
    <mergeCell ref="A59:H59"/>
    <mergeCell ref="B40:H40"/>
    <mergeCell ref="B37:H37"/>
    <mergeCell ref="B56:H56"/>
    <mergeCell ref="B41:H41"/>
    <mergeCell ref="B16:H16"/>
    <mergeCell ref="B17:H17"/>
    <mergeCell ref="A20:H20"/>
    <mergeCell ref="A34:H34"/>
    <mergeCell ref="B52:H52"/>
    <mergeCell ref="B18:H18"/>
    <mergeCell ref="B32:H32"/>
    <mergeCell ref="B24:H24"/>
    <mergeCell ref="B25:H25"/>
    <mergeCell ref="B30:H30"/>
    <mergeCell ref="B31:H31"/>
    <mergeCell ref="B23:H23"/>
    <mergeCell ref="A1:H1"/>
    <mergeCell ref="B5:H5"/>
    <mergeCell ref="B6:H6"/>
    <mergeCell ref="B7:H7"/>
    <mergeCell ref="A2:H2"/>
    <mergeCell ref="B3:H3"/>
    <mergeCell ref="B4:H4"/>
    <mergeCell ref="B8:H8"/>
    <mergeCell ref="A19:H19"/>
    <mergeCell ref="B9:H9"/>
    <mergeCell ref="B15:H15"/>
    <mergeCell ref="B10:H10"/>
    <mergeCell ref="B11:H11"/>
    <mergeCell ref="B12:H12"/>
    <mergeCell ref="B13:H13"/>
  </mergeCells>
  <pageMargins left="0.7" right="0.7" top="0.75" bottom="0.75" header="0.3" footer="0.3"/>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T1161"/>
  <sheetViews>
    <sheetView topLeftCell="D1" zoomScale="60" zoomScaleNormal="60" workbookViewId="0">
      <pane xSplit="4" ySplit="8" topLeftCell="AA230" activePane="bottomRight" state="frozen"/>
      <selection activeCell="D1" sqref="D1"/>
      <selection pane="topRight" activeCell="H1" sqref="H1"/>
      <selection pane="bottomLeft" activeCell="D9" sqref="D9"/>
      <selection pane="bottomRight" activeCell="A7" sqref="A1:XFD7"/>
    </sheetView>
  </sheetViews>
  <sheetFormatPr baseColWidth="10" defaultColWidth="22.42578125" defaultRowHeight="24" customHeight="1" x14ac:dyDescent="0.25"/>
  <cols>
    <col min="1" max="1" width="38.42578125" style="64" hidden="1" customWidth="1"/>
    <col min="2" max="2" width="32.140625" style="64" hidden="1" customWidth="1"/>
    <col min="3" max="3" width="20.42578125" style="64" customWidth="1"/>
    <col min="4" max="4" width="22.85546875" style="64" customWidth="1"/>
    <col min="5" max="5" width="26.85546875" style="64" hidden="1" customWidth="1"/>
    <col min="6" max="6" width="23.5703125" style="64" customWidth="1"/>
    <col min="7" max="7" width="37.5703125" style="64" hidden="1" customWidth="1"/>
    <col min="8" max="8" width="35.85546875" style="65" hidden="1" customWidth="1"/>
    <col min="9" max="9" width="38.42578125" style="66" hidden="1" customWidth="1"/>
    <col min="10" max="10" width="39.85546875" style="67" customWidth="1"/>
    <col min="11" max="11" width="27.42578125" style="66" customWidth="1"/>
    <col min="12" max="12" width="22.42578125" style="66" customWidth="1"/>
    <col min="13" max="13" width="27.85546875" style="66" hidden="1" customWidth="1"/>
    <col min="14" max="14" width="30" style="66" hidden="1" customWidth="1"/>
    <col min="15" max="15" width="21.42578125" style="66" customWidth="1"/>
    <col min="16" max="16" width="22.42578125" style="66" customWidth="1"/>
    <col min="17" max="17" width="21.42578125" style="74" customWidth="1"/>
    <col min="18" max="18" width="21.5703125" style="74" hidden="1" customWidth="1"/>
    <col min="19" max="19" width="28.5703125" style="74" hidden="1" customWidth="1"/>
    <col min="20" max="21" width="23.7109375" style="75" customWidth="1"/>
    <col min="22" max="22" width="26" style="75" hidden="1" customWidth="1"/>
    <col min="23" max="23" width="28.85546875" style="75" hidden="1" customWidth="1"/>
    <col min="24" max="24" width="22.28515625" style="75" customWidth="1"/>
    <col min="25" max="25" width="21.7109375" style="67" customWidth="1"/>
    <col min="26" max="26" width="19.7109375" style="76" customWidth="1"/>
    <col min="27" max="28" width="20.85546875" style="77" customWidth="1"/>
    <col min="29" max="29" width="28.42578125" style="73" customWidth="1"/>
    <col min="30" max="30" width="26.85546875" style="73" customWidth="1"/>
    <col min="31" max="31" width="27.28515625" style="73" customWidth="1"/>
    <col min="32" max="32" width="23.85546875" style="73" customWidth="1"/>
    <col min="33" max="33" width="41.85546875" style="61" customWidth="1"/>
    <col min="34" max="34" width="42" style="61" customWidth="1"/>
    <col min="35" max="35" width="29.140625" style="67" hidden="1" customWidth="1"/>
    <col min="36" max="36" width="52.5703125" style="66" hidden="1" customWidth="1"/>
    <col min="37" max="37" width="36.42578125" style="66" hidden="1" customWidth="1"/>
    <col min="38" max="38" width="50" style="64" hidden="1" customWidth="1"/>
    <col min="39" max="39" width="34.140625" style="64" customWidth="1"/>
    <col min="40" max="16384" width="22.42578125" style="64"/>
  </cols>
  <sheetData>
    <row r="1" spans="1:39" s="44" customFormat="1" ht="32.450000000000003" hidden="1" customHeight="1" x14ac:dyDescent="0.25">
      <c r="A1" s="532"/>
      <c r="B1" s="532"/>
      <c r="C1" s="532" t="s">
        <v>125</v>
      </c>
      <c r="D1" s="532"/>
      <c r="E1" s="532"/>
      <c r="F1" s="532"/>
      <c r="G1" s="532"/>
      <c r="H1" s="532"/>
      <c r="I1" s="532"/>
      <c r="J1" s="532"/>
      <c r="K1" s="532"/>
      <c r="L1" s="532"/>
      <c r="M1" s="532"/>
      <c r="N1" s="532"/>
      <c r="O1" s="532"/>
      <c r="P1" s="532"/>
      <c r="Q1" s="532"/>
      <c r="R1" s="532"/>
      <c r="S1" s="532"/>
      <c r="T1" s="532"/>
      <c r="U1" s="532"/>
      <c r="V1" s="532"/>
      <c r="W1" s="532"/>
      <c r="X1" s="532"/>
      <c r="Y1" s="532"/>
      <c r="Z1" s="532"/>
      <c r="AA1" s="532"/>
      <c r="AB1" s="532"/>
      <c r="AC1" s="532"/>
      <c r="AD1" s="532"/>
      <c r="AE1" s="532"/>
      <c r="AF1" s="43" t="s">
        <v>126</v>
      </c>
      <c r="AG1" s="322"/>
      <c r="AH1" s="322"/>
      <c r="AI1" s="322"/>
      <c r="AJ1" s="322"/>
      <c r="AK1" s="322"/>
      <c r="AL1" s="80"/>
    </row>
    <row r="2" spans="1:39" s="44" customFormat="1" ht="24" hidden="1" customHeight="1" x14ac:dyDescent="0.25">
      <c r="A2" s="532"/>
      <c r="B2" s="532"/>
      <c r="C2" s="532" t="s">
        <v>127</v>
      </c>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43" t="s">
        <v>128</v>
      </c>
      <c r="AG2" s="322"/>
      <c r="AH2" s="322"/>
      <c r="AI2" s="322"/>
      <c r="AJ2" s="322"/>
      <c r="AK2" s="322"/>
      <c r="AL2" s="80"/>
    </row>
    <row r="3" spans="1:39" s="44" customFormat="1" ht="43.15" hidden="1" customHeight="1" x14ac:dyDescent="0.25">
      <c r="A3" s="532"/>
      <c r="B3" s="532"/>
      <c r="C3" s="532" t="s">
        <v>129</v>
      </c>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43" t="s">
        <v>130</v>
      </c>
      <c r="AG3" s="322"/>
      <c r="AH3" s="322"/>
      <c r="AI3" s="322"/>
      <c r="AJ3" s="322"/>
      <c r="AK3" s="322"/>
      <c r="AL3" s="80"/>
    </row>
    <row r="4" spans="1:39" s="44" customFormat="1" ht="31.15" hidden="1" customHeight="1" x14ac:dyDescent="0.25">
      <c r="A4" s="532"/>
      <c r="B4" s="532"/>
      <c r="C4" s="534" t="s">
        <v>131</v>
      </c>
      <c r="D4" s="534"/>
      <c r="E4" s="534"/>
      <c r="F4" s="534"/>
      <c r="G4" s="534"/>
      <c r="H4" s="534"/>
      <c r="I4" s="534"/>
      <c r="J4" s="534"/>
      <c r="K4" s="534"/>
      <c r="L4" s="534"/>
      <c r="M4" s="534"/>
      <c r="N4" s="534"/>
      <c r="O4" s="534"/>
      <c r="P4" s="534"/>
      <c r="Q4" s="534"/>
      <c r="R4" s="534"/>
      <c r="S4" s="534"/>
      <c r="T4" s="534"/>
      <c r="U4" s="534"/>
      <c r="V4" s="534"/>
      <c r="W4" s="534"/>
      <c r="X4" s="534"/>
      <c r="Y4" s="534"/>
      <c r="Z4" s="534"/>
      <c r="AA4" s="534"/>
      <c r="AB4" s="534"/>
      <c r="AC4" s="534"/>
      <c r="AD4" s="534"/>
      <c r="AE4" s="534"/>
      <c r="AF4" s="43" t="s">
        <v>132</v>
      </c>
      <c r="AG4" s="323"/>
      <c r="AH4" s="323"/>
      <c r="AI4" s="323"/>
      <c r="AJ4" s="323"/>
      <c r="AK4" s="323"/>
      <c r="AL4" s="80"/>
    </row>
    <row r="5" spans="1:39" s="45" customFormat="1" ht="40.9" hidden="1" customHeight="1" x14ac:dyDescent="0.25">
      <c r="A5" s="531" t="s">
        <v>133</v>
      </c>
      <c r="B5" s="531"/>
      <c r="C5" s="531" t="s">
        <v>134</v>
      </c>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324"/>
      <c r="AH5" s="324"/>
      <c r="AI5" s="324"/>
      <c r="AJ5" s="324"/>
      <c r="AK5" s="324"/>
      <c r="AL5" s="324"/>
    </row>
    <row r="6" spans="1:39" s="48" customFormat="1" ht="40.9" hidden="1" customHeight="1" x14ac:dyDescent="0.25">
      <c r="A6" s="531" t="s">
        <v>135</v>
      </c>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81"/>
      <c r="AH6" s="81"/>
      <c r="AI6" s="81"/>
      <c r="AJ6" s="81"/>
      <c r="AK6" s="81"/>
      <c r="AL6" s="81"/>
    </row>
    <row r="7" spans="1:39" s="48" customFormat="1" ht="52.9" hidden="1" customHeight="1" x14ac:dyDescent="0.25">
      <c r="A7" s="586" t="s">
        <v>136</v>
      </c>
      <c r="B7" s="586"/>
      <c r="C7" s="586"/>
      <c r="D7" s="586"/>
      <c r="E7" s="586"/>
      <c r="F7" s="586"/>
      <c r="G7" s="586"/>
      <c r="H7" s="586"/>
      <c r="I7" s="586"/>
      <c r="J7" s="586"/>
      <c r="K7" s="586"/>
      <c r="L7" s="586"/>
      <c r="M7" s="586"/>
      <c r="N7" s="586"/>
      <c r="O7" s="586"/>
      <c r="P7" s="587" t="s">
        <v>137</v>
      </c>
      <c r="Q7" s="587"/>
      <c r="R7" s="587"/>
      <c r="S7" s="587"/>
      <c r="T7" s="590" t="s">
        <v>138</v>
      </c>
      <c r="U7" s="591"/>
      <c r="V7" s="591"/>
      <c r="W7" s="591"/>
      <c r="X7" s="592"/>
      <c r="Y7" s="593" t="s">
        <v>139</v>
      </c>
      <c r="Z7" s="593"/>
      <c r="AA7" s="593"/>
      <c r="AB7" s="593"/>
      <c r="AC7" s="588" t="s">
        <v>140</v>
      </c>
      <c r="AD7" s="588"/>
      <c r="AE7" s="588"/>
      <c r="AF7" s="589"/>
      <c r="AG7" s="52"/>
      <c r="AH7" s="52"/>
      <c r="AI7" s="66"/>
      <c r="AJ7" s="66"/>
      <c r="AK7" s="66"/>
    </row>
    <row r="8" spans="1:39" s="45" customFormat="1" ht="90.6" customHeight="1" x14ac:dyDescent="0.25">
      <c r="A8" s="388" t="s">
        <v>2</v>
      </c>
      <c r="B8" s="388" t="s">
        <v>4</v>
      </c>
      <c r="C8" s="388" t="s">
        <v>141</v>
      </c>
      <c r="D8" s="388" t="s">
        <v>142</v>
      </c>
      <c r="E8" s="388" t="s">
        <v>143</v>
      </c>
      <c r="F8" s="388" t="s">
        <v>144</v>
      </c>
      <c r="G8" s="388" t="s">
        <v>14</v>
      </c>
      <c r="H8" s="388" t="s">
        <v>16</v>
      </c>
      <c r="I8" s="388" t="s">
        <v>18</v>
      </c>
      <c r="J8" s="388" t="s">
        <v>145</v>
      </c>
      <c r="K8" s="388" t="s">
        <v>146</v>
      </c>
      <c r="L8" s="388" t="s">
        <v>147</v>
      </c>
      <c r="M8" s="388" t="s">
        <v>148</v>
      </c>
      <c r="N8" s="388" t="s">
        <v>28</v>
      </c>
      <c r="O8" s="388" t="s">
        <v>30</v>
      </c>
      <c r="P8" s="388" t="s">
        <v>149</v>
      </c>
      <c r="Q8" s="388" t="s">
        <v>150</v>
      </c>
      <c r="R8" s="388" t="s">
        <v>151</v>
      </c>
      <c r="S8" s="388" t="s">
        <v>152</v>
      </c>
      <c r="T8" s="41" t="s">
        <v>153</v>
      </c>
      <c r="U8" s="41" t="s">
        <v>154</v>
      </c>
      <c r="V8" s="41" t="s">
        <v>155</v>
      </c>
      <c r="W8" s="41" t="s">
        <v>156</v>
      </c>
      <c r="X8" s="388" t="s">
        <v>157</v>
      </c>
      <c r="Y8" s="41" t="s">
        <v>158</v>
      </c>
      <c r="Z8" s="41" t="s">
        <v>159</v>
      </c>
      <c r="AA8" s="41" t="s">
        <v>160</v>
      </c>
      <c r="AB8" s="41" t="s">
        <v>161</v>
      </c>
      <c r="AC8" s="49" t="s">
        <v>162</v>
      </c>
      <c r="AD8" s="49" t="s">
        <v>1692</v>
      </c>
      <c r="AE8" s="82" t="s">
        <v>163</v>
      </c>
      <c r="AF8" s="50" t="s">
        <v>164</v>
      </c>
      <c r="AG8" s="83"/>
      <c r="AH8" s="83"/>
      <c r="AI8" s="388" t="s">
        <v>150</v>
      </c>
      <c r="AJ8" s="388" t="s">
        <v>151</v>
      </c>
      <c r="AK8" s="388" t="s">
        <v>152</v>
      </c>
      <c r="AL8" s="84"/>
    </row>
    <row r="9" spans="1:39" s="48" customFormat="1" ht="50.1" customHeight="1" x14ac:dyDescent="0.25">
      <c r="A9" s="584" t="s">
        <v>165</v>
      </c>
      <c r="B9" s="584" t="s">
        <v>166</v>
      </c>
      <c r="C9" s="584" t="s">
        <v>167</v>
      </c>
      <c r="D9" s="584" t="s">
        <v>168</v>
      </c>
      <c r="E9" s="584" t="s">
        <v>169</v>
      </c>
      <c r="F9" s="584" t="s">
        <v>170</v>
      </c>
      <c r="G9" s="584" t="s">
        <v>171</v>
      </c>
      <c r="H9" s="594" t="s">
        <v>172</v>
      </c>
      <c r="I9" s="537" t="s">
        <v>173</v>
      </c>
      <c r="J9" s="537" t="s">
        <v>174</v>
      </c>
      <c r="K9" s="537" t="s">
        <v>175</v>
      </c>
      <c r="L9" s="550">
        <v>0.4</v>
      </c>
      <c r="M9" s="537" t="s">
        <v>176</v>
      </c>
      <c r="N9" s="537" t="s">
        <v>177</v>
      </c>
      <c r="O9" s="537">
        <v>5000</v>
      </c>
      <c r="P9" s="537">
        <v>500</v>
      </c>
      <c r="Q9" s="536">
        <v>1500</v>
      </c>
      <c r="R9" s="537">
        <v>1500</v>
      </c>
      <c r="S9" s="537">
        <v>1500</v>
      </c>
      <c r="T9" s="537">
        <v>2113</v>
      </c>
      <c r="U9" s="536">
        <f>+Y9+Z9+AA9+AB9</f>
        <v>1948</v>
      </c>
      <c r="V9" s="536"/>
      <c r="W9" s="536"/>
      <c r="X9" s="537">
        <f>+T9+U9</f>
        <v>4061</v>
      </c>
      <c r="Y9" s="547">
        <v>950</v>
      </c>
      <c r="Z9" s="547">
        <v>361</v>
      </c>
      <c r="AA9" s="547">
        <v>356</v>
      </c>
      <c r="AB9" s="547">
        <v>281</v>
      </c>
      <c r="AC9" s="573">
        <f>+AE9*L9</f>
        <v>0.4</v>
      </c>
      <c r="AD9" s="573">
        <f>+(AF9)*L9</f>
        <v>0.32488000000000006</v>
      </c>
      <c r="AE9" s="582">
        <v>1</v>
      </c>
      <c r="AF9" s="560">
        <f>+X9/O9</f>
        <v>0.81220000000000003</v>
      </c>
      <c r="AG9" s="52"/>
      <c r="AH9" s="52"/>
      <c r="AI9" s="533">
        <v>1500</v>
      </c>
      <c r="AJ9" s="533">
        <v>1500</v>
      </c>
      <c r="AK9" s="533">
        <v>1500</v>
      </c>
      <c r="AM9" s="585"/>
    </row>
    <row r="10" spans="1:39" s="48" customFormat="1" ht="50.1" customHeight="1" x14ac:dyDescent="0.25">
      <c r="A10" s="581" t="s">
        <v>165</v>
      </c>
      <c r="B10" s="581" t="s">
        <v>166</v>
      </c>
      <c r="C10" s="581" t="s">
        <v>167</v>
      </c>
      <c r="D10" s="581" t="s">
        <v>168</v>
      </c>
      <c r="E10" s="581"/>
      <c r="F10" s="581"/>
      <c r="G10" s="581"/>
      <c r="H10" s="541" t="s">
        <v>172</v>
      </c>
      <c r="I10" s="533" t="s">
        <v>173</v>
      </c>
      <c r="J10" s="533" t="s">
        <v>174</v>
      </c>
      <c r="K10" s="533"/>
      <c r="L10" s="553"/>
      <c r="M10" s="533" t="s">
        <v>176</v>
      </c>
      <c r="N10" s="533" t="s">
        <v>177</v>
      </c>
      <c r="O10" s="533">
        <v>5000</v>
      </c>
      <c r="P10" s="533">
        <v>500</v>
      </c>
      <c r="Q10" s="536"/>
      <c r="R10" s="533">
        <v>1500</v>
      </c>
      <c r="S10" s="533">
        <v>1500</v>
      </c>
      <c r="T10" s="533">
        <v>0</v>
      </c>
      <c r="U10" s="536"/>
      <c r="V10" s="536"/>
      <c r="W10" s="536"/>
      <c r="X10" s="533"/>
      <c r="Y10" s="547"/>
      <c r="Z10" s="547"/>
      <c r="AA10" s="547"/>
      <c r="AB10" s="547"/>
      <c r="AC10" s="571"/>
      <c r="AD10" s="571">
        <f>+(X10/O10)*L10</f>
        <v>0</v>
      </c>
      <c r="AE10" s="582"/>
      <c r="AF10" s="560"/>
      <c r="AG10" s="52"/>
      <c r="AH10" s="52"/>
      <c r="AI10" s="533"/>
      <c r="AJ10" s="533">
        <v>1500</v>
      </c>
      <c r="AK10" s="533">
        <v>1500</v>
      </c>
      <c r="AL10" s="48">
        <v>1500</v>
      </c>
      <c r="AM10" s="585"/>
    </row>
    <row r="11" spans="1:39" s="48" customFormat="1" ht="50.1" customHeight="1" x14ac:dyDescent="0.25">
      <c r="A11" s="581" t="s">
        <v>165</v>
      </c>
      <c r="B11" s="581" t="s">
        <v>166</v>
      </c>
      <c r="C11" s="581" t="s">
        <v>167</v>
      </c>
      <c r="D11" s="581" t="s">
        <v>168</v>
      </c>
      <c r="E11" s="581"/>
      <c r="F11" s="581"/>
      <c r="G11" s="581"/>
      <c r="H11" s="541" t="s">
        <v>172</v>
      </c>
      <c r="I11" s="533" t="s">
        <v>173</v>
      </c>
      <c r="J11" s="533" t="s">
        <v>174</v>
      </c>
      <c r="K11" s="533"/>
      <c r="L11" s="553"/>
      <c r="M11" s="533" t="s">
        <v>176</v>
      </c>
      <c r="N11" s="533" t="s">
        <v>177</v>
      </c>
      <c r="O11" s="533">
        <v>5000</v>
      </c>
      <c r="P11" s="533">
        <v>500</v>
      </c>
      <c r="Q11" s="537"/>
      <c r="R11" s="533">
        <v>1500</v>
      </c>
      <c r="S11" s="533">
        <v>1500</v>
      </c>
      <c r="T11" s="533">
        <v>0</v>
      </c>
      <c r="U11" s="537"/>
      <c r="V11" s="537"/>
      <c r="W11" s="537"/>
      <c r="X11" s="533"/>
      <c r="Y11" s="548"/>
      <c r="Z11" s="548"/>
      <c r="AA11" s="548"/>
      <c r="AB11" s="548"/>
      <c r="AC11" s="571"/>
      <c r="AD11" s="571">
        <f>+(X11/O11)*L11</f>
        <v>0</v>
      </c>
      <c r="AE11" s="583"/>
      <c r="AF11" s="560"/>
      <c r="AG11" s="52"/>
      <c r="AH11" s="52"/>
      <c r="AI11" s="533"/>
      <c r="AJ11" s="533">
        <v>1500</v>
      </c>
      <c r="AK11" s="533">
        <v>1500</v>
      </c>
      <c r="AM11" s="585"/>
    </row>
    <row r="12" spans="1:39" s="48" customFormat="1" ht="99" customHeight="1" x14ac:dyDescent="0.25">
      <c r="A12" s="581" t="s">
        <v>165</v>
      </c>
      <c r="B12" s="581" t="s">
        <v>166</v>
      </c>
      <c r="C12" s="581" t="s">
        <v>167</v>
      </c>
      <c r="D12" s="581" t="s">
        <v>168</v>
      </c>
      <c r="E12" s="581" t="s">
        <v>169</v>
      </c>
      <c r="F12" s="581" t="s">
        <v>170</v>
      </c>
      <c r="G12" s="581"/>
      <c r="H12" s="383" t="s">
        <v>178</v>
      </c>
      <c r="I12" s="381" t="s">
        <v>179</v>
      </c>
      <c r="J12" s="381" t="s">
        <v>180</v>
      </c>
      <c r="K12" s="381" t="s">
        <v>181</v>
      </c>
      <c r="L12" s="385">
        <v>0.5</v>
      </c>
      <c r="M12" s="381" t="s">
        <v>176</v>
      </c>
      <c r="N12" s="381" t="s">
        <v>182</v>
      </c>
      <c r="O12" s="381">
        <v>200</v>
      </c>
      <c r="P12" s="381">
        <v>50</v>
      </c>
      <c r="Q12" s="381">
        <v>40</v>
      </c>
      <c r="R12" s="381">
        <v>50</v>
      </c>
      <c r="S12" s="381">
        <v>50</v>
      </c>
      <c r="T12" s="381">
        <v>87</v>
      </c>
      <c r="U12" s="381">
        <f>+Y12+Z12+AA12+AB12</f>
        <v>105</v>
      </c>
      <c r="V12" s="381"/>
      <c r="W12" s="381"/>
      <c r="X12" s="381">
        <f>+T12+U12</f>
        <v>192</v>
      </c>
      <c r="Y12" s="389">
        <v>27</v>
      </c>
      <c r="Z12" s="389">
        <v>35</v>
      </c>
      <c r="AA12" s="389">
        <v>0</v>
      </c>
      <c r="AB12" s="389">
        <v>43</v>
      </c>
      <c r="AC12" s="416">
        <f>+(AE12)*L12</f>
        <v>0.5</v>
      </c>
      <c r="AD12" s="416">
        <f>+(AF12)*L12</f>
        <v>0.48</v>
      </c>
      <c r="AE12" s="387">
        <v>1</v>
      </c>
      <c r="AF12" s="386">
        <f>+X12/O12</f>
        <v>0.96</v>
      </c>
      <c r="AG12" s="52"/>
      <c r="AH12" s="52"/>
      <c r="AI12" s="381">
        <v>50</v>
      </c>
      <c r="AJ12" s="381">
        <v>50</v>
      </c>
      <c r="AK12" s="384">
        <v>50</v>
      </c>
      <c r="AM12" s="382"/>
    </row>
    <row r="13" spans="1:39" s="48" customFormat="1" ht="50.1" customHeight="1" x14ac:dyDescent="0.25">
      <c r="A13" s="581" t="s">
        <v>165</v>
      </c>
      <c r="B13" s="581" t="s">
        <v>166</v>
      </c>
      <c r="C13" s="581" t="s">
        <v>167</v>
      </c>
      <c r="D13" s="581" t="s">
        <v>168</v>
      </c>
      <c r="E13" s="581" t="s">
        <v>169</v>
      </c>
      <c r="F13" s="581" t="s">
        <v>170</v>
      </c>
      <c r="G13" s="581"/>
      <c r="H13" s="541" t="s">
        <v>183</v>
      </c>
      <c r="I13" s="533" t="s">
        <v>184</v>
      </c>
      <c r="J13" s="533" t="s">
        <v>185</v>
      </c>
      <c r="K13" s="533" t="s">
        <v>186</v>
      </c>
      <c r="L13" s="553">
        <v>0.1</v>
      </c>
      <c r="M13" s="533" t="s">
        <v>176</v>
      </c>
      <c r="N13" s="533" t="s">
        <v>187</v>
      </c>
      <c r="O13" s="533">
        <v>4</v>
      </c>
      <c r="P13" s="533">
        <v>1</v>
      </c>
      <c r="Q13" s="535">
        <v>1</v>
      </c>
      <c r="R13" s="533">
        <v>1</v>
      </c>
      <c r="S13" s="533">
        <v>1</v>
      </c>
      <c r="T13" s="533">
        <v>1</v>
      </c>
      <c r="U13" s="535">
        <f>+Y13+Z13+AA13+AB13</f>
        <v>2</v>
      </c>
      <c r="V13" s="535"/>
      <c r="W13" s="535"/>
      <c r="X13" s="535">
        <f>+T13+U13</f>
        <v>3</v>
      </c>
      <c r="Y13" s="535">
        <v>0</v>
      </c>
      <c r="Z13" s="535">
        <v>0</v>
      </c>
      <c r="AA13" s="535">
        <v>0</v>
      </c>
      <c r="AB13" s="535">
        <v>2</v>
      </c>
      <c r="AC13" s="571">
        <f>+AE13*L13</f>
        <v>0.1</v>
      </c>
      <c r="AD13" s="571">
        <f>+(AF13)*L13</f>
        <v>7.5000000000000011E-2</v>
      </c>
      <c r="AE13" s="572">
        <v>1</v>
      </c>
      <c r="AF13" s="571">
        <f>+X13/O13</f>
        <v>0.75</v>
      </c>
      <c r="AG13" s="52"/>
      <c r="AH13" s="52"/>
      <c r="AI13" s="533">
        <v>1</v>
      </c>
      <c r="AJ13" s="533">
        <v>1</v>
      </c>
      <c r="AK13" s="554">
        <v>1</v>
      </c>
      <c r="AM13" s="585"/>
    </row>
    <row r="14" spans="1:39" s="48" customFormat="1" ht="50.1" customHeight="1" x14ac:dyDescent="0.25">
      <c r="A14" s="581" t="s">
        <v>165</v>
      </c>
      <c r="B14" s="581" t="s">
        <v>166</v>
      </c>
      <c r="C14" s="581" t="s">
        <v>167</v>
      </c>
      <c r="D14" s="581" t="s">
        <v>168</v>
      </c>
      <c r="E14" s="581" t="s">
        <v>169</v>
      </c>
      <c r="F14" s="581" t="s">
        <v>170</v>
      </c>
      <c r="G14" s="581"/>
      <c r="H14" s="541" t="s">
        <v>183</v>
      </c>
      <c r="I14" s="533" t="s">
        <v>184</v>
      </c>
      <c r="J14" s="533" t="s">
        <v>185</v>
      </c>
      <c r="K14" s="533" t="s">
        <v>186</v>
      </c>
      <c r="L14" s="553">
        <v>0.1</v>
      </c>
      <c r="M14" s="533" t="s">
        <v>176</v>
      </c>
      <c r="N14" s="533" t="s">
        <v>187</v>
      </c>
      <c r="O14" s="533">
        <v>4</v>
      </c>
      <c r="P14" s="533">
        <v>1</v>
      </c>
      <c r="Q14" s="537"/>
      <c r="R14" s="533">
        <v>1</v>
      </c>
      <c r="S14" s="533"/>
      <c r="T14" s="533">
        <v>0</v>
      </c>
      <c r="U14" s="537"/>
      <c r="V14" s="537"/>
      <c r="W14" s="537"/>
      <c r="X14" s="537"/>
      <c r="Y14" s="537"/>
      <c r="Z14" s="537"/>
      <c r="AA14" s="537"/>
      <c r="AB14" s="537"/>
      <c r="AC14" s="571" t="e">
        <f>+(#REF!/P14)*L14</f>
        <v>#REF!</v>
      </c>
      <c r="AD14" s="571"/>
      <c r="AE14" s="573"/>
      <c r="AF14" s="571">
        <f>+X14/O14</f>
        <v>0</v>
      </c>
      <c r="AG14" s="52"/>
      <c r="AH14" s="52"/>
      <c r="AI14" s="533">
        <v>1</v>
      </c>
      <c r="AJ14" s="533">
        <v>1</v>
      </c>
      <c r="AK14" s="554"/>
      <c r="AM14" s="585"/>
    </row>
    <row r="15" spans="1:39" s="54" customFormat="1" ht="50.1" customHeight="1" x14ac:dyDescent="0.25">
      <c r="A15" s="381"/>
      <c r="B15" s="383"/>
      <c r="C15" s="47"/>
      <c r="D15" s="381"/>
      <c r="E15" s="321"/>
      <c r="F15" s="555" t="s">
        <v>188</v>
      </c>
      <c r="G15" s="555"/>
      <c r="H15" s="555"/>
      <c r="I15" s="555"/>
      <c r="J15" s="555"/>
      <c r="K15" s="555"/>
      <c r="L15" s="555"/>
      <c r="M15" s="555"/>
      <c r="N15" s="555"/>
      <c r="O15" s="555"/>
      <c r="P15" s="555"/>
      <c r="Q15" s="555"/>
      <c r="R15" s="555"/>
      <c r="S15" s="555"/>
      <c r="T15" s="555"/>
      <c r="U15" s="555"/>
      <c r="V15" s="555"/>
      <c r="W15" s="555"/>
      <c r="X15" s="555"/>
      <c r="Y15" s="555"/>
      <c r="Z15" s="555"/>
      <c r="AA15" s="555"/>
      <c r="AB15" s="555"/>
      <c r="AC15" s="53">
        <f>+AC9+AC12+AC13</f>
        <v>1</v>
      </c>
      <c r="AD15" s="53">
        <f>+AD9+AD12+AD13</f>
        <v>0.87988</v>
      </c>
      <c r="AE15" s="53">
        <f>AVERAGE(AE9:AE14)</f>
        <v>1</v>
      </c>
      <c r="AF15" s="53">
        <f>+(AF9+AF12+AF13)/3</f>
        <v>0.84073333333333322</v>
      </c>
      <c r="AI15" s="381"/>
      <c r="AJ15" s="381"/>
      <c r="AK15" s="384"/>
      <c r="AL15" s="382"/>
      <c r="AM15" s="382"/>
    </row>
    <row r="16" spans="1:39" s="48" customFormat="1" ht="88.15" customHeight="1" x14ac:dyDescent="0.25">
      <c r="A16" s="581" t="s">
        <v>189</v>
      </c>
      <c r="B16" s="581" t="s">
        <v>166</v>
      </c>
      <c r="C16" s="581" t="s">
        <v>167</v>
      </c>
      <c r="D16" s="581" t="s">
        <v>168</v>
      </c>
      <c r="E16" s="581" t="s">
        <v>169</v>
      </c>
      <c r="F16" s="581" t="s">
        <v>190</v>
      </c>
      <c r="G16" s="581" t="s">
        <v>191</v>
      </c>
      <c r="H16" s="383" t="s">
        <v>192</v>
      </c>
      <c r="I16" s="381" t="s">
        <v>193</v>
      </c>
      <c r="J16" s="381" t="s">
        <v>174</v>
      </c>
      <c r="K16" s="381" t="s">
        <v>194</v>
      </c>
      <c r="L16" s="385">
        <v>0.8</v>
      </c>
      <c r="M16" s="381" t="s">
        <v>176</v>
      </c>
      <c r="N16" s="381" t="s">
        <v>182</v>
      </c>
      <c r="O16" s="381">
        <v>200</v>
      </c>
      <c r="P16" s="381">
        <v>50</v>
      </c>
      <c r="Q16" s="381">
        <v>35</v>
      </c>
      <c r="R16" s="381">
        <f>+AJ16</f>
        <v>50</v>
      </c>
      <c r="S16" s="381">
        <f>+AK16</f>
        <v>50</v>
      </c>
      <c r="T16" s="381">
        <v>84</v>
      </c>
      <c r="U16" s="381">
        <f>+Y16+Z16+AA16+AB16</f>
        <v>35</v>
      </c>
      <c r="V16" s="381"/>
      <c r="W16" s="381"/>
      <c r="X16" s="381">
        <f>+T16+U16</f>
        <v>119</v>
      </c>
      <c r="Y16" s="389">
        <v>0</v>
      </c>
      <c r="Z16" s="389">
        <v>0</v>
      </c>
      <c r="AA16" s="389">
        <v>35</v>
      </c>
      <c r="AB16" s="389">
        <v>0</v>
      </c>
      <c r="AC16" s="416">
        <f>+(AE16)*L16</f>
        <v>0.8</v>
      </c>
      <c r="AD16" s="416">
        <f>+(X16/O16)*L16</f>
        <v>0.47599999999999998</v>
      </c>
      <c r="AE16" s="387">
        <v>1</v>
      </c>
      <c r="AF16" s="387">
        <f>+X16/O16</f>
        <v>0.59499999999999997</v>
      </c>
      <c r="AG16" s="52"/>
      <c r="AH16" s="52"/>
      <c r="AI16" s="381">
        <v>50</v>
      </c>
      <c r="AJ16" s="381">
        <v>50</v>
      </c>
      <c r="AK16" s="384">
        <v>50</v>
      </c>
      <c r="AM16" s="382"/>
    </row>
    <row r="17" spans="1:46" s="48" customFormat="1" ht="92.45" customHeight="1" x14ac:dyDescent="0.25">
      <c r="A17" s="581" t="s">
        <v>189</v>
      </c>
      <c r="B17" s="581" t="s">
        <v>166</v>
      </c>
      <c r="C17" s="581" t="s">
        <v>167</v>
      </c>
      <c r="D17" s="581" t="s">
        <v>168</v>
      </c>
      <c r="E17" s="581" t="s">
        <v>169</v>
      </c>
      <c r="F17" s="581" t="s">
        <v>190</v>
      </c>
      <c r="G17" s="581"/>
      <c r="H17" s="383" t="s">
        <v>195</v>
      </c>
      <c r="I17" s="381" t="s">
        <v>196</v>
      </c>
      <c r="J17" s="381" t="s">
        <v>197</v>
      </c>
      <c r="K17" s="381" t="s">
        <v>196</v>
      </c>
      <c r="L17" s="385">
        <v>0.2</v>
      </c>
      <c r="M17" s="381" t="s">
        <v>176</v>
      </c>
      <c r="N17" s="381" t="s">
        <v>198</v>
      </c>
      <c r="O17" s="381">
        <v>4</v>
      </c>
      <c r="P17" s="381">
        <v>1</v>
      </c>
      <c r="Q17" s="381">
        <v>1</v>
      </c>
      <c r="R17" s="381">
        <f>+AJ17</f>
        <v>1</v>
      </c>
      <c r="S17" s="381">
        <f>+AK17</f>
        <v>1</v>
      </c>
      <c r="T17" s="381">
        <v>1</v>
      </c>
      <c r="U17" s="381">
        <f>+Y17+Z17+AA17+AB17</f>
        <v>1</v>
      </c>
      <c r="V17" s="381"/>
      <c r="W17" s="381"/>
      <c r="X17" s="381">
        <f>+T17+U17</f>
        <v>2</v>
      </c>
      <c r="Y17" s="389">
        <v>0</v>
      </c>
      <c r="Z17" s="389">
        <v>0</v>
      </c>
      <c r="AA17" s="389">
        <v>1</v>
      </c>
      <c r="AB17" s="389">
        <v>0</v>
      </c>
      <c r="AC17" s="416">
        <f>+(AE17)*L17</f>
        <v>0.2</v>
      </c>
      <c r="AD17" s="416">
        <f>+(X17/O17)*L17</f>
        <v>0.1</v>
      </c>
      <c r="AE17" s="387">
        <f>+U17/Q17</f>
        <v>1</v>
      </c>
      <c r="AF17" s="387">
        <f>+X17/O17</f>
        <v>0.5</v>
      </c>
      <c r="AG17" s="52"/>
      <c r="AH17" s="52"/>
      <c r="AI17" s="381">
        <v>1</v>
      </c>
      <c r="AJ17" s="381">
        <v>1</v>
      </c>
      <c r="AK17" s="384">
        <v>1</v>
      </c>
      <c r="AM17" s="382"/>
    </row>
    <row r="18" spans="1:46" s="48" customFormat="1" ht="50.1" customHeight="1" x14ac:dyDescent="0.25">
      <c r="A18" s="381"/>
      <c r="B18" s="383"/>
      <c r="C18" s="47"/>
      <c r="D18" s="381"/>
      <c r="E18" s="321"/>
      <c r="F18" s="555" t="s">
        <v>199</v>
      </c>
      <c r="G18" s="555"/>
      <c r="H18" s="555"/>
      <c r="I18" s="555"/>
      <c r="J18" s="555"/>
      <c r="K18" s="555"/>
      <c r="L18" s="555"/>
      <c r="M18" s="555"/>
      <c r="N18" s="555"/>
      <c r="O18" s="555"/>
      <c r="P18" s="555"/>
      <c r="Q18" s="555"/>
      <c r="R18" s="555"/>
      <c r="S18" s="555"/>
      <c r="T18" s="555"/>
      <c r="U18" s="555"/>
      <c r="V18" s="555"/>
      <c r="W18" s="555"/>
      <c r="X18" s="555"/>
      <c r="Y18" s="555"/>
      <c r="Z18" s="555"/>
      <c r="AA18" s="555"/>
      <c r="AB18" s="555"/>
      <c r="AC18" s="53">
        <f>SUM(AC16:AC17)</f>
        <v>1</v>
      </c>
      <c r="AD18" s="53">
        <f>SUM(AD16:AD17)</f>
        <v>0.57599999999999996</v>
      </c>
      <c r="AE18" s="53">
        <f>AVERAGE(AE16:AE17)</f>
        <v>1</v>
      </c>
      <c r="AF18" s="53">
        <f>AVERAGE(AF16:AF17)</f>
        <v>0.54749999999999999</v>
      </c>
      <c r="AG18" s="52"/>
      <c r="AH18" s="52"/>
      <c r="AI18" s="381"/>
      <c r="AJ18" s="381"/>
      <c r="AK18" s="384"/>
      <c r="AM18" s="382"/>
      <c r="AN18" s="54"/>
      <c r="AO18" s="54"/>
      <c r="AP18" s="54"/>
      <c r="AQ18" s="54"/>
      <c r="AR18" s="54"/>
      <c r="AS18" s="54"/>
      <c r="AT18" s="54"/>
    </row>
    <row r="19" spans="1:46" s="48" customFormat="1" ht="89.45" customHeight="1" x14ac:dyDescent="0.25">
      <c r="A19" s="545" t="s">
        <v>200</v>
      </c>
      <c r="B19" s="545" t="s">
        <v>166</v>
      </c>
      <c r="C19" s="545" t="s">
        <v>167</v>
      </c>
      <c r="D19" s="545" t="s">
        <v>201</v>
      </c>
      <c r="E19" s="545" t="s">
        <v>202</v>
      </c>
      <c r="F19" s="545" t="s">
        <v>203</v>
      </c>
      <c r="G19" s="545" t="s">
        <v>204</v>
      </c>
      <c r="H19" s="383" t="s">
        <v>205</v>
      </c>
      <c r="I19" s="381" t="s">
        <v>206</v>
      </c>
      <c r="J19" s="381" t="s">
        <v>207</v>
      </c>
      <c r="K19" s="381" t="s">
        <v>206</v>
      </c>
      <c r="L19" s="385">
        <v>0.3</v>
      </c>
      <c r="M19" s="381" t="s">
        <v>176</v>
      </c>
      <c r="N19" s="381" t="s">
        <v>208</v>
      </c>
      <c r="O19" s="381">
        <f>4194*4</f>
        <v>16776</v>
      </c>
      <c r="P19" s="381">
        <v>4194</v>
      </c>
      <c r="Q19" s="381">
        <v>4194</v>
      </c>
      <c r="R19" s="381">
        <f>+AJ19</f>
        <v>4194</v>
      </c>
      <c r="S19" s="381">
        <f>+AK19</f>
        <v>4194</v>
      </c>
      <c r="T19" s="381">
        <v>3146</v>
      </c>
      <c r="U19" s="381">
        <f>+AB19</f>
        <v>3253</v>
      </c>
      <c r="V19" s="381"/>
      <c r="W19" s="381"/>
      <c r="X19" s="381">
        <f>+U19+T19</f>
        <v>6399</v>
      </c>
      <c r="Y19" s="389">
        <v>2976</v>
      </c>
      <c r="Z19" s="389">
        <v>3032</v>
      </c>
      <c r="AA19" s="389">
        <v>3142</v>
      </c>
      <c r="AB19" s="389">
        <v>3253</v>
      </c>
      <c r="AC19" s="416">
        <f>+(AE19)*L19</f>
        <v>0.23268955650929898</v>
      </c>
      <c r="AD19" s="416">
        <f>+(AF19)*L19</f>
        <v>0.11443133047210301</v>
      </c>
      <c r="AE19" s="387">
        <f>+AB19/Q19</f>
        <v>0.77563185503099663</v>
      </c>
      <c r="AF19" s="417">
        <f>+(AB19+T19)/O19</f>
        <v>0.38143776824034337</v>
      </c>
      <c r="AG19" s="52"/>
      <c r="AH19" s="52"/>
      <c r="AI19" s="381">
        <v>4194</v>
      </c>
      <c r="AJ19" s="381">
        <v>4194</v>
      </c>
      <c r="AK19" s="384">
        <v>4194</v>
      </c>
      <c r="AL19" s="418" t="s">
        <v>209</v>
      </c>
      <c r="AM19" s="382"/>
    </row>
    <row r="20" spans="1:46" s="48" customFormat="1" ht="50.1" customHeight="1" x14ac:dyDescent="0.25">
      <c r="A20" s="545" t="s">
        <v>200</v>
      </c>
      <c r="B20" s="545" t="s">
        <v>166</v>
      </c>
      <c r="C20" s="545" t="s">
        <v>167</v>
      </c>
      <c r="D20" s="545" t="s">
        <v>201</v>
      </c>
      <c r="E20" s="545" t="s">
        <v>202</v>
      </c>
      <c r="F20" s="545" t="s">
        <v>203</v>
      </c>
      <c r="G20" s="545"/>
      <c r="H20" s="541" t="s">
        <v>210</v>
      </c>
      <c r="I20" s="533" t="s">
        <v>211</v>
      </c>
      <c r="J20" s="533" t="s">
        <v>212</v>
      </c>
      <c r="K20" s="533" t="s">
        <v>211</v>
      </c>
      <c r="L20" s="549">
        <v>0.2</v>
      </c>
      <c r="M20" s="533" t="s">
        <v>176</v>
      </c>
      <c r="N20" s="533" t="s">
        <v>208</v>
      </c>
      <c r="O20" s="533">
        <f>5681*4</f>
        <v>22724</v>
      </c>
      <c r="P20" s="533">
        <v>5681</v>
      </c>
      <c r="Q20" s="535">
        <v>5681</v>
      </c>
      <c r="R20" s="533">
        <v>5681</v>
      </c>
      <c r="S20" s="533">
        <v>5681</v>
      </c>
      <c r="T20" s="533">
        <v>5681</v>
      </c>
      <c r="U20" s="546">
        <f>+Z20</f>
        <v>5455</v>
      </c>
      <c r="V20" s="546"/>
      <c r="W20" s="546"/>
      <c r="X20" s="546">
        <f>+T20+U20</f>
        <v>11136</v>
      </c>
      <c r="Y20" s="546">
        <v>5455</v>
      </c>
      <c r="Z20" s="546">
        <v>5455</v>
      </c>
      <c r="AA20" s="546">
        <v>5681</v>
      </c>
      <c r="AB20" s="546">
        <v>5500</v>
      </c>
      <c r="AC20" s="572">
        <f t="shared" ref="AC20:AC34" si="0">+(AE20)*L20</f>
        <v>0.2</v>
      </c>
      <c r="AD20" s="571">
        <f>+(AF20)*L20</f>
        <v>9.8010913571554309E-2</v>
      </c>
      <c r="AE20" s="572">
        <f>+AA20/Q20</f>
        <v>1</v>
      </c>
      <c r="AF20" s="572">
        <f>+X20/O20</f>
        <v>0.49005456785777152</v>
      </c>
      <c r="AG20" s="52"/>
      <c r="AH20" s="52"/>
      <c r="AI20" s="533">
        <v>5681</v>
      </c>
      <c r="AJ20" s="533">
        <v>5681</v>
      </c>
      <c r="AK20" s="554">
        <v>5681</v>
      </c>
      <c r="AL20" s="575" t="s">
        <v>209</v>
      </c>
      <c r="AM20" s="585"/>
    </row>
    <row r="21" spans="1:46" s="48" customFormat="1" ht="35.450000000000003" customHeight="1" x14ac:dyDescent="0.25">
      <c r="A21" s="545" t="s">
        <v>200</v>
      </c>
      <c r="B21" s="545" t="s">
        <v>166</v>
      </c>
      <c r="C21" s="545" t="s">
        <v>167</v>
      </c>
      <c r="D21" s="545" t="s">
        <v>201</v>
      </c>
      <c r="E21" s="545" t="s">
        <v>202</v>
      </c>
      <c r="F21" s="545" t="s">
        <v>203</v>
      </c>
      <c r="G21" s="545"/>
      <c r="H21" s="541" t="s">
        <v>205</v>
      </c>
      <c r="I21" s="533" t="s">
        <v>206</v>
      </c>
      <c r="J21" s="533" t="s">
        <v>207</v>
      </c>
      <c r="K21" s="533" t="s">
        <v>206</v>
      </c>
      <c r="L21" s="556"/>
      <c r="M21" s="533" t="s">
        <v>176</v>
      </c>
      <c r="N21" s="533"/>
      <c r="O21" s="533">
        <v>4194</v>
      </c>
      <c r="P21" s="533">
        <v>4194</v>
      </c>
      <c r="Q21" s="536"/>
      <c r="R21" s="533">
        <v>4194</v>
      </c>
      <c r="S21" s="533"/>
      <c r="T21" s="533">
        <v>0</v>
      </c>
      <c r="U21" s="547"/>
      <c r="V21" s="547"/>
      <c r="W21" s="547"/>
      <c r="X21" s="547"/>
      <c r="Y21" s="547"/>
      <c r="Z21" s="547"/>
      <c r="AA21" s="547"/>
      <c r="AB21" s="547"/>
      <c r="AC21" s="574" t="e">
        <f t="shared" si="0"/>
        <v>#DIV/0!</v>
      </c>
      <c r="AD21" s="571"/>
      <c r="AE21" s="574" t="e">
        <f t="shared" ref="AE21:AE26" si="1">+Y21/Q21</f>
        <v>#DIV/0!</v>
      </c>
      <c r="AF21" s="574"/>
      <c r="AG21" s="52"/>
      <c r="AH21" s="52"/>
      <c r="AI21" s="533">
        <v>4194</v>
      </c>
      <c r="AJ21" s="533">
        <v>4194</v>
      </c>
      <c r="AK21" s="554"/>
      <c r="AL21" s="575"/>
      <c r="AM21" s="585"/>
    </row>
    <row r="22" spans="1:46" s="48" customFormat="1" ht="50.1" customHeight="1" x14ac:dyDescent="0.25">
      <c r="A22" s="545" t="s">
        <v>200</v>
      </c>
      <c r="B22" s="545" t="s">
        <v>166</v>
      </c>
      <c r="C22" s="545" t="s">
        <v>167</v>
      </c>
      <c r="D22" s="545" t="s">
        <v>201</v>
      </c>
      <c r="E22" s="545" t="s">
        <v>202</v>
      </c>
      <c r="F22" s="545" t="s">
        <v>203</v>
      </c>
      <c r="G22" s="545"/>
      <c r="H22" s="541" t="s">
        <v>210</v>
      </c>
      <c r="I22" s="533" t="s">
        <v>211</v>
      </c>
      <c r="J22" s="533" t="s">
        <v>212</v>
      </c>
      <c r="K22" s="533" t="s">
        <v>211</v>
      </c>
      <c r="L22" s="556"/>
      <c r="M22" s="533" t="s">
        <v>176</v>
      </c>
      <c r="N22" s="533"/>
      <c r="O22" s="533">
        <v>5681</v>
      </c>
      <c r="P22" s="533">
        <v>5681</v>
      </c>
      <c r="Q22" s="536"/>
      <c r="R22" s="533">
        <v>5681</v>
      </c>
      <c r="S22" s="533"/>
      <c r="T22" s="533">
        <v>0</v>
      </c>
      <c r="U22" s="547"/>
      <c r="V22" s="547"/>
      <c r="W22" s="547"/>
      <c r="X22" s="547"/>
      <c r="Y22" s="547"/>
      <c r="Z22" s="547"/>
      <c r="AA22" s="547"/>
      <c r="AB22" s="547"/>
      <c r="AC22" s="574" t="e">
        <f t="shared" si="0"/>
        <v>#DIV/0!</v>
      </c>
      <c r="AD22" s="571"/>
      <c r="AE22" s="574" t="e">
        <f t="shared" si="1"/>
        <v>#DIV/0!</v>
      </c>
      <c r="AF22" s="574"/>
      <c r="AG22" s="52"/>
      <c r="AH22" s="52"/>
      <c r="AI22" s="533">
        <v>5681</v>
      </c>
      <c r="AJ22" s="533">
        <v>5681</v>
      </c>
      <c r="AK22" s="554"/>
      <c r="AL22" s="575"/>
      <c r="AM22" s="585"/>
    </row>
    <row r="23" spans="1:46" s="48" customFormat="1" ht="50.1" customHeight="1" x14ac:dyDescent="0.25">
      <c r="A23" s="545" t="s">
        <v>200</v>
      </c>
      <c r="B23" s="545" t="s">
        <v>166</v>
      </c>
      <c r="C23" s="545" t="s">
        <v>167</v>
      </c>
      <c r="D23" s="545" t="s">
        <v>201</v>
      </c>
      <c r="E23" s="545" t="s">
        <v>202</v>
      </c>
      <c r="F23" s="545" t="s">
        <v>203</v>
      </c>
      <c r="G23" s="545"/>
      <c r="H23" s="541" t="s">
        <v>205</v>
      </c>
      <c r="I23" s="533" t="s">
        <v>206</v>
      </c>
      <c r="J23" s="533" t="s">
        <v>207</v>
      </c>
      <c r="K23" s="533" t="s">
        <v>206</v>
      </c>
      <c r="L23" s="556"/>
      <c r="M23" s="533" t="s">
        <v>176</v>
      </c>
      <c r="N23" s="533"/>
      <c r="O23" s="533">
        <v>4194</v>
      </c>
      <c r="P23" s="533">
        <v>4194</v>
      </c>
      <c r="Q23" s="536"/>
      <c r="R23" s="533">
        <v>4194</v>
      </c>
      <c r="S23" s="533"/>
      <c r="T23" s="533">
        <v>0</v>
      </c>
      <c r="U23" s="547"/>
      <c r="V23" s="547"/>
      <c r="W23" s="547"/>
      <c r="X23" s="547"/>
      <c r="Y23" s="547"/>
      <c r="Z23" s="547"/>
      <c r="AA23" s="547"/>
      <c r="AB23" s="547"/>
      <c r="AC23" s="574" t="e">
        <f t="shared" si="0"/>
        <v>#DIV/0!</v>
      </c>
      <c r="AD23" s="571"/>
      <c r="AE23" s="574" t="e">
        <f t="shared" si="1"/>
        <v>#DIV/0!</v>
      </c>
      <c r="AF23" s="574"/>
      <c r="AG23" s="52"/>
      <c r="AH23" s="52"/>
      <c r="AI23" s="533">
        <v>4194</v>
      </c>
      <c r="AJ23" s="533">
        <v>4194</v>
      </c>
      <c r="AK23" s="554"/>
      <c r="AL23" s="575"/>
      <c r="AM23" s="585"/>
    </row>
    <row r="24" spans="1:46" s="48" customFormat="1" ht="50.1" customHeight="1" x14ac:dyDescent="0.25">
      <c r="A24" s="545" t="s">
        <v>200</v>
      </c>
      <c r="B24" s="545" t="s">
        <v>166</v>
      </c>
      <c r="C24" s="545" t="s">
        <v>167</v>
      </c>
      <c r="D24" s="545" t="s">
        <v>201</v>
      </c>
      <c r="E24" s="545" t="s">
        <v>202</v>
      </c>
      <c r="F24" s="545" t="s">
        <v>203</v>
      </c>
      <c r="G24" s="545"/>
      <c r="H24" s="541" t="s">
        <v>210</v>
      </c>
      <c r="I24" s="533" t="s">
        <v>211</v>
      </c>
      <c r="J24" s="533" t="s">
        <v>212</v>
      </c>
      <c r="K24" s="533" t="s">
        <v>211</v>
      </c>
      <c r="L24" s="556"/>
      <c r="M24" s="533" t="s">
        <v>176</v>
      </c>
      <c r="N24" s="533"/>
      <c r="O24" s="533">
        <v>5681</v>
      </c>
      <c r="P24" s="533">
        <v>5681</v>
      </c>
      <c r="Q24" s="536"/>
      <c r="R24" s="533">
        <v>5681</v>
      </c>
      <c r="S24" s="533"/>
      <c r="T24" s="533">
        <v>0</v>
      </c>
      <c r="U24" s="547"/>
      <c r="V24" s="547"/>
      <c r="W24" s="547"/>
      <c r="X24" s="547"/>
      <c r="Y24" s="547"/>
      <c r="Z24" s="547"/>
      <c r="AA24" s="547"/>
      <c r="AB24" s="547"/>
      <c r="AC24" s="574" t="e">
        <f t="shared" si="0"/>
        <v>#DIV/0!</v>
      </c>
      <c r="AD24" s="571"/>
      <c r="AE24" s="574" t="e">
        <f t="shared" si="1"/>
        <v>#DIV/0!</v>
      </c>
      <c r="AF24" s="574"/>
      <c r="AG24" s="52"/>
      <c r="AH24" s="52"/>
      <c r="AI24" s="533">
        <v>5681</v>
      </c>
      <c r="AJ24" s="533">
        <v>5681</v>
      </c>
      <c r="AK24" s="554"/>
      <c r="AL24" s="575"/>
      <c r="AM24" s="585"/>
    </row>
    <row r="25" spans="1:46" s="48" customFormat="1" ht="50.1" customHeight="1" x14ac:dyDescent="0.25">
      <c r="A25" s="545" t="s">
        <v>200</v>
      </c>
      <c r="B25" s="545" t="s">
        <v>166</v>
      </c>
      <c r="C25" s="545" t="s">
        <v>167</v>
      </c>
      <c r="D25" s="545" t="s">
        <v>201</v>
      </c>
      <c r="E25" s="545" t="s">
        <v>202</v>
      </c>
      <c r="F25" s="545" t="s">
        <v>203</v>
      </c>
      <c r="G25" s="545"/>
      <c r="H25" s="541" t="s">
        <v>205</v>
      </c>
      <c r="I25" s="533" t="s">
        <v>206</v>
      </c>
      <c r="J25" s="533" t="s">
        <v>207</v>
      </c>
      <c r="K25" s="533" t="s">
        <v>206</v>
      </c>
      <c r="L25" s="556"/>
      <c r="M25" s="533" t="s">
        <v>176</v>
      </c>
      <c r="N25" s="533"/>
      <c r="O25" s="533">
        <v>4194</v>
      </c>
      <c r="P25" s="533">
        <v>4194</v>
      </c>
      <c r="Q25" s="536"/>
      <c r="R25" s="533">
        <v>4194</v>
      </c>
      <c r="S25" s="533"/>
      <c r="T25" s="533">
        <v>0</v>
      </c>
      <c r="U25" s="547"/>
      <c r="V25" s="547"/>
      <c r="W25" s="547"/>
      <c r="X25" s="547"/>
      <c r="Y25" s="547"/>
      <c r="Z25" s="547"/>
      <c r="AA25" s="547"/>
      <c r="AB25" s="547"/>
      <c r="AC25" s="574" t="e">
        <f t="shared" si="0"/>
        <v>#DIV/0!</v>
      </c>
      <c r="AD25" s="571"/>
      <c r="AE25" s="574" t="e">
        <f t="shared" si="1"/>
        <v>#DIV/0!</v>
      </c>
      <c r="AF25" s="574"/>
      <c r="AG25" s="52"/>
      <c r="AH25" s="52"/>
      <c r="AI25" s="533">
        <v>4194</v>
      </c>
      <c r="AJ25" s="533">
        <v>4194</v>
      </c>
      <c r="AK25" s="554"/>
      <c r="AL25" s="575"/>
      <c r="AM25" s="585"/>
    </row>
    <row r="26" spans="1:46" s="48" customFormat="1" ht="50.1" customHeight="1" x14ac:dyDescent="0.25">
      <c r="A26" s="545" t="s">
        <v>200</v>
      </c>
      <c r="B26" s="545" t="s">
        <v>166</v>
      </c>
      <c r="C26" s="545" t="s">
        <v>167</v>
      </c>
      <c r="D26" s="545" t="s">
        <v>201</v>
      </c>
      <c r="E26" s="545" t="s">
        <v>202</v>
      </c>
      <c r="F26" s="545" t="s">
        <v>203</v>
      </c>
      <c r="G26" s="545"/>
      <c r="H26" s="541" t="s">
        <v>210</v>
      </c>
      <c r="I26" s="533" t="s">
        <v>211</v>
      </c>
      <c r="J26" s="533" t="s">
        <v>212</v>
      </c>
      <c r="K26" s="533" t="s">
        <v>211</v>
      </c>
      <c r="L26" s="550"/>
      <c r="M26" s="533" t="s">
        <v>176</v>
      </c>
      <c r="N26" s="533"/>
      <c r="O26" s="533">
        <v>5681</v>
      </c>
      <c r="P26" s="533">
        <v>5681</v>
      </c>
      <c r="Q26" s="537"/>
      <c r="R26" s="533">
        <v>5681</v>
      </c>
      <c r="S26" s="533"/>
      <c r="T26" s="533">
        <v>0</v>
      </c>
      <c r="U26" s="548"/>
      <c r="V26" s="548"/>
      <c r="W26" s="548"/>
      <c r="X26" s="548"/>
      <c r="Y26" s="548"/>
      <c r="Z26" s="548"/>
      <c r="AA26" s="548"/>
      <c r="AB26" s="548"/>
      <c r="AC26" s="573" t="e">
        <f t="shared" si="0"/>
        <v>#DIV/0!</v>
      </c>
      <c r="AD26" s="571"/>
      <c r="AE26" s="573" t="e">
        <f t="shared" si="1"/>
        <v>#DIV/0!</v>
      </c>
      <c r="AF26" s="573"/>
      <c r="AG26" s="52"/>
      <c r="AH26" s="52"/>
      <c r="AI26" s="533">
        <v>5681</v>
      </c>
      <c r="AJ26" s="533">
        <v>5681</v>
      </c>
      <c r="AK26" s="554"/>
      <c r="AL26" s="575"/>
      <c r="AM26" s="585"/>
    </row>
    <row r="27" spans="1:46" s="48" customFormat="1" ht="50.1" customHeight="1" x14ac:dyDescent="0.25">
      <c r="A27" s="545" t="s">
        <v>200</v>
      </c>
      <c r="B27" s="545" t="s">
        <v>166</v>
      </c>
      <c r="C27" s="545" t="s">
        <v>167</v>
      </c>
      <c r="D27" s="545" t="s">
        <v>201</v>
      </c>
      <c r="E27" s="545" t="s">
        <v>202</v>
      </c>
      <c r="F27" s="545" t="s">
        <v>203</v>
      </c>
      <c r="G27" s="545"/>
      <c r="H27" s="383" t="s">
        <v>213</v>
      </c>
      <c r="I27" s="381" t="s">
        <v>214</v>
      </c>
      <c r="J27" s="381" t="s">
        <v>215</v>
      </c>
      <c r="K27" s="381" t="s">
        <v>214</v>
      </c>
      <c r="L27" s="385">
        <v>0.1</v>
      </c>
      <c r="M27" s="381" t="s">
        <v>216</v>
      </c>
      <c r="N27" s="381" t="s">
        <v>217</v>
      </c>
      <c r="O27" s="381">
        <v>4</v>
      </c>
      <c r="P27" s="381">
        <v>1</v>
      </c>
      <c r="Q27" s="381">
        <v>1</v>
      </c>
      <c r="R27" s="381">
        <v>2</v>
      </c>
      <c r="S27" s="381"/>
      <c r="T27" s="381">
        <v>0</v>
      </c>
      <c r="U27" s="381">
        <f>+Y27+Z27+AA27+AB27</f>
        <v>2</v>
      </c>
      <c r="V27" s="381"/>
      <c r="W27" s="381"/>
      <c r="X27" s="381">
        <f>+U27+T27</f>
        <v>2</v>
      </c>
      <c r="Y27" s="389">
        <v>0</v>
      </c>
      <c r="Z27" s="389">
        <v>0</v>
      </c>
      <c r="AA27" s="389"/>
      <c r="AB27" s="389">
        <v>2</v>
      </c>
      <c r="AC27" s="416">
        <f t="shared" si="0"/>
        <v>0.1</v>
      </c>
      <c r="AD27" s="416">
        <f>+(AF27)*L27</f>
        <v>0.05</v>
      </c>
      <c r="AE27" s="387">
        <v>1</v>
      </c>
      <c r="AF27" s="387">
        <f>+X27/O27</f>
        <v>0.5</v>
      </c>
      <c r="AG27" s="52"/>
      <c r="AH27" s="52"/>
      <c r="AI27" s="381">
        <v>1</v>
      </c>
      <c r="AJ27" s="381">
        <v>2</v>
      </c>
      <c r="AK27" s="384"/>
      <c r="AM27" s="382"/>
    </row>
    <row r="28" spans="1:46" s="48" customFormat="1" ht="50.1" customHeight="1" x14ac:dyDescent="0.25">
      <c r="A28" s="545" t="s">
        <v>200</v>
      </c>
      <c r="B28" s="545" t="s">
        <v>166</v>
      </c>
      <c r="C28" s="545" t="s">
        <v>167</v>
      </c>
      <c r="D28" s="545" t="s">
        <v>201</v>
      </c>
      <c r="E28" s="545" t="s">
        <v>202</v>
      </c>
      <c r="F28" s="545" t="s">
        <v>203</v>
      </c>
      <c r="G28" s="545"/>
      <c r="H28" s="383" t="s">
        <v>218</v>
      </c>
      <c r="I28" s="381" t="s">
        <v>219</v>
      </c>
      <c r="J28" s="381" t="s">
        <v>220</v>
      </c>
      <c r="K28" s="381" t="s">
        <v>219</v>
      </c>
      <c r="L28" s="385">
        <v>0.08</v>
      </c>
      <c r="M28" s="381" t="s">
        <v>216</v>
      </c>
      <c r="N28" s="381" t="s">
        <v>221</v>
      </c>
      <c r="O28" s="381">
        <v>1</v>
      </c>
      <c r="P28" s="381" t="s">
        <v>222</v>
      </c>
      <c r="Q28" s="381"/>
      <c r="R28" s="381">
        <v>0.5</v>
      </c>
      <c r="S28" s="381" t="s">
        <v>222</v>
      </c>
      <c r="T28" s="381"/>
      <c r="U28" s="381">
        <f>+Y28+Z28+AA28+AB28</f>
        <v>0</v>
      </c>
      <c r="V28" s="381"/>
      <c r="W28" s="381"/>
      <c r="X28" s="381">
        <f>+U28+T28</f>
        <v>0</v>
      </c>
      <c r="Y28" s="389"/>
      <c r="Z28" s="389"/>
      <c r="AA28" s="389"/>
      <c r="AB28" s="389"/>
      <c r="AC28" s="416"/>
      <c r="AD28" s="416">
        <f>+(AF28)*L28</f>
        <v>0</v>
      </c>
      <c r="AE28" s="416"/>
      <c r="AF28" s="387">
        <v>0</v>
      </c>
      <c r="AG28" s="52"/>
      <c r="AH28" s="52"/>
      <c r="AI28" s="381">
        <v>0.5</v>
      </c>
      <c r="AJ28" s="381">
        <v>0.5</v>
      </c>
      <c r="AK28" s="384" t="s">
        <v>222</v>
      </c>
      <c r="AM28" s="382"/>
    </row>
    <row r="29" spans="1:46" s="48" customFormat="1" ht="50.1" customHeight="1" x14ac:dyDescent="0.25">
      <c r="A29" s="545" t="s">
        <v>200</v>
      </c>
      <c r="B29" s="545" t="s">
        <v>166</v>
      </c>
      <c r="C29" s="545" t="s">
        <v>167</v>
      </c>
      <c r="D29" s="545" t="s">
        <v>201</v>
      </c>
      <c r="E29" s="545" t="s">
        <v>202</v>
      </c>
      <c r="F29" s="545" t="s">
        <v>203</v>
      </c>
      <c r="G29" s="545"/>
      <c r="H29" s="541" t="s">
        <v>223</v>
      </c>
      <c r="I29" s="533" t="s">
        <v>224</v>
      </c>
      <c r="J29" s="533" t="s">
        <v>220</v>
      </c>
      <c r="K29" s="533" t="s">
        <v>224</v>
      </c>
      <c r="L29" s="549">
        <v>0.05</v>
      </c>
      <c r="M29" s="533" t="s">
        <v>216</v>
      </c>
      <c r="N29" s="533" t="s">
        <v>225</v>
      </c>
      <c r="O29" s="533">
        <v>10</v>
      </c>
      <c r="P29" s="533">
        <v>4</v>
      </c>
      <c r="Q29" s="535">
        <v>4</v>
      </c>
      <c r="R29" s="533">
        <v>2</v>
      </c>
      <c r="S29" s="533">
        <v>2</v>
      </c>
      <c r="T29" s="533">
        <v>7</v>
      </c>
      <c r="U29" s="546">
        <f>+Y29+Z29+AA29+AB29</f>
        <v>0</v>
      </c>
      <c r="V29" s="546"/>
      <c r="W29" s="546"/>
      <c r="X29" s="546">
        <f>+T29+U29</f>
        <v>7</v>
      </c>
      <c r="Y29" s="535">
        <v>0</v>
      </c>
      <c r="Z29" s="535">
        <v>0</v>
      </c>
      <c r="AA29" s="535">
        <v>0</v>
      </c>
      <c r="AB29" s="535">
        <v>0</v>
      </c>
      <c r="AC29" s="571">
        <f t="shared" si="0"/>
        <v>0</v>
      </c>
      <c r="AD29" s="571">
        <f>+(AF29)*L29</f>
        <v>3.4999999999999996E-2</v>
      </c>
      <c r="AE29" s="572">
        <f>+U29/Q29</f>
        <v>0</v>
      </c>
      <c r="AF29" s="572">
        <f>+X29/O29</f>
        <v>0.7</v>
      </c>
      <c r="AG29" s="52"/>
      <c r="AH29" s="52"/>
      <c r="AI29" s="533">
        <v>2</v>
      </c>
      <c r="AJ29" s="533">
        <v>2</v>
      </c>
      <c r="AK29" s="554">
        <v>2</v>
      </c>
      <c r="AM29" s="585"/>
    </row>
    <row r="30" spans="1:46" s="48" customFormat="1" ht="50.1" customHeight="1" x14ac:dyDescent="0.25">
      <c r="A30" s="545" t="s">
        <v>200</v>
      </c>
      <c r="B30" s="545" t="s">
        <v>166</v>
      </c>
      <c r="C30" s="545" t="s">
        <v>167</v>
      </c>
      <c r="D30" s="545" t="s">
        <v>201</v>
      </c>
      <c r="E30" s="545" t="s">
        <v>202</v>
      </c>
      <c r="F30" s="545" t="s">
        <v>203</v>
      </c>
      <c r="G30" s="545"/>
      <c r="H30" s="541" t="s">
        <v>223</v>
      </c>
      <c r="I30" s="533" t="s">
        <v>224</v>
      </c>
      <c r="J30" s="533" t="s">
        <v>220</v>
      </c>
      <c r="K30" s="533" t="s">
        <v>224</v>
      </c>
      <c r="L30" s="556"/>
      <c r="M30" s="533" t="s">
        <v>216</v>
      </c>
      <c r="N30" s="533"/>
      <c r="O30" s="533">
        <v>10</v>
      </c>
      <c r="P30" s="533">
        <v>4</v>
      </c>
      <c r="Q30" s="536"/>
      <c r="R30" s="533">
        <v>2</v>
      </c>
      <c r="S30" s="533"/>
      <c r="T30" s="533">
        <v>0</v>
      </c>
      <c r="U30" s="547"/>
      <c r="V30" s="547"/>
      <c r="W30" s="547"/>
      <c r="X30" s="547"/>
      <c r="Y30" s="536"/>
      <c r="Z30" s="536"/>
      <c r="AA30" s="536"/>
      <c r="AB30" s="536"/>
      <c r="AC30" s="571">
        <f t="shared" si="0"/>
        <v>0</v>
      </c>
      <c r="AD30" s="571"/>
      <c r="AE30" s="574"/>
      <c r="AF30" s="574"/>
      <c r="AG30" s="52"/>
      <c r="AH30" s="52"/>
      <c r="AI30" s="533">
        <v>2</v>
      </c>
      <c r="AJ30" s="533">
        <v>2</v>
      </c>
      <c r="AK30" s="554"/>
      <c r="AM30" s="585"/>
    </row>
    <row r="31" spans="1:46" s="48" customFormat="1" ht="50.1" customHeight="1" x14ac:dyDescent="0.25">
      <c r="A31" s="545" t="s">
        <v>200</v>
      </c>
      <c r="B31" s="545" t="s">
        <v>166</v>
      </c>
      <c r="C31" s="545" t="s">
        <v>167</v>
      </c>
      <c r="D31" s="545" t="s">
        <v>201</v>
      </c>
      <c r="E31" s="545" t="s">
        <v>202</v>
      </c>
      <c r="F31" s="545" t="s">
        <v>203</v>
      </c>
      <c r="G31" s="545"/>
      <c r="H31" s="541" t="s">
        <v>223</v>
      </c>
      <c r="I31" s="533" t="s">
        <v>224</v>
      </c>
      <c r="J31" s="533" t="s">
        <v>220</v>
      </c>
      <c r="K31" s="533" t="s">
        <v>224</v>
      </c>
      <c r="L31" s="556"/>
      <c r="M31" s="533" t="s">
        <v>216</v>
      </c>
      <c r="N31" s="533"/>
      <c r="O31" s="533">
        <v>10</v>
      </c>
      <c r="P31" s="533">
        <v>4</v>
      </c>
      <c r="Q31" s="536"/>
      <c r="R31" s="533">
        <v>2</v>
      </c>
      <c r="S31" s="533"/>
      <c r="T31" s="533">
        <v>0</v>
      </c>
      <c r="U31" s="547"/>
      <c r="V31" s="547"/>
      <c r="W31" s="547"/>
      <c r="X31" s="547"/>
      <c r="Y31" s="536"/>
      <c r="Z31" s="536"/>
      <c r="AA31" s="536"/>
      <c r="AB31" s="536"/>
      <c r="AC31" s="571">
        <f t="shared" si="0"/>
        <v>0</v>
      </c>
      <c r="AD31" s="571"/>
      <c r="AE31" s="574"/>
      <c r="AF31" s="574"/>
      <c r="AG31" s="52"/>
      <c r="AH31" s="52"/>
      <c r="AI31" s="533">
        <v>2</v>
      </c>
      <c r="AJ31" s="533">
        <v>2</v>
      </c>
      <c r="AK31" s="554"/>
      <c r="AM31" s="585"/>
    </row>
    <row r="32" spans="1:46" s="48" customFormat="1" ht="50.1" customHeight="1" x14ac:dyDescent="0.25">
      <c r="A32" s="545" t="s">
        <v>200</v>
      </c>
      <c r="B32" s="545" t="s">
        <v>166</v>
      </c>
      <c r="C32" s="545" t="s">
        <v>167</v>
      </c>
      <c r="D32" s="545" t="s">
        <v>201</v>
      </c>
      <c r="E32" s="545" t="s">
        <v>202</v>
      </c>
      <c r="F32" s="545" t="s">
        <v>203</v>
      </c>
      <c r="G32" s="545"/>
      <c r="H32" s="541" t="s">
        <v>223</v>
      </c>
      <c r="I32" s="533" t="s">
        <v>224</v>
      </c>
      <c r="J32" s="533" t="s">
        <v>220</v>
      </c>
      <c r="K32" s="533" t="s">
        <v>224</v>
      </c>
      <c r="L32" s="556"/>
      <c r="M32" s="533" t="s">
        <v>216</v>
      </c>
      <c r="N32" s="533"/>
      <c r="O32" s="533">
        <v>10</v>
      </c>
      <c r="P32" s="533">
        <v>4</v>
      </c>
      <c r="Q32" s="536"/>
      <c r="R32" s="533">
        <v>2</v>
      </c>
      <c r="S32" s="533"/>
      <c r="T32" s="533">
        <v>0</v>
      </c>
      <c r="U32" s="547"/>
      <c r="V32" s="547"/>
      <c r="W32" s="547"/>
      <c r="X32" s="547"/>
      <c r="Y32" s="536"/>
      <c r="Z32" s="536"/>
      <c r="AA32" s="536"/>
      <c r="AB32" s="536"/>
      <c r="AC32" s="571">
        <f t="shared" si="0"/>
        <v>0</v>
      </c>
      <c r="AD32" s="571"/>
      <c r="AE32" s="574"/>
      <c r="AF32" s="574"/>
      <c r="AG32" s="52"/>
      <c r="AH32" s="52"/>
      <c r="AI32" s="533">
        <v>2</v>
      </c>
      <c r="AJ32" s="533">
        <v>2</v>
      </c>
      <c r="AK32" s="554"/>
      <c r="AM32" s="585"/>
    </row>
    <row r="33" spans="1:46" s="48" customFormat="1" ht="50.1" customHeight="1" x14ac:dyDescent="0.25">
      <c r="A33" s="545" t="s">
        <v>200</v>
      </c>
      <c r="B33" s="545" t="s">
        <v>166</v>
      </c>
      <c r="C33" s="545" t="s">
        <v>167</v>
      </c>
      <c r="D33" s="545" t="s">
        <v>201</v>
      </c>
      <c r="E33" s="545" t="s">
        <v>202</v>
      </c>
      <c r="F33" s="545" t="s">
        <v>203</v>
      </c>
      <c r="G33" s="545"/>
      <c r="H33" s="541" t="s">
        <v>223</v>
      </c>
      <c r="I33" s="533" t="s">
        <v>224</v>
      </c>
      <c r="J33" s="533" t="s">
        <v>220</v>
      </c>
      <c r="K33" s="533" t="s">
        <v>224</v>
      </c>
      <c r="L33" s="550"/>
      <c r="M33" s="533" t="s">
        <v>216</v>
      </c>
      <c r="N33" s="533"/>
      <c r="O33" s="533">
        <v>10</v>
      </c>
      <c r="P33" s="533">
        <v>4</v>
      </c>
      <c r="Q33" s="537"/>
      <c r="R33" s="533">
        <v>2</v>
      </c>
      <c r="S33" s="533"/>
      <c r="T33" s="533">
        <v>0</v>
      </c>
      <c r="U33" s="548"/>
      <c r="V33" s="548"/>
      <c r="W33" s="548"/>
      <c r="X33" s="548"/>
      <c r="Y33" s="537"/>
      <c r="Z33" s="537"/>
      <c r="AA33" s="537"/>
      <c r="AB33" s="537"/>
      <c r="AC33" s="571">
        <f t="shared" si="0"/>
        <v>0</v>
      </c>
      <c r="AD33" s="571"/>
      <c r="AE33" s="573"/>
      <c r="AF33" s="573"/>
      <c r="AG33" s="52"/>
      <c r="AH33" s="52"/>
      <c r="AI33" s="533">
        <v>2</v>
      </c>
      <c r="AJ33" s="533">
        <v>2</v>
      </c>
      <c r="AK33" s="554"/>
      <c r="AM33" s="585"/>
    </row>
    <row r="34" spans="1:46" s="48" customFormat="1" ht="50.1" customHeight="1" x14ac:dyDescent="0.25">
      <c r="A34" s="545" t="s">
        <v>200</v>
      </c>
      <c r="B34" s="545" t="s">
        <v>166</v>
      </c>
      <c r="C34" s="545" t="s">
        <v>167</v>
      </c>
      <c r="D34" s="545" t="s">
        <v>201</v>
      </c>
      <c r="E34" s="545" t="s">
        <v>202</v>
      </c>
      <c r="F34" s="545" t="s">
        <v>203</v>
      </c>
      <c r="G34" s="545"/>
      <c r="H34" s="541" t="s">
        <v>226</v>
      </c>
      <c r="I34" s="533" t="s">
        <v>227</v>
      </c>
      <c r="J34" s="533" t="s">
        <v>220</v>
      </c>
      <c r="K34" s="533" t="s">
        <v>227</v>
      </c>
      <c r="L34" s="549">
        <v>0.02</v>
      </c>
      <c r="M34" s="533" t="s">
        <v>176</v>
      </c>
      <c r="N34" s="533" t="s">
        <v>208</v>
      </c>
      <c r="O34" s="533">
        <v>1</v>
      </c>
      <c r="P34" s="533">
        <v>0.6</v>
      </c>
      <c r="Q34" s="535">
        <v>0.4</v>
      </c>
      <c r="R34" s="533" t="s">
        <v>228</v>
      </c>
      <c r="S34" s="533" t="s">
        <v>228</v>
      </c>
      <c r="T34" s="533">
        <v>0</v>
      </c>
      <c r="U34" s="535">
        <f>+Y34+Z34+AA34+AB34</f>
        <v>1</v>
      </c>
      <c r="V34" s="535"/>
      <c r="W34" s="535"/>
      <c r="X34" s="535">
        <f>+U34+T34</f>
        <v>1</v>
      </c>
      <c r="Y34" s="535">
        <v>0</v>
      </c>
      <c r="Z34" s="535">
        <v>0</v>
      </c>
      <c r="AA34" s="535">
        <v>0</v>
      </c>
      <c r="AB34" s="535">
        <v>1</v>
      </c>
      <c r="AC34" s="571">
        <f t="shared" si="0"/>
        <v>0.02</v>
      </c>
      <c r="AD34" s="571">
        <f>+(AF34)*L34</f>
        <v>0.02</v>
      </c>
      <c r="AE34" s="572">
        <v>1</v>
      </c>
      <c r="AF34" s="572">
        <f>+X34/O34</f>
        <v>1</v>
      </c>
      <c r="AG34" s="52"/>
      <c r="AH34" s="52"/>
      <c r="AI34" s="533">
        <v>0.4</v>
      </c>
      <c r="AJ34" s="533" t="s">
        <v>228</v>
      </c>
      <c r="AK34" s="554" t="s">
        <v>228</v>
      </c>
      <c r="AM34" s="585"/>
    </row>
    <row r="35" spans="1:46" s="48" customFormat="1" ht="50.1" customHeight="1" x14ac:dyDescent="0.25">
      <c r="A35" s="545" t="s">
        <v>200</v>
      </c>
      <c r="B35" s="545" t="s">
        <v>166</v>
      </c>
      <c r="C35" s="545" t="s">
        <v>167</v>
      </c>
      <c r="D35" s="545" t="s">
        <v>201</v>
      </c>
      <c r="E35" s="545" t="s">
        <v>202</v>
      </c>
      <c r="F35" s="545" t="s">
        <v>203</v>
      </c>
      <c r="G35" s="545"/>
      <c r="H35" s="541" t="s">
        <v>226</v>
      </c>
      <c r="I35" s="533" t="s">
        <v>227</v>
      </c>
      <c r="J35" s="533" t="s">
        <v>220</v>
      </c>
      <c r="K35" s="533" t="s">
        <v>227</v>
      </c>
      <c r="L35" s="556"/>
      <c r="M35" s="533" t="s">
        <v>176</v>
      </c>
      <c r="N35" s="533"/>
      <c r="O35" s="533">
        <v>1</v>
      </c>
      <c r="P35" s="533">
        <v>0.6</v>
      </c>
      <c r="Q35" s="536"/>
      <c r="R35" s="533" t="s">
        <v>228</v>
      </c>
      <c r="S35" s="533"/>
      <c r="T35" s="533">
        <v>0</v>
      </c>
      <c r="U35" s="536"/>
      <c r="V35" s="536"/>
      <c r="W35" s="536"/>
      <c r="X35" s="536"/>
      <c r="Y35" s="536"/>
      <c r="Z35" s="536"/>
      <c r="AA35" s="536"/>
      <c r="AB35" s="536"/>
      <c r="AC35" s="571">
        <f>+(AE34)*L35</f>
        <v>0</v>
      </c>
      <c r="AD35" s="571"/>
      <c r="AE35" s="574"/>
      <c r="AF35" s="574"/>
      <c r="AG35" s="52"/>
      <c r="AH35" s="52"/>
      <c r="AI35" s="533">
        <v>0.4</v>
      </c>
      <c r="AJ35" s="533" t="s">
        <v>228</v>
      </c>
      <c r="AK35" s="554"/>
      <c r="AM35" s="585"/>
    </row>
    <row r="36" spans="1:46" s="48" customFormat="1" ht="50.1" customHeight="1" x14ac:dyDescent="0.25">
      <c r="A36" s="545" t="s">
        <v>200</v>
      </c>
      <c r="B36" s="545" t="s">
        <v>166</v>
      </c>
      <c r="C36" s="545" t="s">
        <v>167</v>
      </c>
      <c r="D36" s="545" t="s">
        <v>201</v>
      </c>
      <c r="E36" s="545" t="s">
        <v>202</v>
      </c>
      <c r="F36" s="545" t="s">
        <v>203</v>
      </c>
      <c r="G36" s="545"/>
      <c r="H36" s="541" t="s">
        <v>226</v>
      </c>
      <c r="I36" s="533" t="s">
        <v>227</v>
      </c>
      <c r="J36" s="533" t="s">
        <v>220</v>
      </c>
      <c r="K36" s="533" t="s">
        <v>227</v>
      </c>
      <c r="L36" s="556"/>
      <c r="M36" s="533" t="s">
        <v>176</v>
      </c>
      <c r="N36" s="533"/>
      <c r="O36" s="533">
        <v>1</v>
      </c>
      <c r="P36" s="533">
        <v>0.6</v>
      </c>
      <c r="Q36" s="536"/>
      <c r="R36" s="533" t="s">
        <v>228</v>
      </c>
      <c r="S36" s="533"/>
      <c r="T36" s="533">
        <v>0</v>
      </c>
      <c r="U36" s="536"/>
      <c r="V36" s="536"/>
      <c r="W36" s="536"/>
      <c r="X36" s="536"/>
      <c r="Y36" s="536"/>
      <c r="Z36" s="536"/>
      <c r="AA36" s="536"/>
      <c r="AB36" s="536"/>
      <c r="AC36" s="571">
        <f>+(AE36)*L36</f>
        <v>0</v>
      </c>
      <c r="AD36" s="571"/>
      <c r="AE36" s="574"/>
      <c r="AF36" s="574"/>
      <c r="AG36" s="52"/>
      <c r="AH36" s="52"/>
      <c r="AI36" s="533">
        <v>0.4</v>
      </c>
      <c r="AJ36" s="533" t="s">
        <v>228</v>
      </c>
      <c r="AK36" s="554"/>
      <c r="AM36" s="585"/>
    </row>
    <row r="37" spans="1:46" s="48" customFormat="1" ht="50.1" customHeight="1" x14ac:dyDescent="0.25">
      <c r="A37" s="545" t="s">
        <v>200</v>
      </c>
      <c r="B37" s="545" t="s">
        <v>166</v>
      </c>
      <c r="C37" s="545" t="s">
        <v>167</v>
      </c>
      <c r="D37" s="545" t="s">
        <v>201</v>
      </c>
      <c r="E37" s="545" t="s">
        <v>202</v>
      </c>
      <c r="F37" s="545" t="s">
        <v>203</v>
      </c>
      <c r="G37" s="545"/>
      <c r="H37" s="541" t="s">
        <v>226</v>
      </c>
      <c r="I37" s="533" t="s">
        <v>227</v>
      </c>
      <c r="J37" s="533" t="s">
        <v>220</v>
      </c>
      <c r="K37" s="533" t="s">
        <v>227</v>
      </c>
      <c r="L37" s="556"/>
      <c r="M37" s="533" t="s">
        <v>176</v>
      </c>
      <c r="N37" s="533"/>
      <c r="O37" s="533">
        <v>1</v>
      </c>
      <c r="P37" s="533">
        <v>0.6</v>
      </c>
      <c r="Q37" s="536"/>
      <c r="R37" s="533" t="s">
        <v>228</v>
      </c>
      <c r="S37" s="533"/>
      <c r="T37" s="533">
        <v>0</v>
      </c>
      <c r="U37" s="536"/>
      <c r="V37" s="536"/>
      <c r="W37" s="536"/>
      <c r="X37" s="536"/>
      <c r="Y37" s="536"/>
      <c r="Z37" s="536"/>
      <c r="AA37" s="536"/>
      <c r="AB37" s="536"/>
      <c r="AC37" s="571">
        <f>+(AE37)*L37</f>
        <v>0</v>
      </c>
      <c r="AD37" s="571"/>
      <c r="AE37" s="574"/>
      <c r="AF37" s="574"/>
      <c r="AG37" s="52"/>
      <c r="AH37" s="52"/>
      <c r="AI37" s="533">
        <v>0.4</v>
      </c>
      <c r="AJ37" s="533" t="s">
        <v>228</v>
      </c>
      <c r="AK37" s="554"/>
      <c r="AM37" s="585"/>
    </row>
    <row r="38" spans="1:46" s="48" customFormat="1" ht="50.1" customHeight="1" x14ac:dyDescent="0.25">
      <c r="A38" s="545" t="s">
        <v>200</v>
      </c>
      <c r="B38" s="545" t="s">
        <v>166</v>
      </c>
      <c r="C38" s="545" t="s">
        <v>167</v>
      </c>
      <c r="D38" s="545" t="s">
        <v>201</v>
      </c>
      <c r="E38" s="545" t="s">
        <v>202</v>
      </c>
      <c r="F38" s="545" t="s">
        <v>203</v>
      </c>
      <c r="G38" s="545"/>
      <c r="H38" s="541" t="s">
        <v>226</v>
      </c>
      <c r="I38" s="533" t="s">
        <v>227</v>
      </c>
      <c r="J38" s="533" t="s">
        <v>220</v>
      </c>
      <c r="K38" s="533" t="s">
        <v>227</v>
      </c>
      <c r="L38" s="556"/>
      <c r="M38" s="533" t="s">
        <v>176</v>
      </c>
      <c r="N38" s="533"/>
      <c r="O38" s="533">
        <v>1</v>
      </c>
      <c r="P38" s="533">
        <v>0.6</v>
      </c>
      <c r="Q38" s="536"/>
      <c r="R38" s="533" t="s">
        <v>228</v>
      </c>
      <c r="S38" s="533"/>
      <c r="T38" s="533">
        <v>0</v>
      </c>
      <c r="U38" s="536"/>
      <c r="V38" s="536"/>
      <c r="W38" s="536"/>
      <c r="X38" s="536"/>
      <c r="Y38" s="536"/>
      <c r="Z38" s="536"/>
      <c r="AA38" s="536"/>
      <c r="AB38" s="536"/>
      <c r="AC38" s="571">
        <f>+(AE38)*L38</f>
        <v>0</v>
      </c>
      <c r="AD38" s="571"/>
      <c r="AE38" s="574"/>
      <c r="AF38" s="574"/>
      <c r="AG38" s="52"/>
      <c r="AH38" s="52"/>
      <c r="AI38" s="533">
        <v>0.4</v>
      </c>
      <c r="AJ38" s="533" t="s">
        <v>228</v>
      </c>
      <c r="AK38" s="554"/>
      <c r="AM38" s="585"/>
    </row>
    <row r="39" spans="1:46" s="48" customFormat="1" ht="50.1" customHeight="1" x14ac:dyDescent="0.25">
      <c r="A39" s="545" t="s">
        <v>200</v>
      </c>
      <c r="B39" s="545" t="s">
        <v>166</v>
      </c>
      <c r="C39" s="545" t="s">
        <v>167</v>
      </c>
      <c r="D39" s="545" t="s">
        <v>201</v>
      </c>
      <c r="E39" s="545" t="s">
        <v>202</v>
      </c>
      <c r="F39" s="545" t="s">
        <v>203</v>
      </c>
      <c r="G39" s="545"/>
      <c r="H39" s="541" t="s">
        <v>226</v>
      </c>
      <c r="I39" s="533" t="s">
        <v>227</v>
      </c>
      <c r="J39" s="533" t="s">
        <v>220</v>
      </c>
      <c r="K39" s="533" t="s">
        <v>227</v>
      </c>
      <c r="L39" s="550"/>
      <c r="M39" s="533" t="s">
        <v>176</v>
      </c>
      <c r="N39" s="533"/>
      <c r="O39" s="533">
        <v>1</v>
      </c>
      <c r="P39" s="533">
        <v>0.6</v>
      </c>
      <c r="Q39" s="537"/>
      <c r="R39" s="533" t="s">
        <v>228</v>
      </c>
      <c r="S39" s="533"/>
      <c r="T39" s="533">
        <v>0</v>
      </c>
      <c r="U39" s="537"/>
      <c r="V39" s="537"/>
      <c r="W39" s="537"/>
      <c r="X39" s="537"/>
      <c r="Y39" s="537"/>
      <c r="Z39" s="537"/>
      <c r="AA39" s="537"/>
      <c r="AB39" s="537"/>
      <c r="AC39" s="571">
        <f>+(AE39)*L39</f>
        <v>0</v>
      </c>
      <c r="AD39" s="571"/>
      <c r="AE39" s="573"/>
      <c r="AF39" s="573"/>
      <c r="AG39" s="52"/>
      <c r="AH39" s="52"/>
      <c r="AI39" s="533">
        <v>0.4</v>
      </c>
      <c r="AJ39" s="533" t="s">
        <v>228</v>
      </c>
      <c r="AK39" s="554"/>
      <c r="AM39" s="585"/>
    </row>
    <row r="40" spans="1:46" s="48" customFormat="1" ht="85.9" customHeight="1" x14ac:dyDescent="0.25">
      <c r="A40" s="545" t="s">
        <v>200</v>
      </c>
      <c r="B40" s="545" t="s">
        <v>166</v>
      </c>
      <c r="C40" s="545" t="s">
        <v>167</v>
      </c>
      <c r="D40" s="545" t="s">
        <v>201</v>
      </c>
      <c r="E40" s="545" t="s">
        <v>202</v>
      </c>
      <c r="F40" s="545" t="s">
        <v>203</v>
      </c>
      <c r="G40" s="545"/>
      <c r="H40" s="383" t="s">
        <v>229</v>
      </c>
      <c r="I40" s="381" t="s">
        <v>230</v>
      </c>
      <c r="J40" s="381" t="s">
        <v>231</v>
      </c>
      <c r="K40" s="381" t="s">
        <v>230</v>
      </c>
      <c r="L40" s="385">
        <v>0.2</v>
      </c>
      <c r="M40" s="381" t="s">
        <v>176</v>
      </c>
      <c r="N40" s="381" t="s">
        <v>208</v>
      </c>
      <c r="O40" s="381">
        <v>600</v>
      </c>
      <c r="P40" s="381">
        <v>150</v>
      </c>
      <c r="Q40" s="381">
        <v>150</v>
      </c>
      <c r="R40" s="381">
        <v>150</v>
      </c>
      <c r="S40" s="381">
        <v>150</v>
      </c>
      <c r="T40" s="381">
        <v>133</v>
      </c>
      <c r="U40" s="381">
        <f>+AB40</f>
        <v>140</v>
      </c>
      <c r="V40" s="381"/>
      <c r="W40" s="381"/>
      <c r="X40" s="381">
        <f>+U40+T40</f>
        <v>273</v>
      </c>
      <c r="Y40" s="389">
        <v>135</v>
      </c>
      <c r="Z40" s="389">
        <v>136</v>
      </c>
      <c r="AA40" s="389">
        <v>136</v>
      </c>
      <c r="AB40" s="389">
        <v>140</v>
      </c>
      <c r="AC40" s="416">
        <f>+(AE40)*L40</f>
        <v>0.18666666666666668</v>
      </c>
      <c r="AD40" s="416">
        <f>+(AF40)*L40</f>
        <v>9.1000000000000011E-2</v>
      </c>
      <c r="AE40" s="387">
        <f>+AB40/Q40</f>
        <v>0.93333333333333335</v>
      </c>
      <c r="AF40" s="387">
        <f>+X40/O40</f>
        <v>0.45500000000000002</v>
      </c>
      <c r="AG40" s="52"/>
      <c r="AH40" s="52"/>
      <c r="AI40" s="381">
        <v>150</v>
      </c>
      <c r="AJ40" s="381">
        <v>150</v>
      </c>
      <c r="AK40" s="384">
        <v>150</v>
      </c>
      <c r="AL40" s="419"/>
      <c r="AM40" s="382"/>
    </row>
    <row r="41" spans="1:46" s="48" customFormat="1" ht="50.1" customHeight="1" x14ac:dyDescent="0.25">
      <c r="A41" s="545" t="s">
        <v>200</v>
      </c>
      <c r="B41" s="545" t="s">
        <v>166</v>
      </c>
      <c r="C41" s="545" t="s">
        <v>167</v>
      </c>
      <c r="D41" s="545" t="s">
        <v>201</v>
      </c>
      <c r="E41" s="545" t="s">
        <v>202</v>
      </c>
      <c r="F41" s="545" t="s">
        <v>203</v>
      </c>
      <c r="G41" s="545"/>
      <c r="H41" s="541" t="s">
        <v>232</v>
      </c>
      <c r="I41" s="533" t="s">
        <v>233</v>
      </c>
      <c r="J41" s="533" t="s">
        <v>220</v>
      </c>
      <c r="K41" s="533" t="s">
        <v>233</v>
      </c>
      <c r="L41" s="549">
        <v>0.05</v>
      </c>
      <c r="M41" s="533" t="s">
        <v>216</v>
      </c>
      <c r="N41" s="533" t="s">
        <v>234</v>
      </c>
      <c r="O41" s="533">
        <v>1</v>
      </c>
      <c r="P41" s="533" t="s">
        <v>222</v>
      </c>
      <c r="Q41" s="535">
        <v>1</v>
      </c>
      <c r="R41" s="533">
        <v>0</v>
      </c>
      <c r="S41" s="533">
        <v>0</v>
      </c>
      <c r="T41" s="533" t="s">
        <v>235</v>
      </c>
      <c r="U41" s="535">
        <f>+Y41+Z41+AA41+AB41</f>
        <v>1</v>
      </c>
      <c r="V41" s="535"/>
      <c r="W41" s="535"/>
      <c r="X41" s="535">
        <f>+Y41+Z41+AA41+AB41</f>
        <v>1</v>
      </c>
      <c r="Y41" s="535">
        <v>0</v>
      </c>
      <c r="Z41" s="535">
        <v>0</v>
      </c>
      <c r="AA41" s="535">
        <v>1</v>
      </c>
      <c r="AB41" s="535">
        <v>0</v>
      </c>
      <c r="AC41" s="560">
        <f>+AE41*L41</f>
        <v>0.05</v>
      </c>
      <c r="AD41" s="560">
        <f>+(AF41)*L41</f>
        <v>0.05</v>
      </c>
      <c r="AE41" s="558">
        <v>1</v>
      </c>
      <c r="AF41" s="560">
        <v>1</v>
      </c>
      <c r="AG41" s="52"/>
      <c r="AH41" s="52"/>
      <c r="AI41" s="533">
        <v>1</v>
      </c>
      <c r="AJ41" s="533">
        <v>0</v>
      </c>
      <c r="AK41" s="554">
        <v>0</v>
      </c>
      <c r="AM41" s="585"/>
    </row>
    <row r="42" spans="1:46" s="48" customFormat="1" ht="50.1" customHeight="1" x14ac:dyDescent="0.25">
      <c r="A42" s="545" t="s">
        <v>200</v>
      </c>
      <c r="B42" s="545" t="s">
        <v>166</v>
      </c>
      <c r="C42" s="545" t="s">
        <v>167</v>
      </c>
      <c r="D42" s="545" t="s">
        <v>201</v>
      </c>
      <c r="E42" s="545" t="s">
        <v>202</v>
      </c>
      <c r="F42" s="545" t="s">
        <v>203</v>
      </c>
      <c r="G42" s="545"/>
      <c r="H42" s="541" t="s">
        <v>229</v>
      </c>
      <c r="I42" s="533" t="s">
        <v>230</v>
      </c>
      <c r="J42" s="533" t="s">
        <v>231</v>
      </c>
      <c r="K42" s="533"/>
      <c r="L42" s="550"/>
      <c r="M42" s="533"/>
      <c r="N42" s="533"/>
      <c r="O42" s="533">
        <v>150</v>
      </c>
      <c r="P42" s="533">
        <v>150</v>
      </c>
      <c r="Q42" s="537"/>
      <c r="R42" s="533">
        <v>150</v>
      </c>
      <c r="S42" s="533"/>
      <c r="T42" s="533">
        <v>0</v>
      </c>
      <c r="U42" s="537"/>
      <c r="V42" s="537"/>
      <c r="W42" s="537"/>
      <c r="X42" s="537"/>
      <c r="Y42" s="537"/>
      <c r="Z42" s="537"/>
      <c r="AA42" s="537"/>
      <c r="AB42" s="537"/>
      <c r="AC42" s="560" t="e">
        <f>+(#REF!/P42)*L42</f>
        <v>#REF!</v>
      </c>
      <c r="AD42" s="560" t="e">
        <f>+(#REF!/O42)*L42</f>
        <v>#REF!</v>
      </c>
      <c r="AE42" s="559"/>
      <c r="AF42" s="560"/>
      <c r="AG42" s="52"/>
      <c r="AH42" s="52"/>
      <c r="AI42" s="533">
        <v>150</v>
      </c>
      <c r="AJ42" s="533">
        <v>150</v>
      </c>
      <c r="AK42" s="554"/>
      <c r="AM42" s="585"/>
    </row>
    <row r="43" spans="1:46" s="48" customFormat="1" ht="50.1" customHeight="1" x14ac:dyDescent="0.25">
      <c r="A43" s="381"/>
      <c r="B43" s="383"/>
      <c r="C43" s="47"/>
      <c r="D43" s="381"/>
      <c r="E43" s="321"/>
      <c r="F43" s="555" t="s">
        <v>236</v>
      </c>
      <c r="G43" s="555"/>
      <c r="H43" s="555"/>
      <c r="I43" s="555"/>
      <c r="J43" s="555"/>
      <c r="K43" s="555"/>
      <c r="L43" s="555"/>
      <c r="M43" s="555"/>
      <c r="N43" s="555"/>
      <c r="O43" s="555"/>
      <c r="P43" s="555"/>
      <c r="Q43" s="555"/>
      <c r="R43" s="555"/>
      <c r="S43" s="555"/>
      <c r="T43" s="555"/>
      <c r="U43" s="555"/>
      <c r="V43" s="555"/>
      <c r="W43" s="555"/>
      <c r="X43" s="555"/>
      <c r="Y43" s="555"/>
      <c r="Z43" s="555"/>
      <c r="AA43" s="555"/>
      <c r="AB43" s="555"/>
      <c r="AC43" s="53">
        <f>+AC19+AC20+AC27+AC29+AC34+AC40</f>
        <v>0.73935622317596561</v>
      </c>
      <c r="AD43" s="53">
        <f>+AD19+AD20+AD27+AD29+AD34+AD40</f>
        <v>0.40844224404365731</v>
      </c>
      <c r="AE43" s="53">
        <f>+(AE19+AE20+AE27+AE28+AE29+AE34+AE40+AE41)/7</f>
        <v>0.81556645548061868</v>
      </c>
      <c r="AF43" s="53">
        <f>AVERAGE(AF19:AF42)</f>
        <v>0.56581154201226436</v>
      </c>
      <c r="AG43" s="52"/>
      <c r="AH43" s="52"/>
      <c r="AI43" s="381"/>
      <c r="AJ43" s="381"/>
      <c r="AK43" s="384"/>
      <c r="AL43" s="382"/>
      <c r="AM43" s="382"/>
      <c r="AN43" s="54"/>
      <c r="AO43" s="54"/>
      <c r="AP43" s="54"/>
      <c r="AQ43" s="54"/>
      <c r="AR43" s="54"/>
      <c r="AS43" s="54"/>
      <c r="AT43" s="54"/>
    </row>
    <row r="44" spans="1:46" s="48" customFormat="1" ht="50.1" customHeight="1" x14ac:dyDescent="0.25">
      <c r="A44" s="545" t="s">
        <v>237</v>
      </c>
      <c r="B44" s="545" t="s">
        <v>166</v>
      </c>
      <c r="C44" s="545" t="s">
        <v>167</v>
      </c>
      <c r="D44" s="545" t="s">
        <v>201</v>
      </c>
      <c r="E44" s="545" t="s">
        <v>238</v>
      </c>
      <c r="F44" s="545" t="s">
        <v>239</v>
      </c>
      <c r="G44" s="545" t="s">
        <v>240</v>
      </c>
      <c r="H44" s="541" t="s">
        <v>241</v>
      </c>
      <c r="I44" s="533" t="s">
        <v>242</v>
      </c>
      <c r="J44" s="533" t="s">
        <v>243</v>
      </c>
      <c r="K44" s="533" t="s">
        <v>242</v>
      </c>
      <c r="L44" s="553">
        <v>0.9</v>
      </c>
      <c r="M44" s="533" t="s">
        <v>176</v>
      </c>
      <c r="N44" s="533" t="s">
        <v>244</v>
      </c>
      <c r="O44" s="533">
        <v>3452</v>
      </c>
      <c r="P44" s="533">
        <v>752</v>
      </c>
      <c r="Q44" s="535">
        <v>900</v>
      </c>
      <c r="R44" s="535">
        <v>900</v>
      </c>
      <c r="S44" s="535">
        <v>900</v>
      </c>
      <c r="T44" s="533">
        <v>952</v>
      </c>
      <c r="U44" s="535">
        <f>+Y44+Z44+AA44+AB44</f>
        <v>907</v>
      </c>
      <c r="V44" s="535"/>
      <c r="W44" s="535"/>
      <c r="X44" s="535">
        <f>+T44+U44</f>
        <v>1859</v>
      </c>
      <c r="Y44" s="535">
        <v>132</v>
      </c>
      <c r="Z44" s="535">
        <v>216</v>
      </c>
      <c r="AA44" s="535">
        <v>129</v>
      </c>
      <c r="AB44" s="535">
        <v>430</v>
      </c>
      <c r="AC44" s="571">
        <f>+AE44*L44</f>
        <v>0.9</v>
      </c>
      <c r="AD44" s="571">
        <f>+(AF44)*L44</f>
        <v>0.48467555040556198</v>
      </c>
      <c r="AE44" s="572">
        <v>1</v>
      </c>
      <c r="AF44" s="571">
        <f>+X44/O44</f>
        <v>0.5385283893395133</v>
      </c>
      <c r="AG44" s="52"/>
      <c r="AH44" s="52"/>
      <c r="AI44" s="535">
        <v>900</v>
      </c>
      <c r="AJ44" s="535">
        <v>900</v>
      </c>
      <c r="AK44" s="578">
        <v>900</v>
      </c>
      <c r="AM44" s="585"/>
    </row>
    <row r="45" spans="1:46" s="48" customFormat="1" ht="50.1" customHeight="1" x14ac:dyDescent="0.25">
      <c r="A45" s="545" t="s">
        <v>237</v>
      </c>
      <c r="B45" s="545" t="s">
        <v>166</v>
      </c>
      <c r="C45" s="545" t="s">
        <v>167</v>
      </c>
      <c r="D45" s="545" t="s">
        <v>201</v>
      </c>
      <c r="E45" s="545" t="s">
        <v>238</v>
      </c>
      <c r="F45" s="545" t="s">
        <v>239</v>
      </c>
      <c r="G45" s="545"/>
      <c r="H45" s="541" t="s">
        <v>241</v>
      </c>
      <c r="I45" s="533" t="s">
        <v>242</v>
      </c>
      <c r="J45" s="533" t="s">
        <v>243</v>
      </c>
      <c r="K45" s="533"/>
      <c r="L45" s="553">
        <v>0.9</v>
      </c>
      <c r="M45" s="533" t="s">
        <v>176</v>
      </c>
      <c r="N45" s="533"/>
      <c r="O45" s="533">
        <v>3452</v>
      </c>
      <c r="P45" s="533">
        <v>752</v>
      </c>
      <c r="Q45" s="536"/>
      <c r="R45" s="536"/>
      <c r="S45" s="536"/>
      <c r="T45" s="533">
        <v>0</v>
      </c>
      <c r="U45" s="536"/>
      <c r="V45" s="536"/>
      <c r="W45" s="536"/>
      <c r="X45" s="536"/>
      <c r="Y45" s="536"/>
      <c r="Z45" s="536"/>
      <c r="AA45" s="536"/>
      <c r="AB45" s="536"/>
      <c r="AC45" s="571"/>
      <c r="AD45" s="571"/>
      <c r="AE45" s="574"/>
      <c r="AF45" s="571"/>
      <c r="AG45" s="52"/>
      <c r="AH45" s="52"/>
      <c r="AI45" s="536"/>
      <c r="AJ45" s="536"/>
      <c r="AK45" s="579"/>
      <c r="AM45" s="585"/>
    </row>
    <row r="46" spans="1:46" s="48" customFormat="1" ht="50.1" customHeight="1" x14ac:dyDescent="0.25">
      <c r="A46" s="545" t="s">
        <v>237</v>
      </c>
      <c r="B46" s="545" t="s">
        <v>166</v>
      </c>
      <c r="C46" s="545" t="s">
        <v>167</v>
      </c>
      <c r="D46" s="545" t="s">
        <v>201</v>
      </c>
      <c r="E46" s="545" t="s">
        <v>238</v>
      </c>
      <c r="F46" s="545" t="s">
        <v>239</v>
      </c>
      <c r="G46" s="545"/>
      <c r="H46" s="541" t="s">
        <v>241</v>
      </c>
      <c r="I46" s="533" t="s">
        <v>242</v>
      </c>
      <c r="J46" s="533" t="s">
        <v>243</v>
      </c>
      <c r="K46" s="533"/>
      <c r="L46" s="553">
        <v>0.9</v>
      </c>
      <c r="M46" s="533" t="s">
        <v>176</v>
      </c>
      <c r="N46" s="533"/>
      <c r="O46" s="533">
        <v>3452</v>
      </c>
      <c r="P46" s="533">
        <v>752</v>
      </c>
      <c r="Q46" s="536"/>
      <c r="R46" s="536"/>
      <c r="S46" s="536"/>
      <c r="T46" s="533">
        <v>0</v>
      </c>
      <c r="U46" s="536"/>
      <c r="V46" s="536"/>
      <c r="W46" s="536"/>
      <c r="X46" s="536"/>
      <c r="Y46" s="536"/>
      <c r="Z46" s="536"/>
      <c r="AA46" s="536"/>
      <c r="AB46" s="536"/>
      <c r="AC46" s="571"/>
      <c r="AD46" s="571"/>
      <c r="AE46" s="574"/>
      <c r="AF46" s="571"/>
      <c r="AG46" s="52"/>
      <c r="AH46" s="52"/>
      <c r="AI46" s="536"/>
      <c r="AJ46" s="536"/>
      <c r="AK46" s="579"/>
      <c r="AM46" s="585"/>
    </row>
    <row r="47" spans="1:46" s="48" customFormat="1" ht="50.1" customHeight="1" x14ac:dyDescent="0.25">
      <c r="A47" s="545" t="s">
        <v>237</v>
      </c>
      <c r="B47" s="545" t="s">
        <v>166</v>
      </c>
      <c r="C47" s="545" t="s">
        <v>167</v>
      </c>
      <c r="D47" s="545" t="s">
        <v>201</v>
      </c>
      <c r="E47" s="545" t="s">
        <v>238</v>
      </c>
      <c r="F47" s="545" t="s">
        <v>239</v>
      </c>
      <c r="G47" s="545"/>
      <c r="H47" s="541" t="s">
        <v>241</v>
      </c>
      <c r="I47" s="533" t="s">
        <v>242</v>
      </c>
      <c r="J47" s="533" t="s">
        <v>243</v>
      </c>
      <c r="K47" s="533"/>
      <c r="L47" s="553">
        <v>0.9</v>
      </c>
      <c r="M47" s="533" t="s">
        <v>176</v>
      </c>
      <c r="N47" s="533"/>
      <c r="O47" s="533">
        <v>3452</v>
      </c>
      <c r="P47" s="533">
        <v>752</v>
      </c>
      <c r="Q47" s="536"/>
      <c r="R47" s="536"/>
      <c r="S47" s="536"/>
      <c r="T47" s="533">
        <v>0</v>
      </c>
      <c r="U47" s="536"/>
      <c r="V47" s="536"/>
      <c r="W47" s="536"/>
      <c r="X47" s="536"/>
      <c r="Y47" s="536"/>
      <c r="Z47" s="536"/>
      <c r="AA47" s="536"/>
      <c r="AB47" s="536"/>
      <c r="AC47" s="571"/>
      <c r="AD47" s="571"/>
      <c r="AE47" s="574"/>
      <c r="AF47" s="571"/>
      <c r="AG47" s="52"/>
      <c r="AH47" s="52"/>
      <c r="AI47" s="536"/>
      <c r="AJ47" s="536"/>
      <c r="AK47" s="579"/>
      <c r="AM47" s="585"/>
    </row>
    <row r="48" spans="1:46" s="48" customFormat="1" ht="50.1" customHeight="1" x14ac:dyDescent="0.25">
      <c r="A48" s="545" t="s">
        <v>237</v>
      </c>
      <c r="B48" s="545" t="s">
        <v>166</v>
      </c>
      <c r="C48" s="545" t="s">
        <v>167</v>
      </c>
      <c r="D48" s="545" t="s">
        <v>201</v>
      </c>
      <c r="E48" s="545" t="s">
        <v>238</v>
      </c>
      <c r="F48" s="545" t="s">
        <v>239</v>
      </c>
      <c r="G48" s="545"/>
      <c r="H48" s="541" t="s">
        <v>241</v>
      </c>
      <c r="I48" s="533" t="s">
        <v>242</v>
      </c>
      <c r="J48" s="533" t="s">
        <v>243</v>
      </c>
      <c r="K48" s="533"/>
      <c r="L48" s="553">
        <v>0.9</v>
      </c>
      <c r="M48" s="533" t="s">
        <v>176</v>
      </c>
      <c r="N48" s="533"/>
      <c r="O48" s="533">
        <v>3452</v>
      </c>
      <c r="P48" s="533">
        <v>752</v>
      </c>
      <c r="Q48" s="536"/>
      <c r="R48" s="536"/>
      <c r="S48" s="536"/>
      <c r="T48" s="533">
        <v>0</v>
      </c>
      <c r="U48" s="536"/>
      <c r="V48" s="536"/>
      <c r="W48" s="536"/>
      <c r="X48" s="536"/>
      <c r="Y48" s="536"/>
      <c r="Z48" s="536"/>
      <c r="AA48" s="536"/>
      <c r="AB48" s="536"/>
      <c r="AC48" s="571"/>
      <c r="AD48" s="571"/>
      <c r="AE48" s="574"/>
      <c r="AF48" s="571"/>
      <c r="AG48" s="52"/>
      <c r="AH48" s="52"/>
      <c r="AI48" s="536"/>
      <c r="AJ48" s="536"/>
      <c r="AK48" s="579"/>
      <c r="AM48" s="585"/>
    </row>
    <row r="49" spans="1:46" s="48" customFormat="1" ht="50.1" customHeight="1" x14ac:dyDescent="0.25">
      <c r="A49" s="545" t="s">
        <v>237</v>
      </c>
      <c r="B49" s="545" t="s">
        <v>166</v>
      </c>
      <c r="C49" s="545" t="s">
        <v>167</v>
      </c>
      <c r="D49" s="545" t="s">
        <v>201</v>
      </c>
      <c r="E49" s="545" t="s">
        <v>238</v>
      </c>
      <c r="F49" s="545" t="s">
        <v>239</v>
      </c>
      <c r="G49" s="545"/>
      <c r="H49" s="541" t="s">
        <v>241</v>
      </c>
      <c r="I49" s="533" t="s">
        <v>242</v>
      </c>
      <c r="J49" s="533" t="s">
        <v>243</v>
      </c>
      <c r="K49" s="533"/>
      <c r="L49" s="553">
        <v>0.9</v>
      </c>
      <c r="M49" s="533" t="s">
        <v>176</v>
      </c>
      <c r="N49" s="533"/>
      <c r="O49" s="533">
        <v>3452</v>
      </c>
      <c r="P49" s="533">
        <v>752</v>
      </c>
      <c r="Q49" s="536"/>
      <c r="R49" s="536"/>
      <c r="S49" s="536"/>
      <c r="T49" s="533">
        <v>0</v>
      </c>
      <c r="U49" s="536"/>
      <c r="V49" s="536"/>
      <c r="W49" s="536"/>
      <c r="X49" s="536"/>
      <c r="Y49" s="536"/>
      <c r="Z49" s="536"/>
      <c r="AA49" s="536"/>
      <c r="AB49" s="536"/>
      <c r="AC49" s="571"/>
      <c r="AD49" s="571"/>
      <c r="AE49" s="574"/>
      <c r="AF49" s="571"/>
      <c r="AG49" s="52"/>
      <c r="AH49" s="52"/>
      <c r="AI49" s="536"/>
      <c r="AJ49" s="536"/>
      <c r="AK49" s="579"/>
      <c r="AM49" s="585"/>
    </row>
    <row r="50" spans="1:46" s="48" customFormat="1" ht="50.1" customHeight="1" x14ac:dyDescent="0.25">
      <c r="A50" s="545" t="s">
        <v>237</v>
      </c>
      <c r="B50" s="545" t="s">
        <v>166</v>
      </c>
      <c r="C50" s="545" t="s">
        <v>167</v>
      </c>
      <c r="D50" s="545" t="s">
        <v>201</v>
      </c>
      <c r="E50" s="545" t="s">
        <v>238</v>
      </c>
      <c r="F50" s="545" t="s">
        <v>239</v>
      </c>
      <c r="G50" s="545"/>
      <c r="H50" s="541" t="s">
        <v>241</v>
      </c>
      <c r="I50" s="533" t="s">
        <v>242</v>
      </c>
      <c r="J50" s="533" t="s">
        <v>243</v>
      </c>
      <c r="K50" s="533"/>
      <c r="L50" s="553">
        <v>0.9</v>
      </c>
      <c r="M50" s="533" t="s">
        <v>176</v>
      </c>
      <c r="N50" s="533"/>
      <c r="O50" s="533">
        <v>3452</v>
      </c>
      <c r="P50" s="533">
        <v>752</v>
      </c>
      <c r="Q50" s="537"/>
      <c r="R50" s="537"/>
      <c r="S50" s="537"/>
      <c r="T50" s="533">
        <v>0</v>
      </c>
      <c r="U50" s="537"/>
      <c r="V50" s="537"/>
      <c r="W50" s="537"/>
      <c r="X50" s="537"/>
      <c r="Y50" s="537"/>
      <c r="Z50" s="537"/>
      <c r="AA50" s="537"/>
      <c r="AB50" s="537"/>
      <c r="AC50" s="571"/>
      <c r="AD50" s="571"/>
      <c r="AE50" s="573"/>
      <c r="AF50" s="571"/>
      <c r="AG50" s="52"/>
      <c r="AH50" s="52"/>
      <c r="AI50" s="537"/>
      <c r="AJ50" s="537"/>
      <c r="AK50" s="580"/>
      <c r="AM50" s="585"/>
    </row>
    <row r="51" spans="1:46" s="48" customFormat="1" ht="50.1" customHeight="1" x14ac:dyDescent="0.25">
      <c r="A51" s="545" t="s">
        <v>237</v>
      </c>
      <c r="B51" s="545" t="s">
        <v>166</v>
      </c>
      <c r="C51" s="545" t="s">
        <v>167</v>
      </c>
      <c r="D51" s="545" t="s">
        <v>201</v>
      </c>
      <c r="E51" s="545" t="s">
        <v>238</v>
      </c>
      <c r="F51" s="545" t="s">
        <v>239</v>
      </c>
      <c r="G51" s="545"/>
      <c r="H51" s="541" t="s">
        <v>245</v>
      </c>
      <c r="I51" s="533" t="s">
        <v>246</v>
      </c>
      <c r="J51" s="533" t="s">
        <v>220</v>
      </c>
      <c r="K51" s="533" t="s">
        <v>246</v>
      </c>
      <c r="L51" s="553">
        <v>0.1</v>
      </c>
      <c r="M51" s="533" t="s">
        <v>176</v>
      </c>
      <c r="N51" s="533" t="s">
        <v>247</v>
      </c>
      <c r="O51" s="533">
        <v>4</v>
      </c>
      <c r="P51" s="533">
        <v>1</v>
      </c>
      <c r="Q51" s="535">
        <v>1</v>
      </c>
      <c r="R51" s="533">
        <v>1</v>
      </c>
      <c r="S51" s="533">
        <v>1</v>
      </c>
      <c r="T51" s="533">
        <v>0</v>
      </c>
      <c r="U51" s="535">
        <f>+Y51+Z51+AA51+AB51</f>
        <v>2</v>
      </c>
      <c r="V51" s="535"/>
      <c r="W51" s="535"/>
      <c r="X51" s="535">
        <f>+U51+T51</f>
        <v>2</v>
      </c>
      <c r="Y51" s="535">
        <v>0</v>
      </c>
      <c r="Z51" s="535">
        <v>0</v>
      </c>
      <c r="AA51" s="535"/>
      <c r="AB51" s="535">
        <v>2</v>
      </c>
      <c r="AC51" s="560">
        <f>+AE51*L51</f>
        <v>0.1</v>
      </c>
      <c r="AD51" s="560">
        <f>+(AF51)*L51</f>
        <v>0.05</v>
      </c>
      <c r="AE51" s="558">
        <v>1</v>
      </c>
      <c r="AF51" s="560">
        <f>+X51/O51</f>
        <v>0.5</v>
      </c>
      <c r="AG51" s="52"/>
      <c r="AH51" s="52"/>
      <c r="AI51" s="533">
        <v>1</v>
      </c>
      <c r="AJ51" s="533">
        <v>1</v>
      </c>
      <c r="AK51" s="554">
        <v>1</v>
      </c>
      <c r="AM51" s="585"/>
    </row>
    <row r="52" spans="1:46" s="48" customFormat="1" ht="50.1" customHeight="1" x14ac:dyDescent="0.25">
      <c r="A52" s="545" t="s">
        <v>237</v>
      </c>
      <c r="B52" s="545" t="s">
        <v>166</v>
      </c>
      <c r="C52" s="545" t="s">
        <v>167</v>
      </c>
      <c r="D52" s="545" t="s">
        <v>201</v>
      </c>
      <c r="E52" s="545" t="s">
        <v>238</v>
      </c>
      <c r="F52" s="545" t="s">
        <v>239</v>
      </c>
      <c r="G52" s="545"/>
      <c r="H52" s="541"/>
      <c r="I52" s="533" t="s">
        <v>246</v>
      </c>
      <c r="J52" s="533" t="s">
        <v>220</v>
      </c>
      <c r="K52" s="533" t="s">
        <v>246</v>
      </c>
      <c r="L52" s="553">
        <v>0.1</v>
      </c>
      <c r="M52" s="533" t="s">
        <v>176</v>
      </c>
      <c r="N52" s="533" t="s">
        <v>247</v>
      </c>
      <c r="O52" s="533">
        <v>4</v>
      </c>
      <c r="P52" s="533">
        <v>1</v>
      </c>
      <c r="Q52" s="536"/>
      <c r="R52" s="533">
        <v>1</v>
      </c>
      <c r="S52" s="533"/>
      <c r="T52" s="533">
        <v>0</v>
      </c>
      <c r="U52" s="536"/>
      <c r="V52" s="536"/>
      <c r="W52" s="536"/>
      <c r="X52" s="536"/>
      <c r="Y52" s="536"/>
      <c r="Z52" s="536"/>
      <c r="AA52" s="536"/>
      <c r="AB52" s="536"/>
      <c r="AC52" s="560" t="e">
        <f>+(#REF!/P52)*L52</f>
        <v>#REF!</v>
      </c>
      <c r="AD52" s="560" t="e">
        <f>+(#REF!/O52)*L52</f>
        <v>#REF!</v>
      </c>
      <c r="AE52" s="561"/>
      <c r="AF52" s="560" t="e">
        <f>+#REF!/O52</f>
        <v>#REF!</v>
      </c>
      <c r="AG52" s="52"/>
      <c r="AH52" s="52"/>
      <c r="AI52" s="533">
        <v>1</v>
      </c>
      <c r="AJ52" s="533">
        <v>1</v>
      </c>
      <c r="AK52" s="554"/>
      <c r="AM52" s="585"/>
    </row>
    <row r="53" spans="1:46" s="48" customFormat="1" ht="50.1" customHeight="1" x14ac:dyDescent="0.25">
      <c r="A53" s="545" t="s">
        <v>237</v>
      </c>
      <c r="B53" s="545" t="s">
        <v>166</v>
      </c>
      <c r="C53" s="545" t="s">
        <v>167</v>
      </c>
      <c r="D53" s="545" t="s">
        <v>201</v>
      </c>
      <c r="E53" s="545" t="s">
        <v>238</v>
      </c>
      <c r="F53" s="545" t="s">
        <v>239</v>
      </c>
      <c r="G53" s="545"/>
      <c r="H53" s="541"/>
      <c r="I53" s="533" t="s">
        <v>246</v>
      </c>
      <c r="J53" s="533" t="s">
        <v>220</v>
      </c>
      <c r="K53" s="533" t="s">
        <v>246</v>
      </c>
      <c r="L53" s="553">
        <v>0.1</v>
      </c>
      <c r="M53" s="533" t="s">
        <v>176</v>
      </c>
      <c r="N53" s="533" t="s">
        <v>247</v>
      </c>
      <c r="O53" s="533">
        <v>4</v>
      </c>
      <c r="P53" s="533">
        <v>1</v>
      </c>
      <c r="Q53" s="537"/>
      <c r="R53" s="533">
        <v>1</v>
      </c>
      <c r="S53" s="533"/>
      <c r="T53" s="533">
        <v>0</v>
      </c>
      <c r="U53" s="537"/>
      <c r="V53" s="537"/>
      <c r="W53" s="537"/>
      <c r="X53" s="537"/>
      <c r="Y53" s="537"/>
      <c r="Z53" s="537"/>
      <c r="AA53" s="537"/>
      <c r="AB53" s="537"/>
      <c r="AC53" s="560" t="e">
        <f>+(#REF!/P53)*L53</f>
        <v>#REF!</v>
      </c>
      <c r="AD53" s="560" t="e">
        <f>+(#REF!/O53)*L53</f>
        <v>#REF!</v>
      </c>
      <c r="AE53" s="559"/>
      <c r="AF53" s="560" t="e">
        <f>+#REF!/O53</f>
        <v>#REF!</v>
      </c>
      <c r="AG53" s="52"/>
      <c r="AH53" s="52"/>
      <c r="AI53" s="533">
        <v>1</v>
      </c>
      <c r="AJ53" s="533">
        <v>1</v>
      </c>
      <c r="AK53" s="554"/>
      <c r="AM53" s="585"/>
    </row>
    <row r="54" spans="1:46" s="48" customFormat="1" ht="50.1" customHeight="1" x14ac:dyDescent="0.25">
      <c r="A54" s="381"/>
      <c r="B54" s="383"/>
      <c r="C54" s="47"/>
      <c r="D54" s="381"/>
      <c r="E54" s="321"/>
      <c r="F54" s="555" t="s">
        <v>248</v>
      </c>
      <c r="G54" s="555"/>
      <c r="H54" s="555"/>
      <c r="I54" s="555"/>
      <c r="J54" s="555"/>
      <c r="K54" s="555"/>
      <c r="L54" s="555"/>
      <c r="M54" s="555"/>
      <c r="N54" s="555"/>
      <c r="O54" s="555"/>
      <c r="P54" s="555"/>
      <c r="Q54" s="555"/>
      <c r="R54" s="555"/>
      <c r="S54" s="555"/>
      <c r="T54" s="555"/>
      <c r="U54" s="555"/>
      <c r="V54" s="555"/>
      <c r="W54" s="555"/>
      <c r="X54" s="555"/>
      <c r="Y54" s="555"/>
      <c r="Z54" s="555"/>
      <c r="AA54" s="555"/>
      <c r="AB54" s="555"/>
      <c r="AC54" s="53">
        <f>+AC44+AC51</f>
        <v>1</v>
      </c>
      <c r="AD54" s="53">
        <f>+AD44+AD51</f>
        <v>0.53467555040556203</v>
      </c>
      <c r="AE54" s="53">
        <f>AVERAGE(AE44:AE53)</f>
        <v>1</v>
      </c>
      <c r="AF54" s="53">
        <f>+(AF44+AF51)/2</f>
        <v>0.51926419466975671</v>
      </c>
      <c r="AG54" s="52"/>
      <c r="AH54" s="52"/>
      <c r="AI54" s="381"/>
      <c r="AJ54" s="381"/>
      <c r="AK54" s="384"/>
      <c r="AL54" s="382"/>
      <c r="AM54" s="382"/>
      <c r="AN54" s="54"/>
      <c r="AO54" s="54"/>
      <c r="AP54" s="54"/>
      <c r="AQ54" s="54"/>
      <c r="AR54" s="54"/>
      <c r="AS54" s="54"/>
      <c r="AT54" s="54"/>
    </row>
    <row r="55" spans="1:46" s="48" customFormat="1" ht="50.1" customHeight="1" x14ac:dyDescent="0.25">
      <c r="A55" s="533" t="s">
        <v>237</v>
      </c>
      <c r="B55" s="533" t="s">
        <v>166</v>
      </c>
      <c r="C55" s="533" t="s">
        <v>167</v>
      </c>
      <c r="D55" s="533" t="s">
        <v>201</v>
      </c>
      <c r="E55" s="533" t="s">
        <v>238</v>
      </c>
      <c r="F55" s="533" t="s">
        <v>249</v>
      </c>
      <c r="G55" s="533" t="s">
        <v>250</v>
      </c>
      <c r="H55" s="541" t="s">
        <v>251</v>
      </c>
      <c r="I55" s="533" t="s">
        <v>252</v>
      </c>
      <c r="J55" s="533" t="s">
        <v>174</v>
      </c>
      <c r="K55" s="533" t="s">
        <v>252</v>
      </c>
      <c r="L55" s="549">
        <v>0.4</v>
      </c>
      <c r="M55" s="533" t="s">
        <v>176</v>
      </c>
      <c r="N55" s="533" t="s">
        <v>253</v>
      </c>
      <c r="O55" s="533">
        <v>200</v>
      </c>
      <c r="P55" s="533">
        <v>50</v>
      </c>
      <c r="Q55" s="535">
        <v>60</v>
      </c>
      <c r="R55" s="535">
        <v>50</v>
      </c>
      <c r="S55" s="535">
        <v>50</v>
      </c>
      <c r="T55" s="533">
        <v>39</v>
      </c>
      <c r="U55" s="535">
        <f>+Y55+Z55+AA55+AB55</f>
        <v>60</v>
      </c>
      <c r="V55" s="535"/>
      <c r="W55" s="535"/>
      <c r="X55" s="535">
        <f>+U55+T55</f>
        <v>99</v>
      </c>
      <c r="Y55" s="535">
        <v>0</v>
      </c>
      <c r="Z55" s="535">
        <v>0</v>
      </c>
      <c r="AA55" s="535">
        <v>0</v>
      </c>
      <c r="AB55" s="535">
        <v>60</v>
      </c>
      <c r="AC55" s="571">
        <f>+(AE55)*L55</f>
        <v>0.4</v>
      </c>
      <c r="AD55" s="571">
        <f>+(AE55)*L55</f>
        <v>0.4</v>
      </c>
      <c r="AE55" s="572">
        <f>+U55/Q55</f>
        <v>1</v>
      </c>
      <c r="AF55" s="572">
        <f>+X55/O55</f>
        <v>0.495</v>
      </c>
      <c r="AG55" s="52"/>
      <c r="AH55" s="52"/>
      <c r="AI55" s="535">
        <v>50</v>
      </c>
      <c r="AJ55" s="535">
        <v>50</v>
      </c>
      <c r="AK55" s="578">
        <v>50</v>
      </c>
      <c r="AM55" s="585"/>
    </row>
    <row r="56" spans="1:46" s="48" customFormat="1" ht="50.1" customHeight="1" x14ac:dyDescent="0.25">
      <c r="A56" s="533" t="s">
        <v>237</v>
      </c>
      <c r="B56" s="533" t="s">
        <v>166</v>
      </c>
      <c r="C56" s="533" t="s">
        <v>167</v>
      </c>
      <c r="D56" s="533" t="s">
        <v>201</v>
      </c>
      <c r="E56" s="533" t="s">
        <v>238</v>
      </c>
      <c r="F56" s="533" t="s">
        <v>249</v>
      </c>
      <c r="G56" s="533"/>
      <c r="H56" s="541" t="s">
        <v>251</v>
      </c>
      <c r="I56" s="533" t="s">
        <v>252</v>
      </c>
      <c r="J56" s="533" t="s">
        <v>174</v>
      </c>
      <c r="K56" s="533"/>
      <c r="L56" s="556"/>
      <c r="M56" s="533"/>
      <c r="N56" s="533"/>
      <c r="O56" s="533">
        <v>200</v>
      </c>
      <c r="P56" s="533">
        <v>50</v>
      </c>
      <c r="Q56" s="536"/>
      <c r="R56" s="536">
        <v>50</v>
      </c>
      <c r="S56" s="536"/>
      <c r="T56" s="533">
        <v>0</v>
      </c>
      <c r="U56" s="536"/>
      <c r="V56" s="536"/>
      <c r="W56" s="536"/>
      <c r="X56" s="536"/>
      <c r="Y56" s="536"/>
      <c r="Z56" s="536"/>
      <c r="AA56" s="536"/>
      <c r="AB56" s="536"/>
      <c r="AC56" s="571" t="e">
        <f>+(#REF!/P56)*L56</f>
        <v>#REF!</v>
      </c>
      <c r="AD56" s="571"/>
      <c r="AE56" s="574"/>
      <c r="AF56" s="574"/>
      <c r="AG56" s="52"/>
      <c r="AH56" s="52"/>
      <c r="AI56" s="536"/>
      <c r="AJ56" s="536">
        <v>50</v>
      </c>
      <c r="AK56" s="579"/>
      <c r="AM56" s="585"/>
    </row>
    <row r="57" spans="1:46" s="48" customFormat="1" ht="50.1" customHeight="1" x14ac:dyDescent="0.25">
      <c r="A57" s="533" t="s">
        <v>237</v>
      </c>
      <c r="B57" s="533" t="s">
        <v>166</v>
      </c>
      <c r="C57" s="533" t="s">
        <v>167</v>
      </c>
      <c r="D57" s="533" t="s">
        <v>201</v>
      </c>
      <c r="E57" s="533" t="s">
        <v>238</v>
      </c>
      <c r="F57" s="533" t="s">
        <v>249</v>
      </c>
      <c r="G57" s="533"/>
      <c r="H57" s="541" t="s">
        <v>251</v>
      </c>
      <c r="I57" s="533" t="s">
        <v>252</v>
      </c>
      <c r="J57" s="533" t="s">
        <v>174</v>
      </c>
      <c r="K57" s="533"/>
      <c r="L57" s="556"/>
      <c r="M57" s="533"/>
      <c r="N57" s="533"/>
      <c r="O57" s="533">
        <v>200</v>
      </c>
      <c r="P57" s="533">
        <v>50</v>
      </c>
      <c r="Q57" s="536"/>
      <c r="R57" s="536">
        <v>50</v>
      </c>
      <c r="S57" s="536"/>
      <c r="T57" s="533">
        <v>0</v>
      </c>
      <c r="U57" s="536"/>
      <c r="V57" s="536"/>
      <c r="W57" s="536"/>
      <c r="X57" s="536"/>
      <c r="Y57" s="536"/>
      <c r="Z57" s="536"/>
      <c r="AA57" s="536"/>
      <c r="AB57" s="536"/>
      <c r="AC57" s="571" t="e">
        <f>+(#REF!/P57)*L57</f>
        <v>#REF!</v>
      </c>
      <c r="AD57" s="571"/>
      <c r="AE57" s="574"/>
      <c r="AF57" s="574"/>
      <c r="AG57" s="52"/>
      <c r="AH57" s="52"/>
      <c r="AI57" s="536"/>
      <c r="AJ57" s="536">
        <v>50</v>
      </c>
      <c r="AK57" s="579"/>
      <c r="AM57" s="585"/>
    </row>
    <row r="58" spans="1:46" s="48" customFormat="1" ht="50.1" customHeight="1" x14ac:dyDescent="0.25">
      <c r="A58" s="533" t="s">
        <v>237</v>
      </c>
      <c r="B58" s="533" t="s">
        <v>166</v>
      </c>
      <c r="C58" s="533" t="s">
        <v>167</v>
      </c>
      <c r="D58" s="533" t="s">
        <v>201</v>
      </c>
      <c r="E58" s="533" t="s">
        <v>238</v>
      </c>
      <c r="F58" s="533" t="s">
        <v>249</v>
      </c>
      <c r="G58" s="533"/>
      <c r="H58" s="541" t="s">
        <v>251</v>
      </c>
      <c r="I58" s="533" t="s">
        <v>252</v>
      </c>
      <c r="J58" s="533" t="s">
        <v>174</v>
      </c>
      <c r="K58" s="533"/>
      <c r="L58" s="550"/>
      <c r="M58" s="533"/>
      <c r="N58" s="533"/>
      <c r="O58" s="533">
        <v>200</v>
      </c>
      <c r="P58" s="533">
        <v>50</v>
      </c>
      <c r="Q58" s="537"/>
      <c r="R58" s="537"/>
      <c r="S58" s="537"/>
      <c r="T58" s="533">
        <v>0</v>
      </c>
      <c r="U58" s="537"/>
      <c r="V58" s="537"/>
      <c r="W58" s="537"/>
      <c r="X58" s="537"/>
      <c r="Y58" s="537"/>
      <c r="Z58" s="537"/>
      <c r="AA58" s="537"/>
      <c r="AB58" s="537"/>
      <c r="AC58" s="571" t="e">
        <f>+(#REF!/P58)*L58</f>
        <v>#REF!</v>
      </c>
      <c r="AD58" s="571"/>
      <c r="AE58" s="573"/>
      <c r="AF58" s="573"/>
      <c r="AG58" s="52"/>
      <c r="AH58" s="52"/>
      <c r="AI58" s="537"/>
      <c r="AJ58" s="537"/>
      <c r="AK58" s="580"/>
      <c r="AM58" s="585"/>
    </row>
    <row r="59" spans="1:46" s="48" customFormat="1" ht="50.1" customHeight="1" x14ac:dyDescent="0.25">
      <c r="A59" s="533" t="s">
        <v>237</v>
      </c>
      <c r="B59" s="533" t="s">
        <v>166</v>
      </c>
      <c r="C59" s="533" t="s">
        <v>167</v>
      </c>
      <c r="D59" s="533" t="s">
        <v>201</v>
      </c>
      <c r="E59" s="533" t="s">
        <v>238</v>
      </c>
      <c r="F59" s="533" t="s">
        <v>249</v>
      </c>
      <c r="G59" s="533"/>
      <c r="H59" s="577" t="s">
        <v>254</v>
      </c>
      <c r="I59" s="553" t="s">
        <v>255</v>
      </c>
      <c r="J59" s="553" t="s">
        <v>174</v>
      </c>
      <c r="K59" s="533" t="s">
        <v>255</v>
      </c>
      <c r="L59" s="549">
        <v>0.1</v>
      </c>
      <c r="M59" s="533" t="s">
        <v>176</v>
      </c>
      <c r="N59" s="533" t="s">
        <v>234</v>
      </c>
      <c r="O59" s="533">
        <v>4</v>
      </c>
      <c r="P59" s="533">
        <v>1</v>
      </c>
      <c r="Q59" s="535">
        <v>1</v>
      </c>
      <c r="R59" s="533">
        <v>1</v>
      </c>
      <c r="S59" s="533">
        <v>1</v>
      </c>
      <c r="T59" s="533">
        <v>1</v>
      </c>
      <c r="U59" s="535">
        <f>+Y59+Z59+AA59+AB59</f>
        <v>1</v>
      </c>
      <c r="V59" s="535"/>
      <c r="W59" s="535"/>
      <c r="X59" s="535">
        <f>+U59+T59</f>
        <v>2</v>
      </c>
      <c r="Y59" s="535">
        <v>0</v>
      </c>
      <c r="Z59" s="535">
        <v>0</v>
      </c>
      <c r="AA59" s="535">
        <v>0</v>
      </c>
      <c r="AB59" s="535">
        <v>1</v>
      </c>
      <c r="AC59" s="571">
        <f>+(AE59)*L59</f>
        <v>0.1</v>
      </c>
      <c r="AD59" s="571">
        <f>+(AE59)*L59</f>
        <v>0.1</v>
      </c>
      <c r="AE59" s="572">
        <f>+U59/Q59</f>
        <v>1</v>
      </c>
      <c r="AF59" s="572">
        <f>+X59/O59</f>
        <v>0.5</v>
      </c>
      <c r="AG59" s="52"/>
      <c r="AH59" s="52"/>
      <c r="AI59" s="533">
        <v>1</v>
      </c>
      <c r="AJ59" s="533">
        <v>1</v>
      </c>
      <c r="AK59" s="554">
        <v>1</v>
      </c>
      <c r="AM59" s="585"/>
    </row>
    <row r="60" spans="1:46" s="48" customFormat="1" ht="50.1" customHeight="1" x14ac:dyDescent="0.25">
      <c r="A60" s="533" t="s">
        <v>237</v>
      </c>
      <c r="B60" s="533" t="s">
        <v>166</v>
      </c>
      <c r="C60" s="533" t="s">
        <v>167</v>
      </c>
      <c r="D60" s="533" t="s">
        <v>201</v>
      </c>
      <c r="E60" s="533" t="s">
        <v>238</v>
      </c>
      <c r="F60" s="533" t="s">
        <v>249</v>
      </c>
      <c r="G60" s="533"/>
      <c r="H60" s="577" t="s">
        <v>254</v>
      </c>
      <c r="I60" s="553" t="s">
        <v>255</v>
      </c>
      <c r="J60" s="553" t="s">
        <v>174</v>
      </c>
      <c r="K60" s="533" t="s">
        <v>255</v>
      </c>
      <c r="L60" s="556"/>
      <c r="M60" s="533" t="s">
        <v>176</v>
      </c>
      <c r="N60" s="533" t="s">
        <v>234</v>
      </c>
      <c r="O60" s="533">
        <v>4</v>
      </c>
      <c r="P60" s="533">
        <v>1</v>
      </c>
      <c r="Q60" s="536"/>
      <c r="R60" s="533">
        <v>1</v>
      </c>
      <c r="S60" s="533"/>
      <c r="T60" s="533">
        <v>0</v>
      </c>
      <c r="U60" s="536"/>
      <c r="V60" s="536"/>
      <c r="W60" s="536"/>
      <c r="X60" s="536"/>
      <c r="Y60" s="536"/>
      <c r="Z60" s="536"/>
      <c r="AA60" s="536"/>
      <c r="AB60" s="536"/>
      <c r="AC60" s="571" t="e">
        <f>+(#REF!/P60)*L60</f>
        <v>#REF!</v>
      </c>
      <c r="AD60" s="571"/>
      <c r="AE60" s="574"/>
      <c r="AF60" s="574"/>
      <c r="AG60" s="52"/>
      <c r="AH60" s="52"/>
      <c r="AI60" s="533">
        <v>1</v>
      </c>
      <c r="AJ60" s="533">
        <v>1</v>
      </c>
      <c r="AK60" s="554"/>
      <c r="AM60" s="585"/>
    </row>
    <row r="61" spans="1:46" s="48" customFormat="1" ht="50.1" customHeight="1" x14ac:dyDescent="0.25">
      <c r="A61" s="533" t="s">
        <v>237</v>
      </c>
      <c r="B61" s="533" t="s">
        <v>166</v>
      </c>
      <c r="C61" s="533" t="s">
        <v>167</v>
      </c>
      <c r="D61" s="533" t="s">
        <v>201</v>
      </c>
      <c r="E61" s="533" t="s">
        <v>238</v>
      </c>
      <c r="F61" s="533" t="s">
        <v>249</v>
      </c>
      <c r="G61" s="533"/>
      <c r="H61" s="577" t="s">
        <v>254</v>
      </c>
      <c r="I61" s="553" t="s">
        <v>255</v>
      </c>
      <c r="J61" s="553" t="s">
        <v>174</v>
      </c>
      <c r="K61" s="533" t="s">
        <v>255</v>
      </c>
      <c r="L61" s="550"/>
      <c r="M61" s="533" t="s">
        <v>176</v>
      </c>
      <c r="N61" s="533" t="s">
        <v>234</v>
      </c>
      <c r="O61" s="533">
        <v>4</v>
      </c>
      <c r="P61" s="533">
        <v>1</v>
      </c>
      <c r="Q61" s="537"/>
      <c r="R61" s="533">
        <v>1</v>
      </c>
      <c r="S61" s="533"/>
      <c r="T61" s="533">
        <v>0</v>
      </c>
      <c r="U61" s="537"/>
      <c r="V61" s="537"/>
      <c r="W61" s="537"/>
      <c r="X61" s="537"/>
      <c r="Y61" s="537"/>
      <c r="Z61" s="537"/>
      <c r="AA61" s="537"/>
      <c r="AB61" s="537"/>
      <c r="AC61" s="571" t="e">
        <f>+(#REF!/P61)*L61</f>
        <v>#REF!</v>
      </c>
      <c r="AD61" s="571"/>
      <c r="AE61" s="573"/>
      <c r="AF61" s="573"/>
      <c r="AG61" s="52"/>
      <c r="AH61" s="52"/>
      <c r="AI61" s="533">
        <v>1</v>
      </c>
      <c r="AJ61" s="533">
        <v>1</v>
      </c>
      <c r="AK61" s="554"/>
      <c r="AM61" s="585"/>
    </row>
    <row r="62" spans="1:46" s="48" customFormat="1" ht="50.1" customHeight="1" x14ac:dyDescent="0.25">
      <c r="A62" s="533" t="s">
        <v>237</v>
      </c>
      <c r="B62" s="533" t="s">
        <v>166</v>
      </c>
      <c r="C62" s="533" t="s">
        <v>167</v>
      </c>
      <c r="D62" s="533" t="s">
        <v>201</v>
      </c>
      <c r="E62" s="533" t="s">
        <v>238</v>
      </c>
      <c r="F62" s="533" t="s">
        <v>249</v>
      </c>
      <c r="G62" s="533"/>
      <c r="H62" s="541" t="s">
        <v>256</v>
      </c>
      <c r="I62" s="533" t="s">
        <v>257</v>
      </c>
      <c r="J62" s="533" t="s">
        <v>174</v>
      </c>
      <c r="K62" s="533" t="s">
        <v>257</v>
      </c>
      <c r="L62" s="549">
        <v>0.2</v>
      </c>
      <c r="M62" s="533" t="s">
        <v>176</v>
      </c>
      <c r="N62" s="533" t="s">
        <v>258</v>
      </c>
      <c r="O62" s="533">
        <v>20</v>
      </c>
      <c r="P62" s="533">
        <v>5</v>
      </c>
      <c r="Q62" s="535">
        <v>5</v>
      </c>
      <c r="R62" s="533">
        <v>5</v>
      </c>
      <c r="S62" s="533">
        <v>5</v>
      </c>
      <c r="T62" s="533">
        <v>3</v>
      </c>
      <c r="U62" s="535">
        <f>+Y62+Z62+AA62+AB62</f>
        <v>5</v>
      </c>
      <c r="V62" s="535"/>
      <c r="W62" s="535"/>
      <c r="X62" s="535">
        <f>+U62+T62</f>
        <v>8</v>
      </c>
      <c r="Y62" s="535">
        <v>0</v>
      </c>
      <c r="Z62" s="535">
        <v>0</v>
      </c>
      <c r="AA62" s="535">
        <v>1</v>
      </c>
      <c r="AB62" s="535">
        <v>4</v>
      </c>
      <c r="AC62" s="571">
        <f>+(AE62)*L62</f>
        <v>0.2</v>
      </c>
      <c r="AD62" s="571">
        <f>+(AE62)*L62</f>
        <v>0.2</v>
      </c>
      <c r="AE62" s="572">
        <f>+U62/Q62</f>
        <v>1</v>
      </c>
      <c r="AF62" s="572">
        <f>+X62/O62</f>
        <v>0.4</v>
      </c>
      <c r="AG62" s="52"/>
      <c r="AH62" s="52"/>
      <c r="AI62" s="533">
        <v>5</v>
      </c>
      <c r="AJ62" s="533">
        <v>5</v>
      </c>
      <c r="AK62" s="554">
        <v>5</v>
      </c>
      <c r="AM62" s="585"/>
    </row>
    <row r="63" spans="1:46" s="48" customFormat="1" ht="50.1" customHeight="1" x14ac:dyDescent="0.25">
      <c r="A63" s="533"/>
      <c r="B63" s="533"/>
      <c r="C63" s="533"/>
      <c r="D63" s="533"/>
      <c r="E63" s="533"/>
      <c r="F63" s="533"/>
      <c r="G63" s="533"/>
      <c r="H63" s="541"/>
      <c r="I63" s="533"/>
      <c r="J63" s="533"/>
      <c r="K63" s="533"/>
      <c r="L63" s="556"/>
      <c r="M63" s="533"/>
      <c r="N63" s="533"/>
      <c r="O63" s="533"/>
      <c r="P63" s="533"/>
      <c r="Q63" s="536"/>
      <c r="R63" s="533"/>
      <c r="S63" s="533"/>
      <c r="T63" s="533"/>
      <c r="U63" s="536"/>
      <c r="V63" s="536"/>
      <c r="W63" s="536"/>
      <c r="X63" s="536"/>
      <c r="Y63" s="536"/>
      <c r="Z63" s="536"/>
      <c r="AA63" s="536"/>
      <c r="AB63" s="536"/>
      <c r="AC63" s="571"/>
      <c r="AD63" s="571"/>
      <c r="AE63" s="574"/>
      <c r="AF63" s="574"/>
      <c r="AG63" s="52"/>
      <c r="AH63" s="52"/>
      <c r="AI63" s="533"/>
      <c r="AJ63" s="533"/>
      <c r="AK63" s="554"/>
      <c r="AM63" s="585"/>
    </row>
    <row r="64" spans="1:46" s="48" customFormat="1" ht="50.1" customHeight="1" x14ac:dyDescent="0.25">
      <c r="A64" s="533"/>
      <c r="B64" s="533"/>
      <c r="C64" s="533"/>
      <c r="D64" s="533"/>
      <c r="E64" s="533"/>
      <c r="F64" s="533"/>
      <c r="G64" s="533"/>
      <c r="H64" s="541"/>
      <c r="I64" s="533"/>
      <c r="J64" s="533"/>
      <c r="K64" s="533"/>
      <c r="L64" s="550"/>
      <c r="M64" s="533"/>
      <c r="N64" s="533"/>
      <c r="O64" s="533"/>
      <c r="P64" s="533"/>
      <c r="Q64" s="537"/>
      <c r="R64" s="533"/>
      <c r="S64" s="533"/>
      <c r="T64" s="533"/>
      <c r="U64" s="537"/>
      <c r="V64" s="537"/>
      <c r="W64" s="537"/>
      <c r="X64" s="537"/>
      <c r="Y64" s="537"/>
      <c r="Z64" s="537"/>
      <c r="AA64" s="537"/>
      <c r="AB64" s="537"/>
      <c r="AC64" s="571"/>
      <c r="AD64" s="571"/>
      <c r="AE64" s="573"/>
      <c r="AF64" s="573"/>
      <c r="AG64" s="52"/>
      <c r="AH64" s="52"/>
      <c r="AI64" s="533"/>
      <c r="AJ64" s="533"/>
      <c r="AK64" s="554"/>
      <c r="AM64" s="585"/>
    </row>
    <row r="65" spans="1:46" s="48" customFormat="1" ht="50.1" customHeight="1" x14ac:dyDescent="0.25">
      <c r="A65" s="533" t="s">
        <v>237</v>
      </c>
      <c r="B65" s="533" t="s">
        <v>166</v>
      </c>
      <c r="C65" s="533" t="s">
        <v>167</v>
      </c>
      <c r="D65" s="533" t="s">
        <v>201</v>
      </c>
      <c r="E65" s="533" t="s">
        <v>238</v>
      </c>
      <c r="F65" s="533" t="s">
        <v>249</v>
      </c>
      <c r="G65" s="533"/>
      <c r="H65" s="541" t="s">
        <v>259</v>
      </c>
      <c r="I65" s="533" t="s">
        <v>260</v>
      </c>
      <c r="J65" s="533" t="s">
        <v>261</v>
      </c>
      <c r="K65" s="533" t="s">
        <v>260</v>
      </c>
      <c r="L65" s="549">
        <v>0.3</v>
      </c>
      <c r="M65" s="533" t="s">
        <v>176</v>
      </c>
      <c r="N65" s="533" t="s">
        <v>262</v>
      </c>
      <c r="O65" s="533">
        <v>60</v>
      </c>
      <c r="P65" s="533">
        <v>15</v>
      </c>
      <c r="Q65" s="535">
        <v>17</v>
      </c>
      <c r="R65" s="533">
        <v>15</v>
      </c>
      <c r="S65" s="533">
        <v>15</v>
      </c>
      <c r="T65" s="533">
        <v>13</v>
      </c>
      <c r="U65" s="546">
        <f>+Y65+Z65+AA65+AB65</f>
        <v>16</v>
      </c>
      <c r="V65" s="546"/>
      <c r="W65" s="546"/>
      <c r="X65" s="546">
        <f>+U65+T65</f>
        <v>29</v>
      </c>
      <c r="Y65" s="535">
        <v>0</v>
      </c>
      <c r="Z65" s="535">
        <v>13</v>
      </c>
      <c r="AA65" s="535">
        <v>0</v>
      </c>
      <c r="AB65" s="535">
        <v>3</v>
      </c>
      <c r="AC65" s="560">
        <f>+(AE65)*L65</f>
        <v>0.28235294117647058</v>
      </c>
      <c r="AD65" s="560">
        <f>+(AE65)*L65</f>
        <v>0.28235294117647058</v>
      </c>
      <c r="AE65" s="558">
        <f>+U65/Q65</f>
        <v>0.94117647058823528</v>
      </c>
      <c r="AF65" s="558">
        <f>+X65/O65</f>
        <v>0.48333333333333334</v>
      </c>
      <c r="AG65" s="52"/>
      <c r="AH65" s="52"/>
      <c r="AI65" s="533">
        <v>15</v>
      </c>
      <c r="AJ65" s="533">
        <v>15</v>
      </c>
      <c r="AK65" s="554">
        <v>15</v>
      </c>
      <c r="AM65" s="585"/>
    </row>
    <row r="66" spans="1:46" s="48" customFormat="1" ht="50.1" customHeight="1" x14ac:dyDescent="0.25">
      <c r="A66" s="533"/>
      <c r="B66" s="533"/>
      <c r="C66" s="533"/>
      <c r="D66" s="533"/>
      <c r="E66" s="533"/>
      <c r="F66" s="533"/>
      <c r="G66" s="533"/>
      <c r="H66" s="541"/>
      <c r="I66" s="533"/>
      <c r="J66" s="533"/>
      <c r="K66" s="533"/>
      <c r="L66" s="556"/>
      <c r="M66" s="533"/>
      <c r="N66" s="533"/>
      <c r="O66" s="533"/>
      <c r="P66" s="533"/>
      <c r="Q66" s="536"/>
      <c r="R66" s="533"/>
      <c r="S66" s="533"/>
      <c r="T66" s="533"/>
      <c r="U66" s="547"/>
      <c r="V66" s="547"/>
      <c r="W66" s="547"/>
      <c r="X66" s="547"/>
      <c r="Y66" s="536"/>
      <c r="Z66" s="536"/>
      <c r="AA66" s="536"/>
      <c r="AB66" s="536"/>
      <c r="AC66" s="560"/>
      <c r="AD66" s="560"/>
      <c r="AE66" s="561"/>
      <c r="AF66" s="561"/>
      <c r="AG66" s="52"/>
      <c r="AH66" s="52"/>
      <c r="AI66" s="533"/>
      <c r="AJ66" s="533"/>
      <c r="AK66" s="554"/>
      <c r="AM66" s="585"/>
    </row>
    <row r="67" spans="1:46" s="48" customFormat="1" ht="50.1" customHeight="1" x14ac:dyDescent="0.25">
      <c r="A67" s="533"/>
      <c r="B67" s="533"/>
      <c r="C67" s="533"/>
      <c r="D67" s="533"/>
      <c r="E67" s="533"/>
      <c r="F67" s="533"/>
      <c r="G67" s="533"/>
      <c r="H67" s="541"/>
      <c r="I67" s="533"/>
      <c r="J67" s="533"/>
      <c r="K67" s="533"/>
      <c r="L67" s="550"/>
      <c r="M67" s="533"/>
      <c r="N67" s="533"/>
      <c r="O67" s="533"/>
      <c r="P67" s="533"/>
      <c r="Q67" s="537"/>
      <c r="R67" s="533"/>
      <c r="S67" s="533"/>
      <c r="T67" s="533"/>
      <c r="U67" s="548"/>
      <c r="V67" s="548"/>
      <c r="W67" s="548"/>
      <c r="X67" s="548"/>
      <c r="Y67" s="537"/>
      <c r="Z67" s="537"/>
      <c r="AA67" s="537"/>
      <c r="AB67" s="537"/>
      <c r="AC67" s="560"/>
      <c r="AD67" s="560"/>
      <c r="AE67" s="559"/>
      <c r="AF67" s="559"/>
      <c r="AG67" s="52"/>
      <c r="AH67" s="52"/>
      <c r="AI67" s="533"/>
      <c r="AJ67" s="533"/>
      <c r="AK67" s="554"/>
      <c r="AM67" s="585"/>
    </row>
    <row r="68" spans="1:46" s="48" customFormat="1" ht="50.1" customHeight="1" x14ac:dyDescent="0.25">
      <c r="A68" s="381"/>
      <c r="B68" s="383"/>
      <c r="C68" s="47"/>
      <c r="D68" s="381"/>
      <c r="E68" s="321"/>
      <c r="F68" s="555" t="s">
        <v>263</v>
      </c>
      <c r="G68" s="555"/>
      <c r="H68" s="555"/>
      <c r="I68" s="555"/>
      <c r="J68" s="555"/>
      <c r="K68" s="555"/>
      <c r="L68" s="555"/>
      <c r="M68" s="555"/>
      <c r="N68" s="555"/>
      <c r="O68" s="555"/>
      <c r="P68" s="555"/>
      <c r="Q68" s="555"/>
      <c r="R68" s="555"/>
      <c r="S68" s="555"/>
      <c r="T68" s="555"/>
      <c r="U68" s="555"/>
      <c r="V68" s="555"/>
      <c r="W68" s="555"/>
      <c r="X68" s="555"/>
      <c r="Y68" s="555"/>
      <c r="Z68" s="555"/>
      <c r="AA68" s="555"/>
      <c r="AB68" s="555"/>
      <c r="AC68" s="53">
        <f>+AC55+AC59+AC62+AC65</f>
        <v>0.98235294117647054</v>
      </c>
      <c r="AD68" s="53">
        <f>+AD55+AD59+AD62+AD65</f>
        <v>0.98235294117647054</v>
      </c>
      <c r="AE68" s="53">
        <f>AVERAGE(AE55:AE67)</f>
        <v>0.98529411764705888</v>
      </c>
      <c r="AF68" s="53">
        <f>AVERAGE(AF55:AF67)</f>
        <v>0.46958333333333335</v>
      </c>
      <c r="AG68" s="52"/>
      <c r="AH68" s="52"/>
      <c r="AI68" s="381"/>
      <c r="AJ68" s="381"/>
      <c r="AK68" s="384"/>
      <c r="AL68" s="382"/>
      <c r="AM68" s="382"/>
      <c r="AN68" s="54"/>
      <c r="AO68" s="54"/>
      <c r="AP68" s="54"/>
      <c r="AQ68" s="54"/>
      <c r="AR68" s="54"/>
      <c r="AS68" s="54"/>
      <c r="AT68" s="54"/>
    </row>
    <row r="69" spans="1:46" s="48" customFormat="1" ht="50.1" customHeight="1" x14ac:dyDescent="0.25">
      <c r="A69" s="553" t="s">
        <v>264</v>
      </c>
      <c r="B69" s="553" t="s">
        <v>166</v>
      </c>
      <c r="C69" s="553" t="s">
        <v>167</v>
      </c>
      <c r="D69" s="553" t="s">
        <v>201</v>
      </c>
      <c r="E69" s="553" t="s">
        <v>265</v>
      </c>
      <c r="F69" s="553" t="s">
        <v>266</v>
      </c>
      <c r="G69" s="553" t="s">
        <v>267</v>
      </c>
      <c r="H69" s="577" t="s">
        <v>268</v>
      </c>
      <c r="I69" s="553" t="s">
        <v>269</v>
      </c>
      <c r="J69" s="553" t="s">
        <v>270</v>
      </c>
      <c r="K69" s="553" t="s">
        <v>269</v>
      </c>
      <c r="L69" s="553">
        <v>0.05</v>
      </c>
      <c r="M69" s="533" t="s">
        <v>216</v>
      </c>
      <c r="N69" s="533" t="s">
        <v>271</v>
      </c>
      <c r="O69" s="533">
        <v>4</v>
      </c>
      <c r="P69" s="533">
        <v>1</v>
      </c>
      <c r="Q69" s="535">
        <v>1</v>
      </c>
      <c r="R69" s="533">
        <v>1</v>
      </c>
      <c r="S69" s="533">
        <v>1</v>
      </c>
      <c r="T69" s="533">
        <v>1</v>
      </c>
      <c r="U69" s="535">
        <f>+Y69+Z69+AA69+AB69</f>
        <v>1</v>
      </c>
      <c r="V69" s="535"/>
      <c r="W69" s="535"/>
      <c r="X69" s="535">
        <f>+U69+T69</f>
        <v>2</v>
      </c>
      <c r="Y69" s="535">
        <v>0</v>
      </c>
      <c r="Z69" s="535">
        <v>1</v>
      </c>
      <c r="AA69" s="535">
        <v>0</v>
      </c>
      <c r="AB69" s="535">
        <v>0</v>
      </c>
      <c r="AC69" s="571">
        <f>+AE69*L69</f>
        <v>0.05</v>
      </c>
      <c r="AD69" s="571">
        <f>+(AF69)*L69</f>
        <v>2.5000000000000001E-2</v>
      </c>
      <c r="AE69" s="572">
        <f>+U69/Q69</f>
        <v>1</v>
      </c>
      <c r="AF69" s="571">
        <f>+X69/O69</f>
        <v>0.5</v>
      </c>
      <c r="AG69" s="52"/>
      <c r="AH69" s="52"/>
      <c r="AI69" s="533">
        <v>1</v>
      </c>
      <c r="AJ69" s="533">
        <v>1</v>
      </c>
      <c r="AK69" s="554">
        <v>1</v>
      </c>
      <c r="AM69" s="585"/>
    </row>
    <row r="70" spans="1:46" s="48" customFormat="1" ht="50.1" customHeight="1" x14ac:dyDescent="0.25">
      <c r="A70" s="553"/>
      <c r="B70" s="553"/>
      <c r="C70" s="553"/>
      <c r="D70" s="553"/>
      <c r="E70" s="553"/>
      <c r="F70" s="553"/>
      <c r="G70" s="553"/>
      <c r="H70" s="577"/>
      <c r="I70" s="553"/>
      <c r="J70" s="553"/>
      <c r="K70" s="553"/>
      <c r="L70" s="553"/>
      <c r="M70" s="533"/>
      <c r="N70" s="533"/>
      <c r="O70" s="533"/>
      <c r="P70" s="533"/>
      <c r="Q70" s="536"/>
      <c r="R70" s="533"/>
      <c r="S70" s="533"/>
      <c r="T70" s="533"/>
      <c r="U70" s="537"/>
      <c r="V70" s="537"/>
      <c r="W70" s="537"/>
      <c r="X70" s="537">
        <f>+U69+T69</f>
        <v>2</v>
      </c>
      <c r="Y70" s="537"/>
      <c r="Z70" s="537"/>
      <c r="AA70" s="537"/>
      <c r="AB70" s="537"/>
      <c r="AC70" s="571"/>
      <c r="AD70" s="571"/>
      <c r="AE70" s="573"/>
      <c r="AF70" s="571"/>
      <c r="AG70" s="52"/>
      <c r="AH70" s="52"/>
      <c r="AI70" s="533"/>
      <c r="AJ70" s="533"/>
      <c r="AK70" s="554"/>
      <c r="AM70" s="585"/>
    </row>
    <row r="71" spans="1:46" s="48" customFormat="1" ht="50.1" customHeight="1" x14ac:dyDescent="0.25">
      <c r="A71" s="553" t="s">
        <v>264</v>
      </c>
      <c r="B71" s="553" t="s">
        <v>166</v>
      </c>
      <c r="C71" s="553" t="s">
        <v>167</v>
      </c>
      <c r="D71" s="553" t="s">
        <v>201</v>
      </c>
      <c r="E71" s="553" t="s">
        <v>265</v>
      </c>
      <c r="F71" s="553" t="s">
        <v>266</v>
      </c>
      <c r="G71" s="553"/>
      <c r="H71" s="541" t="s">
        <v>272</v>
      </c>
      <c r="I71" s="533" t="s">
        <v>273</v>
      </c>
      <c r="J71" s="533" t="s">
        <v>274</v>
      </c>
      <c r="K71" s="549" t="s">
        <v>273</v>
      </c>
      <c r="L71" s="553">
        <v>0.15</v>
      </c>
      <c r="M71" s="533" t="s">
        <v>176</v>
      </c>
      <c r="N71" s="533" t="s">
        <v>275</v>
      </c>
      <c r="O71" s="533">
        <v>40</v>
      </c>
      <c r="P71" s="533">
        <v>10</v>
      </c>
      <c r="Q71" s="535">
        <v>11</v>
      </c>
      <c r="R71" s="533">
        <v>10</v>
      </c>
      <c r="S71" s="533">
        <v>10</v>
      </c>
      <c r="T71" s="533">
        <v>29</v>
      </c>
      <c r="U71" s="535">
        <f>+Y71+Z71+AA71+AB71</f>
        <v>17</v>
      </c>
      <c r="V71" s="535"/>
      <c r="W71" s="535"/>
      <c r="X71" s="535">
        <f>+U71+T71</f>
        <v>46</v>
      </c>
      <c r="Y71" s="535">
        <v>2</v>
      </c>
      <c r="Z71" s="535">
        <v>4</v>
      </c>
      <c r="AA71" s="535">
        <v>1</v>
      </c>
      <c r="AB71" s="535">
        <v>10</v>
      </c>
      <c r="AC71" s="560">
        <f>+AE71*L71</f>
        <v>0.15</v>
      </c>
      <c r="AD71" s="560">
        <f>+(AF71)*L71</f>
        <v>0.15</v>
      </c>
      <c r="AE71" s="558">
        <v>1</v>
      </c>
      <c r="AF71" s="560">
        <v>1</v>
      </c>
      <c r="AG71" s="52"/>
      <c r="AH71" s="52"/>
      <c r="AI71" s="533">
        <v>10</v>
      </c>
      <c r="AJ71" s="533">
        <v>10</v>
      </c>
      <c r="AK71" s="554">
        <v>10</v>
      </c>
      <c r="AL71" s="576"/>
      <c r="AM71" s="585"/>
    </row>
    <row r="72" spans="1:46" s="48" customFormat="1" ht="50.1" customHeight="1" x14ac:dyDescent="0.25">
      <c r="A72" s="553" t="s">
        <v>264</v>
      </c>
      <c r="B72" s="553" t="s">
        <v>166</v>
      </c>
      <c r="C72" s="553" t="s">
        <v>167</v>
      </c>
      <c r="D72" s="553" t="s">
        <v>201</v>
      </c>
      <c r="E72" s="553" t="s">
        <v>265</v>
      </c>
      <c r="F72" s="553" t="s">
        <v>266</v>
      </c>
      <c r="G72" s="553"/>
      <c r="H72" s="541"/>
      <c r="I72" s="533"/>
      <c r="J72" s="533"/>
      <c r="K72" s="556"/>
      <c r="L72" s="553"/>
      <c r="M72" s="533"/>
      <c r="N72" s="533"/>
      <c r="O72" s="533"/>
      <c r="P72" s="533"/>
      <c r="Q72" s="536"/>
      <c r="R72" s="533"/>
      <c r="S72" s="533"/>
      <c r="T72" s="533"/>
      <c r="U72" s="536"/>
      <c r="V72" s="536"/>
      <c r="W72" s="536"/>
      <c r="X72" s="536"/>
      <c r="Y72" s="536"/>
      <c r="Z72" s="536"/>
      <c r="AA72" s="536"/>
      <c r="AB72" s="536"/>
      <c r="AC72" s="560"/>
      <c r="AD72" s="560"/>
      <c r="AE72" s="561"/>
      <c r="AF72" s="560"/>
      <c r="AG72" s="52"/>
      <c r="AH72" s="52"/>
      <c r="AI72" s="533"/>
      <c r="AJ72" s="533"/>
      <c r="AK72" s="554"/>
      <c r="AL72" s="576"/>
      <c r="AM72" s="585"/>
    </row>
    <row r="73" spans="1:46" s="48" customFormat="1" ht="50.1" customHeight="1" x14ac:dyDescent="0.25">
      <c r="A73" s="553" t="s">
        <v>264</v>
      </c>
      <c r="B73" s="553" t="s">
        <v>166</v>
      </c>
      <c r="C73" s="553" t="s">
        <v>167</v>
      </c>
      <c r="D73" s="553" t="s">
        <v>201</v>
      </c>
      <c r="E73" s="553" t="s">
        <v>265</v>
      </c>
      <c r="F73" s="553" t="s">
        <v>266</v>
      </c>
      <c r="G73" s="553"/>
      <c r="H73" s="541"/>
      <c r="I73" s="533"/>
      <c r="J73" s="533"/>
      <c r="K73" s="550"/>
      <c r="L73" s="553"/>
      <c r="M73" s="533"/>
      <c r="N73" s="533"/>
      <c r="O73" s="533"/>
      <c r="P73" s="533"/>
      <c r="Q73" s="537"/>
      <c r="R73" s="533"/>
      <c r="S73" s="533"/>
      <c r="T73" s="533"/>
      <c r="U73" s="537"/>
      <c r="V73" s="537"/>
      <c r="W73" s="537"/>
      <c r="X73" s="537"/>
      <c r="Y73" s="537"/>
      <c r="Z73" s="537"/>
      <c r="AA73" s="537"/>
      <c r="AB73" s="537"/>
      <c r="AC73" s="560"/>
      <c r="AD73" s="560"/>
      <c r="AE73" s="559"/>
      <c r="AF73" s="560"/>
      <c r="AG73" s="52"/>
      <c r="AH73" s="52"/>
      <c r="AI73" s="533"/>
      <c r="AJ73" s="533"/>
      <c r="AK73" s="554"/>
      <c r="AL73" s="576"/>
      <c r="AM73" s="585"/>
    </row>
    <row r="74" spans="1:46" s="48" customFormat="1" ht="50.1" customHeight="1" x14ac:dyDescent="0.25">
      <c r="A74" s="553" t="s">
        <v>264</v>
      </c>
      <c r="B74" s="553" t="s">
        <v>166</v>
      </c>
      <c r="C74" s="553" t="s">
        <v>167</v>
      </c>
      <c r="D74" s="553" t="s">
        <v>201</v>
      </c>
      <c r="E74" s="553" t="s">
        <v>265</v>
      </c>
      <c r="F74" s="553" t="s">
        <v>266</v>
      </c>
      <c r="G74" s="553"/>
      <c r="H74" s="541" t="s">
        <v>276</v>
      </c>
      <c r="I74" s="533" t="s">
        <v>277</v>
      </c>
      <c r="J74" s="533" t="s">
        <v>278</v>
      </c>
      <c r="K74" s="533" t="s">
        <v>277</v>
      </c>
      <c r="L74" s="553">
        <v>0.4</v>
      </c>
      <c r="M74" s="533" t="s">
        <v>176</v>
      </c>
      <c r="N74" s="533" t="s">
        <v>279</v>
      </c>
      <c r="O74" s="533">
        <f>80*4</f>
        <v>320</v>
      </c>
      <c r="P74" s="533">
        <v>80</v>
      </c>
      <c r="Q74" s="535">
        <v>80</v>
      </c>
      <c r="R74" s="533">
        <v>80</v>
      </c>
      <c r="S74" s="533">
        <v>80</v>
      </c>
      <c r="T74" s="533">
        <v>80</v>
      </c>
      <c r="U74" s="535">
        <f>+Y74+Z74+AA74+AB74</f>
        <v>80</v>
      </c>
      <c r="V74" s="535"/>
      <c r="W74" s="535"/>
      <c r="X74" s="535">
        <f>+U74+T74</f>
        <v>160</v>
      </c>
      <c r="Y74" s="535">
        <v>20</v>
      </c>
      <c r="Z74" s="535">
        <v>20</v>
      </c>
      <c r="AA74" s="535">
        <v>20</v>
      </c>
      <c r="AB74" s="535">
        <v>20</v>
      </c>
      <c r="AC74" s="560">
        <f>+AE74*L74</f>
        <v>0.4</v>
      </c>
      <c r="AD74" s="560">
        <f>+(AF74)*L74</f>
        <v>0.2</v>
      </c>
      <c r="AE74" s="558">
        <f>+U74/Q74</f>
        <v>1</v>
      </c>
      <c r="AF74" s="560">
        <f>+X74/O74</f>
        <v>0.5</v>
      </c>
      <c r="AG74" s="52"/>
      <c r="AH74" s="52"/>
      <c r="AI74" s="533">
        <v>80</v>
      </c>
      <c r="AJ74" s="533">
        <v>80</v>
      </c>
      <c r="AK74" s="554">
        <v>80</v>
      </c>
      <c r="AL74" s="575"/>
      <c r="AM74" s="585"/>
    </row>
    <row r="75" spans="1:46" s="48" customFormat="1" ht="50.1" customHeight="1" x14ac:dyDescent="0.25">
      <c r="A75" s="553" t="s">
        <v>264</v>
      </c>
      <c r="B75" s="553" t="s">
        <v>166</v>
      </c>
      <c r="C75" s="553" t="s">
        <v>167</v>
      </c>
      <c r="D75" s="553" t="s">
        <v>201</v>
      </c>
      <c r="E75" s="553" t="s">
        <v>265</v>
      </c>
      <c r="F75" s="553" t="s">
        <v>266</v>
      </c>
      <c r="G75" s="553"/>
      <c r="H75" s="541"/>
      <c r="I75" s="533"/>
      <c r="J75" s="533"/>
      <c r="K75" s="533"/>
      <c r="L75" s="553"/>
      <c r="M75" s="533"/>
      <c r="N75" s="533"/>
      <c r="O75" s="533"/>
      <c r="P75" s="533"/>
      <c r="Q75" s="536"/>
      <c r="R75" s="533"/>
      <c r="S75" s="533"/>
      <c r="T75" s="533"/>
      <c r="U75" s="536"/>
      <c r="V75" s="536"/>
      <c r="W75" s="536"/>
      <c r="X75" s="536"/>
      <c r="Y75" s="536"/>
      <c r="Z75" s="536"/>
      <c r="AA75" s="536"/>
      <c r="AB75" s="536"/>
      <c r="AC75" s="560"/>
      <c r="AD75" s="560"/>
      <c r="AE75" s="561"/>
      <c r="AF75" s="560"/>
      <c r="AG75" s="52"/>
      <c r="AH75" s="52"/>
      <c r="AI75" s="533"/>
      <c r="AJ75" s="533"/>
      <c r="AK75" s="554"/>
      <c r="AL75" s="575"/>
      <c r="AM75" s="585"/>
    </row>
    <row r="76" spans="1:46" s="48" customFormat="1" ht="50.1" customHeight="1" x14ac:dyDescent="0.25">
      <c r="A76" s="553" t="s">
        <v>264</v>
      </c>
      <c r="B76" s="553" t="s">
        <v>166</v>
      </c>
      <c r="C76" s="553" t="s">
        <v>167</v>
      </c>
      <c r="D76" s="553" t="s">
        <v>201</v>
      </c>
      <c r="E76" s="553" t="s">
        <v>265</v>
      </c>
      <c r="F76" s="553" t="s">
        <v>266</v>
      </c>
      <c r="G76" s="553"/>
      <c r="H76" s="541"/>
      <c r="I76" s="533"/>
      <c r="J76" s="533"/>
      <c r="K76" s="533"/>
      <c r="L76" s="553"/>
      <c r="M76" s="533"/>
      <c r="N76" s="533"/>
      <c r="O76" s="533"/>
      <c r="P76" s="533"/>
      <c r="Q76" s="537"/>
      <c r="R76" s="533"/>
      <c r="S76" s="533"/>
      <c r="T76" s="533"/>
      <c r="U76" s="537"/>
      <c r="V76" s="537"/>
      <c r="W76" s="537"/>
      <c r="X76" s="537"/>
      <c r="Y76" s="537"/>
      <c r="Z76" s="537"/>
      <c r="AA76" s="537"/>
      <c r="AB76" s="537"/>
      <c r="AC76" s="560"/>
      <c r="AD76" s="560"/>
      <c r="AE76" s="559"/>
      <c r="AF76" s="560"/>
      <c r="AG76" s="52"/>
      <c r="AH76" s="52"/>
      <c r="AI76" s="533"/>
      <c r="AJ76" s="533"/>
      <c r="AK76" s="554"/>
      <c r="AL76" s="575"/>
      <c r="AM76" s="585"/>
    </row>
    <row r="77" spans="1:46" s="48" customFormat="1" ht="81.599999999999994" customHeight="1" x14ac:dyDescent="0.25">
      <c r="A77" s="553" t="s">
        <v>264</v>
      </c>
      <c r="B77" s="553" t="s">
        <v>166</v>
      </c>
      <c r="C77" s="553" t="s">
        <v>167</v>
      </c>
      <c r="D77" s="553" t="s">
        <v>201</v>
      </c>
      <c r="E77" s="553" t="s">
        <v>265</v>
      </c>
      <c r="F77" s="553" t="s">
        <v>266</v>
      </c>
      <c r="G77" s="553"/>
      <c r="H77" s="383" t="s">
        <v>280</v>
      </c>
      <c r="I77" s="381" t="s">
        <v>281</v>
      </c>
      <c r="J77" s="381" t="s">
        <v>278</v>
      </c>
      <c r="K77" s="381" t="s">
        <v>281</v>
      </c>
      <c r="L77" s="385">
        <v>0.4</v>
      </c>
      <c r="M77" s="381" t="s">
        <v>176</v>
      </c>
      <c r="N77" s="381" t="s">
        <v>279</v>
      </c>
      <c r="O77" s="381">
        <v>80</v>
      </c>
      <c r="P77" s="381" t="s">
        <v>222</v>
      </c>
      <c r="Q77" s="381">
        <v>10</v>
      </c>
      <c r="R77" s="381">
        <v>25</v>
      </c>
      <c r="S77" s="381">
        <v>30</v>
      </c>
      <c r="T77" s="381"/>
      <c r="U77" s="381">
        <f>+Y77+Z77+AA77+AB77</f>
        <v>16</v>
      </c>
      <c r="V77" s="381"/>
      <c r="W77" s="381"/>
      <c r="X77" s="381">
        <f>+U77+T77</f>
        <v>16</v>
      </c>
      <c r="Y77" s="389">
        <v>3</v>
      </c>
      <c r="Z77" s="389">
        <v>7</v>
      </c>
      <c r="AA77" s="389">
        <v>6</v>
      </c>
      <c r="AB77" s="389">
        <v>0</v>
      </c>
      <c r="AC77" s="416">
        <f>+AE77*L77</f>
        <v>0.4</v>
      </c>
      <c r="AD77" s="416">
        <f>+(AF77)*L77</f>
        <v>8.0000000000000016E-2</v>
      </c>
      <c r="AE77" s="416">
        <v>1</v>
      </c>
      <c r="AF77" s="387">
        <f>+X77/O77</f>
        <v>0.2</v>
      </c>
      <c r="AG77" s="52"/>
      <c r="AH77" s="52"/>
      <c r="AI77" s="381">
        <v>25</v>
      </c>
      <c r="AJ77" s="381">
        <v>25</v>
      </c>
      <c r="AK77" s="384">
        <v>30</v>
      </c>
      <c r="AM77" s="382"/>
    </row>
    <row r="78" spans="1:46" s="48" customFormat="1" ht="50.1" customHeight="1" x14ac:dyDescent="0.25">
      <c r="A78" s="381"/>
      <c r="B78" s="383"/>
      <c r="C78" s="47"/>
      <c r="D78" s="381"/>
      <c r="E78" s="321"/>
      <c r="F78" s="555" t="s">
        <v>282</v>
      </c>
      <c r="G78" s="555"/>
      <c r="H78" s="555"/>
      <c r="I78" s="555"/>
      <c r="J78" s="555"/>
      <c r="K78" s="555"/>
      <c r="L78" s="555"/>
      <c r="M78" s="555"/>
      <c r="N78" s="555"/>
      <c r="O78" s="555"/>
      <c r="P78" s="555"/>
      <c r="Q78" s="555"/>
      <c r="R78" s="555"/>
      <c r="S78" s="555"/>
      <c r="T78" s="555"/>
      <c r="U78" s="555"/>
      <c r="V78" s="555"/>
      <c r="W78" s="555"/>
      <c r="X78" s="555"/>
      <c r="Y78" s="555"/>
      <c r="Z78" s="555"/>
      <c r="AA78" s="555"/>
      <c r="AB78" s="555"/>
      <c r="AC78" s="53">
        <f>+AC69+AC71+AC74</f>
        <v>0.60000000000000009</v>
      </c>
      <c r="AD78" s="53">
        <f>+AD69+AD71+AD74</f>
        <v>0.375</v>
      </c>
      <c r="AE78" s="53">
        <f>AVERAGE(AE69:AE77)</f>
        <v>1</v>
      </c>
      <c r="AF78" s="53">
        <f>+AVERAGE(AF69:AF77)</f>
        <v>0.55000000000000004</v>
      </c>
      <c r="AG78" s="52"/>
      <c r="AH78" s="52"/>
      <c r="AI78" s="381"/>
      <c r="AJ78" s="381"/>
      <c r="AK78" s="384"/>
      <c r="AL78" s="382"/>
      <c r="AM78" s="382"/>
      <c r="AN78" s="54"/>
      <c r="AO78" s="54"/>
      <c r="AP78" s="54"/>
      <c r="AQ78" s="54"/>
      <c r="AR78" s="54"/>
      <c r="AS78" s="54"/>
      <c r="AT78" s="54"/>
    </row>
    <row r="79" spans="1:46" s="48" customFormat="1" ht="111" customHeight="1" x14ac:dyDescent="0.25">
      <c r="A79" s="533" t="s">
        <v>165</v>
      </c>
      <c r="B79" s="533" t="s">
        <v>166</v>
      </c>
      <c r="C79" s="533" t="s">
        <v>167</v>
      </c>
      <c r="D79" s="533" t="s">
        <v>201</v>
      </c>
      <c r="E79" s="533" t="s">
        <v>283</v>
      </c>
      <c r="F79" s="533" t="s">
        <v>284</v>
      </c>
      <c r="G79" s="545"/>
      <c r="H79" s="383" t="s">
        <v>285</v>
      </c>
      <c r="I79" s="381" t="s">
        <v>286</v>
      </c>
      <c r="J79" s="381" t="s">
        <v>287</v>
      </c>
      <c r="K79" s="381" t="s">
        <v>286</v>
      </c>
      <c r="L79" s="385">
        <v>0.75</v>
      </c>
      <c r="M79" s="381" t="s">
        <v>176</v>
      </c>
      <c r="N79" s="381" t="s">
        <v>288</v>
      </c>
      <c r="O79" s="381">
        <v>3534</v>
      </c>
      <c r="P79" s="381" t="s">
        <v>222</v>
      </c>
      <c r="Q79" s="381">
        <v>1500</v>
      </c>
      <c r="R79" s="381">
        <v>1200</v>
      </c>
      <c r="S79" s="381">
        <v>1434</v>
      </c>
      <c r="T79" s="381"/>
      <c r="U79" s="381">
        <f>+Y79+Z79+AA79+AB79</f>
        <v>1202</v>
      </c>
      <c r="V79" s="381"/>
      <c r="W79" s="381"/>
      <c r="X79" s="381">
        <f>+T79+U79</f>
        <v>1202</v>
      </c>
      <c r="Y79" s="389">
        <v>0</v>
      </c>
      <c r="Z79" s="389">
        <v>353</v>
      </c>
      <c r="AA79" s="389">
        <v>286</v>
      </c>
      <c r="AB79" s="389">
        <f>849-AA79</f>
        <v>563</v>
      </c>
      <c r="AC79" s="416">
        <f>+AE79*L79</f>
        <v>0.60099999999999998</v>
      </c>
      <c r="AD79" s="416">
        <f>+AF79*L79</f>
        <v>0.25509337860780984</v>
      </c>
      <c r="AE79" s="387">
        <f>+U79/Q79</f>
        <v>0.80133333333333334</v>
      </c>
      <c r="AF79" s="387">
        <f>+X79/O79</f>
        <v>0.34012450481041312</v>
      </c>
      <c r="AG79" s="52"/>
      <c r="AH79" s="52"/>
      <c r="AI79" s="381">
        <v>900</v>
      </c>
      <c r="AJ79" s="381">
        <v>1200</v>
      </c>
      <c r="AK79" s="384">
        <v>1434</v>
      </c>
      <c r="AM79" s="382"/>
    </row>
    <row r="80" spans="1:46" s="48" customFormat="1" ht="50.1" customHeight="1" x14ac:dyDescent="0.25">
      <c r="A80" s="533" t="s">
        <v>165</v>
      </c>
      <c r="B80" s="533" t="s">
        <v>166</v>
      </c>
      <c r="C80" s="533" t="s">
        <v>167</v>
      </c>
      <c r="D80" s="533" t="s">
        <v>201</v>
      </c>
      <c r="E80" s="533" t="s">
        <v>283</v>
      </c>
      <c r="F80" s="533"/>
      <c r="G80" s="545"/>
      <c r="H80" s="541" t="s">
        <v>289</v>
      </c>
      <c r="I80" s="533" t="s">
        <v>290</v>
      </c>
      <c r="J80" s="533" t="s">
        <v>291</v>
      </c>
      <c r="K80" s="533" t="s">
        <v>290</v>
      </c>
      <c r="L80" s="553">
        <v>0.25</v>
      </c>
      <c r="M80" s="533" t="s">
        <v>176</v>
      </c>
      <c r="N80" s="533" t="s">
        <v>292</v>
      </c>
      <c r="O80" s="533">
        <v>55</v>
      </c>
      <c r="P80" s="533" t="s">
        <v>222</v>
      </c>
      <c r="Q80" s="535">
        <v>15</v>
      </c>
      <c r="R80" s="533">
        <v>20</v>
      </c>
      <c r="S80" s="533">
        <v>25</v>
      </c>
      <c r="T80" s="533"/>
      <c r="U80" s="535">
        <f>+Y80+Z80+AA80+AB80</f>
        <v>41</v>
      </c>
      <c r="V80" s="535"/>
      <c r="W80" s="535"/>
      <c r="X80" s="535">
        <f>+U80+T80</f>
        <v>41</v>
      </c>
      <c r="Y80" s="535">
        <v>0</v>
      </c>
      <c r="Z80" s="535">
        <v>0</v>
      </c>
      <c r="AA80" s="535">
        <v>0</v>
      </c>
      <c r="AB80" s="535">
        <v>41</v>
      </c>
      <c r="AC80" s="560">
        <f>+AE80*L80</f>
        <v>0.25</v>
      </c>
      <c r="AD80" s="560">
        <f>+AF80*L80</f>
        <v>0.18636363636363637</v>
      </c>
      <c r="AE80" s="558">
        <v>1</v>
      </c>
      <c r="AF80" s="560">
        <f>+X80/O80</f>
        <v>0.74545454545454548</v>
      </c>
      <c r="AG80" s="52"/>
      <c r="AH80" s="52"/>
      <c r="AI80" s="533">
        <v>10</v>
      </c>
      <c r="AJ80" s="533">
        <v>20</v>
      </c>
      <c r="AK80" s="554">
        <v>25</v>
      </c>
      <c r="AM80" s="585"/>
    </row>
    <row r="81" spans="1:46" s="48" customFormat="1" ht="50.1" customHeight="1" x14ac:dyDescent="0.25">
      <c r="A81" s="533"/>
      <c r="B81" s="533"/>
      <c r="C81" s="533"/>
      <c r="D81" s="533"/>
      <c r="E81" s="533"/>
      <c r="F81" s="533"/>
      <c r="G81" s="545"/>
      <c r="H81" s="541"/>
      <c r="I81" s="533"/>
      <c r="J81" s="533"/>
      <c r="K81" s="533"/>
      <c r="L81" s="553"/>
      <c r="M81" s="533"/>
      <c r="N81" s="533"/>
      <c r="O81" s="533"/>
      <c r="P81" s="533"/>
      <c r="Q81" s="537"/>
      <c r="R81" s="533"/>
      <c r="S81" s="533"/>
      <c r="T81" s="533"/>
      <c r="U81" s="537"/>
      <c r="V81" s="537"/>
      <c r="W81" s="537"/>
      <c r="X81" s="537"/>
      <c r="Y81" s="537"/>
      <c r="Z81" s="537"/>
      <c r="AA81" s="537"/>
      <c r="AB81" s="537"/>
      <c r="AC81" s="560"/>
      <c r="AD81" s="560"/>
      <c r="AE81" s="559"/>
      <c r="AF81" s="560"/>
      <c r="AG81" s="52"/>
      <c r="AH81" s="52"/>
      <c r="AI81" s="533"/>
      <c r="AJ81" s="533"/>
      <c r="AK81" s="554"/>
      <c r="AM81" s="585"/>
    </row>
    <row r="82" spans="1:46" s="48" customFormat="1" ht="50.1" customHeight="1" x14ac:dyDescent="0.25">
      <c r="A82" s="381"/>
      <c r="B82" s="383"/>
      <c r="C82" s="47"/>
      <c r="D82" s="381"/>
      <c r="E82" s="321"/>
      <c r="F82" s="555" t="s">
        <v>293</v>
      </c>
      <c r="G82" s="555"/>
      <c r="H82" s="555"/>
      <c r="I82" s="555"/>
      <c r="J82" s="555"/>
      <c r="K82" s="555"/>
      <c r="L82" s="555"/>
      <c r="M82" s="555"/>
      <c r="N82" s="555"/>
      <c r="O82" s="555"/>
      <c r="P82" s="555"/>
      <c r="Q82" s="555"/>
      <c r="R82" s="555"/>
      <c r="S82" s="555"/>
      <c r="T82" s="555"/>
      <c r="U82" s="555"/>
      <c r="V82" s="555"/>
      <c r="W82" s="555"/>
      <c r="X82" s="555"/>
      <c r="Y82" s="555"/>
      <c r="Z82" s="555"/>
      <c r="AA82" s="555"/>
      <c r="AB82" s="555"/>
      <c r="AC82" s="53">
        <f>+AC79+AC80</f>
        <v>0.85099999999999998</v>
      </c>
      <c r="AD82" s="53">
        <f>+AD79+AD80</f>
        <v>0.44145701497144618</v>
      </c>
      <c r="AE82" s="53">
        <f>AVERAGE(AE79:AE81)</f>
        <v>0.90066666666666673</v>
      </c>
      <c r="AF82" s="53">
        <f>AVERAGE(AF79:AF81)</f>
        <v>0.54278952513247924</v>
      </c>
      <c r="AG82" s="52"/>
      <c r="AH82" s="52"/>
      <c r="AI82" s="381"/>
      <c r="AJ82" s="381"/>
      <c r="AK82" s="384"/>
      <c r="AL82" s="382"/>
      <c r="AM82" s="382"/>
      <c r="AN82" s="54"/>
      <c r="AO82" s="54"/>
      <c r="AP82" s="54"/>
      <c r="AQ82" s="54"/>
      <c r="AR82" s="54"/>
      <c r="AS82" s="54"/>
      <c r="AT82" s="54"/>
    </row>
    <row r="83" spans="1:46" s="48" customFormat="1" ht="50.1" customHeight="1" x14ac:dyDescent="0.25">
      <c r="A83" s="533" t="s">
        <v>237</v>
      </c>
      <c r="B83" s="533" t="s">
        <v>166</v>
      </c>
      <c r="C83" s="533" t="s">
        <v>167</v>
      </c>
      <c r="D83" s="533" t="s">
        <v>201</v>
      </c>
      <c r="E83" s="533" t="s">
        <v>294</v>
      </c>
      <c r="F83" s="533" t="s">
        <v>295</v>
      </c>
      <c r="G83" s="533" t="s">
        <v>296</v>
      </c>
      <c r="H83" s="541" t="s">
        <v>297</v>
      </c>
      <c r="I83" s="533" t="s">
        <v>298</v>
      </c>
      <c r="J83" s="533" t="s">
        <v>299</v>
      </c>
      <c r="K83" s="533" t="s">
        <v>298</v>
      </c>
      <c r="L83" s="553">
        <v>0.3</v>
      </c>
      <c r="M83" s="533" t="s">
        <v>176</v>
      </c>
      <c r="N83" s="533" t="s">
        <v>300</v>
      </c>
      <c r="O83" s="533">
        <v>500</v>
      </c>
      <c r="P83" s="533">
        <v>10</v>
      </c>
      <c r="Q83" s="535">
        <v>96</v>
      </c>
      <c r="R83" s="533">
        <v>190</v>
      </c>
      <c r="S83" s="533">
        <v>150</v>
      </c>
      <c r="T83" s="533">
        <v>64</v>
      </c>
      <c r="U83" s="535">
        <f>+Y83+Z83+AA83+AB83</f>
        <v>78</v>
      </c>
      <c r="V83" s="535"/>
      <c r="W83" s="535"/>
      <c r="X83" s="535">
        <f>+T83+U83</f>
        <v>142</v>
      </c>
      <c r="Y83" s="535">
        <v>0</v>
      </c>
      <c r="Z83" s="535">
        <v>32</v>
      </c>
      <c r="AA83" s="535">
        <v>0</v>
      </c>
      <c r="AB83" s="535">
        <v>46</v>
      </c>
      <c r="AC83" s="560">
        <f>+AE83*L83</f>
        <v>0.24374999999999999</v>
      </c>
      <c r="AD83" s="560">
        <f>+AF83*L83</f>
        <v>8.5199999999999984E-2</v>
      </c>
      <c r="AE83" s="558">
        <f>+U83/Q83</f>
        <v>0.8125</v>
      </c>
      <c r="AF83" s="560">
        <f>+X83/O83</f>
        <v>0.28399999999999997</v>
      </c>
      <c r="AG83" s="52"/>
      <c r="AH83" s="52"/>
      <c r="AI83" s="533">
        <v>150</v>
      </c>
      <c r="AJ83" s="533">
        <v>190</v>
      </c>
      <c r="AK83" s="554">
        <v>150</v>
      </c>
      <c r="AM83" s="585"/>
    </row>
    <row r="84" spans="1:46" s="48" customFormat="1" ht="50.1" customHeight="1" x14ac:dyDescent="0.25">
      <c r="A84" s="533"/>
      <c r="B84" s="533"/>
      <c r="C84" s="533"/>
      <c r="D84" s="533"/>
      <c r="E84" s="533"/>
      <c r="F84" s="533"/>
      <c r="G84" s="533"/>
      <c r="H84" s="541"/>
      <c r="I84" s="533"/>
      <c r="J84" s="533"/>
      <c r="K84" s="533"/>
      <c r="L84" s="553"/>
      <c r="M84" s="533"/>
      <c r="N84" s="533"/>
      <c r="O84" s="533"/>
      <c r="P84" s="533"/>
      <c r="Q84" s="537"/>
      <c r="R84" s="533"/>
      <c r="S84" s="533"/>
      <c r="T84" s="533"/>
      <c r="U84" s="537"/>
      <c r="V84" s="537"/>
      <c r="W84" s="537"/>
      <c r="X84" s="537"/>
      <c r="Y84" s="537"/>
      <c r="Z84" s="537"/>
      <c r="AA84" s="537"/>
      <c r="AB84" s="537"/>
      <c r="AC84" s="560"/>
      <c r="AD84" s="560"/>
      <c r="AE84" s="559"/>
      <c r="AF84" s="560"/>
      <c r="AG84" s="52"/>
      <c r="AH84" s="52"/>
      <c r="AI84" s="533"/>
      <c r="AJ84" s="533"/>
      <c r="AK84" s="554"/>
      <c r="AM84" s="585"/>
    </row>
    <row r="85" spans="1:46" s="48" customFormat="1" ht="50.1" customHeight="1" x14ac:dyDescent="0.25">
      <c r="A85" s="533" t="s">
        <v>237</v>
      </c>
      <c r="B85" s="533" t="s">
        <v>166</v>
      </c>
      <c r="C85" s="533" t="s">
        <v>167</v>
      </c>
      <c r="D85" s="533" t="s">
        <v>201</v>
      </c>
      <c r="E85" s="533" t="s">
        <v>294</v>
      </c>
      <c r="F85" s="533" t="s">
        <v>295</v>
      </c>
      <c r="G85" s="533"/>
      <c r="H85" s="541" t="s">
        <v>301</v>
      </c>
      <c r="I85" s="533" t="s">
        <v>302</v>
      </c>
      <c r="J85" s="533" t="s">
        <v>303</v>
      </c>
      <c r="K85" s="533" t="s">
        <v>302</v>
      </c>
      <c r="L85" s="553">
        <v>0.4</v>
      </c>
      <c r="M85" s="533" t="s">
        <v>216</v>
      </c>
      <c r="N85" s="533" t="s">
        <v>300</v>
      </c>
      <c r="O85" s="533">
        <v>200</v>
      </c>
      <c r="P85" s="533">
        <v>20</v>
      </c>
      <c r="Q85" s="535">
        <v>54</v>
      </c>
      <c r="R85" s="533">
        <v>60</v>
      </c>
      <c r="S85" s="533">
        <v>60</v>
      </c>
      <c r="T85" s="533">
        <v>26</v>
      </c>
      <c r="U85" s="546">
        <f>+Y85+Z85+AA85+AB85</f>
        <v>54</v>
      </c>
      <c r="V85" s="546"/>
      <c r="W85" s="546"/>
      <c r="X85" s="546">
        <f>+T85+U85</f>
        <v>80</v>
      </c>
      <c r="Y85" s="535">
        <v>0</v>
      </c>
      <c r="Z85" s="535">
        <v>0</v>
      </c>
      <c r="AA85" s="535">
        <v>0</v>
      </c>
      <c r="AB85" s="535">
        <v>54</v>
      </c>
      <c r="AC85" s="571">
        <f>+AE85*L85</f>
        <v>0.4</v>
      </c>
      <c r="AD85" s="571">
        <f>+(AF85)*L85</f>
        <v>0.16000000000000003</v>
      </c>
      <c r="AE85" s="572">
        <f>+U85/Q85</f>
        <v>1</v>
      </c>
      <c r="AF85" s="571">
        <f>+X85/O85</f>
        <v>0.4</v>
      </c>
      <c r="AG85" s="52"/>
      <c r="AH85" s="52"/>
      <c r="AI85" s="533">
        <v>60</v>
      </c>
      <c r="AJ85" s="533">
        <v>60</v>
      </c>
      <c r="AK85" s="554">
        <v>60</v>
      </c>
      <c r="AM85" s="585"/>
    </row>
    <row r="86" spans="1:46" s="48" customFormat="1" ht="50.1" customHeight="1" x14ac:dyDescent="0.25">
      <c r="A86" s="533" t="s">
        <v>237</v>
      </c>
      <c r="B86" s="533" t="s">
        <v>166</v>
      </c>
      <c r="C86" s="533" t="s">
        <v>167</v>
      </c>
      <c r="D86" s="533" t="s">
        <v>201</v>
      </c>
      <c r="E86" s="533" t="s">
        <v>294</v>
      </c>
      <c r="F86" s="533" t="s">
        <v>295</v>
      </c>
      <c r="G86" s="533"/>
      <c r="H86" s="541"/>
      <c r="I86" s="533"/>
      <c r="J86" s="533"/>
      <c r="K86" s="533"/>
      <c r="L86" s="553"/>
      <c r="M86" s="533"/>
      <c r="N86" s="533"/>
      <c r="O86" s="533"/>
      <c r="P86" s="533"/>
      <c r="Q86" s="536"/>
      <c r="R86" s="533"/>
      <c r="S86" s="533"/>
      <c r="T86" s="533"/>
      <c r="U86" s="547"/>
      <c r="V86" s="547"/>
      <c r="W86" s="547"/>
      <c r="X86" s="547"/>
      <c r="Y86" s="536"/>
      <c r="Z86" s="536"/>
      <c r="AA86" s="536"/>
      <c r="AB86" s="536"/>
      <c r="AC86" s="571"/>
      <c r="AD86" s="571"/>
      <c r="AE86" s="574"/>
      <c r="AF86" s="571"/>
      <c r="AG86" s="52"/>
      <c r="AH86" s="52"/>
      <c r="AI86" s="533"/>
      <c r="AJ86" s="533"/>
      <c r="AK86" s="554"/>
      <c r="AM86" s="585"/>
    </row>
    <row r="87" spans="1:46" s="48" customFormat="1" ht="50.1" customHeight="1" x14ac:dyDescent="0.25">
      <c r="A87" s="533" t="s">
        <v>237</v>
      </c>
      <c r="B87" s="533" t="s">
        <v>166</v>
      </c>
      <c r="C87" s="533" t="s">
        <v>167</v>
      </c>
      <c r="D87" s="533" t="s">
        <v>201</v>
      </c>
      <c r="E87" s="533" t="s">
        <v>294</v>
      </c>
      <c r="F87" s="533" t="s">
        <v>295</v>
      </c>
      <c r="G87" s="533"/>
      <c r="H87" s="541"/>
      <c r="I87" s="533"/>
      <c r="J87" s="533"/>
      <c r="K87" s="533"/>
      <c r="L87" s="553"/>
      <c r="M87" s="533"/>
      <c r="N87" s="533"/>
      <c r="O87" s="533"/>
      <c r="P87" s="533"/>
      <c r="Q87" s="537"/>
      <c r="R87" s="533"/>
      <c r="S87" s="533"/>
      <c r="T87" s="533"/>
      <c r="U87" s="548"/>
      <c r="V87" s="548"/>
      <c r="W87" s="548"/>
      <c r="X87" s="548"/>
      <c r="Y87" s="537"/>
      <c r="Z87" s="537"/>
      <c r="AA87" s="537"/>
      <c r="AB87" s="537"/>
      <c r="AC87" s="571"/>
      <c r="AD87" s="571"/>
      <c r="AE87" s="573"/>
      <c r="AF87" s="571"/>
      <c r="AG87" s="52"/>
      <c r="AH87" s="52"/>
      <c r="AI87" s="533"/>
      <c r="AJ87" s="533"/>
      <c r="AK87" s="554"/>
      <c r="AM87" s="585"/>
    </row>
    <row r="88" spans="1:46" s="48" customFormat="1" ht="50.1" customHeight="1" x14ac:dyDescent="0.25">
      <c r="A88" s="533" t="s">
        <v>237</v>
      </c>
      <c r="B88" s="533" t="s">
        <v>166</v>
      </c>
      <c r="C88" s="533" t="s">
        <v>167</v>
      </c>
      <c r="D88" s="533" t="s">
        <v>201</v>
      </c>
      <c r="E88" s="533" t="s">
        <v>294</v>
      </c>
      <c r="F88" s="533" t="s">
        <v>295</v>
      </c>
      <c r="G88" s="533"/>
      <c r="H88" s="541" t="s">
        <v>304</v>
      </c>
      <c r="I88" s="533" t="s">
        <v>305</v>
      </c>
      <c r="J88" s="533" t="s">
        <v>299</v>
      </c>
      <c r="K88" s="533" t="s">
        <v>305</v>
      </c>
      <c r="L88" s="553">
        <v>0.1</v>
      </c>
      <c r="M88" s="533" t="s">
        <v>176</v>
      </c>
      <c r="N88" s="533" t="s">
        <v>234</v>
      </c>
      <c r="O88" s="533">
        <v>1</v>
      </c>
      <c r="P88" s="533">
        <v>0.5</v>
      </c>
      <c r="Q88" s="535">
        <v>0.5</v>
      </c>
      <c r="R88" s="533" t="s">
        <v>222</v>
      </c>
      <c r="S88" s="533" t="s">
        <v>222</v>
      </c>
      <c r="T88" s="533">
        <v>0.5</v>
      </c>
      <c r="U88" s="535">
        <f>+Y88+Z88+AA88+AB88</f>
        <v>0.5</v>
      </c>
      <c r="V88" s="535"/>
      <c r="W88" s="535"/>
      <c r="X88" s="535">
        <f>+T88+U88</f>
        <v>1</v>
      </c>
      <c r="Y88" s="535">
        <v>0</v>
      </c>
      <c r="Z88" s="535">
        <v>0</v>
      </c>
      <c r="AA88" s="535">
        <v>0</v>
      </c>
      <c r="AB88" s="535">
        <v>0.5</v>
      </c>
      <c r="AC88" s="571">
        <f>+AE88*L88</f>
        <v>0.1</v>
      </c>
      <c r="AD88" s="571">
        <f>+(AF88)*L88</f>
        <v>0.1</v>
      </c>
      <c r="AE88" s="572">
        <f>+U88/Q88</f>
        <v>1</v>
      </c>
      <c r="AF88" s="571">
        <f>+X88/O88</f>
        <v>1</v>
      </c>
      <c r="AG88" s="52"/>
      <c r="AH88" s="52"/>
      <c r="AI88" s="533">
        <v>0.5</v>
      </c>
      <c r="AJ88" s="533" t="s">
        <v>222</v>
      </c>
      <c r="AK88" s="554" t="s">
        <v>222</v>
      </c>
      <c r="AM88" s="585"/>
    </row>
    <row r="89" spans="1:46" s="48" customFormat="1" ht="50.1" customHeight="1" x14ac:dyDescent="0.25">
      <c r="A89" s="533" t="s">
        <v>237</v>
      </c>
      <c r="B89" s="533" t="s">
        <v>166</v>
      </c>
      <c r="C89" s="533" t="s">
        <v>167</v>
      </c>
      <c r="D89" s="533" t="s">
        <v>201</v>
      </c>
      <c r="E89" s="533" t="s">
        <v>294</v>
      </c>
      <c r="F89" s="533" t="s">
        <v>295</v>
      </c>
      <c r="G89" s="533"/>
      <c r="H89" s="541"/>
      <c r="I89" s="533"/>
      <c r="J89" s="533"/>
      <c r="K89" s="533"/>
      <c r="L89" s="553"/>
      <c r="M89" s="533"/>
      <c r="N89" s="533"/>
      <c r="O89" s="533"/>
      <c r="P89" s="533"/>
      <c r="Q89" s="537"/>
      <c r="R89" s="533"/>
      <c r="S89" s="533"/>
      <c r="T89" s="533"/>
      <c r="U89" s="537"/>
      <c r="V89" s="537"/>
      <c r="W89" s="537"/>
      <c r="X89" s="537"/>
      <c r="Y89" s="537"/>
      <c r="Z89" s="537"/>
      <c r="AA89" s="537"/>
      <c r="AB89" s="537"/>
      <c r="AC89" s="571"/>
      <c r="AD89" s="571"/>
      <c r="AE89" s="573"/>
      <c r="AF89" s="571"/>
      <c r="AG89" s="52"/>
      <c r="AH89" s="52"/>
      <c r="AI89" s="533"/>
      <c r="AJ89" s="533"/>
      <c r="AK89" s="554"/>
      <c r="AM89" s="585"/>
    </row>
    <row r="90" spans="1:46" s="48" customFormat="1" ht="137.44999999999999" customHeight="1" x14ac:dyDescent="0.25">
      <c r="A90" s="533" t="s">
        <v>237</v>
      </c>
      <c r="B90" s="533" t="s">
        <v>166</v>
      </c>
      <c r="C90" s="533" t="s">
        <v>167</v>
      </c>
      <c r="D90" s="533" t="s">
        <v>201</v>
      </c>
      <c r="E90" s="533" t="s">
        <v>294</v>
      </c>
      <c r="F90" s="533" t="s">
        <v>295</v>
      </c>
      <c r="G90" s="533"/>
      <c r="H90" s="383" t="s">
        <v>306</v>
      </c>
      <c r="I90" s="381" t="s">
        <v>307</v>
      </c>
      <c r="J90" s="381" t="s">
        <v>220</v>
      </c>
      <c r="K90" s="381" t="s">
        <v>307</v>
      </c>
      <c r="L90" s="385">
        <v>0.1</v>
      </c>
      <c r="M90" s="381" t="s">
        <v>176</v>
      </c>
      <c r="N90" s="381" t="s">
        <v>308</v>
      </c>
      <c r="O90" s="381">
        <v>8</v>
      </c>
      <c r="P90" s="381">
        <v>2</v>
      </c>
      <c r="Q90" s="381">
        <v>2</v>
      </c>
      <c r="R90" s="381">
        <v>2</v>
      </c>
      <c r="S90" s="381">
        <v>2</v>
      </c>
      <c r="T90" s="381">
        <v>2</v>
      </c>
      <c r="U90" s="381">
        <f>+Y90+Z90+AA90+AB90</f>
        <v>5</v>
      </c>
      <c r="V90" s="381"/>
      <c r="W90" s="381"/>
      <c r="X90" s="381">
        <f>+T90+U90</f>
        <v>7</v>
      </c>
      <c r="Y90" s="389">
        <v>0</v>
      </c>
      <c r="Z90" s="389">
        <v>3</v>
      </c>
      <c r="AA90" s="389">
        <v>1</v>
      </c>
      <c r="AB90" s="389">
        <v>1</v>
      </c>
      <c r="AC90" s="416">
        <f>+AE90*L90</f>
        <v>0.1</v>
      </c>
      <c r="AD90" s="416">
        <f>+(AF90)*L90</f>
        <v>8.7500000000000008E-2</v>
      </c>
      <c r="AE90" s="387">
        <v>1</v>
      </c>
      <c r="AF90" s="387">
        <f>X90/O90</f>
        <v>0.875</v>
      </c>
      <c r="AG90" s="52"/>
      <c r="AH90" s="52"/>
      <c r="AI90" s="381">
        <v>2</v>
      </c>
      <c r="AJ90" s="381">
        <v>2</v>
      </c>
      <c r="AK90" s="384">
        <v>2</v>
      </c>
      <c r="AM90" s="382"/>
    </row>
    <row r="91" spans="1:46" s="48" customFormat="1" ht="127.15" customHeight="1" x14ac:dyDescent="0.25">
      <c r="A91" s="533" t="s">
        <v>237</v>
      </c>
      <c r="B91" s="533" t="s">
        <v>166</v>
      </c>
      <c r="C91" s="533" t="s">
        <v>167</v>
      </c>
      <c r="D91" s="533" t="s">
        <v>201</v>
      </c>
      <c r="E91" s="533" t="s">
        <v>294</v>
      </c>
      <c r="F91" s="533" t="s">
        <v>295</v>
      </c>
      <c r="G91" s="533"/>
      <c r="H91" s="383" t="s">
        <v>309</v>
      </c>
      <c r="I91" s="381" t="s">
        <v>310</v>
      </c>
      <c r="J91" s="381" t="s">
        <v>220</v>
      </c>
      <c r="K91" s="381" t="s">
        <v>310</v>
      </c>
      <c r="L91" s="385">
        <v>0.1</v>
      </c>
      <c r="M91" s="381" t="s">
        <v>176</v>
      </c>
      <c r="N91" s="381" t="s">
        <v>311</v>
      </c>
      <c r="O91" s="381">
        <v>8</v>
      </c>
      <c r="P91" s="381">
        <v>2</v>
      </c>
      <c r="Q91" s="381">
        <v>2</v>
      </c>
      <c r="R91" s="381">
        <v>2</v>
      </c>
      <c r="S91" s="381">
        <v>2</v>
      </c>
      <c r="T91" s="381">
        <v>2</v>
      </c>
      <c r="U91" s="381">
        <f>+Y91+Z91+AA91+AB91</f>
        <v>2</v>
      </c>
      <c r="V91" s="381"/>
      <c r="W91" s="381"/>
      <c r="X91" s="381">
        <f>+T91+U91</f>
        <v>4</v>
      </c>
      <c r="Y91" s="389">
        <v>0</v>
      </c>
      <c r="Z91" s="389">
        <v>1</v>
      </c>
      <c r="AA91" s="389">
        <v>0</v>
      </c>
      <c r="AB91" s="389">
        <v>1</v>
      </c>
      <c r="AC91" s="416">
        <f>+AE91*L91</f>
        <v>0.1</v>
      </c>
      <c r="AD91" s="416">
        <f>+(AF91)*L91</f>
        <v>0.05</v>
      </c>
      <c r="AE91" s="387">
        <f>+U91/Q91</f>
        <v>1</v>
      </c>
      <c r="AF91" s="387">
        <f>X91/O91</f>
        <v>0.5</v>
      </c>
      <c r="AG91" s="52"/>
      <c r="AH91" s="52"/>
      <c r="AI91" s="381">
        <v>2</v>
      </c>
      <c r="AJ91" s="381">
        <v>2</v>
      </c>
      <c r="AK91" s="384">
        <v>2</v>
      </c>
      <c r="AM91" s="382"/>
    </row>
    <row r="92" spans="1:46" s="48" customFormat="1" ht="50.1" customHeight="1" x14ac:dyDescent="0.25">
      <c r="A92" s="381"/>
      <c r="B92" s="383"/>
      <c r="C92" s="47"/>
      <c r="D92" s="381"/>
      <c r="E92" s="321"/>
      <c r="F92" s="555" t="s">
        <v>312</v>
      </c>
      <c r="G92" s="555"/>
      <c r="H92" s="555"/>
      <c r="I92" s="555"/>
      <c r="J92" s="555"/>
      <c r="K92" s="555"/>
      <c r="L92" s="555"/>
      <c r="M92" s="555"/>
      <c r="N92" s="555"/>
      <c r="O92" s="555"/>
      <c r="P92" s="555"/>
      <c r="Q92" s="555"/>
      <c r="R92" s="555"/>
      <c r="S92" s="555"/>
      <c r="T92" s="555"/>
      <c r="U92" s="555"/>
      <c r="V92" s="555"/>
      <c r="W92" s="555"/>
      <c r="X92" s="555"/>
      <c r="Y92" s="555"/>
      <c r="Z92" s="555"/>
      <c r="AA92" s="555"/>
      <c r="AB92" s="555"/>
      <c r="AC92" s="53">
        <f>SUM(AC83:AC91)</f>
        <v>0.94374999999999998</v>
      </c>
      <c r="AD92" s="53">
        <f>SUM(AD83:AD91)</f>
        <v>0.48270000000000007</v>
      </c>
      <c r="AE92" s="53">
        <f>AVERAGE(AE83:AE91)</f>
        <v>0.96250000000000002</v>
      </c>
      <c r="AF92" s="53">
        <f>AVERAGE(AF83:AF91)</f>
        <v>0.61180000000000001</v>
      </c>
      <c r="AG92" s="52"/>
      <c r="AH92" s="52"/>
      <c r="AI92" s="381"/>
      <c r="AJ92" s="381"/>
      <c r="AK92" s="384"/>
      <c r="AL92" s="382"/>
      <c r="AM92" s="382"/>
      <c r="AN92" s="54"/>
      <c r="AO92" s="54"/>
      <c r="AP92" s="54"/>
      <c r="AQ92" s="54"/>
      <c r="AR92" s="54"/>
      <c r="AS92" s="54"/>
      <c r="AT92" s="54"/>
    </row>
    <row r="93" spans="1:46" s="48" customFormat="1" ht="84.6" customHeight="1" x14ac:dyDescent="0.25">
      <c r="A93" s="545" t="s">
        <v>237</v>
      </c>
      <c r="B93" s="545" t="s">
        <v>166</v>
      </c>
      <c r="C93" s="545" t="s">
        <v>167</v>
      </c>
      <c r="D93" s="545" t="s">
        <v>201</v>
      </c>
      <c r="E93" s="545" t="s">
        <v>294</v>
      </c>
      <c r="F93" s="545" t="s">
        <v>313</v>
      </c>
      <c r="G93" s="545" t="s">
        <v>314</v>
      </c>
      <c r="H93" s="383" t="s">
        <v>315</v>
      </c>
      <c r="I93" s="381" t="s">
        <v>316</v>
      </c>
      <c r="J93" s="381" t="s">
        <v>220</v>
      </c>
      <c r="K93" s="381" t="s">
        <v>316</v>
      </c>
      <c r="L93" s="385">
        <v>0.25</v>
      </c>
      <c r="M93" s="381" t="s">
        <v>176</v>
      </c>
      <c r="N93" s="381" t="s">
        <v>317</v>
      </c>
      <c r="O93" s="381">
        <v>4</v>
      </c>
      <c r="P93" s="381" t="s">
        <v>222</v>
      </c>
      <c r="Q93" s="421">
        <v>1</v>
      </c>
      <c r="R93" s="381">
        <v>1</v>
      </c>
      <c r="S93" s="381">
        <v>2</v>
      </c>
      <c r="T93" s="381"/>
      <c r="U93" s="381">
        <f>+Y93+Z93+AA93+AB93</f>
        <v>1</v>
      </c>
      <c r="V93" s="381"/>
      <c r="W93" s="381"/>
      <c r="X93" s="381">
        <f>+T93+U93</f>
        <v>1</v>
      </c>
      <c r="Y93" s="389">
        <v>0</v>
      </c>
      <c r="Z93" s="389">
        <v>0</v>
      </c>
      <c r="AA93" s="389">
        <v>0</v>
      </c>
      <c r="AB93" s="389">
        <v>1</v>
      </c>
      <c r="AC93" s="416">
        <f>+AE93*L93</f>
        <v>0.25</v>
      </c>
      <c r="AD93" s="416">
        <f>+AF93*L93</f>
        <v>6.25E-2</v>
      </c>
      <c r="AE93" s="387">
        <f>+U93/Q93</f>
        <v>1</v>
      </c>
      <c r="AF93" s="387">
        <f>+X93/O93</f>
        <v>0.25</v>
      </c>
      <c r="AG93" s="52"/>
      <c r="AH93" s="52"/>
      <c r="AI93" s="381">
        <v>1</v>
      </c>
      <c r="AJ93" s="381">
        <v>1</v>
      </c>
      <c r="AK93" s="384">
        <v>2</v>
      </c>
      <c r="AM93" s="382"/>
    </row>
    <row r="94" spans="1:46" s="48" customFormat="1" ht="96.6" customHeight="1" x14ac:dyDescent="0.25">
      <c r="A94" s="545" t="s">
        <v>237</v>
      </c>
      <c r="B94" s="545" t="s">
        <v>166</v>
      </c>
      <c r="C94" s="545" t="s">
        <v>167</v>
      </c>
      <c r="D94" s="545" t="s">
        <v>201</v>
      </c>
      <c r="E94" s="545" t="s">
        <v>294</v>
      </c>
      <c r="F94" s="545" t="s">
        <v>313</v>
      </c>
      <c r="G94" s="545"/>
      <c r="H94" s="383" t="s">
        <v>318</v>
      </c>
      <c r="I94" s="381" t="s">
        <v>319</v>
      </c>
      <c r="J94" s="381" t="s">
        <v>220</v>
      </c>
      <c r="K94" s="381" t="s">
        <v>319</v>
      </c>
      <c r="L94" s="385">
        <v>0.25</v>
      </c>
      <c r="M94" s="381" t="s">
        <v>176</v>
      </c>
      <c r="N94" s="381" t="s">
        <v>271</v>
      </c>
      <c r="O94" s="381">
        <v>1</v>
      </c>
      <c r="P94" s="381" t="s">
        <v>222</v>
      </c>
      <c r="Q94" s="421">
        <v>1</v>
      </c>
      <c r="R94" s="381">
        <v>0.4</v>
      </c>
      <c r="S94" s="381" t="s">
        <v>222</v>
      </c>
      <c r="T94" s="381"/>
      <c r="U94" s="381">
        <f>+Y94+Z94+AA94+AB94</f>
        <v>0.60000000000000009</v>
      </c>
      <c r="V94" s="381"/>
      <c r="W94" s="381"/>
      <c r="X94" s="381">
        <f>+T94+U94</f>
        <v>0.60000000000000009</v>
      </c>
      <c r="Y94" s="389">
        <v>0</v>
      </c>
      <c r="Z94" s="389">
        <v>0.2</v>
      </c>
      <c r="AA94" s="389">
        <v>0.2</v>
      </c>
      <c r="AB94" s="389">
        <v>0.2</v>
      </c>
      <c r="AC94" s="416">
        <f>+AE94*L94</f>
        <v>0.15000000000000002</v>
      </c>
      <c r="AD94" s="416">
        <f>+AF94*L94</f>
        <v>0.15000000000000002</v>
      </c>
      <c r="AE94" s="387">
        <f>+U94/Q94</f>
        <v>0.60000000000000009</v>
      </c>
      <c r="AF94" s="387">
        <f>+X94/O94</f>
        <v>0.60000000000000009</v>
      </c>
      <c r="AG94" s="52"/>
      <c r="AH94" s="52"/>
      <c r="AI94" s="381">
        <v>0.6</v>
      </c>
      <c r="AJ94" s="381">
        <v>0.4</v>
      </c>
      <c r="AK94" s="384" t="s">
        <v>222</v>
      </c>
      <c r="AM94" s="382"/>
    </row>
    <row r="95" spans="1:46" s="48" customFormat="1" ht="75" customHeight="1" x14ac:dyDescent="0.25">
      <c r="A95" s="545" t="s">
        <v>237</v>
      </c>
      <c r="B95" s="545" t="s">
        <v>166</v>
      </c>
      <c r="C95" s="545" t="s">
        <v>167</v>
      </c>
      <c r="D95" s="545" t="s">
        <v>201</v>
      </c>
      <c r="E95" s="545" t="s">
        <v>294</v>
      </c>
      <c r="F95" s="545" t="s">
        <v>313</v>
      </c>
      <c r="G95" s="545"/>
      <c r="H95" s="383" t="s">
        <v>320</v>
      </c>
      <c r="I95" s="381" t="s">
        <v>321</v>
      </c>
      <c r="J95" s="381" t="s">
        <v>220</v>
      </c>
      <c r="K95" s="381" t="s">
        <v>321</v>
      </c>
      <c r="L95" s="385">
        <v>0.25</v>
      </c>
      <c r="M95" s="381" t="s">
        <v>176</v>
      </c>
      <c r="N95" s="381" t="s">
        <v>322</v>
      </c>
      <c r="O95" s="381">
        <v>1</v>
      </c>
      <c r="P95" s="381" t="s">
        <v>222</v>
      </c>
      <c r="Q95" s="421">
        <v>1</v>
      </c>
      <c r="R95" s="381" t="s">
        <v>222</v>
      </c>
      <c r="S95" s="381" t="s">
        <v>222</v>
      </c>
      <c r="T95" s="381"/>
      <c r="U95" s="381">
        <f>+Y95+Z95+AA95+AB95</f>
        <v>0.66</v>
      </c>
      <c r="V95" s="381"/>
      <c r="W95" s="381"/>
      <c r="X95" s="381">
        <f>+T95+U95</f>
        <v>0.66</v>
      </c>
      <c r="Y95" s="389">
        <v>0</v>
      </c>
      <c r="Z95" s="389">
        <v>0</v>
      </c>
      <c r="AA95" s="389">
        <v>0</v>
      </c>
      <c r="AB95" s="389">
        <v>0.66</v>
      </c>
      <c r="AC95" s="416">
        <f>+AE95*L95</f>
        <v>0.16500000000000001</v>
      </c>
      <c r="AD95" s="416">
        <f>+AF95*L95</f>
        <v>0.16500000000000001</v>
      </c>
      <c r="AE95" s="387">
        <f>+U95/Q95</f>
        <v>0.66</v>
      </c>
      <c r="AF95" s="387">
        <f>+X95/O95</f>
        <v>0.66</v>
      </c>
      <c r="AG95" s="52"/>
      <c r="AH95" s="52"/>
      <c r="AI95" s="381">
        <v>1</v>
      </c>
      <c r="AJ95" s="381" t="s">
        <v>222</v>
      </c>
      <c r="AK95" s="384" t="s">
        <v>222</v>
      </c>
      <c r="AM95" s="382"/>
    </row>
    <row r="96" spans="1:46" s="48" customFormat="1" ht="97.9" customHeight="1" x14ac:dyDescent="0.25">
      <c r="A96" s="545" t="s">
        <v>237</v>
      </c>
      <c r="B96" s="545" t="s">
        <v>166</v>
      </c>
      <c r="C96" s="545" t="s">
        <v>167</v>
      </c>
      <c r="D96" s="545" t="s">
        <v>201</v>
      </c>
      <c r="E96" s="545" t="s">
        <v>294</v>
      </c>
      <c r="F96" s="545" t="s">
        <v>313</v>
      </c>
      <c r="G96" s="545"/>
      <c r="H96" s="383" t="s">
        <v>323</v>
      </c>
      <c r="I96" s="381" t="s">
        <v>324</v>
      </c>
      <c r="J96" s="381" t="s">
        <v>220</v>
      </c>
      <c r="K96" s="381" t="s">
        <v>324</v>
      </c>
      <c r="L96" s="385">
        <v>0.25</v>
      </c>
      <c r="M96" s="381" t="s">
        <v>176</v>
      </c>
      <c r="N96" s="381" t="s">
        <v>311</v>
      </c>
      <c r="O96" s="381">
        <v>4</v>
      </c>
      <c r="P96" s="381" t="s">
        <v>222</v>
      </c>
      <c r="Q96" s="421">
        <v>1</v>
      </c>
      <c r="R96" s="381">
        <v>2</v>
      </c>
      <c r="S96" s="381">
        <v>2</v>
      </c>
      <c r="T96" s="381"/>
      <c r="U96" s="381">
        <f>+Y96+Z96+AA96+AB96</f>
        <v>1</v>
      </c>
      <c r="V96" s="381"/>
      <c r="W96" s="381"/>
      <c r="X96" s="381">
        <f>+T96+U96</f>
        <v>1</v>
      </c>
      <c r="Y96" s="389">
        <v>0</v>
      </c>
      <c r="Z96" s="389">
        <v>1</v>
      </c>
      <c r="AA96" s="389">
        <v>0</v>
      </c>
      <c r="AB96" s="389">
        <v>0</v>
      </c>
      <c r="AC96" s="416">
        <f>+AE96*L96</f>
        <v>0.25</v>
      </c>
      <c r="AD96" s="416">
        <f>+AF96*L96</f>
        <v>6.25E-2</v>
      </c>
      <c r="AE96" s="387">
        <f>+U96/Q96</f>
        <v>1</v>
      </c>
      <c r="AF96" s="387">
        <f>+X96/O96</f>
        <v>0.25</v>
      </c>
      <c r="AG96" s="52"/>
      <c r="AH96" s="52"/>
      <c r="AI96" s="381" t="s">
        <v>222</v>
      </c>
      <c r="AJ96" s="381">
        <v>2</v>
      </c>
      <c r="AK96" s="384">
        <v>2</v>
      </c>
      <c r="AM96" s="382"/>
    </row>
    <row r="97" spans="1:46" s="48" customFormat="1" ht="50.1" customHeight="1" x14ac:dyDescent="0.25">
      <c r="A97" s="381"/>
      <c r="B97" s="383"/>
      <c r="C97" s="47"/>
      <c r="D97" s="381"/>
      <c r="E97" s="321"/>
      <c r="F97" s="555" t="s">
        <v>325</v>
      </c>
      <c r="G97" s="555"/>
      <c r="H97" s="555"/>
      <c r="I97" s="555"/>
      <c r="J97" s="555"/>
      <c r="K97" s="555"/>
      <c r="L97" s="555"/>
      <c r="M97" s="555"/>
      <c r="N97" s="555"/>
      <c r="O97" s="555"/>
      <c r="P97" s="555"/>
      <c r="Q97" s="555"/>
      <c r="R97" s="555"/>
      <c r="S97" s="555"/>
      <c r="T97" s="555"/>
      <c r="U97" s="555"/>
      <c r="V97" s="555"/>
      <c r="W97" s="555"/>
      <c r="X97" s="555"/>
      <c r="Y97" s="555"/>
      <c r="Z97" s="555"/>
      <c r="AA97" s="555"/>
      <c r="AB97" s="555"/>
      <c r="AC97" s="55">
        <f>+AC93+AC94+AC95+AC96</f>
        <v>0.81500000000000006</v>
      </c>
      <c r="AD97" s="55">
        <f>+AD93+AD94+AD95+AD96</f>
        <v>0.44000000000000006</v>
      </c>
      <c r="AE97" s="55">
        <f>AVERAGE(AE93:AE96)</f>
        <v>0.81500000000000006</v>
      </c>
      <c r="AF97" s="55">
        <f>AVERAGE(AF93:AF96)</f>
        <v>0.44000000000000006</v>
      </c>
      <c r="AG97" s="52"/>
      <c r="AH97" s="52"/>
      <c r="AI97" s="381"/>
      <c r="AJ97" s="381"/>
      <c r="AK97" s="384"/>
      <c r="AL97" s="382"/>
      <c r="AM97" s="382"/>
      <c r="AN97" s="54"/>
      <c r="AO97" s="54"/>
      <c r="AP97" s="54"/>
      <c r="AQ97" s="54"/>
      <c r="AR97" s="54"/>
      <c r="AS97" s="54"/>
      <c r="AT97" s="54"/>
    </row>
    <row r="98" spans="1:46" s="48" customFormat="1" ht="50.1" customHeight="1" x14ac:dyDescent="0.25">
      <c r="A98" s="545" t="s">
        <v>326</v>
      </c>
      <c r="B98" s="545" t="s">
        <v>327</v>
      </c>
      <c r="C98" s="545" t="s">
        <v>328</v>
      </c>
      <c r="D98" s="545" t="s">
        <v>329</v>
      </c>
      <c r="E98" s="545" t="s">
        <v>330</v>
      </c>
      <c r="F98" s="545" t="s">
        <v>331</v>
      </c>
      <c r="G98" s="545" t="s">
        <v>332</v>
      </c>
      <c r="H98" s="541" t="s">
        <v>333</v>
      </c>
      <c r="I98" s="533" t="s">
        <v>334</v>
      </c>
      <c r="J98" s="533" t="s">
        <v>335</v>
      </c>
      <c r="K98" s="533" t="s">
        <v>334</v>
      </c>
      <c r="L98" s="553">
        <v>0.15</v>
      </c>
      <c r="M98" s="533" t="s">
        <v>176</v>
      </c>
      <c r="N98" s="533" t="s">
        <v>336</v>
      </c>
      <c r="O98" s="533">
        <v>2800</v>
      </c>
      <c r="P98" s="533">
        <v>700</v>
      </c>
      <c r="Q98" s="535">
        <v>700</v>
      </c>
      <c r="R98" s="533">
        <v>700</v>
      </c>
      <c r="S98" s="533">
        <v>700</v>
      </c>
      <c r="T98" s="533">
        <v>1265</v>
      </c>
      <c r="U98" s="535">
        <f>+Y98+Z98+AA98+AB98</f>
        <v>800</v>
      </c>
      <c r="V98" s="535"/>
      <c r="W98" s="535"/>
      <c r="X98" s="535">
        <f>+U98+T98</f>
        <v>2065</v>
      </c>
      <c r="Y98" s="535">
        <v>261</v>
      </c>
      <c r="Z98" s="535">
        <v>0</v>
      </c>
      <c r="AA98" s="535">
        <v>300</v>
      </c>
      <c r="AB98" s="535">
        <v>239</v>
      </c>
      <c r="AC98" s="560">
        <f>+(AE98)*L98</f>
        <v>0.15</v>
      </c>
      <c r="AD98" s="560">
        <f>+(AF98)*L98</f>
        <v>0.110625</v>
      </c>
      <c r="AE98" s="558">
        <v>1</v>
      </c>
      <c r="AF98" s="560">
        <f>+X98/O98</f>
        <v>0.73750000000000004</v>
      </c>
      <c r="AG98" s="52"/>
      <c r="AH98" s="52"/>
      <c r="AI98" s="533">
        <v>700</v>
      </c>
      <c r="AJ98" s="533">
        <v>700</v>
      </c>
      <c r="AK98" s="554">
        <v>700</v>
      </c>
      <c r="AM98" s="585"/>
    </row>
    <row r="99" spans="1:46" s="48" customFormat="1" ht="50.1" customHeight="1" x14ac:dyDescent="0.25">
      <c r="A99" s="545" t="s">
        <v>326</v>
      </c>
      <c r="B99" s="545" t="s">
        <v>327</v>
      </c>
      <c r="C99" s="545" t="s">
        <v>328</v>
      </c>
      <c r="D99" s="545" t="s">
        <v>329</v>
      </c>
      <c r="E99" s="545" t="s">
        <v>330</v>
      </c>
      <c r="F99" s="545" t="s">
        <v>331</v>
      </c>
      <c r="G99" s="545"/>
      <c r="H99" s="541"/>
      <c r="I99" s="533"/>
      <c r="J99" s="533"/>
      <c r="K99" s="533"/>
      <c r="L99" s="553"/>
      <c r="M99" s="533"/>
      <c r="N99" s="533"/>
      <c r="O99" s="533"/>
      <c r="P99" s="533"/>
      <c r="Q99" s="536"/>
      <c r="R99" s="533"/>
      <c r="S99" s="533"/>
      <c r="T99" s="533"/>
      <c r="U99" s="536"/>
      <c r="V99" s="536"/>
      <c r="W99" s="536"/>
      <c r="X99" s="536"/>
      <c r="Y99" s="536"/>
      <c r="Z99" s="536"/>
      <c r="AA99" s="536"/>
      <c r="AB99" s="536"/>
      <c r="AC99" s="560"/>
      <c r="AD99" s="560"/>
      <c r="AE99" s="561"/>
      <c r="AF99" s="560"/>
      <c r="AG99" s="52"/>
      <c r="AH99" s="52"/>
      <c r="AI99" s="533"/>
      <c r="AJ99" s="533"/>
      <c r="AK99" s="554"/>
      <c r="AM99" s="585"/>
    </row>
    <row r="100" spans="1:46" s="48" customFormat="1" ht="50.1" customHeight="1" x14ac:dyDescent="0.25">
      <c r="A100" s="545" t="s">
        <v>326</v>
      </c>
      <c r="B100" s="545" t="s">
        <v>327</v>
      </c>
      <c r="C100" s="545" t="s">
        <v>328</v>
      </c>
      <c r="D100" s="545" t="s">
        <v>329</v>
      </c>
      <c r="E100" s="545" t="s">
        <v>330</v>
      </c>
      <c r="F100" s="545" t="s">
        <v>331</v>
      </c>
      <c r="G100" s="545"/>
      <c r="H100" s="541"/>
      <c r="I100" s="533"/>
      <c r="J100" s="533"/>
      <c r="K100" s="533"/>
      <c r="L100" s="553"/>
      <c r="M100" s="533"/>
      <c r="N100" s="533"/>
      <c r="O100" s="533"/>
      <c r="P100" s="533"/>
      <c r="Q100" s="536"/>
      <c r="R100" s="533"/>
      <c r="S100" s="533"/>
      <c r="T100" s="533"/>
      <c r="U100" s="536"/>
      <c r="V100" s="536"/>
      <c r="W100" s="536"/>
      <c r="X100" s="536">
        <f>+U98</f>
        <v>800</v>
      </c>
      <c r="Y100" s="536"/>
      <c r="Z100" s="536"/>
      <c r="AA100" s="536"/>
      <c r="AB100" s="536"/>
      <c r="AC100" s="560"/>
      <c r="AD100" s="560"/>
      <c r="AE100" s="561"/>
      <c r="AF100" s="560"/>
      <c r="AG100" s="52"/>
      <c r="AH100" s="52"/>
      <c r="AI100" s="533"/>
      <c r="AJ100" s="533"/>
      <c r="AK100" s="554"/>
      <c r="AM100" s="585"/>
    </row>
    <row r="101" spans="1:46" s="48" customFormat="1" ht="50.1" customHeight="1" x14ac:dyDescent="0.25">
      <c r="A101" s="545" t="s">
        <v>326</v>
      </c>
      <c r="B101" s="545" t="s">
        <v>327</v>
      </c>
      <c r="C101" s="545" t="s">
        <v>328</v>
      </c>
      <c r="D101" s="545" t="s">
        <v>329</v>
      </c>
      <c r="E101" s="545" t="s">
        <v>330</v>
      </c>
      <c r="F101" s="545" t="s">
        <v>331</v>
      </c>
      <c r="G101" s="545"/>
      <c r="H101" s="541"/>
      <c r="I101" s="533"/>
      <c r="J101" s="533"/>
      <c r="K101" s="533"/>
      <c r="L101" s="553"/>
      <c r="M101" s="533"/>
      <c r="N101" s="533"/>
      <c r="O101" s="533"/>
      <c r="P101" s="533"/>
      <c r="Q101" s="536"/>
      <c r="R101" s="533"/>
      <c r="S101" s="533"/>
      <c r="T101" s="533"/>
      <c r="U101" s="536"/>
      <c r="V101" s="536"/>
      <c r="W101" s="536"/>
      <c r="X101" s="536"/>
      <c r="Y101" s="536"/>
      <c r="Z101" s="536"/>
      <c r="AA101" s="536"/>
      <c r="AB101" s="536"/>
      <c r="AC101" s="560"/>
      <c r="AD101" s="560"/>
      <c r="AE101" s="561"/>
      <c r="AF101" s="560"/>
      <c r="AG101" s="52"/>
      <c r="AH101" s="52"/>
      <c r="AI101" s="533"/>
      <c r="AJ101" s="533"/>
      <c r="AK101" s="554"/>
      <c r="AM101" s="585"/>
    </row>
    <row r="102" spans="1:46" s="48" customFormat="1" ht="50.1" customHeight="1" x14ac:dyDescent="0.25">
      <c r="A102" s="545" t="s">
        <v>326</v>
      </c>
      <c r="B102" s="545" t="s">
        <v>327</v>
      </c>
      <c r="C102" s="545" t="s">
        <v>328</v>
      </c>
      <c r="D102" s="545" t="s">
        <v>329</v>
      </c>
      <c r="E102" s="545" t="s">
        <v>330</v>
      </c>
      <c r="F102" s="545" t="s">
        <v>331</v>
      </c>
      <c r="G102" s="545"/>
      <c r="H102" s="541"/>
      <c r="I102" s="533"/>
      <c r="J102" s="533"/>
      <c r="K102" s="533"/>
      <c r="L102" s="553"/>
      <c r="M102" s="533"/>
      <c r="N102" s="533"/>
      <c r="O102" s="533"/>
      <c r="P102" s="533"/>
      <c r="Q102" s="537"/>
      <c r="R102" s="533"/>
      <c r="S102" s="533"/>
      <c r="T102" s="533"/>
      <c r="U102" s="537"/>
      <c r="V102" s="537"/>
      <c r="W102" s="537"/>
      <c r="X102" s="537"/>
      <c r="Y102" s="537"/>
      <c r="Z102" s="537"/>
      <c r="AA102" s="537"/>
      <c r="AB102" s="537"/>
      <c r="AC102" s="560"/>
      <c r="AD102" s="560"/>
      <c r="AE102" s="559"/>
      <c r="AF102" s="560"/>
      <c r="AG102" s="52"/>
      <c r="AH102" s="52"/>
      <c r="AI102" s="533"/>
      <c r="AJ102" s="533"/>
      <c r="AK102" s="554"/>
      <c r="AM102" s="585"/>
    </row>
    <row r="103" spans="1:46" s="48" customFormat="1" ht="50.1" customHeight="1" x14ac:dyDescent="0.25">
      <c r="A103" s="545" t="s">
        <v>326</v>
      </c>
      <c r="B103" s="545" t="s">
        <v>327</v>
      </c>
      <c r="C103" s="545" t="s">
        <v>328</v>
      </c>
      <c r="D103" s="545" t="s">
        <v>329</v>
      </c>
      <c r="E103" s="545" t="s">
        <v>330</v>
      </c>
      <c r="F103" s="545" t="s">
        <v>331</v>
      </c>
      <c r="G103" s="545"/>
      <c r="H103" s="541" t="s">
        <v>337</v>
      </c>
      <c r="I103" s="533" t="s">
        <v>338</v>
      </c>
      <c r="J103" s="533" t="s">
        <v>339</v>
      </c>
      <c r="K103" s="533" t="s">
        <v>338</v>
      </c>
      <c r="L103" s="553">
        <v>0.2</v>
      </c>
      <c r="M103" s="533" t="s">
        <v>176</v>
      </c>
      <c r="N103" s="533" t="s">
        <v>340</v>
      </c>
      <c r="O103" s="533">
        <v>33822</v>
      </c>
      <c r="P103" s="533">
        <v>4500</v>
      </c>
      <c r="Q103" s="535">
        <v>8750</v>
      </c>
      <c r="R103" s="533">
        <v>8750</v>
      </c>
      <c r="S103" s="533">
        <v>11822</v>
      </c>
      <c r="T103" s="533">
        <v>7174</v>
      </c>
      <c r="U103" s="535">
        <f>+Y103+Z103+AA103+AB103</f>
        <v>8991</v>
      </c>
      <c r="V103" s="535"/>
      <c r="W103" s="535"/>
      <c r="X103" s="535">
        <f>+U103+T103</f>
        <v>16165</v>
      </c>
      <c r="Y103" s="535">
        <v>599</v>
      </c>
      <c r="Z103" s="535">
        <v>2886</v>
      </c>
      <c r="AA103" s="535">
        <v>3267</v>
      </c>
      <c r="AB103" s="535">
        <v>2239</v>
      </c>
      <c r="AC103" s="560">
        <f>+(AE103)*L103</f>
        <v>0.2</v>
      </c>
      <c r="AD103" s="560">
        <f>+(AF103)*L103</f>
        <v>9.5588670096386968E-2</v>
      </c>
      <c r="AE103" s="558">
        <v>1</v>
      </c>
      <c r="AF103" s="560">
        <f>+X103/O103</f>
        <v>0.47794335048193481</v>
      </c>
      <c r="AG103" s="52"/>
      <c r="AH103" s="52"/>
      <c r="AI103" s="533">
        <v>8750</v>
      </c>
      <c r="AJ103" s="533">
        <v>8750</v>
      </c>
      <c r="AK103" s="554">
        <v>11822</v>
      </c>
      <c r="AM103" s="585"/>
    </row>
    <row r="104" spans="1:46" s="48" customFormat="1" ht="50.1" customHeight="1" x14ac:dyDescent="0.25">
      <c r="A104" s="545" t="s">
        <v>326</v>
      </c>
      <c r="B104" s="545" t="s">
        <v>327</v>
      </c>
      <c r="C104" s="545" t="s">
        <v>328</v>
      </c>
      <c r="D104" s="545" t="s">
        <v>329</v>
      </c>
      <c r="E104" s="545" t="s">
        <v>330</v>
      </c>
      <c r="F104" s="545" t="s">
        <v>331</v>
      </c>
      <c r="G104" s="545"/>
      <c r="H104" s="541"/>
      <c r="I104" s="533"/>
      <c r="J104" s="533"/>
      <c r="K104" s="533"/>
      <c r="L104" s="553"/>
      <c r="M104" s="533"/>
      <c r="N104" s="533"/>
      <c r="O104" s="533"/>
      <c r="P104" s="533"/>
      <c r="Q104" s="536"/>
      <c r="R104" s="533"/>
      <c r="S104" s="533"/>
      <c r="T104" s="533"/>
      <c r="U104" s="536"/>
      <c r="V104" s="536"/>
      <c r="W104" s="536"/>
      <c r="X104" s="536"/>
      <c r="Y104" s="536"/>
      <c r="Z104" s="536"/>
      <c r="AA104" s="536"/>
      <c r="AB104" s="536"/>
      <c r="AC104" s="560"/>
      <c r="AD104" s="560"/>
      <c r="AE104" s="561"/>
      <c r="AF104" s="560"/>
      <c r="AG104" s="52"/>
      <c r="AH104" s="52"/>
      <c r="AI104" s="533"/>
      <c r="AJ104" s="533"/>
      <c r="AK104" s="554"/>
      <c r="AM104" s="585"/>
    </row>
    <row r="105" spans="1:46" s="48" customFormat="1" ht="50.1" customHeight="1" x14ac:dyDescent="0.25">
      <c r="A105" s="545" t="s">
        <v>326</v>
      </c>
      <c r="B105" s="545" t="s">
        <v>327</v>
      </c>
      <c r="C105" s="545" t="s">
        <v>328</v>
      </c>
      <c r="D105" s="545" t="s">
        <v>329</v>
      </c>
      <c r="E105" s="545" t="s">
        <v>330</v>
      </c>
      <c r="F105" s="545" t="s">
        <v>331</v>
      </c>
      <c r="G105" s="545"/>
      <c r="H105" s="541"/>
      <c r="I105" s="533"/>
      <c r="J105" s="533"/>
      <c r="K105" s="533"/>
      <c r="L105" s="553"/>
      <c r="M105" s="533"/>
      <c r="N105" s="533"/>
      <c r="O105" s="533"/>
      <c r="P105" s="533"/>
      <c r="Q105" s="537"/>
      <c r="R105" s="533"/>
      <c r="S105" s="533"/>
      <c r="T105" s="533"/>
      <c r="U105" s="537"/>
      <c r="V105" s="537"/>
      <c r="W105" s="537"/>
      <c r="X105" s="537"/>
      <c r="Y105" s="537"/>
      <c r="Z105" s="537"/>
      <c r="AA105" s="537"/>
      <c r="AB105" s="537"/>
      <c r="AC105" s="560"/>
      <c r="AD105" s="560"/>
      <c r="AE105" s="559"/>
      <c r="AF105" s="560"/>
      <c r="AG105" s="52"/>
      <c r="AH105" s="52"/>
      <c r="AI105" s="533"/>
      <c r="AJ105" s="533"/>
      <c r="AK105" s="554"/>
      <c r="AM105" s="585"/>
    </row>
    <row r="106" spans="1:46" s="48" customFormat="1" ht="63" customHeight="1" x14ac:dyDescent="0.25">
      <c r="A106" s="545" t="s">
        <v>326</v>
      </c>
      <c r="B106" s="545" t="s">
        <v>327</v>
      </c>
      <c r="C106" s="545" t="s">
        <v>328</v>
      </c>
      <c r="D106" s="545" t="s">
        <v>329</v>
      </c>
      <c r="E106" s="545" t="s">
        <v>330</v>
      </c>
      <c r="F106" s="545" t="s">
        <v>331</v>
      </c>
      <c r="G106" s="545"/>
      <c r="H106" s="383" t="s">
        <v>341</v>
      </c>
      <c r="I106" s="381" t="s">
        <v>342</v>
      </c>
      <c r="J106" s="381" t="s">
        <v>343</v>
      </c>
      <c r="K106" s="381" t="s">
        <v>342</v>
      </c>
      <c r="L106" s="385">
        <v>0.5</v>
      </c>
      <c r="M106" s="381" t="s">
        <v>216</v>
      </c>
      <c r="N106" s="381" t="s">
        <v>344</v>
      </c>
      <c r="O106" s="381">
        <v>2</v>
      </c>
      <c r="P106" s="381" t="s">
        <v>222</v>
      </c>
      <c r="Q106" s="381">
        <v>1</v>
      </c>
      <c r="R106" s="381">
        <v>1</v>
      </c>
      <c r="S106" s="381" t="s">
        <v>222</v>
      </c>
      <c r="T106" s="381"/>
      <c r="U106" s="381">
        <f>+Y106+Z106+AA106+AB106</f>
        <v>2</v>
      </c>
      <c r="V106" s="381"/>
      <c r="W106" s="381"/>
      <c r="X106" s="381">
        <f>+U106+T106</f>
        <v>2</v>
      </c>
      <c r="Y106" s="389">
        <v>0</v>
      </c>
      <c r="Z106" s="389">
        <v>1</v>
      </c>
      <c r="AA106" s="389">
        <v>0</v>
      </c>
      <c r="AB106" s="389">
        <v>1</v>
      </c>
      <c r="AC106" s="416">
        <f>+AE106*L106</f>
        <v>0.5</v>
      </c>
      <c r="AD106" s="416">
        <f>+AF106*L106</f>
        <v>0.5</v>
      </c>
      <c r="AE106" s="416">
        <v>1</v>
      </c>
      <c r="AF106" s="416">
        <f>+X106/O106</f>
        <v>1</v>
      </c>
      <c r="AG106" s="52"/>
      <c r="AH106" s="52"/>
      <c r="AI106" s="381">
        <v>1</v>
      </c>
      <c r="AJ106" s="381">
        <v>1</v>
      </c>
      <c r="AK106" s="384" t="s">
        <v>222</v>
      </c>
      <c r="AM106" s="382"/>
    </row>
    <row r="107" spans="1:46" s="48" customFormat="1" ht="73.900000000000006" customHeight="1" x14ac:dyDescent="0.25">
      <c r="A107" s="545" t="s">
        <v>326</v>
      </c>
      <c r="B107" s="545" t="s">
        <v>327</v>
      </c>
      <c r="C107" s="545" t="s">
        <v>328</v>
      </c>
      <c r="D107" s="545" t="s">
        <v>329</v>
      </c>
      <c r="E107" s="545" t="s">
        <v>330</v>
      </c>
      <c r="F107" s="545" t="s">
        <v>331</v>
      </c>
      <c r="G107" s="545"/>
      <c r="H107" s="383" t="s">
        <v>345</v>
      </c>
      <c r="I107" s="381" t="s">
        <v>346</v>
      </c>
      <c r="J107" s="381" t="s">
        <v>343</v>
      </c>
      <c r="K107" s="381" t="s">
        <v>346</v>
      </c>
      <c r="L107" s="385">
        <v>0.15</v>
      </c>
      <c r="M107" s="381" t="s">
        <v>216</v>
      </c>
      <c r="N107" s="381" t="s">
        <v>347</v>
      </c>
      <c r="O107" s="381">
        <v>3</v>
      </c>
      <c r="P107" s="381">
        <v>1</v>
      </c>
      <c r="Q107" s="381">
        <v>0</v>
      </c>
      <c r="R107" s="381">
        <v>1</v>
      </c>
      <c r="S107" s="381" t="s">
        <v>228</v>
      </c>
      <c r="T107" s="381">
        <v>1</v>
      </c>
      <c r="U107" s="422">
        <f>+Y107+Z107+AA107+AB107</f>
        <v>0.5</v>
      </c>
      <c r="V107" s="381"/>
      <c r="W107" s="381"/>
      <c r="X107" s="422">
        <f>+U107+T107</f>
        <v>1.5</v>
      </c>
      <c r="Y107" s="389"/>
      <c r="Z107" s="423">
        <v>0.1</v>
      </c>
      <c r="AA107" s="423"/>
      <c r="AB107" s="423">
        <v>0.4</v>
      </c>
      <c r="AC107" s="416">
        <f>+(AF107)*L107</f>
        <v>7.4999999999999997E-2</v>
      </c>
      <c r="AD107" s="416">
        <f>+(AF107)*L107</f>
        <v>7.4999999999999997E-2</v>
      </c>
      <c r="AE107" s="387"/>
      <c r="AF107" s="387">
        <f>+X107/O107</f>
        <v>0.5</v>
      </c>
      <c r="AG107" s="52"/>
      <c r="AH107" s="52"/>
      <c r="AI107" s="381">
        <v>1</v>
      </c>
      <c r="AJ107" s="381">
        <v>1</v>
      </c>
      <c r="AK107" s="384" t="s">
        <v>228</v>
      </c>
      <c r="AM107" s="382"/>
    </row>
    <row r="108" spans="1:46" s="48" customFormat="1" ht="50.1" customHeight="1" x14ac:dyDescent="0.25">
      <c r="A108" s="381"/>
      <c r="B108" s="383"/>
      <c r="C108" s="47"/>
      <c r="D108" s="381"/>
      <c r="E108" s="321"/>
      <c r="F108" s="555" t="s">
        <v>348</v>
      </c>
      <c r="G108" s="555"/>
      <c r="H108" s="555"/>
      <c r="I108" s="555"/>
      <c r="J108" s="555"/>
      <c r="K108" s="555"/>
      <c r="L108" s="555"/>
      <c r="M108" s="555"/>
      <c r="N108" s="555"/>
      <c r="O108" s="555"/>
      <c r="P108" s="555"/>
      <c r="Q108" s="555"/>
      <c r="R108" s="555"/>
      <c r="S108" s="555"/>
      <c r="T108" s="555"/>
      <c r="U108" s="555"/>
      <c r="V108" s="555"/>
      <c r="W108" s="555"/>
      <c r="X108" s="555"/>
      <c r="Y108" s="555"/>
      <c r="Z108" s="555"/>
      <c r="AA108" s="555"/>
      <c r="AB108" s="555"/>
      <c r="AC108" s="53">
        <f>+AC98+AC103+AC107+AC106</f>
        <v>0.92500000000000004</v>
      </c>
      <c r="AD108" s="53">
        <f>+AD98+AD103+AD107+AD106</f>
        <v>0.78121367009638698</v>
      </c>
      <c r="AE108" s="53">
        <f>AVERAGE(AE98:AE107)</f>
        <v>1</v>
      </c>
      <c r="AF108" s="53">
        <f>+(AF98+AF103+AF106+AF107)/4</f>
        <v>0.67886083762048366</v>
      </c>
      <c r="AG108" s="52"/>
      <c r="AH108" s="52"/>
      <c r="AI108" s="381"/>
      <c r="AJ108" s="381"/>
      <c r="AK108" s="384"/>
      <c r="AL108" s="382"/>
      <c r="AM108" s="382"/>
      <c r="AN108" s="54"/>
      <c r="AO108" s="54"/>
      <c r="AP108" s="54"/>
      <c r="AQ108" s="54"/>
      <c r="AR108" s="54"/>
      <c r="AS108" s="54"/>
      <c r="AT108" s="54"/>
    </row>
    <row r="109" spans="1:46" s="48" customFormat="1" ht="50.1" customHeight="1" x14ac:dyDescent="0.25">
      <c r="A109" s="545" t="s">
        <v>326</v>
      </c>
      <c r="B109" s="545" t="s">
        <v>327</v>
      </c>
      <c r="C109" s="545" t="s">
        <v>328</v>
      </c>
      <c r="D109" s="545" t="s">
        <v>329</v>
      </c>
      <c r="E109" s="545" t="s">
        <v>330</v>
      </c>
      <c r="F109" s="545" t="s">
        <v>349</v>
      </c>
      <c r="G109" s="545" t="s">
        <v>350</v>
      </c>
      <c r="H109" s="541" t="s">
        <v>351</v>
      </c>
      <c r="I109" s="533" t="s">
        <v>352</v>
      </c>
      <c r="J109" s="533" t="s">
        <v>353</v>
      </c>
      <c r="K109" s="533" t="s">
        <v>352</v>
      </c>
      <c r="L109" s="553">
        <v>0.4</v>
      </c>
      <c r="M109" s="533" t="s">
        <v>176</v>
      </c>
      <c r="N109" s="533" t="s">
        <v>354</v>
      </c>
      <c r="O109" s="533">
        <v>36000</v>
      </c>
      <c r="P109" s="533">
        <v>10000</v>
      </c>
      <c r="Q109" s="535">
        <v>9800</v>
      </c>
      <c r="R109" s="533">
        <v>10000</v>
      </c>
      <c r="S109" s="533">
        <v>10000</v>
      </c>
      <c r="T109" s="535">
        <v>10810</v>
      </c>
      <c r="U109" s="535">
        <f>+Y109+Z109+AA109+AB109</f>
        <v>10906</v>
      </c>
      <c r="V109" s="535"/>
      <c r="W109" s="535"/>
      <c r="X109" s="535">
        <f>+T109+U109</f>
        <v>21716</v>
      </c>
      <c r="Y109" s="535">
        <v>1263</v>
      </c>
      <c r="Z109" s="535">
        <v>3098</v>
      </c>
      <c r="AA109" s="535">
        <v>3892</v>
      </c>
      <c r="AB109" s="535">
        <v>2653</v>
      </c>
      <c r="AC109" s="560">
        <f>+(AE109)*L109</f>
        <v>0.4</v>
      </c>
      <c r="AD109" s="560">
        <f>+(AF109)*L109</f>
        <v>0.24128888888888889</v>
      </c>
      <c r="AE109" s="560">
        <v>1</v>
      </c>
      <c r="AF109" s="563">
        <f>+X109/O109</f>
        <v>0.60322222222222222</v>
      </c>
      <c r="AG109" s="52"/>
      <c r="AH109" s="52"/>
      <c r="AI109" s="533">
        <v>10000</v>
      </c>
      <c r="AJ109" s="533">
        <v>10000</v>
      </c>
      <c r="AK109" s="554">
        <v>10000</v>
      </c>
      <c r="AM109" s="585"/>
    </row>
    <row r="110" spans="1:46" s="48" customFormat="1" ht="50.1" customHeight="1" x14ac:dyDescent="0.25">
      <c r="A110" s="545" t="s">
        <v>326</v>
      </c>
      <c r="B110" s="545" t="s">
        <v>327</v>
      </c>
      <c r="C110" s="545" t="s">
        <v>328</v>
      </c>
      <c r="D110" s="545" t="s">
        <v>329</v>
      </c>
      <c r="E110" s="545" t="s">
        <v>330</v>
      </c>
      <c r="F110" s="545" t="s">
        <v>349</v>
      </c>
      <c r="G110" s="545"/>
      <c r="H110" s="541"/>
      <c r="I110" s="533"/>
      <c r="J110" s="533"/>
      <c r="K110" s="533"/>
      <c r="L110" s="553"/>
      <c r="M110" s="533"/>
      <c r="N110" s="533"/>
      <c r="O110" s="533"/>
      <c r="P110" s="533"/>
      <c r="Q110" s="536"/>
      <c r="R110" s="533"/>
      <c r="S110" s="533"/>
      <c r="T110" s="536"/>
      <c r="U110" s="536"/>
      <c r="V110" s="536"/>
      <c r="W110" s="536"/>
      <c r="X110" s="536"/>
      <c r="Y110" s="536"/>
      <c r="Z110" s="536"/>
      <c r="AA110" s="536"/>
      <c r="AB110" s="536"/>
      <c r="AC110" s="560"/>
      <c r="AD110" s="560"/>
      <c r="AE110" s="560" t="e">
        <f t="shared" ref="AE110:AE118" si="2">+U110/Q110</f>
        <v>#DIV/0!</v>
      </c>
      <c r="AF110" s="563"/>
      <c r="AG110" s="52"/>
      <c r="AH110" s="52"/>
      <c r="AI110" s="533"/>
      <c r="AJ110" s="533"/>
      <c r="AK110" s="554"/>
      <c r="AM110" s="585"/>
    </row>
    <row r="111" spans="1:46" s="48" customFormat="1" ht="50.1" customHeight="1" x14ac:dyDescent="0.25">
      <c r="A111" s="545" t="s">
        <v>326</v>
      </c>
      <c r="B111" s="545" t="s">
        <v>327</v>
      </c>
      <c r="C111" s="545" t="s">
        <v>328</v>
      </c>
      <c r="D111" s="545" t="s">
        <v>329</v>
      </c>
      <c r="E111" s="545" t="s">
        <v>330</v>
      </c>
      <c r="F111" s="545" t="s">
        <v>349</v>
      </c>
      <c r="G111" s="545"/>
      <c r="H111" s="541"/>
      <c r="I111" s="533"/>
      <c r="J111" s="533"/>
      <c r="K111" s="533"/>
      <c r="L111" s="553"/>
      <c r="M111" s="533"/>
      <c r="N111" s="533"/>
      <c r="O111" s="533"/>
      <c r="P111" s="533"/>
      <c r="Q111" s="536"/>
      <c r="R111" s="533"/>
      <c r="S111" s="533"/>
      <c r="T111" s="536"/>
      <c r="U111" s="536"/>
      <c r="V111" s="536"/>
      <c r="W111" s="536"/>
      <c r="X111" s="536"/>
      <c r="Y111" s="536"/>
      <c r="Z111" s="536"/>
      <c r="AA111" s="536"/>
      <c r="AB111" s="536"/>
      <c r="AC111" s="560"/>
      <c r="AD111" s="560"/>
      <c r="AE111" s="560" t="e">
        <f t="shared" si="2"/>
        <v>#DIV/0!</v>
      </c>
      <c r="AF111" s="563"/>
      <c r="AG111" s="52"/>
      <c r="AH111" s="52"/>
      <c r="AI111" s="533"/>
      <c r="AJ111" s="533"/>
      <c r="AK111" s="554"/>
      <c r="AM111" s="585"/>
    </row>
    <row r="112" spans="1:46" s="48" customFormat="1" ht="50.1" customHeight="1" x14ac:dyDescent="0.25">
      <c r="A112" s="545" t="s">
        <v>326</v>
      </c>
      <c r="B112" s="545" t="s">
        <v>327</v>
      </c>
      <c r="C112" s="545" t="s">
        <v>328</v>
      </c>
      <c r="D112" s="545" t="s">
        <v>329</v>
      </c>
      <c r="E112" s="545" t="s">
        <v>330</v>
      </c>
      <c r="F112" s="545" t="s">
        <v>349</v>
      </c>
      <c r="G112" s="545"/>
      <c r="H112" s="541"/>
      <c r="I112" s="533"/>
      <c r="J112" s="533"/>
      <c r="K112" s="533"/>
      <c r="L112" s="553"/>
      <c r="M112" s="533"/>
      <c r="N112" s="533"/>
      <c r="O112" s="533"/>
      <c r="P112" s="533"/>
      <c r="Q112" s="537"/>
      <c r="R112" s="533"/>
      <c r="S112" s="533"/>
      <c r="T112" s="537"/>
      <c r="U112" s="537"/>
      <c r="V112" s="537"/>
      <c r="W112" s="537"/>
      <c r="X112" s="537"/>
      <c r="Y112" s="537"/>
      <c r="Z112" s="537"/>
      <c r="AA112" s="537"/>
      <c r="AB112" s="537"/>
      <c r="AC112" s="560"/>
      <c r="AD112" s="560"/>
      <c r="AE112" s="560" t="e">
        <f t="shared" si="2"/>
        <v>#DIV/0!</v>
      </c>
      <c r="AF112" s="563"/>
      <c r="AG112" s="52"/>
      <c r="AH112" s="52"/>
      <c r="AI112" s="533"/>
      <c r="AJ112" s="533"/>
      <c r="AK112" s="554"/>
      <c r="AM112" s="585"/>
    </row>
    <row r="113" spans="1:46" s="48" customFormat="1" ht="95.45" customHeight="1" x14ac:dyDescent="0.25">
      <c r="A113" s="545" t="s">
        <v>326</v>
      </c>
      <c r="B113" s="545" t="s">
        <v>327</v>
      </c>
      <c r="C113" s="545" t="s">
        <v>328</v>
      </c>
      <c r="D113" s="545" t="s">
        <v>329</v>
      </c>
      <c r="E113" s="545" t="s">
        <v>330</v>
      </c>
      <c r="F113" s="545" t="s">
        <v>349</v>
      </c>
      <c r="G113" s="545"/>
      <c r="H113" s="383" t="s">
        <v>355</v>
      </c>
      <c r="I113" s="381" t="s">
        <v>356</v>
      </c>
      <c r="J113" s="381" t="s">
        <v>220</v>
      </c>
      <c r="K113" s="381" t="s">
        <v>356</v>
      </c>
      <c r="L113" s="385">
        <v>0.4</v>
      </c>
      <c r="M113" s="381" t="s">
        <v>176</v>
      </c>
      <c r="N113" s="381" t="s">
        <v>357</v>
      </c>
      <c r="O113" s="381">
        <f>480*4</f>
        <v>1920</v>
      </c>
      <c r="P113" s="381">
        <v>480</v>
      </c>
      <c r="Q113" s="381">
        <v>480</v>
      </c>
      <c r="R113" s="381">
        <v>480</v>
      </c>
      <c r="S113" s="381">
        <v>480</v>
      </c>
      <c r="T113" s="381">
        <v>177</v>
      </c>
      <c r="U113" s="381">
        <f>+Y113+Z113+AA113+AB113</f>
        <v>323</v>
      </c>
      <c r="V113" s="381"/>
      <c r="W113" s="381"/>
      <c r="X113" s="381">
        <f>+T113+U113</f>
        <v>500</v>
      </c>
      <c r="Y113" s="389">
        <v>16</v>
      </c>
      <c r="Z113" s="389">
        <v>64</v>
      </c>
      <c r="AA113" s="389">
        <v>110</v>
      </c>
      <c r="AB113" s="389">
        <v>133</v>
      </c>
      <c r="AC113" s="416">
        <f>+(AE113)*L113</f>
        <v>0.26916666666666672</v>
      </c>
      <c r="AD113" s="416">
        <f>+(AF113)*L113</f>
        <v>0.10416666666666669</v>
      </c>
      <c r="AE113" s="416">
        <f>+U113/Q113</f>
        <v>0.67291666666666672</v>
      </c>
      <c r="AF113" s="387">
        <f>+X113/O113</f>
        <v>0.26041666666666669</v>
      </c>
      <c r="AG113" s="52"/>
      <c r="AH113" s="52"/>
      <c r="AI113" s="381">
        <v>480</v>
      </c>
      <c r="AJ113" s="381">
        <v>480</v>
      </c>
      <c r="AK113" s="384">
        <v>480</v>
      </c>
      <c r="AM113" s="382"/>
    </row>
    <row r="114" spans="1:46" s="48" customFormat="1" ht="44.45" customHeight="1" x14ac:dyDescent="0.25">
      <c r="A114" s="545" t="s">
        <v>326</v>
      </c>
      <c r="B114" s="545" t="s">
        <v>327</v>
      </c>
      <c r="C114" s="545" t="s">
        <v>328</v>
      </c>
      <c r="D114" s="545" t="s">
        <v>329</v>
      </c>
      <c r="E114" s="545" t="s">
        <v>330</v>
      </c>
      <c r="F114" s="545" t="s">
        <v>349</v>
      </c>
      <c r="G114" s="545"/>
      <c r="H114" s="541" t="s">
        <v>358</v>
      </c>
      <c r="I114" s="533" t="s">
        <v>359</v>
      </c>
      <c r="J114" s="533" t="s">
        <v>360</v>
      </c>
      <c r="K114" s="533" t="s">
        <v>359</v>
      </c>
      <c r="L114" s="553">
        <v>0.05</v>
      </c>
      <c r="M114" s="533" t="s">
        <v>176</v>
      </c>
      <c r="N114" s="533" t="s">
        <v>234</v>
      </c>
      <c r="O114" s="533">
        <v>1</v>
      </c>
      <c r="P114" s="533">
        <v>0.5</v>
      </c>
      <c r="Q114" s="535">
        <v>0.5</v>
      </c>
      <c r="R114" s="533">
        <v>0</v>
      </c>
      <c r="S114" s="533">
        <v>0</v>
      </c>
      <c r="T114" s="533">
        <v>0.5</v>
      </c>
      <c r="U114" s="535">
        <f>+Y114+Z114+AA114+AB114</f>
        <v>0.5</v>
      </c>
      <c r="V114" s="535"/>
      <c r="W114" s="535"/>
      <c r="X114" s="535">
        <f>+T114+U114</f>
        <v>1</v>
      </c>
      <c r="Y114" s="535">
        <v>0</v>
      </c>
      <c r="Z114" s="535">
        <v>0</v>
      </c>
      <c r="AA114" s="535">
        <v>0.5</v>
      </c>
      <c r="AB114" s="535"/>
      <c r="AC114" s="560">
        <f>+(AE114)*L114</f>
        <v>0.05</v>
      </c>
      <c r="AD114" s="560">
        <f>+(AF114)*L114</f>
        <v>0.05</v>
      </c>
      <c r="AE114" s="560">
        <f>+U114/Q114</f>
        <v>1</v>
      </c>
      <c r="AF114" s="560">
        <f>+X114/O114</f>
        <v>1</v>
      </c>
      <c r="AG114" s="52"/>
      <c r="AH114" s="52"/>
      <c r="AI114" s="533">
        <v>0.5</v>
      </c>
      <c r="AJ114" s="533">
        <v>0</v>
      </c>
      <c r="AK114" s="554">
        <v>0</v>
      </c>
      <c r="AM114" s="585"/>
    </row>
    <row r="115" spans="1:46" s="48" customFormat="1" ht="50.1" customHeight="1" x14ac:dyDescent="0.25">
      <c r="A115" s="545" t="s">
        <v>326</v>
      </c>
      <c r="B115" s="545" t="s">
        <v>327</v>
      </c>
      <c r="C115" s="545" t="s">
        <v>328</v>
      </c>
      <c r="D115" s="545" t="s">
        <v>329</v>
      </c>
      <c r="E115" s="545" t="s">
        <v>330</v>
      </c>
      <c r="F115" s="545" t="s">
        <v>349</v>
      </c>
      <c r="G115" s="545"/>
      <c r="H115" s="541"/>
      <c r="I115" s="533"/>
      <c r="J115" s="533"/>
      <c r="K115" s="533"/>
      <c r="L115" s="553"/>
      <c r="M115" s="533"/>
      <c r="N115" s="533"/>
      <c r="O115" s="533"/>
      <c r="P115" s="533"/>
      <c r="Q115" s="537"/>
      <c r="R115" s="533"/>
      <c r="S115" s="533"/>
      <c r="T115" s="533"/>
      <c r="U115" s="537"/>
      <c r="V115" s="537"/>
      <c r="W115" s="537"/>
      <c r="X115" s="537"/>
      <c r="Y115" s="537"/>
      <c r="Z115" s="537"/>
      <c r="AA115" s="537"/>
      <c r="AB115" s="537"/>
      <c r="AC115" s="560"/>
      <c r="AD115" s="560"/>
      <c r="AE115" s="560" t="e">
        <f t="shared" si="2"/>
        <v>#DIV/0!</v>
      </c>
      <c r="AF115" s="560"/>
      <c r="AG115" s="52"/>
      <c r="AH115" s="52"/>
      <c r="AI115" s="533"/>
      <c r="AJ115" s="533"/>
      <c r="AK115" s="554"/>
      <c r="AM115" s="585"/>
    </row>
    <row r="116" spans="1:46" s="48" customFormat="1" ht="50.1" customHeight="1" x14ac:dyDescent="0.25">
      <c r="A116" s="545" t="s">
        <v>326</v>
      </c>
      <c r="B116" s="545" t="s">
        <v>327</v>
      </c>
      <c r="C116" s="545" t="s">
        <v>328</v>
      </c>
      <c r="D116" s="545" t="s">
        <v>329</v>
      </c>
      <c r="E116" s="545" t="s">
        <v>330</v>
      </c>
      <c r="F116" s="545" t="s">
        <v>349</v>
      </c>
      <c r="G116" s="545"/>
      <c r="H116" s="541" t="s">
        <v>361</v>
      </c>
      <c r="I116" s="533" t="s">
        <v>362</v>
      </c>
      <c r="J116" s="533" t="s">
        <v>363</v>
      </c>
      <c r="K116" s="535" t="s">
        <v>362</v>
      </c>
      <c r="L116" s="553">
        <v>0.15</v>
      </c>
      <c r="M116" s="533" t="s">
        <v>176</v>
      </c>
      <c r="N116" s="533" t="s">
        <v>364</v>
      </c>
      <c r="O116" s="533">
        <v>8000</v>
      </c>
      <c r="P116" s="533">
        <v>1000</v>
      </c>
      <c r="Q116" s="535">
        <v>2000</v>
      </c>
      <c r="R116" s="533">
        <v>2300</v>
      </c>
      <c r="S116" s="533">
        <v>2400</v>
      </c>
      <c r="T116" s="533">
        <v>1095</v>
      </c>
      <c r="U116" s="535">
        <f>+Y116+Z116+AA116+AB116</f>
        <v>2498</v>
      </c>
      <c r="V116" s="535"/>
      <c r="W116" s="535"/>
      <c r="X116" s="535">
        <f>+T116+U116</f>
        <v>3593</v>
      </c>
      <c r="Y116" s="535">
        <v>25</v>
      </c>
      <c r="Z116" s="535">
        <v>881</v>
      </c>
      <c r="AA116" s="535">
        <v>498</v>
      </c>
      <c r="AB116" s="535">
        <v>1094</v>
      </c>
      <c r="AC116" s="560">
        <f>+(AE116)*L116</f>
        <v>0.15</v>
      </c>
      <c r="AD116" s="560">
        <f>+(AF116)*L116</f>
        <v>6.7368749999999991E-2</v>
      </c>
      <c r="AE116" s="560">
        <v>1</v>
      </c>
      <c r="AF116" s="560">
        <f>+X116/O116</f>
        <v>0.449125</v>
      </c>
      <c r="AG116" s="52"/>
      <c r="AH116" s="52"/>
      <c r="AI116" s="533">
        <v>2300</v>
      </c>
      <c r="AJ116" s="533">
        <v>2300</v>
      </c>
      <c r="AK116" s="554">
        <v>2400</v>
      </c>
      <c r="AM116" s="585"/>
    </row>
    <row r="117" spans="1:46" s="48" customFormat="1" ht="50.1" customHeight="1" x14ac:dyDescent="0.25">
      <c r="A117" s="545" t="s">
        <v>326</v>
      </c>
      <c r="B117" s="545" t="s">
        <v>327</v>
      </c>
      <c r="C117" s="545" t="s">
        <v>328</v>
      </c>
      <c r="D117" s="545" t="s">
        <v>329</v>
      </c>
      <c r="E117" s="545" t="s">
        <v>330</v>
      </c>
      <c r="F117" s="545" t="s">
        <v>349</v>
      </c>
      <c r="G117" s="545"/>
      <c r="H117" s="541"/>
      <c r="I117" s="533"/>
      <c r="J117" s="533"/>
      <c r="K117" s="536"/>
      <c r="L117" s="553"/>
      <c r="M117" s="533"/>
      <c r="N117" s="533"/>
      <c r="O117" s="533"/>
      <c r="P117" s="533"/>
      <c r="Q117" s="536"/>
      <c r="R117" s="533"/>
      <c r="S117" s="533"/>
      <c r="T117" s="533"/>
      <c r="U117" s="536"/>
      <c r="V117" s="536"/>
      <c r="W117" s="536"/>
      <c r="X117" s="536"/>
      <c r="Y117" s="536"/>
      <c r="Z117" s="536"/>
      <c r="AA117" s="536"/>
      <c r="AB117" s="536"/>
      <c r="AC117" s="560"/>
      <c r="AD117" s="560"/>
      <c r="AE117" s="560" t="e">
        <f t="shared" si="2"/>
        <v>#DIV/0!</v>
      </c>
      <c r="AF117" s="560"/>
      <c r="AG117" s="52"/>
      <c r="AH117" s="52"/>
      <c r="AI117" s="533"/>
      <c r="AJ117" s="533"/>
      <c r="AK117" s="554"/>
      <c r="AM117" s="585"/>
    </row>
    <row r="118" spans="1:46" s="48" customFormat="1" ht="50.1" customHeight="1" x14ac:dyDescent="0.25">
      <c r="A118" s="545" t="s">
        <v>326</v>
      </c>
      <c r="B118" s="545" t="s">
        <v>327</v>
      </c>
      <c r="C118" s="545" t="s">
        <v>328</v>
      </c>
      <c r="D118" s="545" t="s">
        <v>329</v>
      </c>
      <c r="E118" s="545" t="s">
        <v>330</v>
      </c>
      <c r="F118" s="545" t="s">
        <v>349</v>
      </c>
      <c r="G118" s="545"/>
      <c r="H118" s="541"/>
      <c r="I118" s="533"/>
      <c r="J118" s="533"/>
      <c r="K118" s="537"/>
      <c r="L118" s="553"/>
      <c r="M118" s="533"/>
      <c r="N118" s="533"/>
      <c r="O118" s="533"/>
      <c r="P118" s="533"/>
      <c r="Q118" s="537"/>
      <c r="R118" s="533"/>
      <c r="S118" s="533"/>
      <c r="T118" s="533"/>
      <c r="U118" s="537"/>
      <c r="V118" s="536"/>
      <c r="W118" s="536"/>
      <c r="X118" s="537"/>
      <c r="Y118" s="537"/>
      <c r="Z118" s="537"/>
      <c r="AA118" s="537"/>
      <c r="AB118" s="537"/>
      <c r="AC118" s="560"/>
      <c r="AD118" s="560"/>
      <c r="AE118" s="560" t="e">
        <f t="shared" si="2"/>
        <v>#DIV/0!</v>
      </c>
      <c r="AF118" s="560"/>
      <c r="AG118" s="52"/>
      <c r="AH118" s="52"/>
      <c r="AI118" s="533"/>
      <c r="AJ118" s="533"/>
      <c r="AK118" s="554"/>
      <c r="AM118" s="585"/>
    </row>
    <row r="119" spans="1:46" s="48" customFormat="1" ht="50.1" customHeight="1" x14ac:dyDescent="0.25">
      <c r="A119" s="381"/>
      <c r="B119" s="383"/>
      <c r="C119" s="47"/>
      <c r="D119" s="381"/>
      <c r="E119" s="321"/>
      <c r="F119" s="555" t="s">
        <v>365</v>
      </c>
      <c r="G119" s="555"/>
      <c r="H119" s="555"/>
      <c r="I119" s="555"/>
      <c r="J119" s="555"/>
      <c r="K119" s="555"/>
      <c r="L119" s="555"/>
      <c r="M119" s="555"/>
      <c r="N119" s="555"/>
      <c r="O119" s="555"/>
      <c r="P119" s="555"/>
      <c r="Q119" s="555"/>
      <c r="R119" s="555"/>
      <c r="S119" s="555"/>
      <c r="T119" s="555"/>
      <c r="U119" s="555"/>
      <c r="V119" s="555"/>
      <c r="W119" s="555"/>
      <c r="X119" s="555"/>
      <c r="Y119" s="555"/>
      <c r="Z119" s="555"/>
      <c r="AA119" s="555"/>
      <c r="AB119" s="555"/>
      <c r="AC119" s="53">
        <f>+AC109+AC113+AC114+AC116</f>
        <v>0.86916666666666675</v>
      </c>
      <c r="AD119" s="53">
        <f>+AD109+AD113+AD114+AD116</f>
        <v>0.46282430555555554</v>
      </c>
      <c r="AE119" s="53">
        <f>+(AE109+AE113+AE114+AE116)/4</f>
        <v>0.91822916666666665</v>
      </c>
      <c r="AF119" s="53">
        <f>AVERAGE(AF109:AF118)</f>
        <v>0.57819097222222227</v>
      </c>
      <c r="AG119" s="52"/>
      <c r="AH119" s="52"/>
      <c r="AI119" s="381"/>
      <c r="AJ119" s="381"/>
      <c r="AK119" s="384"/>
      <c r="AL119" s="382"/>
      <c r="AM119" s="382"/>
      <c r="AN119" s="54"/>
      <c r="AO119" s="54"/>
      <c r="AP119" s="54"/>
      <c r="AQ119" s="54"/>
      <c r="AR119" s="54"/>
      <c r="AS119" s="54"/>
      <c r="AT119" s="54"/>
    </row>
    <row r="120" spans="1:46" s="48" customFormat="1" ht="50.1" customHeight="1" x14ac:dyDescent="0.25">
      <c r="A120" s="545" t="s">
        <v>326</v>
      </c>
      <c r="B120" s="545" t="s">
        <v>327</v>
      </c>
      <c r="C120" s="545" t="s">
        <v>328</v>
      </c>
      <c r="D120" s="545" t="s">
        <v>329</v>
      </c>
      <c r="E120" s="545" t="s">
        <v>330</v>
      </c>
      <c r="F120" s="545" t="s">
        <v>366</v>
      </c>
      <c r="G120" s="545" t="s">
        <v>367</v>
      </c>
      <c r="H120" s="541" t="s">
        <v>368</v>
      </c>
      <c r="I120" s="533" t="s">
        <v>369</v>
      </c>
      <c r="J120" s="533" t="s">
        <v>370</v>
      </c>
      <c r="K120" s="533" t="s">
        <v>369</v>
      </c>
      <c r="L120" s="553">
        <v>0.8</v>
      </c>
      <c r="M120" s="533" t="s">
        <v>176</v>
      </c>
      <c r="N120" s="533" t="s">
        <v>371</v>
      </c>
      <c r="O120" s="533">
        <v>63000</v>
      </c>
      <c r="P120" s="533">
        <v>10000</v>
      </c>
      <c r="Q120" s="535">
        <v>17700</v>
      </c>
      <c r="R120" s="533">
        <v>17700</v>
      </c>
      <c r="S120" s="533">
        <v>17600</v>
      </c>
      <c r="T120" s="533">
        <v>28292</v>
      </c>
      <c r="U120" s="535">
        <f>+Y120+Z120+AA120+AB120</f>
        <v>28016</v>
      </c>
      <c r="V120" s="533"/>
      <c r="W120" s="535"/>
      <c r="X120" s="535">
        <f>+U120+T120</f>
        <v>56308</v>
      </c>
      <c r="Y120" s="535">
        <v>1495</v>
      </c>
      <c r="Z120" s="535">
        <v>11116</v>
      </c>
      <c r="AA120" s="535">
        <v>4636</v>
      </c>
      <c r="AB120" s="535">
        <v>10769</v>
      </c>
      <c r="AC120" s="560">
        <f>+(AE120)*L120</f>
        <v>0.8</v>
      </c>
      <c r="AD120" s="560">
        <f>+(AF120)*L120</f>
        <v>0.71502222222222223</v>
      </c>
      <c r="AE120" s="558">
        <v>1</v>
      </c>
      <c r="AF120" s="560">
        <f>+X120/O120</f>
        <v>0.89377777777777778</v>
      </c>
      <c r="AG120" s="52"/>
      <c r="AH120" s="52"/>
      <c r="AI120" s="533">
        <v>17700</v>
      </c>
      <c r="AJ120" s="533">
        <v>17700</v>
      </c>
      <c r="AK120" s="554">
        <v>17600</v>
      </c>
      <c r="AM120" s="585"/>
    </row>
    <row r="121" spans="1:46" s="48" customFormat="1" ht="50.1" customHeight="1" x14ac:dyDescent="0.25">
      <c r="A121" s="545" t="s">
        <v>326</v>
      </c>
      <c r="B121" s="545" t="s">
        <v>327</v>
      </c>
      <c r="C121" s="545" t="s">
        <v>328</v>
      </c>
      <c r="D121" s="545" t="s">
        <v>329</v>
      </c>
      <c r="E121" s="545" t="s">
        <v>330</v>
      </c>
      <c r="F121" s="545" t="s">
        <v>366</v>
      </c>
      <c r="G121" s="545"/>
      <c r="H121" s="541"/>
      <c r="I121" s="533"/>
      <c r="J121" s="533"/>
      <c r="K121" s="533"/>
      <c r="L121" s="553"/>
      <c r="M121" s="533"/>
      <c r="N121" s="533"/>
      <c r="O121" s="533"/>
      <c r="P121" s="533"/>
      <c r="Q121" s="536"/>
      <c r="R121" s="533"/>
      <c r="S121" s="533"/>
      <c r="T121" s="533"/>
      <c r="U121" s="536"/>
      <c r="V121" s="533"/>
      <c r="W121" s="536"/>
      <c r="X121" s="536"/>
      <c r="Y121" s="536"/>
      <c r="Z121" s="536"/>
      <c r="AA121" s="536"/>
      <c r="AB121" s="536"/>
      <c r="AC121" s="560"/>
      <c r="AD121" s="560"/>
      <c r="AE121" s="561"/>
      <c r="AF121" s="560"/>
      <c r="AG121" s="52"/>
      <c r="AH121" s="52"/>
      <c r="AI121" s="533"/>
      <c r="AJ121" s="533"/>
      <c r="AK121" s="554"/>
      <c r="AM121" s="585"/>
    </row>
    <row r="122" spans="1:46" s="48" customFormat="1" ht="50.1" customHeight="1" x14ac:dyDescent="0.25">
      <c r="A122" s="545" t="s">
        <v>326</v>
      </c>
      <c r="B122" s="545" t="s">
        <v>327</v>
      </c>
      <c r="C122" s="545" t="s">
        <v>328</v>
      </c>
      <c r="D122" s="545" t="s">
        <v>329</v>
      </c>
      <c r="E122" s="545" t="s">
        <v>330</v>
      </c>
      <c r="F122" s="545" t="s">
        <v>366</v>
      </c>
      <c r="G122" s="545"/>
      <c r="H122" s="541"/>
      <c r="I122" s="533"/>
      <c r="J122" s="533"/>
      <c r="K122" s="533"/>
      <c r="L122" s="553"/>
      <c r="M122" s="533"/>
      <c r="N122" s="533"/>
      <c r="O122" s="533"/>
      <c r="P122" s="533"/>
      <c r="Q122" s="536"/>
      <c r="R122" s="533"/>
      <c r="S122" s="533"/>
      <c r="T122" s="533"/>
      <c r="U122" s="536"/>
      <c r="V122" s="533"/>
      <c r="W122" s="536"/>
      <c r="X122" s="536"/>
      <c r="Y122" s="536"/>
      <c r="Z122" s="536"/>
      <c r="AA122" s="536"/>
      <c r="AB122" s="536"/>
      <c r="AC122" s="560"/>
      <c r="AD122" s="560"/>
      <c r="AE122" s="561"/>
      <c r="AF122" s="560"/>
      <c r="AG122" s="52"/>
      <c r="AH122" s="52"/>
      <c r="AI122" s="533"/>
      <c r="AJ122" s="533"/>
      <c r="AK122" s="554"/>
      <c r="AM122" s="585"/>
    </row>
    <row r="123" spans="1:46" s="48" customFormat="1" ht="50.1" customHeight="1" x14ac:dyDescent="0.25">
      <c r="A123" s="545" t="s">
        <v>326</v>
      </c>
      <c r="B123" s="545" t="s">
        <v>327</v>
      </c>
      <c r="C123" s="545" t="s">
        <v>328</v>
      </c>
      <c r="D123" s="545" t="s">
        <v>329</v>
      </c>
      <c r="E123" s="545" t="s">
        <v>330</v>
      </c>
      <c r="F123" s="545" t="s">
        <v>366</v>
      </c>
      <c r="G123" s="545"/>
      <c r="H123" s="541"/>
      <c r="I123" s="533"/>
      <c r="J123" s="533"/>
      <c r="K123" s="533"/>
      <c r="L123" s="553"/>
      <c r="M123" s="533"/>
      <c r="N123" s="533"/>
      <c r="O123" s="533"/>
      <c r="P123" s="533"/>
      <c r="Q123" s="536"/>
      <c r="R123" s="533"/>
      <c r="S123" s="533"/>
      <c r="T123" s="533"/>
      <c r="U123" s="536"/>
      <c r="V123" s="533"/>
      <c r="W123" s="536"/>
      <c r="X123" s="536"/>
      <c r="Y123" s="536"/>
      <c r="Z123" s="536"/>
      <c r="AA123" s="536"/>
      <c r="AB123" s="536"/>
      <c r="AC123" s="560"/>
      <c r="AD123" s="560"/>
      <c r="AE123" s="561"/>
      <c r="AF123" s="560"/>
      <c r="AG123" s="52"/>
      <c r="AH123" s="52"/>
      <c r="AI123" s="533"/>
      <c r="AJ123" s="533"/>
      <c r="AK123" s="554"/>
      <c r="AM123" s="585"/>
    </row>
    <row r="124" spans="1:46" s="48" customFormat="1" ht="50.1" customHeight="1" x14ac:dyDescent="0.25">
      <c r="A124" s="545" t="s">
        <v>326</v>
      </c>
      <c r="B124" s="545" t="s">
        <v>327</v>
      </c>
      <c r="C124" s="545" t="s">
        <v>328</v>
      </c>
      <c r="D124" s="545" t="s">
        <v>329</v>
      </c>
      <c r="E124" s="545" t="s">
        <v>330</v>
      </c>
      <c r="F124" s="545" t="s">
        <v>366</v>
      </c>
      <c r="G124" s="545"/>
      <c r="H124" s="541"/>
      <c r="I124" s="533"/>
      <c r="J124" s="533"/>
      <c r="K124" s="533"/>
      <c r="L124" s="553"/>
      <c r="M124" s="533"/>
      <c r="N124" s="533"/>
      <c r="O124" s="533"/>
      <c r="P124" s="533"/>
      <c r="Q124" s="536"/>
      <c r="R124" s="533"/>
      <c r="S124" s="533"/>
      <c r="T124" s="533"/>
      <c r="U124" s="536"/>
      <c r="V124" s="533"/>
      <c r="W124" s="536"/>
      <c r="X124" s="536"/>
      <c r="Y124" s="536"/>
      <c r="Z124" s="536"/>
      <c r="AA124" s="536"/>
      <c r="AB124" s="536"/>
      <c r="AC124" s="560"/>
      <c r="AD124" s="560"/>
      <c r="AE124" s="561"/>
      <c r="AF124" s="560"/>
      <c r="AG124" s="52"/>
      <c r="AH124" s="52"/>
      <c r="AI124" s="533"/>
      <c r="AJ124" s="533"/>
      <c r="AK124" s="554"/>
      <c r="AM124" s="585"/>
    </row>
    <row r="125" spans="1:46" s="48" customFormat="1" ht="50.1" customHeight="1" x14ac:dyDescent="0.25">
      <c r="A125" s="545" t="s">
        <v>326</v>
      </c>
      <c r="B125" s="545" t="s">
        <v>327</v>
      </c>
      <c r="C125" s="545" t="s">
        <v>328</v>
      </c>
      <c r="D125" s="545" t="s">
        <v>329</v>
      </c>
      <c r="E125" s="545" t="s">
        <v>330</v>
      </c>
      <c r="F125" s="545" t="s">
        <v>366</v>
      </c>
      <c r="G125" s="545"/>
      <c r="H125" s="541"/>
      <c r="I125" s="533"/>
      <c r="J125" s="533"/>
      <c r="K125" s="533"/>
      <c r="L125" s="553"/>
      <c r="M125" s="533"/>
      <c r="N125" s="533"/>
      <c r="O125" s="533"/>
      <c r="P125" s="533"/>
      <c r="Q125" s="537"/>
      <c r="R125" s="533"/>
      <c r="S125" s="533"/>
      <c r="T125" s="533"/>
      <c r="U125" s="537"/>
      <c r="V125" s="533"/>
      <c r="W125" s="537"/>
      <c r="X125" s="537"/>
      <c r="Y125" s="537"/>
      <c r="Z125" s="537"/>
      <c r="AA125" s="537"/>
      <c r="AB125" s="537"/>
      <c r="AC125" s="560"/>
      <c r="AD125" s="560"/>
      <c r="AE125" s="559"/>
      <c r="AF125" s="560"/>
      <c r="AG125" s="52"/>
      <c r="AH125" s="52"/>
      <c r="AI125" s="533"/>
      <c r="AJ125" s="533"/>
      <c r="AK125" s="554"/>
      <c r="AM125" s="585"/>
    </row>
    <row r="126" spans="1:46" s="48" customFormat="1" ht="50.1" customHeight="1" x14ac:dyDescent="0.25">
      <c r="A126" s="545" t="s">
        <v>326</v>
      </c>
      <c r="B126" s="545" t="s">
        <v>327</v>
      </c>
      <c r="C126" s="545" t="s">
        <v>328</v>
      </c>
      <c r="D126" s="545" t="s">
        <v>329</v>
      </c>
      <c r="E126" s="545" t="s">
        <v>330</v>
      </c>
      <c r="F126" s="545" t="s">
        <v>366</v>
      </c>
      <c r="G126" s="545"/>
      <c r="H126" s="541" t="s">
        <v>372</v>
      </c>
      <c r="I126" s="533" t="s">
        <v>373</v>
      </c>
      <c r="J126" s="533" t="s">
        <v>374</v>
      </c>
      <c r="K126" s="533" t="s">
        <v>373</v>
      </c>
      <c r="L126" s="553">
        <v>0.2</v>
      </c>
      <c r="M126" s="533" t="s">
        <v>176</v>
      </c>
      <c r="N126" s="533" t="s">
        <v>357</v>
      </c>
      <c r="O126" s="533">
        <v>2300</v>
      </c>
      <c r="P126" s="533">
        <v>350</v>
      </c>
      <c r="Q126" s="535">
        <v>650</v>
      </c>
      <c r="R126" s="533">
        <v>650</v>
      </c>
      <c r="S126" s="533">
        <v>650</v>
      </c>
      <c r="T126" s="533">
        <v>946</v>
      </c>
      <c r="U126" s="535">
        <f>+Y126+Z126+AA126+AB126</f>
        <v>888</v>
      </c>
      <c r="V126" s="533"/>
      <c r="W126" s="535"/>
      <c r="X126" s="535">
        <f>+U126+T126</f>
        <v>1834</v>
      </c>
      <c r="Y126" s="535">
        <v>149</v>
      </c>
      <c r="Z126" s="535">
        <v>157</v>
      </c>
      <c r="AA126" s="535">
        <v>461</v>
      </c>
      <c r="AB126" s="535">
        <v>121</v>
      </c>
      <c r="AC126" s="560">
        <f>+(AE126)*L126</f>
        <v>0.2</v>
      </c>
      <c r="AD126" s="560">
        <f>+(AF126)*L126</f>
        <v>0.15947826086956524</v>
      </c>
      <c r="AE126" s="558">
        <v>1</v>
      </c>
      <c r="AF126" s="560">
        <f>+X126/O126</f>
        <v>0.79739130434782612</v>
      </c>
      <c r="AG126" s="52"/>
      <c r="AH126" s="52"/>
      <c r="AI126" s="533">
        <v>650</v>
      </c>
      <c r="AJ126" s="533">
        <v>650</v>
      </c>
      <c r="AK126" s="554">
        <v>650</v>
      </c>
      <c r="AM126" s="585"/>
    </row>
    <row r="127" spans="1:46" s="48" customFormat="1" ht="50.1" customHeight="1" x14ac:dyDescent="0.25">
      <c r="A127" s="545" t="s">
        <v>326</v>
      </c>
      <c r="B127" s="545" t="s">
        <v>327</v>
      </c>
      <c r="C127" s="545" t="s">
        <v>328</v>
      </c>
      <c r="D127" s="545" t="s">
        <v>329</v>
      </c>
      <c r="E127" s="545" t="s">
        <v>330</v>
      </c>
      <c r="F127" s="545" t="s">
        <v>366</v>
      </c>
      <c r="G127" s="545"/>
      <c r="H127" s="541"/>
      <c r="I127" s="533"/>
      <c r="J127" s="533"/>
      <c r="K127" s="533"/>
      <c r="L127" s="553"/>
      <c r="M127" s="533"/>
      <c r="N127" s="533"/>
      <c r="O127" s="533"/>
      <c r="P127" s="533"/>
      <c r="Q127" s="537"/>
      <c r="R127" s="533"/>
      <c r="S127" s="533"/>
      <c r="T127" s="533"/>
      <c r="U127" s="537"/>
      <c r="V127" s="533"/>
      <c r="W127" s="537"/>
      <c r="X127" s="537"/>
      <c r="Y127" s="537"/>
      <c r="Z127" s="537"/>
      <c r="AA127" s="537"/>
      <c r="AB127" s="537"/>
      <c r="AC127" s="560"/>
      <c r="AD127" s="560"/>
      <c r="AE127" s="559"/>
      <c r="AF127" s="560"/>
      <c r="AG127" s="52"/>
      <c r="AH127" s="52"/>
      <c r="AI127" s="533"/>
      <c r="AJ127" s="533"/>
      <c r="AK127" s="554"/>
      <c r="AM127" s="585"/>
    </row>
    <row r="128" spans="1:46" s="48" customFormat="1" ht="50.1" customHeight="1" x14ac:dyDescent="0.25">
      <c r="A128" s="381"/>
      <c r="B128" s="383"/>
      <c r="C128" s="47"/>
      <c r="D128" s="381"/>
      <c r="E128" s="321"/>
      <c r="F128" s="555" t="s">
        <v>375</v>
      </c>
      <c r="G128" s="555"/>
      <c r="H128" s="555"/>
      <c r="I128" s="555"/>
      <c r="J128" s="555"/>
      <c r="K128" s="555"/>
      <c r="L128" s="555"/>
      <c r="M128" s="555"/>
      <c r="N128" s="555"/>
      <c r="O128" s="555"/>
      <c r="P128" s="555"/>
      <c r="Q128" s="555"/>
      <c r="R128" s="555"/>
      <c r="S128" s="555"/>
      <c r="T128" s="555"/>
      <c r="U128" s="555"/>
      <c r="V128" s="555"/>
      <c r="W128" s="555"/>
      <c r="X128" s="555"/>
      <c r="Y128" s="555"/>
      <c r="Z128" s="555"/>
      <c r="AA128" s="555"/>
      <c r="AB128" s="555"/>
      <c r="AC128" s="53">
        <f>+AC120+AC126</f>
        <v>1</v>
      </c>
      <c r="AD128" s="53">
        <f>+AD120+AD126</f>
        <v>0.87450048309178752</v>
      </c>
      <c r="AE128" s="53">
        <f>AVERAGE(AE120:AE127)</f>
        <v>1</v>
      </c>
      <c r="AF128" s="53">
        <f>AVERAGE(AF120:AF127)</f>
        <v>0.84558454106280201</v>
      </c>
      <c r="AG128" s="52"/>
      <c r="AH128" s="52"/>
      <c r="AI128" s="381"/>
      <c r="AJ128" s="381"/>
      <c r="AK128" s="384"/>
      <c r="AL128" s="382"/>
      <c r="AM128" s="382"/>
      <c r="AN128" s="54"/>
      <c r="AO128" s="54"/>
      <c r="AP128" s="54"/>
      <c r="AQ128" s="54"/>
      <c r="AR128" s="54"/>
      <c r="AS128" s="54"/>
      <c r="AT128" s="54"/>
    </row>
    <row r="129" spans="1:46" s="48" customFormat="1" ht="50.1" customHeight="1" x14ac:dyDescent="0.25">
      <c r="A129" s="533" t="s">
        <v>376</v>
      </c>
      <c r="B129" s="533" t="s">
        <v>377</v>
      </c>
      <c r="C129" s="533" t="s">
        <v>378</v>
      </c>
      <c r="D129" s="533" t="s">
        <v>379</v>
      </c>
      <c r="E129" s="533" t="s">
        <v>380</v>
      </c>
      <c r="F129" s="533" t="s">
        <v>381</v>
      </c>
      <c r="G129" s="533" t="s">
        <v>382</v>
      </c>
      <c r="H129" s="541" t="s">
        <v>383</v>
      </c>
      <c r="I129" s="533" t="s">
        <v>384</v>
      </c>
      <c r="J129" s="533" t="s">
        <v>385</v>
      </c>
      <c r="K129" s="533" t="s">
        <v>384</v>
      </c>
      <c r="L129" s="553">
        <v>1</v>
      </c>
      <c r="M129" s="533" t="s">
        <v>176</v>
      </c>
      <c r="N129" s="533" t="s">
        <v>386</v>
      </c>
      <c r="O129" s="533">
        <v>1300</v>
      </c>
      <c r="P129" s="533">
        <v>550</v>
      </c>
      <c r="Q129" s="535">
        <v>200</v>
      </c>
      <c r="R129" s="533">
        <v>275</v>
      </c>
      <c r="S129" s="533">
        <v>275</v>
      </c>
      <c r="T129" s="533">
        <v>579</v>
      </c>
      <c r="U129" s="535">
        <f>+Y129+Z129+AA129+AB129</f>
        <v>543</v>
      </c>
      <c r="V129" s="535"/>
      <c r="W129" s="535"/>
      <c r="X129" s="535">
        <f>+U129+T129</f>
        <v>1122</v>
      </c>
      <c r="Y129" s="535">
        <v>0</v>
      </c>
      <c r="Z129" s="535">
        <v>40</v>
      </c>
      <c r="AA129" s="535">
        <v>55</v>
      </c>
      <c r="AB129" s="535">
        <v>448</v>
      </c>
      <c r="AC129" s="560">
        <f>+(AE129)*L129</f>
        <v>1</v>
      </c>
      <c r="AD129" s="560">
        <f>+(AF129)*L129</f>
        <v>0.86307692307692307</v>
      </c>
      <c r="AE129" s="558">
        <v>1</v>
      </c>
      <c r="AF129" s="560">
        <f>+X129/O129</f>
        <v>0.86307692307692307</v>
      </c>
      <c r="AG129" s="52"/>
      <c r="AH129" s="52"/>
      <c r="AI129" s="533">
        <v>200</v>
      </c>
      <c r="AJ129" s="533">
        <v>275</v>
      </c>
      <c r="AK129" s="554">
        <v>275</v>
      </c>
      <c r="AM129" s="585"/>
    </row>
    <row r="130" spans="1:46" s="48" customFormat="1" ht="50.1" customHeight="1" x14ac:dyDescent="0.25">
      <c r="A130" s="533" t="s">
        <v>376</v>
      </c>
      <c r="B130" s="533" t="s">
        <v>377</v>
      </c>
      <c r="C130" s="533" t="s">
        <v>378</v>
      </c>
      <c r="D130" s="533" t="s">
        <v>379</v>
      </c>
      <c r="E130" s="533" t="s">
        <v>380</v>
      </c>
      <c r="F130" s="533" t="s">
        <v>381</v>
      </c>
      <c r="G130" s="533" t="s">
        <v>382</v>
      </c>
      <c r="H130" s="541"/>
      <c r="I130" s="533"/>
      <c r="J130" s="533"/>
      <c r="K130" s="533"/>
      <c r="L130" s="553"/>
      <c r="M130" s="533"/>
      <c r="N130" s="533"/>
      <c r="O130" s="533"/>
      <c r="P130" s="533"/>
      <c r="Q130" s="536"/>
      <c r="R130" s="533"/>
      <c r="S130" s="533"/>
      <c r="T130" s="533"/>
      <c r="U130" s="536"/>
      <c r="V130" s="536"/>
      <c r="W130" s="536"/>
      <c r="X130" s="536"/>
      <c r="Y130" s="536"/>
      <c r="Z130" s="536"/>
      <c r="AA130" s="536"/>
      <c r="AB130" s="536"/>
      <c r="AC130" s="560"/>
      <c r="AD130" s="560"/>
      <c r="AE130" s="561"/>
      <c r="AF130" s="560"/>
      <c r="AG130" s="52"/>
      <c r="AH130" s="52"/>
      <c r="AI130" s="533"/>
      <c r="AJ130" s="533"/>
      <c r="AK130" s="554"/>
      <c r="AM130" s="585"/>
    </row>
    <row r="131" spans="1:46" s="48" customFormat="1" ht="50.1" customHeight="1" x14ac:dyDescent="0.25">
      <c r="A131" s="533" t="s">
        <v>376</v>
      </c>
      <c r="B131" s="533" t="s">
        <v>377</v>
      </c>
      <c r="C131" s="533" t="s">
        <v>378</v>
      </c>
      <c r="D131" s="533" t="s">
        <v>379</v>
      </c>
      <c r="E131" s="533" t="s">
        <v>380</v>
      </c>
      <c r="F131" s="533" t="s">
        <v>381</v>
      </c>
      <c r="G131" s="533" t="s">
        <v>382</v>
      </c>
      <c r="H131" s="541"/>
      <c r="I131" s="533"/>
      <c r="J131" s="533"/>
      <c r="K131" s="533"/>
      <c r="L131" s="553"/>
      <c r="M131" s="533"/>
      <c r="N131" s="533"/>
      <c r="O131" s="533"/>
      <c r="P131" s="533"/>
      <c r="Q131" s="536"/>
      <c r="R131" s="533"/>
      <c r="S131" s="533"/>
      <c r="T131" s="533"/>
      <c r="U131" s="536"/>
      <c r="V131" s="536"/>
      <c r="W131" s="536"/>
      <c r="X131" s="536"/>
      <c r="Y131" s="536"/>
      <c r="Z131" s="536"/>
      <c r="AA131" s="536"/>
      <c r="AB131" s="536"/>
      <c r="AC131" s="560"/>
      <c r="AD131" s="560"/>
      <c r="AE131" s="561"/>
      <c r="AF131" s="560"/>
      <c r="AG131" s="52"/>
      <c r="AH131" s="52"/>
      <c r="AI131" s="533"/>
      <c r="AJ131" s="533"/>
      <c r="AK131" s="554"/>
      <c r="AM131" s="585"/>
    </row>
    <row r="132" spans="1:46" s="48" customFormat="1" ht="50.1" customHeight="1" x14ac:dyDescent="0.25">
      <c r="A132" s="533" t="s">
        <v>376</v>
      </c>
      <c r="B132" s="533" t="s">
        <v>377</v>
      </c>
      <c r="C132" s="533" t="s">
        <v>378</v>
      </c>
      <c r="D132" s="533" t="s">
        <v>379</v>
      </c>
      <c r="E132" s="533" t="s">
        <v>380</v>
      </c>
      <c r="F132" s="533" t="s">
        <v>381</v>
      </c>
      <c r="G132" s="533" t="s">
        <v>382</v>
      </c>
      <c r="H132" s="541"/>
      <c r="I132" s="533"/>
      <c r="J132" s="533"/>
      <c r="K132" s="533"/>
      <c r="L132" s="553"/>
      <c r="M132" s="533"/>
      <c r="N132" s="533"/>
      <c r="O132" s="533"/>
      <c r="P132" s="533"/>
      <c r="Q132" s="536"/>
      <c r="R132" s="533"/>
      <c r="S132" s="533"/>
      <c r="T132" s="533"/>
      <c r="U132" s="536"/>
      <c r="V132" s="536"/>
      <c r="W132" s="536"/>
      <c r="X132" s="536"/>
      <c r="Y132" s="536"/>
      <c r="Z132" s="536"/>
      <c r="AA132" s="536"/>
      <c r="AB132" s="536"/>
      <c r="AC132" s="560"/>
      <c r="AD132" s="560"/>
      <c r="AE132" s="561"/>
      <c r="AF132" s="560"/>
      <c r="AG132" s="52"/>
      <c r="AH132" s="52"/>
      <c r="AI132" s="533"/>
      <c r="AJ132" s="533"/>
      <c r="AK132" s="554"/>
      <c r="AM132" s="585"/>
    </row>
    <row r="133" spans="1:46" s="48" customFormat="1" ht="50.1" customHeight="1" x14ac:dyDescent="0.25">
      <c r="A133" s="533" t="s">
        <v>376</v>
      </c>
      <c r="B133" s="533" t="s">
        <v>377</v>
      </c>
      <c r="C133" s="533" t="s">
        <v>378</v>
      </c>
      <c r="D133" s="533" t="s">
        <v>379</v>
      </c>
      <c r="E133" s="533" t="s">
        <v>380</v>
      </c>
      <c r="F133" s="533" t="s">
        <v>381</v>
      </c>
      <c r="G133" s="533" t="s">
        <v>382</v>
      </c>
      <c r="H133" s="541"/>
      <c r="I133" s="533"/>
      <c r="J133" s="533"/>
      <c r="K133" s="533"/>
      <c r="L133" s="553"/>
      <c r="M133" s="533"/>
      <c r="N133" s="533"/>
      <c r="O133" s="533"/>
      <c r="P133" s="533"/>
      <c r="Q133" s="537"/>
      <c r="R133" s="533"/>
      <c r="S133" s="533"/>
      <c r="T133" s="533"/>
      <c r="U133" s="537"/>
      <c r="V133" s="537"/>
      <c r="W133" s="537"/>
      <c r="X133" s="537"/>
      <c r="Y133" s="537"/>
      <c r="Z133" s="537"/>
      <c r="AA133" s="537"/>
      <c r="AB133" s="537"/>
      <c r="AC133" s="560"/>
      <c r="AD133" s="560"/>
      <c r="AE133" s="559"/>
      <c r="AF133" s="560"/>
      <c r="AG133" s="52"/>
      <c r="AH133" s="52"/>
      <c r="AI133" s="533"/>
      <c r="AJ133" s="533"/>
      <c r="AK133" s="554"/>
      <c r="AM133" s="585"/>
    </row>
    <row r="134" spans="1:46" s="48" customFormat="1" ht="50.1" customHeight="1" x14ac:dyDescent="0.25">
      <c r="A134" s="381"/>
      <c r="B134" s="383"/>
      <c r="C134" s="47"/>
      <c r="D134" s="381"/>
      <c r="E134" s="321"/>
      <c r="F134" s="555" t="s">
        <v>387</v>
      </c>
      <c r="G134" s="555"/>
      <c r="H134" s="555"/>
      <c r="I134" s="555"/>
      <c r="J134" s="555"/>
      <c r="K134" s="555"/>
      <c r="L134" s="555"/>
      <c r="M134" s="555"/>
      <c r="N134" s="555"/>
      <c r="O134" s="555"/>
      <c r="P134" s="555"/>
      <c r="Q134" s="555"/>
      <c r="R134" s="555"/>
      <c r="S134" s="555"/>
      <c r="T134" s="555"/>
      <c r="U134" s="555"/>
      <c r="V134" s="555"/>
      <c r="W134" s="555"/>
      <c r="X134" s="555"/>
      <c r="Y134" s="555"/>
      <c r="Z134" s="555"/>
      <c r="AA134" s="555"/>
      <c r="AB134" s="555"/>
      <c r="AC134" s="53">
        <f>+AC129</f>
        <v>1</v>
      </c>
      <c r="AD134" s="53">
        <f>+AD129</f>
        <v>0.86307692307692307</v>
      </c>
      <c r="AE134" s="53">
        <f>AVERAGE(AE129)</f>
        <v>1</v>
      </c>
      <c r="AF134" s="53">
        <f>+AF129</f>
        <v>0.86307692307692307</v>
      </c>
      <c r="AG134" s="52"/>
      <c r="AH134" s="52"/>
      <c r="AI134" s="381"/>
      <c r="AJ134" s="381"/>
      <c r="AK134" s="384"/>
      <c r="AL134" s="382"/>
      <c r="AM134" s="382"/>
      <c r="AN134" s="54"/>
      <c r="AO134" s="54"/>
      <c r="AP134" s="54"/>
      <c r="AQ134" s="54"/>
      <c r="AR134" s="54"/>
      <c r="AS134" s="54"/>
      <c r="AT134" s="54"/>
    </row>
    <row r="135" spans="1:46" s="48" customFormat="1" ht="50.1" customHeight="1" x14ac:dyDescent="0.25">
      <c r="A135" s="545" t="s">
        <v>388</v>
      </c>
      <c r="B135" s="545" t="s">
        <v>377</v>
      </c>
      <c r="C135" s="545" t="s">
        <v>378</v>
      </c>
      <c r="D135" s="538" t="s">
        <v>389</v>
      </c>
      <c r="E135" s="538" t="s">
        <v>390</v>
      </c>
      <c r="F135" s="538" t="s">
        <v>391</v>
      </c>
      <c r="G135" s="538" t="s">
        <v>392</v>
      </c>
      <c r="H135" s="541" t="s">
        <v>393</v>
      </c>
      <c r="I135" s="533" t="s">
        <v>394</v>
      </c>
      <c r="J135" s="533" t="s">
        <v>197</v>
      </c>
      <c r="K135" s="533" t="s">
        <v>394</v>
      </c>
      <c r="L135" s="553">
        <v>0.05</v>
      </c>
      <c r="M135" s="533" t="s">
        <v>176</v>
      </c>
      <c r="N135" s="533" t="s">
        <v>395</v>
      </c>
      <c r="O135" s="533">
        <v>1</v>
      </c>
      <c r="P135" s="533" t="s">
        <v>222</v>
      </c>
      <c r="Q135" s="535">
        <v>0.3</v>
      </c>
      <c r="R135" s="533">
        <v>0.3</v>
      </c>
      <c r="S135" s="533">
        <v>0.4</v>
      </c>
      <c r="T135" s="533"/>
      <c r="U135" s="535">
        <f>+Y135+Z135+AA135+AB135</f>
        <v>0.30000000000000004</v>
      </c>
      <c r="V135" s="535"/>
      <c r="W135" s="535"/>
      <c r="X135" s="535">
        <f>+T135+U135</f>
        <v>0.30000000000000004</v>
      </c>
      <c r="Y135" s="535">
        <v>0</v>
      </c>
      <c r="Z135" s="535">
        <v>0</v>
      </c>
      <c r="AA135" s="535">
        <v>0.2</v>
      </c>
      <c r="AB135" s="535">
        <v>0.1</v>
      </c>
      <c r="AC135" s="568">
        <f>+AE135*L135</f>
        <v>5.0000000000000017E-2</v>
      </c>
      <c r="AD135" s="564">
        <f>+(AF135)*L135</f>
        <v>1.5000000000000003E-2</v>
      </c>
      <c r="AE135" s="567">
        <f>+U135/Q135</f>
        <v>1.0000000000000002</v>
      </c>
      <c r="AF135" s="557">
        <f>+X135/O135</f>
        <v>0.30000000000000004</v>
      </c>
      <c r="AG135" s="52"/>
      <c r="AH135" s="52"/>
      <c r="AI135" s="533">
        <v>0.3</v>
      </c>
      <c r="AJ135" s="533">
        <v>0.3</v>
      </c>
      <c r="AK135" s="554">
        <v>0.4</v>
      </c>
      <c r="AM135" s="585"/>
    </row>
    <row r="136" spans="1:46" s="48" customFormat="1" ht="50.1" customHeight="1" x14ac:dyDescent="0.25">
      <c r="A136" s="545" t="s">
        <v>388</v>
      </c>
      <c r="B136" s="545" t="s">
        <v>377</v>
      </c>
      <c r="C136" s="545" t="s">
        <v>378</v>
      </c>
      <c r="D136" s="539"/>
      <c r="E136" s="539" t="s">
        <v>390</v>
      </c>
      <c r="F136" s="539" t="s">
        <v>391</v>
      </c>
      <c r="G136" s="539"/>
      <c r="H136" s="541"/>
      <c r="I136" s="533"/>
      <c r="J136" s="533"/>
      <c r="K136" s="533"/>
      <c r="L136" s="553"/>
      <c r="M136" s="533"/>
      <c r="N136" s="533"/>
      <c r="O136" s="533"/>
      <c r="P136" s="533"/>
      <c r="Q136" s="536"/>
      <c r="R136" s="533"/>
      <c r="S136" s="533"/>
      <c r="T136" s="533"/>
      <c r="U136" s="536"/>
      <c r="V136" s="536"/>
      <c r="W136" s="536"/>
      <c r="X136" s="536"/>
      <c r="Y136" s="536"/>
      <c r="Z136" s="536"/>
      <c r="AA136" s="536"/>
      <c r="AB136" s="536"/>
      <c r="AC136" s="569"/>
      <c r="AD136" s="565"/>
      <c r="AE136" s="536"/>
      <c r="AF136" s="533"/>
      <c r="AG136" s="52"/>
      <c r="AH136" s="52"/>
      <c r="AI136" s="533"/>
      <c r="AJ136" s="533"/>
      <c r="AK136" s="554"/>
      <c r="AM136" s="585"/>
    </row>
    <row r="137" spans="1:46" s="48" customFormat="1" ht="50.1" customHeight="1" x14ac:dyDescent="0.25">
      <c r="A137" s="545" t="s">
        <v>388</v>
      </c>
      <c r="B137" s="545" t="s">
        <v>377</v>
      </c>
      <c r="C137" s="545" t="s">
        <v>378</v>
      </c>
      <c r="D137" s="539"/>
      <c r="E137" s="539" t="s">
        <v>390</v>
      </c>
      <c r="F137" s="539" t="s">
        <v>391</v>
      </c>
      <c r="G137" s="539"/>
      <c r="H137" s="541"/>
      <c r="I137" s="533"/>
      <c r="J137" s="533"/>
      <c r="K137" s="533"/>
      <c r="L137" s="553"/>
      <c r="M137" s="533"/>
      <c r="N137" s="533"/>
      <c r="O137" s="533"/>
      <c r="P137" s="533"/>
      <c r="Q137" s="537"/>
      <c r="R137" s="533"/>
      <c r="S137" s="533"/>
      <c r="T137" s="533"/>
      <c r="U137" s="537"/>
      <c r="V137" s="537"/>
      <c r="W137" s="537"/>
      <c r="X137" s="537"/>
      <c r="Y137" s="537"/>
      <c r="Z137" s="537"/>
      <c r="AA137" s="537"/>
      <c r="AB137" s="537"/>
      <c r="AC137" s="570"/>
      <c r="AD137" s="566"/>
      <c r="AE137" s="537"/>
      <c r="AF137" s="533"/>
      <c r="AG137" s="52"/>
      <c r="AH137" s="52"/>
      <c r="AI137" s="533"/>
      <c r="AJ137" s="533"/>
      <c r="AK137" s="554"/>
      <c r="AM137" s="585"/>
    </row>
    <row r="138" spans="1:46" s="48" customFormat="1" ht="50.1" customHeight="1" x14ac:dyDescent="0.25">
      <c r="A138" s="545" t="s">
        <v>388</v>
      </c>
      <c r="B138" s="545" t="s">
        <v>377</v>
      </c>
      <c r="C138" s="545" t="s">
        <v>378</v>
      </c>
      <c r="D138" s="539"/>
      <c r="E138" s="539" t="s">
        <v>390</v>
      </c>
      <c r="F138" s="539" t="s">
        <v>391</v>
      </c>
      <c r="G138" s="539"/>
      <c r="H138" s="541" t="s">
        <v>396</v>
      </c>
      <c r="I138" s="533" t="s">
        <v>397</v>
      </c>
      <c r="J138" s="533" t="s">
        <v>398</v>
      </c>
      <c r="K138" s="533" t="s">
        <v>397</v>
      </c>
      <c r="L138" s="553">
        <v>0.5</v>
      </c>
      <c r="M138" s="533" t="s">
        <v>176</v>
      </c>
      <c r="N138" s="533" t="s">
        <v>300</v>
      </c>
      <c r="O138" s="533">
        <v>4000</v>
      </c>
      <c r="P138" s="533">
        <v>500</v>
      </c>
      <c r="Q138" s="535">
        <v>1300</v>
      </c>
      <c r="R138" s="533">
        <v>1400</v>
      </c>
      <c r="S138" s="533">
        <v>800</v>
      </c>
      <c r="T138" s="533">
        <v>1339</v>
      </c>
      <c r="U138" s="535">
        <f>+Y138+Z138+AA138+AB138</f>
        <v>1953</v>
      </c>
      <c r="V138" s="535"/>
      <c r="W138" s="535"/>
      <c r="X138" s="535">
        <f>+T138+U138</f>
        <v>3292</v>
      </c>
      <c r="Y138" s="535">
        <v>55</v>
      </c>
      <c r="Z138" s="535">
        <v>395</v>
      </c>
      <c r="AA138" s="535">
        <v>792</v>
      </c>
      <c r="AB138" s="535">
        <v>711</v>
      </c>
      <c r="AC138" s="558">
        <f>+(AE138)*L138</f>
        <v>0.5</v>
      </c>
      <c r="AD138" s="558">
        <f>+(AF138)*L138</f>
        <v>0.41149999999999998</v>
      </c>
      <c r="AE138" s="558">
        <v>1</v>
      </c>
      <c r="AF138" s="560">
        <f>+X138/O138</f>
        <v>0.82299999999999995</v>
      </c>
      <c r="AG138" s="52"/>
      <c r="AH138" s="52"/>
      <c r="AI138" s="533">
        <v>1300</v>
      </c>
      <c r="AJ138" s="533">
        <v>1400</v>
      </c>
      <c r="AK138" s="554">
        <v>800</v>
      </c>
      <c r="AM138" s="585"/>
    </row>
    <row r="139" spans="1:46" s="48" customFormat="1" ht="50.1" customHeight="1" x14ac:dyDescent="0.25">
      <c r="A139" s="545" t="s">
        <v>388</v>
      </c>
      <c r="B139" s="545" t="s">
        <v>377</v>
      </c>
      <c r="C139" s="545" t="s">
        <v>378</v>
      </c>
      <c r="D139" s="539"/>
      <c r="E139" s="539" t="s">
        <v>390</v>
      </c>
      <c r="F139" s="539" t="s">
        <v>391</v>
      </c>
      <c r="G139" s="539"/>
      <c r="H139" s="541"/>
      <c r="I139" s="533"/>
      <c r="J139" s="533"/>
      <c r="K139" s="533"/>
      <c r="L139" s="553"/>
      <c r="M139" s="533"/>
      <c r="N139" s="533"/>
      <c r="O139" s="533"/>
      <c r="P139" s="533"/>
      <c r="Q139" s="537"/>
      <c r="R139" s="533"/>
      <c r="S139" s="533"/>
      <c r="T139" s="533"/>
      <c r="U139" s="537"/>
      <c r="V139" s="537"/>
      <c r="W139" s="537"/>
      <c r="X139" s="537"/>
      <c r="Y139" s="537"/>
      <c r="Z139" s="537"/>
      <c r="AA139" s="537"/>
      <c r="AB139" s="537"/>
      <c r="AC139" s="559"/>
      <c r="AD139" s="559"/>
      <c r="AE139" s="559"/>
      <c r="AF139" s="560"/>
      <c r="AG139" s="52"/>
      <c r="AH139" s="52"/>
      <c r="AI139" s="533"/>
      <c r="AJ139" s="533"/>
      <c r="AK139" s="554"/>
      <c r="AM139" s="585"/>
    </row>
    <row r="140" spans="1:46" s="48" customFormat="1" ht="57.6" customHeight="1" x14ac:dyDescent="0.25">
      <c r="A140" s="545" t="s">
        <v>388</v>
      </c>
      <c r="B140" s="545" t="s">
        <v>377</v>
      </c>
      <c r="C140" s="545" t="s">
        <v>378</v>
      </c>
      <c r="D140" s="539"/>
      <c r="E140" s="539" t="s">
        <v>390</v>
      </c>
      <c r="F140" s="539" t="s">
        <v>391</v>
      </c>
      <c r="G140" s="539"/>
      <c r="H140" s="383" t="s">
        <v>399</v>
      </c>
      <c r="I140" s="381" t="s">
        <v>400</v>
      </c>
      <c r="J140" s="381" t="s">
        <v>174</v>
      </c>
      <c r="K140" s="381" t="s">
        <v>400</v>
      </c>
      <c r="L140" s="385">
        <v>0.15</v>
      </c>
      <c r="M140" s="381" t="s">
        <v>176</v>
      </c>
      <c r="N140" s="381" t="s">
        <v>401</v>
      </c>
      <c r="O140" s="381">
        <v>3</v>
      </c>
      <c r="P140" s="381" t="s">
        <v>222</v>
      </c>
      <c r="Q140" s="381">
        <v>1</v>
      </c>
      <c r="R140" s="381">
        <v>1</v>
      </c>
      <c r="S140" s="381">
        <v>1</v>
      </c>
      <c r="T140" s="381"/>
      <c r="U140" s="381">
        <f>+Y140+Z140+AA140+AB140</f>
        <v>1</v>
      </c>
      <c r="V140" s="381"/>
      <c r="W140" s="381"/>
      <c r="X140" s="381">
        <f>+T140+U140</f>
        <v>1</v>
      </c>
      <c r="Y140" s="389">
        <v>0</v>
      </c>
      <c r="Z140" s="389">
        <v>0</v>
      </c>
      <c r="AA140" s="389">
        <v>0</v>
      </c>
      <c r="AB140" s="389">
        <v>1</v>
      </c>
      <c r="AC140" s="416">
        <f>+AE140*L140</f>
        <v>0.15</v>
      </c>
      <c r="AD140" s="416">
        <f>+(AF140)*L140</f>
        <v>4.9999999999999996E-2</v>
      </c>
      <c r="AE140" s="416">
        <f>+U140/Q140</f>
        <v>1</v>
      </c>
      <c r="AF140" s="416">
        <f>+X140/O140</f>
        <v>0.33333333333333331</v>
      </c>
      <c r="AG140" s="52"/>
      <c r="AH140" s="52"/>
      <c r="AI140" s="381">
        <v>1</v>
      </c>
      <c r="AJ140" s="381">
        <v>1</v>
      </c>
      <c r="AK140" s="384">
        <v>1</v>
      </c>
      <c r="AM140" s="382"/>
    </row>
    <row r="141" spans="1:46" s="48" customFormat="1" ht="50.1" customHeight="1" x14ac:dyDescent="0.25">
      <c r="A141" s="545" t="s">
        <v>388</v>
      </c>
      <c r="B141" s="545" t="s">
        <v>377</v>
      </c>
      <c r="C141" s="545" t="s">
        <v>378</v>
      </c>
      <c r="D141" s="539"/>
      <c r="E141" s="539" t="s">
        <v>390</v>
      </c>
      <c r="F141" s="539" t="s">
        <v>391</v>
      </c>
      <c r="G141" s="539"/>
      <c r="H141" s="541" t="s">
        <v>402</v>
      </c>
      <c r="I141" s="533" t="s">
        <v>403</v>
      </c>
      <c r="J141" s="533" t="s">
        <v>404</v>
      </c>
      <c r="K141" s="533" t="s">
        <v>403</v>
      </c>
      <c r="L141" s="553">
        <v>0.3</v>
      </c>
      <c r="M141" s="533" t="s">
        <v>216</v>
      </c>
      <c r="N141" s="533" t="s">
        <v>405</v>
      </c>
      <c r="O141" s="533">
        <v>100</v>
      </c>
      <c r="P141" s="533" t="s">
        <v>222</v>
      </c>
      <c r="Q141" s="535">
        <v>20</v>
      </c>
      <c r="R141" s="533">
        <v>30</v>
      </c>
      <c r="S141" s="533">
        <v>20</v>
      </c>
      <c r="T141" s="533"/>
      <c r="U141" s="535">
        <f>+Y141+Z141+AA141+AB141</f>
        <v>50</v>
      </c>
      <c r="V141" s="535"/>
      <c r="W141" s="535"/>
      <c r="X141" s="535">
        <f>+T141+U141</f>
        <v>50</v>
      </c>
      <c r="Y141" s="535">
        <v>0</v>
      </c>
      <c r="Z141" s="535">
        <v>0</v>
      </c>
      <c r="AA141" s="535">
        <v>0</v>
      </c>
      <c r="AB141" s="535">
        <v>50</v>
      </c>
      <c r="AC141" s="535">
        <f>+AE141*L141</f>
        <v>0.3</v>
      </c>
      <c r="AD141" s="564">
        <f>+(AF141)*L141</f>
        <v>0.15</v>
      </c>
      <c r="AE141" s="567">
        <v>1</v>
      </c>
      <c r="AF141" s="557">
        <f>+X141/O141</f>
        <v>0.5</v>
      </c>
      <c r="AG141" s="52"/>
      <c r="AH141" s="52"/>
      <c r="AI141" s="533">
        <v>50</v>
      </c>
      <c r="AJ141" s="533">
        <v>30</v>
      </c>
      <c r="AK141" s="554">
        <v>20</v>
      </c>
      <c r="AM141" s="585"/>
    </row>
    <row r="142" spans="1:46" s="48" customFormat="1" ht="50.1" customHeight="1" x14ac:dyDescent="0.25">
      <c r="A142" s="545" t="s">
        <v>388</v>
      </c>
      <c r="B142" s="545" t="s">
        <v>377</v>
      </c>
      <c r="C142" s="545" t="s">
        <v>378</v>
      </c>
      <c r="D142" s="539"/>
      <c r="E142" s="539" t="s">
        <v>390</v>
      </c>
      <c r="F142" s="539" t="s">
        <v>391</v>
      </c>
      <c r="G142" s="539"/>
      <c r="H142" s="541"/>
      <c r="I142" s="533"/>
      <c r="J142" s="533"/>
      <c r="K142" s="533"/>
      <c r="L142" s="553"/>
      <c r="M142" s="533"/>
      <c r="N142" s="533"/>
      <c r="O142" s="533"/>
      <c r="P142" s="533"/>
      <c r="Q142" s="536"/>
      <c r="R142" s="533"/>
      <c r="S142" s="533"/>
      <c r="T142" s="533"/>
      <c r="U142" s="536"/>
      <c r="V142" s="536"/>
      <c r="W142" s="536"/>
      <c r="X142" s="536"/>
      <c r="Y142" s="536"/>
      <c r="Z142" s="536"/>
      <c r="AA142" s="536"/>
      <c r="AB142" s="536"/>
      <c r="AC142" s="536"/>
      <c r="AD142" s="565"/>
      <c r="AE142" s="536"/>
      <c r="AF142" s="533"/>
      <c r="AG142" s="52"/>
      <c r="AH142" s="52"/>
      <c r="AI142" s="533"/>
      <c r="AJ142" s="533"/>
      <c r="AK142" s="554"/>
      <c r="AM142" s="585"/>
    </row>
    <row r="143" spans="1:46" s="48" customFormat="1" ht="50.1" customHeight="1" x14ac:dyDescent="0.25">
      <c r="A143" s="545" t="s">
        <v>388</v>
      </c>
      <c r="B143" s="545" t="s">
        <v>377</v>
      </c>
      <c r="C143" s="545" t="s">
        <v>378</v>
      </c>
      <c r="D143" s="539"/>
      <c r="E143" s="539" t="s">
        <v>390</v>
      </c>
      <c r="F143" s="539" t="s">
        <v>391</v>
      </c>
      <c r="G143" s="539"/>
      <c r="H143" s="541"/>
      <c r="I143" s="533"/>
      <c r="J143" s="533"/>
      <c r="K143" s="533"/>
      <c r="L143" s="553"/>
      <c r="M143" s="533"/>
      <c r="N143" s="533"/>
      <c r="O143" s="533"/>
      <c r="P143" s="533"/>
      <c r="Q143" s="536"/>
      <c r="R143" s="533"/>
      <c r="S143" s="533"/>
      <c r="T143" s="533"/>
      <c r="U143" s="536"/>
      <c r="V143" s="536"/>
      <c r="W143" s="536"/>
      <c r="X143" s="536"/>
      <c r="Y143" s="536"/>
      <c r="Z143" s="536"/>
      <c r="AA143" s="536"/>
      <c r="AB143" s="536"/>
      <c r="AC143" s="536"/>
      <c r="AD143" s="565"/>
      <c r="AE143" s="536"/>
      <c r="AF143" s="533"/>
      <c r="AG143" s="52"/>
      <c r="AH143" s="52"/>
      <c r="AI143" s="533"/>
      <c r="AJ143" s="533"/>
      <c r="AK143" s="554"/>
      <c r="AM143" s="585"/>
    </row>
    <row r="144" spans="1:46" s="48" customFormat="1" ht="50.1" customHeight="1" x14ac:dyDescent="0.25">
      <c r="A144" s="545" t="s">
        <v>388</v>
      </c>
      <c r="B144" s="545" t="s">
        <v>377</v>
      </c>
      <c r="C144" s="545" t="s">
        <v>378</v>
      </c>
      <c r="D144" s="540"/>
      <c r="E144" s="540" t="s">
        <v>390</v>
      </c>
      <c r="F144" s="540" t="s">
        <v>391</v>
      </c>
      <c r="G144" s="540"/>
      <c r="H144" s="541"/>
      <c r="I144" s="533"/>
      <c r="J144" s="533"/>
      <c r="K144" s="533"/>
      <c r="L144" s="553"/>
      <c r="M144" s="533"/>
      <c r="N144" s="533"/>
      <c r="O144" s="533"/>
      <c r="P144" s="533"/>
      <c r="Q144" s="537"/>
      <c r="R144" s="533"/>
      <c r="S144" s="533"/>
      <c r="T144" s="533"/>
      <c r="U144" s="537"/>
      <c r="V144" s="537"/>
      <c r="W144" s="537"/>
      <c r="X144" s="537"/>
      <c r="Y144" s="537"/>
      <c r="Z144" s="537"/>
      <c r="AA144" s="537"/>
      <c r="AB144" s="537"/>
      <c r="AC144" s="537"/>
      <c r="AD144" s="566"/>
      <c r="AE144" s="537"/>
      <c r="AF144" s="533"/>
      <c r="AG144" s="52"/>
      <c r="AH144" s="52"/>
      <c r="AI144" s="533"/>
      <c r="AJ144" s="533"/>
      <c r="AK144" s="554"/>
      <c r="AM144" s="585"/>
    </row>
    <row r="145" spans="1:46" s="48" customFormat="1" ht="50.1" customHeight="1" x14ac:dyDescent="0.25">
      <c r="A145" s="545"/>
      <c r="B145" s="545"/>
      <c r="C145" s="545"/>
      <c r="D145" s="56"/>
      <c r="E145" s="56"/>
      <c r="F145" s="555" t="s">
        <v>406</v>
      </c>
      <c r="G145" s="555"/>
      <c r="H145" s="555"/>
      <c r="I145" s="555"/>
      <c r="J145" s="555"/>
      <c r="K145" s="555"/>
      <c r="L145" s="555"/>
      <c r="M145" s="555"/>
      <c r="N145" s="555"/>
      <c r="O145" s="555"/>
      <c r="P145" s="555"/>
      <c r="Q145" s="555"/>
      <c r="R145" s="555"/>
      <c r="S145" s="555"/>
      <c r="T145" s="555"/>
      <c r="U145" s="555"/>
      <c r="V145" s="555"/>
      <c r="W145" s="555"/>
      <c r="X145" s="555"/>
      <c r="Y145" s="555"/>
      <c r="Z145" s="555"/>
      <c r="AA145" s="555"/>
      <c r="AB145" s="555"/>
      <c r="AC145" s="53">
        <f>+AC135+AC138+AC140+AC141</f>
        <v>1</v>
      </c>
      <c r="AD145" s="53">
        <f>+AD135+AD138+AD140+AD141</f>
        <v>0.62649999999999995</v>
      </c>
      <c r="AE145" s="53">
        <f>AVERAGE(AE135:AE144)</f>
        <v>1</v>
      </c>
      <c r="AF145" s="53">
        <f>+AVERAGE(AF135:AF144)</f>
        <v>0.48908333333333331</v>
      </c>
      <c r="AG145" s="52"/>
      <c r="AH145" s="52"/>
      <c r="AI145" s="381"/>
      <c r="AJ145" s="381"/>
      <c r="AK145" s="384"/>
      <c r="AM145" s="382"/>
    </row>
    <row r="146" spans="1:46" s="48" customFormat="1" ht="50.1" customHeight="1" x14ac:dyDescent="0.25">
      <c r="A146" s="545" t="s">
        <v>388</v>
      </c>
      <c r="B146" s="545" t="s">
        <v>377</v>
      </c>
      <c r="C146" s="545" t="s">
        <v>378</v>
      </c>
      <c r="D146" s="538" t="s">
        <v>389</v>
      </c>
      <c r="E146" s="538" t="s">
        <v>390</v>
      </c>
      <c r="F146" s="538" t="s">
        <v>407</v>
      </c>
      <c r="G146" s="538"/>
      <c r="H146" s="383" t="s">
        <v>408</v>
      </c>
      <c r="I146" s="381" t="s">
        <v>409</v>
      </c>
      <c r="J146" s="381" t="s">
        <v>410</v>
      </c>
      <c r="K146" s="381" t="s">
        <v>409</v>
      </c>
      <c r="L146" s="385">
        <v>0.3</v>
      </c>
      <c r="M146" s="381" t="s">
        <v>176</v>
      </c>
      <c r="N146" s="381" t="s">
        <v>411</v>
      </c>
      <c r="O146" s="381">
        <v>2000</v>
      </c>
      <c r="P146" s="381">
        <v>300</v>
      </c>
      <c r="Q146" s="381">
        <v>120</v>
      </c>
      <c r="R146" s="381">
        <v>600</v>
      </c>
      <c r="S146" s="381">
        <v>500</v>
      </c>
      <c r="T146" s="381">
        <v>547</v>
      </c>
      <c r="U146" s="381">
        <f>+Y146+Z146+AA146+AB146</f>
        <v>1027</v>
      </c>
      <c r="V146" s="381"/>
      <c r="W146" s="381"/>
      <c r="X146" s="381">
        <f>+T146+U146</f>
        <v>1574</v>
      </c>
      <c r="Y146" s="389">
        <v>0</v>
      </c>
      <c r="Z146" s="389">
        <v>531</v>
      </c>
      <c r="AA146" s="389">
        <v>405</v>
      </c>
      <c r="AB146" s="389">
        <v>91</v>
      </c>
      <c r="AC146" s="416">
        <f>+(AE146)*L146</f>
        <v>0.3</v>
      </c>
      <c r="AD146" s="416">
        <f>+(AF146)*L146</f>
        <v>0.2361</v>
      </c>
      <c r="AE146" s="387">
        <v>1</v>
      </c>
      <c r="AF146" s="387">
        <f>+X146/O146</f>
        <v>0.78700000000000003</v>
      </c>
      <c r="AG146" s="52"/>
      <c r="AH146" s="52"/>
      <c r="AI146" s="381">
        <v>600</v>
      </c>
      <c r="AJ146" s="381">
        <v>600</v>
      </c>
      <c r="AK146" s="384">
        <v>500</v>
      </c>
      <c r="AM146" s="382"/>
    </row>
    <row r="147" spans="1:46" s="48" customFormat="1" ht="50.1" customHeight="1" x14ac:dyDescent="0.25">
      <c r="A147" s="545" t="s">
        <v>388</v>
      </c>
      <c r="B147" s="545" t="s">
        <v>377</v>
      </c>
      <c r="C147" s="545" t="s">
        <v>378</v>
      </c>
      <c r="D147" s="539"/>
      <c r="E147" s="539"/>
      <c r="F147" s="539" t="s">
        <v>391</v>
      </c>
      <c r="G147" s="539"/>
      <c r="H147" s="541" t="s">
        <v>412</v>
      </c>
      <c r="I147" s="533" t="s">
        <v>413</v>
      </c>
      <c r="J147" s="533" t="s">
        <v>414</v>
      </c>
      <c r="K147" s="533" t="s">
        <v>413</v>
      </c>
      <c r="L147" s="553">
        <v>0.4</v>
      </c>
      <c r="M147" s="533" t="s">
        <v>216</v>
      </c>
      <c r="N147" s="533" t="s">
        <v>405</v>
      </c>
      <c r="O147" s="533">
        <v>600</v>
      </c>
      <c r="P147" s="533" t="s">
        <v>222</v>
      </c>
      <c r="Q147" s="535">
        <v>200</v>
      </c>
      <c r="R147" s="533">
        <v>200</v>
      </c>
      <c r="S147" s="533">
        <v>200</v>
      </c>
      <c r="T147" s="533" t="s">
        <v>235</v>
      </c>
      <c r="U147" s="535">
        <f>+Y147+Z147+AA147+AB147</f>
        <v>170</v>
      </c>
      <c r="V147" s="535"/>
      <c r="W147" s="535"/>
      <c r="X147" s="535">
        <f>+U147</f>
        <v>170</v>
      </c>
      <c r="Y147" s="546">
        <v>0</v>
      </c>
      <c r="Z147" s="546">
        <v>0</v>
      </c>
      <c r="AA147" s="546">
        <v>110</v>
      </c>
      <c r="AB147" s="546">
        <v>60</v>
      </c>
      <c r="AC147" s="563">
        <f>+AE147*L147</f>
        <v>0.34</v>
      </c>
      <c r="AD147" s="533">
        <v>0</v>
      </c>
      <c r="AE147" s="558">
        <f>+U147/Q147</f>
        <v>0.85</v>
      </c>
      <c r="AF147" s="563">
        <f>+X147/O147</f>
        <v>0.28333333333333333</v>
      </c>
      <c r="AG147" s="52"/>
      <c r="AH147" s="52"/>
      <c r="AI147" s="533">
        <v>200</v>
      </c>
      <c r="AJ147" s="533">
        <v>200</v>
      </c>
      <c r="AK147" s="554">
        <v>200</v>
      </c>
      <c r="AL147" s="562"/>
      <c r="AM147" s="585"/>
    </row>
    <row r="148" spans="1:46" s="48" customFormat="1" ht="50.1" customHeight="1" x14ac:dyDescent="0.25">
      <c r="A148" s="545" t="s">
        <v>388</v>
      </c>
      <c r="B148" s="545" t="s">
        <v>377</v>
      </c>
      <c r="C148" s="545" t="s">
        <v>378</v>
      </c>
      <c r="D148" s="539"/>
      <c r="E148" s="539"/>
      <c r="F148" s="539" t="s">
        <v>391</v>
      </c>
      <c r="G148" s="539"/>
      <c r="H148" s="541"/>
      <c r="I148" s="533"/>
      <c r="J148" s="533"/>
      <c r="K148" s="533"/>
      <c r="L148" s="553"/>
      <c r="M148" s="533"/>
      <c r="N148" s="533"/>
      <c r="O148" s="533"/>
      <c r="P148" s="533"/>
      <c r="Q148" s="537"/>
      <c r="R148" s="533"/>
      <c r="S148" s="533"/>
      <c r="T148" s="533"/>
      <c r="U148" s="537"/>
      <c r="V148" s="537"/>
      <c r="W148" s="537"/>
      <c r="X148" s="537"/>
      <c r="Y148" s="548"/>
      <c r="Z148" s="548"/>
      <c r="AA148" s="548"/>
      <c r="AB148" s="548"/>
      <c r="AC148" s="563"/>
      <c r="AD148" s="533"/>
      <c r="AE148" s="559"/>
      <c r="AF148" s="563"/>
      <c r="AG148" s="52"/>
      <c r="AH148" s="52"/>
      <c r="AI148" s="533"/>
      <c r="AJ148" s="533"/>
      <c r="AK148" s="554"/>
      <c r="AL148" s="562"/>
      <c r="AM148" s="585"/>
    </row>
    <row r="149" spans="1:46" s="48" customFormat="1" ht="50.1" customHeight="1" x14ac:dyDescent="0.25">
      <c r="A149" s="545" t="s">
        <v>388</v>
      </c>
      <c r="B149" s="545" t="s">
        <v>377</v>
      </c>
      <c r="C149" s="545" t="s">
        <v>378</v>
      </c>
      <c r="D149" s="539"/>
      <c r="E149" s="539"/>
      <c r="F149" s="539" t="s">
        <v>391</v>
      </c>
      <c r="G149" s="539"/>
      <c r="H149" s="541" t="s">
        <v>415</v>
      </c>
      <c r="I149" s="533" t="s">
        <v>416</v>
      </c>
      <c r="J149" s="533" t="s">
        <v>174</v>
      </c>
      <c r="K149" s="533" t="s">
        <v>416</v>
      </c>
      <c r="L149" s="553">
        <v>0.25</v>
      </c>
      <c r="M149" s="533" t="s">
        <v>176</v>
      </c>
      <c r="N149" s="533" t="s">
        <v>292</v>
      </c>
      <c r="O149" s="533">
        <v>400</v>
      </c>
      <c r="P149" s="533">
        <v>40</v>
      </c>
      <c r="Q149" s="535">
        <v>100</v>
      </c>
      <c r="R149" s="533">
        <v>120</v>
      </c>
      <c r="S149" s="533">
        <v>120</v>
      </c>
      <c r="T149" s="533">
        <v>103</v>
      </c>
      <c r="U149" s="546">
        <f>+Y149+Z149+AA149+AB149</f>
        <v>202</v>
      </c>
      <c r="V149" s="546"/>
      <c r="W149" s="546"/>
      <c r="X149" s="546">
        <f>+T149+U149</f>
        <v>305</v>
      </c>
      <c r="Y149" s="535">
        <v>0</v>
      </c>
      <c r="Z149" s="535">
        <v>0</v>
      </c>
      <c r="AA149" s="535">
        <v>78</v>
      </c>
      <c r="AB149" s="535">
        <v>124</v>
      </c>
      <c r="AC149" s="560">
        <f>+(AE149)*L149</f>
        <v>0.25</v>
      </c>
      <c r="AD149" s="560">
        <f>+(AF149)*L149</f>
        <v>0.19062499999999999</v>
      </c>
      <c r="AE149" s="558">
        <v>1</v>
      </c>
      <c r="AF149" s="560">
        <f>+X149/O149</f>
        <v>0.76249999999999996</v>
      </c>
      <c r="AG149" s="52"/>
      <c r="AH149" s="52"/>
      <c r="AI149" s="533">
        <v>120</v>
      </c>
      <c r="AJ149" s="533">
        <v>120</v>
      </c>
      <c r="AK149" s="554">
        <v>120</v>
      </c>
      <c r="AM149" s="585"/>
    </row>
    <row r="150" spans="1:46" s="48" customFormat="1" ht="50.1" customHeight="1" x14ac:dyDescent="0.25">
      <c r="A150" s="545" t="s">
        <v>388</v>
      </c>
      <c r="B150" s="545" t="s">
        <v>377</v>
      </c>
      <c r="C150" s="545" t="s">
        <v>378</v>
      </c>
      <c r="D150" s="539"/>
      <c r="E150" s="539"/>
      <c r="F150" s="539" t="s">
        <v>391</v>
      </c>
      <c r="G150" s="539"/>
      <c r="H150" s="541"/>
      <c r="I150" s="533"/>
      <c r="J150" s="533"/>
      <c r="K150" s="533"/>
      <c r="L150" s="553"/>
      <c r="M150" s="533"/>
      <c r="N150" s="533"/>
      <c r="O150" s="533"/>
      <c r="P150" s="533"/>
      <c r="Q150" s="537"/>
      <c r="R150" s="533"/>
      <c r="S150" s="533"/>
      <c r="T150" s="533"/>
      <c r="U150" s="548"/>
      <c r="V150" s="548"/>
      <c r="W150" s="548"/>
      <c r="X150" s="548"/>
      <c r="Y150" s="537"/>
      <c r="Z150" s="537"/>
      <c r="AA150" s="537"/>
      <c r="AB150" s="537"/>
      <c r="AC150" s="560"/>
      <c r="AD150" s="560"/>
      <c r="AE150" s="559"/>
      <c r="AF150" s="560"/>
      <c r="AG150" s="52"/>
      <c r="AH150" s="52"/>
      <c r="AI150" s="533"/>
      <c r="AJ150" s="533"/>
      <c r="AK150" s="554"/>
      <c r="AM150" s="585"/>
    </row>
    <row r="151" spans="1:46" s="48" customFormat="1" ht="75" customHeight="1" x14ac:dyDescent="0.25">
      <c r="A151" s="545" t="s">
        <v>388</v>
      </c>
      <c r="B151" s="545" t="s">
        <v>377</v>
      </c>
      <c r="C151" s="545" t="s">
        <v>378</v>
      </c>
      <c r="D151" s="540"/>
      <c r="E151" s="540"/>
      <c r="F151" s="540" t="s">
        <v>391</v>
      </c>
      <c r="G151" s="540"/>
      <c r="H151" s="383" t="s">
        <v>417</v>
      </c>
      <c r="I151" s="381" t="s">
        <v>418</v>
      </c>
      <c r="J151" s="381" t="s">
        <v>220</v>
      </c>
      <c r="K151" s="381" t="s">
        <v>418</v>
      </c>
      <c r="L151" s="385">
        <v>0.05</v>
      </c>
      <c r="M151" s="381" t="s">
        <v>176</v>
      </c>
      <c r="N151" s="381" t="s">
        <v>308</v>
      </c>
      <c r="O151" s="381">
        <v>4</v>
      </c>
      <c r="P151" s="381" t="s">
        <v>222</v>
      </c>
      <c r="Q151" s="381">
        <v>2</v>
      </c>
      <c r="R151" s="381">
        <v>1</v>
      </c>
      <c r="S151" s="381">
        <v>1</v>
      </c>
      <c r="T151" s="381"/>
      <c r="U151" s="381">
        <f>+Y151+Z151+AA151+AB151</f>
        <v>2</v>
      </c>
      <c r="V151" s="381"/>
      <c r="W151" s="381"/>
      <c r="X151" s="381">
        <f>+T151+U151</f>
        <v>2</v>
      </c>
      <c r="Y151" s="389">
        <v>0</v>
      </c>
      <c r="Z151" s="389">
        <v>1</v>
      </c>
      <c r="AA151" s="389">
        <v>1</v>
      </c>
      <c r="AB151" s="389">
        <v>0</v>
      </c>
      <c r="AC151" s="416">
        <f>+AE151*L151</f>
        <v>0.05</v>
      </c>
      <c r="AD151" s="416">
        <f>+(AF151)*L151</f>
        <v>2.5000000000000001E-2</v>
      </c>
      <c r="AE151" s="416">
        <f>+U151/Q151</f>
        <v>1</v>
      </c>
      <c r="AF151" s="416">
        <f>+X151/O151</f>
        <v>0.5</v>
      </c>
      <c r="AG151" s="52"/>
      <c r="AH151" s="52"/>
      <c r="AI151" s="381">
        <v>2</v>
      </c>
      <c r="AJ151" s="381">
        <v>1</v>
      </c>
      <c r="AK151" s="384">
        <v>1</v>
      </c>
      <c r="AM151" s="382"/>
    </row>
    <row r="152" spans="1:46" s="48" customFormat="1" ht="50.1" customHeight="1" x14ac:dyDescent="0.25">
      <c r="A152" s="381"/>
      <c r="B152" s="383"/>
      <c r="C152" s="47"/>
      <c r="D152" s="381"/>
      <c r="E152" s="321"/>
      <c r="F152" s="555" t="s">
        <v>407</v>
      </c>
      <c r="G152" s="555"/>
      <c r="H152" s="555"/>
      <c r="I152" s="555"/>
      <c r="J152" s="555"/>
      <c r="K152" s="555"/>
      <c r="L152" s="555"/>
      <c r="M152" s="555"/>
      <c r="N152" s="555"/>
      <c r="O152" s="555"/>
      <c r="P152" s="555"/>
      <c r="Q152" s="555"/>
      <c r="R152" s="555"/>
      <c r="S152" s="555"/>
      <c r="T152" s="555"/>
      <c r="U152" s="555"/>
      <c r="V152" s="555"/>
      <c r="W152" s="555"/>
      <c r="X152" s="555"/>
      <c r="Y152" s="555"/>
      <c r="Z152" s="555"/>
      <c r="AA152" s="555"/>
      <c r="AB152" s="555"/>
      <c r="AC152" s="53">
        <f>+AC146+AC147+AC149+AC151</f>
        <v>0.94000000000000006</v>
      </c>
      <c r="AD152" s="53">
        <f>+AD146+AD147+AD149+AD151</f>
        <v>0.45172500000000004</v>
      </c>
      <c r="AE152" s="53">
        <f>+AVERAGE(AE146:AE151)</f>
        <v>0.96250000000000002</v>
      </c>
      <c r="AF152" s="53">
        <f>+AVERAGE(AF146:AF151)</f>
        <v>0.58320833333333333</v>
      </c>
      <c r="AG152" s="52"/>
      <c r="AH152" s="52"/>
      <c r="AI152" s="381"/>
      <c r="AJ152" s="381"/>
      <c r="AK152" s="384"/>
      <c r="AL152" s="382"/>
      <c r="AM152" s="382"/>
      <c r="AN152" s="54"/>
      <c r="AO152" s="54"/>
      <c r="AP152" s="54"/>
      <c r="AQ152" s="54"/>
      <c r="AR152" s="54"/>
      <c r="AS152" s="54"/>
      <c r="AT152" s="54"/>
    </row>
    <row r="153" spans="1:46" s="48" customFormat="1" ht="64.150000000000006" customHeight="1" x14ac:dyDescent="0.25">
      <c r="A153" s="381"/>
      <c r="B153" s="383"/>
      <c r="C153" s="105" t="s">
        <v>1693</v>
      </c>
      <c r="D153" s="381" t="s">
        <v>1694</v>
      </c>
      <c r="E153" s="321" t="s">
        <v>1300</v>
      </c>
      <c r="F153" s="381" t="s">
        <v>598</v>
      </c>
      <c r="G153" s="381"/>
      <c r="H153" s="383" t="s">
        <v>1695</v>
      </c>
      <c r="I153" s="383" t="s">
        <v>1696</v>
      </c>
      <c r="J153" s="414" t="s">
        <v>1697</v>
      </c>
      <c r="K153" s="383" t="s">
        <v>1696</v>
      </c>
      <c r="L153" s="385">
        <v>1</v>
      </c>
      <c r="M153" s="381" t="s">
        <v>176</v>
      </c>
      <c r="N153" s="383" t="s">
        <v>1305</v>
      </c>
      <c r="O153" s="381">
        <v>600</v>
      </c>
      <c r="P153" s="381" t="s">
        <v>222</v>
      </c>
      <c r="Q153" s="378">
        <v>200</v>
      </c>
      <c r="R153" s="381">
        <v>200</v>
      </c>
      <c r="S153" s="381">
        <v>200</v>
      </c>
      <c r="T153" s="381"/>
      <c r="U153" s="378">
        <f>+Y153+Z153+AA153+AB153</f>
        <v>161</v>
      </c>
      <c r="V153" s="378"/>
      <c r="W153" s="378"/>
      <c r="X153" s="378">
        <f>U153+V153+W153</f>
        <v>161</v>
      </c>
      <c r="Y153" s="51">
        <v>0</v>
      </c>
      <c r="Z153" s="51">
        <v>0</v>
      </c>
      <c r="AA153" s="51">
        <v>0</v>
      </c>
      <c r="AB153" s="51">
        <v>161</v>
      </c>
      <c r="AC153" s="415">
        <f>+AE153*L153</f>
        <v>0.80500000000000005</v>
      </c>
      <c r="AD153" s="415">
        <f>+(AF153)*L153</f>
        <v>0.26833333333333331</v>
      </c>
      <c r="AE153" s="415">
        <f>+AB153/200</f>
        <v>0.80500000000000005</v>
      </c>
      <c r="AF153" s="415">
        <f>+X153/O153</f>
        <v>0.26833333333333331</v>
      </c>
      <c r="AG153" s="52"/>
      <c r="AH153" s="52"/>
      <c r="AI153" s="381"/>
      <c r="AJ153" s="381"/>
      <c r="AK153" s="384"/>
      <c r="AL153" s="382"/>
      <c r="AM153" s="382"/>
      <c r="AN153" s="54"/>
      <c r="AO153" s="54"/>
      <c r="AP153" s="54"/>
      <c r="AQ153" s="54"/>
      <c r="AR153" s="54"/>
      <c r="AS153" s="54"/>
      <c r="AT153" s="54"/>
    </row>
    <row r="154" spans="1:46" s="48" customFormat="1" ht="50.1" customHeight="1" x14ac:dyDescent="0.25">
      <c r="A154" s="381"/>
      <c r="B154" s="383"/>
      <c r="C154" s="373"/>
      <c r="D154" s="374"/>
      <c r="E154" s="375"/>
      <c r="F154" s="542" t="s">
        <v>598</v>
      </c>
      <c r="G154" s="543"/>
      <c r="H154" s="543"/>
      <c r="I154" s="543"/>
      <c r="J154" s="543"/>
      <c r="K154" s="543"/>
      <c r="L154" s="543"/>
      <c r="M154" s="543"/>
      <c r="N154" s="543"/>
      <c r="O154" s="543"/>
      <c r="P154" s="543"/>
      <c r="Q154" s="543"/>
      <c r="R154" s="543"/>
      <c r="S154" s="543"/>
      <c r="T154" s="543"/>
      <c r="U154" s="543"/>
      <c r="V154" s="543"/>
      <c r="W154" s="543"/>
      <c r="X154" s="543"/>
      <c r="Y154" s="543"/>
      <c r="Z154" s="543"/>
      <c r="AA154" s="543"/>
      <c r="AB154" s="544"/>
      <c r="AC154" s="429"/>
      <c r="AD154" s="424"/>
      <c r="AE154" s="424">
        <f>+AE153</f>
        <v>0.80500000000000005</v>
      </c>
      <c r="AF154" s="424">
        <f>AVERAGE(AF153)</f>
        <v>0.26833333333333331</v>
      </c>
      <c r="AG154" s="52"/>
      <c r="AH154" s="52"/>
      <c r="AI154" s="381"/>
      <c r="AJ154" s="381"/>
      <c r="AK154" s="384"/>
      <c r="AL154" s="382"/>
      <c r="AM154" s="382"/>
      <c r="AN154" s="54"/>
      <c r="AO154" s="54"/>
      <c r="AP154" s="54"/>
      <c r="AQ154" s="54"/>
      <c r="AR154" s="54"/>
      <c r="AS154" s="54"/>
      <c r="AT154" s="54"/>
    </row>
    <row r="155" spans="1:46" s="48" customFormat="1" ht="50.1" customHeight="1" x14ac:dyDescent="0.25">
      <c r="A155" s="545" t="s">
        <v>419</v>
      </c>
      <c r="B155" s="545" t="s">
        <v>377</v>
      </c>
      <c r="C155" s="545" t="s">
        <v>378</v>
      </c>
      <c r="D155" s="545" t="s">
        <v>420</v>
      </c>
      <c r="E155" s="545" t="s">
        <v>421</v>
      </c>
      <c r="F155" s="545" t="s">
        <v>422</v>
      </c>
      <c r="G155" s="545" t="s">
        <v>423</v>
      </c>
      <c r="H155" s="541" t="s">
        <v>424</v>
      </c>
      <c r="I155" s="533" t="s">
        <v>425</v>
      </c>
      <c r="J155" s="533" t="s">
        <v>426</v>
      </c>
      <c r="K155" s="533" t="s">
        <v>425</v>
      </c>
      <c r="L155" s="553">
        <v>0.2</v>
      </c>
      <c r="M155" s="533" t="s">
        <v>176</v>
      </c>
      <c r="N155" s="533" t="s">
        <v>262</v>
      </c>
      <c r="O155" s="533">
        <v>10</v>
      </c>
      <c r="P155" s="533">
        <v>1</v>
      </c>
      <c r="Q155" s="535">
        <v>3</v>
      </c>
      <c r="R155" s="533">
        <v>3</v>
      </c>
      <c r="S155" s="533">
        <v>3</v>
      </c>
      <c r="T155" s="533">
        <v>1</v>
      </c>
      <c r="U155" s="535">
        <f>+Y155+Z155+AA155+AB155</f>
        <v>3</v>
      </c>
      <c r="V155" s="535"/>
      <c r="W155" s="535"/>
      <c r="X155" s="535">
        <f>+T155+U155</f>
        <v>4</v>
      </c>
      <c r="Y155" s="535">
        <v>0</v>
      </c>
      <c r="Z155" s="535">
        <v>1</v>
      </c>
      <c r="AA155" s="535">
        <v>0</v>
      </c>
      <c r="AB155" s="535">
        <v>2</v>
      </c>
      <c r="AC155" s="560">
        <f>+(AE155)*L155</f>
        <v>0.2</v>
      </c>
      <c r="AD155" s="560">
        <f>+(AF155)*L155</f>
        <v>8.0000000000000016E-2</v>
      </c>
      <c r="AE155" s="558">
        <f>+U155/Q155</f>
        <v>1</v>
      </c>
      <c r="AF155" s="558">
        <f>+X155/O155</f>
        <v>0.4</v>
      </c>
      <c r="AG155" s="52"/>
      <c r="AH155" s="52"/>
      <c r="AI155" s="533">
        <v>3</v>
      </c>
      <c r="AJ155" s="533">
        <v>3</v>
      </c>
      <c r="AK155" s="554">
        <v>3</v>
      </c>
      <c r="AM155" s="585"/>
    </row>
    <row r="156" spans="1:46" s="48" customFormat="1" ht="50.1" customHeight="1" x14ac:dyDescent="0.25">
      <c r="A156" s="545" t="s">
        <v>419</v>
      </c>
      <c r="B156" s="545" t="s">
        <v>377</v>
      </c>
      <c r="C156" s="545" t="s">
        <v>378</v>
      </c>
      <c r="D156" s="545" t="s">
        <v>420</v>
      </c>
      <c r="E156" s="545" t="s">
        <v>421</v>
      </c>
      <c r="F156" s="545" t="s">
        <v>422</v>
      </c>
      <c r="G156" s="545"/>
      <c r="H156" s="541"/>
      <c r="I156" s="533"/>
      <c r="J156" s="533"/>
      <c r="K156" s="533"/>
      <c r="L156" s="553"/>
      <c r="M156" s="533"/>
      <c r="N156" s="533"/>
      <c r="O156" s="533"/>
      <c r="P156" s="533"/>
      <c r="Q156" s="537"/>
      <c r="R156" s="533"/>
      <c r="S156" s="533"/>
      <c r="T156" s="533"/>
      <c r="U156" s="537"/>
      <c r="V156" s="537"/>
      <c r="W156" s="537"/>
      <c r="X156" s="537"/>
      <c r="Y156" s="537"/>
      <c r="Z156" s="537"/>
      <c r="AA156" s="537"/>
      <c r="AB156" s="537"/>
      <c r="AC156" s="560"/>
      <c r="AD156" s="560"/>
      <c r="AE156" s="559"/>
      <c r="AF156" s="559"/>
      <c r="AG156" s="52"/>
      <c r="AH156" s="52"/>
      <c r="AI156" s="533"/>
      <c r="AJ156" s="533"/>
      <c r="AK156" s="554"/>
      <c r="AM156" s="585"/>
    </row>
    <row r="157" spans="1:46" s="48" customFormat="1" ht="73.900000000000006" customHeight="1" x14ac:dyDescent="0.25">
      <c r="A157" s="545" t="s">
        <v>419</v>
      </c>
      <c r="B157" s="545" t="s">
        <v>377</v>
      </c>
      <c r="C157" s="545" t="s">
        <v>378</v>
      </c>
      <c r="D157" s="545" t="s">
        <v>420</v>
      </c>
      <c r="E157" s="545" t="s">
        <v>421</v>
      </c>
      <c r="F157" s="545" t="s">
        <v>422</v>
      </c>
      <c r="G157" s="545"/>
      <c r="H157" s="383" t="s">
        <v>427</v>
      </c>
      <c r="I157" s="381" t="s">
        <v>428</v>
      </c>
      <c r="J157" s="381" t="s">
        <v>429</v>
      </c>
      <c r="K157" s="381" t="s">
        <v>428</v>
      </c>
      <c r="L157" s="385">
        <v>0.2</v>
      </c>
      <c r="M157" s="381" t="s">
        <v>176</v>
      </c>
      <c r="N157" s="381" t="s">
        <v>430</v>
      </c>
      <c r="O157" s="381">
        <v>1767</v>
      </c>
      <c r="P157" s="381">
        <v>100</v>
      </c>
      <c r="Q157" s="381">
        <v>467</v>
      </c>
      <c r="R157" s="381">
        <v>600</v>
      </c>
      <c r="S157" s="381">
        <v>600</v>
      </c>
      <c r="T157" s="381">
        <v>106</v>
      </c>
      <c r="U157" s="381">
        <f>+Y157+Z157+AA157+AB157</f>
        <v>467</v>
      </c>
      <c r="V157" s="381"/>
      <c r="W157" s="381"/>
      <c r="X157" s="381">
        <f>+T157+U157</f>
        <v>573</v>
      </c>
      <c r="Y157" s="389">
        <v>78</v>
      </c>
      <c r="Z157" s="389">
        <v>140</v>
      </c>
      <c r="AA157" s="389">
        <v>0</v>
      </c>
      <c r="AB157" s="389">
        <v>249</v>
      </c>
      <c r="AC157" s="416">
        <f>+(AE157)*L157</f>
        <v>0.2</v>
      </c>
      <c r="AD157" s="416">
        <f>+(AF157)*L157</f>
        <v>6.4855687606112059E-2</v>
      </c>
      <c r="AE157" s="387">
        <f>+U157/Q157</f>
        <v>1</v>
      </c>
      <c r="AF157" s="387">
        <f>+X157/O157</f>
        <v>0.32427843803056028</v>
      </c>
      <c r="AG157" s="52"/>
      <c r="AH157" s="52"/>
      <c r="AI157" s="381">
        <v>467</v>
      </c>
      <c r="AJ157" s="381">
        <v>600</v>
      </c>
      <c r="AK157" s="384">
        <v>600</v>
      </c>
      <c r="AM157" s="382"/>
    </row>
    <row r="158" spans="1:46" s="48" customFormat="1" ht="72.599999999999994" customHeight="1" x14ac:dyDescent="0.25">
      <c r="A158" s="545" t="s">
        <v>419</v>
      </c>
      <c r="B158" s="545" t="s">
        <v>377</v>
      </c>
      <c r="C158" s="545" t="s">
        <v>378</v>
      </c>
      <c r="D158" s="545" t="s">
        <v>420</v>
      </c>
      <c r="E158" s="545" t="s">
        <v>421</v>
      </c>
      <c r="F158" s="545" t="s">
        <v>422</v>
      </c>
      <c r="G158" s="545"/>
      <c r="H158" s="383" t="s">
        <v>431</v>
      </c>
      <c r="I158" s="381" t="s">
        <v>432</v>
      </c>
      <c r="J158" s="381" t="s">
        <v>426</v>
      </c>
      <c r="K158" s="381" t="s">
        <v>432</v>
      </c>
      <c r="L158" s="385">
        <v>0.2</v>
      </c>
      <c r="M158" s="381" t="s">
        <v>176</v>
      </c>
      <c r="N158" s="381" t="s">
        <v>433</v>
      </c>
      <c r="O158" s="381">
        <v>200</v>
      </c>
      <c r="P158" s="381">
        <v>20</v>
      </c>
      <c r="Q158" s="381">
        <v>60</v>
      </c>
      <c r="R158" s="381">
        <v>60</v>
      </c>
      <c r="S158" s="381">
        <v>60</v>
      </c>
      <c r="T158" s="381">
        <v>20</v>
      </c>
      <c r="U158" s="381">
        <f>+Y158+Z158+AA158+AB158</f>
        <v>60</v>
      </c>
      <c r="V158" s="381"/>
      <c r="W158" s="381"/>
      <c r="X158" s="381">
        <f>+T158+U158</f>
        <v>80</v>
      </c>
      <c r="Y158" s="389">
        <v>33</v>
      </c>
      <c r="Z158" s="389">
        <v>27</v>
      </c>
      <c r="AA158" s="389">
        <v>0</v>
      </c>
      <c r="AB158" s="389">
        <v>0</v>
      </c>
      <c r="AC158" s="416">
        <f>+(AE158)*L158</f>
        <v>0.2</v>
      </c>
      <c r="AD158" s="416">
        <f>+(AF158)*L158</f>
        <v>8.0000000000000016E-2</v>
      </c>
      <c r="AE158" s="387">
        <f>+U158/Q158</f>
        <v>1</v>
      </c>
      <c r="AF158" s="387">
        <f>+X158/O158</f>
        <v>0.4</v>
      </c>
      <c r="AG158" s="52"/>
      <c r="AH158" s="52"/>
      <c r="AI158" s="381">
        <v>60</v>
      </c>
      <c r="AJ158" s="381">
        <v>60</v>
      </c>
      <c r="AK158" s="384">
        <v>60</v>
      </c>
      <c r="AM158" s="382"/>
    </row>
    <row r="159" spans="1:46" s="48" customFormat="1" ht="50.1" customHeight="1" x14ac:dyDescent="0.25">
      <c r="A159" s="545" t="s">
        <v>419</v>
      </c>
      <c r="B159" s="545" t="s">
        <v>377</v>
      </c>
      <c r="C159" s="545" t="s">
        <v>378</v>
      </c>
      <c r="D159" s="545" t="s">
        <v>420</v>
      </c>
      <c r="E159" s="545" t="s">
        <v>434</v>
      </c>
      <c r="F159" s="545" t="s">
        <v>422</v>
      </c>
      <c r="G159" s="545"/>
      <c r="H159" s="541" t="s">
        <v>435</v>
      </c>
      <c r="I159" s="533" t="s">
        <v>436</v>
      </c>
      <c r="J159" s="533" t="s">
        <v>437</v>
      </c>
      <c r="K159" s="533" t="s">
        <v>436</v>
      </c>
      <c r="L159" s="553">
        <v>0.2</v>
      </c>
      <c r="M159" s="533" t="s">
        <v>176</v>
      </c>
      <c r="N159" s="533" t="s">
        <v>433</v>
      </c>
      <c r="O159" s="533">
        <v>100</v>
      </c>
      <c r="P159" s="533">
        <v>30</v>
      </c>
      <c r="Q159" s="535">
        <v>25</v>
      </c>
      <c r="R159" s="533">
        <v>25</v>
      </c>
      <c r="S159" s="533">
        <v>20</v>
      </c>
      <c r="T159" s="533">
        <v>30</v>
      </c>
      <c r="U159" s="535">
        <f>+Y159+Z159+AA159+AB159</f>
        <v>25</v>
      </c>
      <c r="V159" s="535"/>
      <c r="W159" s="535"/>
      <c r="X159" s="535">
        <f>+T159+U159</f>
        <v>55</v>
      </c>
      <c r="Y159" s="535">
        <v>10</v>
      </c>
      <c r="Z159" s="535">
        <v>15</v>
      </c>
      <c r="AA159" s="535">
        <v>0</v>
      </c>
      <c r="AB159" s="535">
        <v>0</v>
      </c>
      <c r="AC159" s="560">
        <f>+(AE159)*L159</f>
        <v>0.2</v>
      </c>
      <c r="AD159" s="560">
        <f>+(AF159)*L159</f>
        <v>0.11000000000000001</v>
      </c>
      <c r="AE159" s="558">
        <f>+U159/Q159</f>
        <v>1</v>
      </c>
      <c r="AF159" s="560">
        <f>+X159/O159</f>
        <v>0.55000000000000004</v>
      </c>
      <c r="AG159" s="52"/>
      <c r="AH159" s="52"/>
      <c r="AI159" s="533">
        <v>25</v>
      </c>
      <c r="AJ159" s="533">
        <v>25</v>
      </c>
      <c r="AK159" s="554">
        <v>20</v>
      </c>
      <c r="AM159" s="585"/>
    </row>
    <row r="160" spans="1:46" s="48" customFormat="1" ht="50.1" customHeight="1" x14ac:dyDescent="0.25">
      <c r="A160" s="545" t="s">
        <v>419</v>
      </c>
      <c r="B160" s="545" t="s">
        <v>377</v>
      </c>
      <c r="C160" s="545" t="s">
        <v>378</v>
      </c>
      <c r="D160" s="545" t="s">
        <v>420</v>
      </c>
      <c r="E160" s="545" t="s">
        <v>434</v>
      </c>
      <c r="F160" s="545" t="s">
        <v>422</v>
      </c>
      <c r="G160" s="545"/>
      <c r="H160" s="541"/>
      <c r="I160" s="533"/>
      <c r="J160" s="533"/>
      <c r="K160" s="533"/>
      <c r="L160" s="553"/>
      <c r="M160" s="533"/>
      <c r="N160" s="533"/>
      <c r="O160" s="533"/>
      <c r="P160" s="533"/>
      <c r="Q160" s="537"/>
      <c r="R160" s="533"/>
      <c r="S160" s="533"/>
      <c r="T160" s="533"/>
      <c r="U160" s="537"/>
      <c r="V160" s="537"/>
      <c r="W160" s="537"/>
      <c r="X160" s="537"/>
      <c r="Y160" s="537"/>
      <c r="Z160" s="537"/>
      <c r="AA160" s="537"/>
      <c r="AB160" s="537"/>
      <c r="AC160" s="560"/>
      <c r="AD160" s="560"/>
      <c r="AE160" s="559"/>
      <c r="AF160" s="560"/>
      <c r="AG160" s="52"/>
      <c r="AH160" s="52"/>
      <c r="AI160" s="533"/>
      <c r="AJ160" s="533"/>
      <c r="AK160" s="554"/>
      <c r="AM160" s="585"/>
    </row>
    <row r="161" spans="1:46" s="48" customFormat="1" ht="50.1" customHeight="1" x14ac:dyDescent="0.25">
      <c r="A161" s="545" t="s">
        <v>419</v>
      </c>
      <c r="B161" s="545" t="s">
        <v>377</v>
      </c>
      <c r="C161" s="545" t="s">
        <v>378</v>
      </c>
      <c r="D161" s="545" t="s">
        <v>420</v>
      </c>
      <c r="E161" s="545" t="s">
        <v>421</v>
      </c>
      <c r="F161" s="545" t="s">
        <v>422</v>
      </c>
      <c r="G161" s="545"/>
      <c r="H161" s="541" t="s">
        <v>438</v>
      </c>
      <c r="I161" s="533" t="s">
        <v>439</v>
      </c>
      <c r="J161" s="533" t="s">
        <v>426</v>
      </c>
      <c r="K161" s="533" t="s">
        <v>439</v>
      </c>
      <c r="L161" s="553">
        <v>0.2</v>
      </c>
      <c r="M161" s="533" t="s">
        <v>176</v>
      </c>
      <c r="N161" s="533" t="s">
        <v>401</v>
      </c>
      <c r="O161" s="533">
        <v>3</v>
      </c>
      <c r="P161" s="533">
        <v>1</v>
      </c>
      <c r="Q161" s="535">
        <v>1</v>
      </c>
      <c r="R161" s="533">
        <v>1</v>
      </c>
      <c r="S161" s="533" t="s">
        <v>222</v>
      </c>
      <c r="T161" s="533">
        <v>1</v>
      </c>
      <c r="U161" s="535">
        <f>+Y161+Z161+AA161+AB161</f>
        <v>1</v>
      </c>
      <c r="V161" s="535"/>
      <c r="W161" s="535"/>
      <c r="X161" s="535">
        <f>+T161+U161</f>
        <v>2</v>
      </c>
      <c r="Y161" s="535">
        <v>1</v>
      </c>
      <c r="Z161" s="535">
        <v>0</v>
      </c>
      <c r="AA161" s="535">
        <v>0</v>
      </c>
      <c r="AB161" s="535">
        <v>0</v>
      </c>
      <c r="AC161" s="560">
        <f>+(AE161)*L161</f>
        <v>0.2</v>
      </c>
      <c r="AD161" s="560">
        <f>+(AF161)*L161</f>
        <v>0.13333333333333333</v>
      </c>
      <c r="AE161" s="558">
        <f>+U161/Q161</f>
        <v>1</v>
      </c>
      <c r="AF161" s="560">
        <f>+X161/O161</f>
        <v>0.66666666666666663</v>
      </c>
      <c r="AG161" s="52"/>
      <c r="AH161" s="52"/>
      <c r="AI161" s="533">
        <v>1</v>
      </c>
      <c r="AJ161" s="533">
        <v>1</v>
      </c>
      <c r="AK161" s="554" t="s">
        <v>222</v>
      </c>
      <c r="AM161" s="585"/>
    </row>
    <row r="162" spans="1:46" s="48" customFormat="1" ht="50.1" customHeight="1" x14ac:dyDescent="0.25">
      <c r="A162" s="545" t="s">
        <v>419</v>
      </c>
      <c r="B162" s="545" t="s">
        <v>377</v>
      </c>
      <c r="C162" s="545" t="s">
        <v>378</v>
      </c>
      <c r="D162" s="545" t="s">
        <v>420</v>
      </c>
      <c r="E162" s="545" t="s">
        <v>421</v>
      </c>
      <c r="F162" s="545" t="s">
        <v>422</v>
      </c>
      <c r="G162" s="545"/>
      <c r="H162" s="541"/>
      <c r="I162" s="533"/>
      <c r="J162" s="533"/>
      <c r="K162" s="533"/>
      <c r="L162" s="553"/>
      <c r="M162" s="533"/>
      <c r="N162" s="533"/>
      <c r="O162" s="533"/>
      <c r="P162" s="533"/>
      <c r="Q162" s="536"/>
      <c r="R162" s="533"/>
      <c r="S162" s="533"/>
      <c r="T162" s="533"/>
      <c r="U162" s="536"/>
      <c r="V162" s="536"/>
      <c r="W162" s="536"/>
      <c r="X162" s="536"/>
      <c r="Y162" s="536"/>
      <c r="Z162" s="536"/>
      <c r="AA162" s="536"/>
      <c r="AB162" s="536"/>
      <c r="AC162" s="560"/>
      <c r="AD162" s="560"/>
      <c r="AE162" s="561"/>
      <c r="AF162" s="560"/>
      <c r="AG162" s="52"/>
      <c r="AH162" s="52"/>
      <c r="AI162" s="533"/>
      <c r="AJ162" s="533"/>
      <c r="AK162" s="554"/>
      <c r="AM162" s="585"/>
    </row>
    <row r="163" spans="1:46" s="48" customFormat="1" ht="50.1" customHeight="1" x14ac:dyDescent="0.25">
      <c r="A163" s="545" t="s">
        <v>419</v>
      </c>
      <c r="B163" s="545" t="s">
        <v>377</v>
      </c>
      <c r="C163" s="545" t="s">
        <v>378</v>
      </c>
      <c r="D163" s="545" t="s">
        <v>420</v>
      </c>
      <c r="E163" s="545" t="s">
        <v>421</v>
      </c>
      <c r="F163" s="545" t="s">
        <v>422</v>
      </c>
      <c r="G163" s="545"/>
      <c r="H163" s="541"/>
      <c r="I163" s="533"/>
      <c r="J163" s="533"/>
      <c r="K163" s="533"/>
      <c r="L163" s="553"/>
      <c r="M163" s="533"/>
      <c r="N163" s="533"/>
      <c r="O163" s="533"/>
      <c r="P163" s="533"/>
      <c r="Q163" s="537"/>
      <c r="R163" s="533"/>
      <c r="S163" s="533"/>
      <c r="T163" s="533"/>
      <c r="U163" s="537"/>
      <c r="V163" s="537"/>
      <c r="W163" s="537"/>
      <c r="X163" s="537"/>
      <c r="Y163" s="537"/>
      <c r="Z163" s="537"/>
      <c r="AA163" s="537"/>
      <c r="AB163" s="537"/>
      <c r="AC163" s="560"/>
      <c r="AD163" s="560"/>
      <c r="AE163" s="559"/>
      <c r="AF163" s="560"/>
      <c r="AG163" s="52"/>
      <c r="AH163" s="52"/>
      <c r="AI163" s="533"/>
      <c r="AJ163" s="533"/>
      <c r="AK163" s="554"/>
      <c r="AM163" s="585"/>
    </row>
    <row r="164" spans="1:46" s="48" customFormat="1" ht="50.1" customHeight="1" x14ac:dyDescent="0.25">
      <c r="A164" s="381"/>
      <c r="B164" s="383"/>
      <c r="C164" s="47"/>
      <c r="D164" s="381"/>
      <c r="E164" s="321"/>
      <c r="F164" s="555" t="s">
        <v>440</v>
      </c>
      <c r="G164" s="555"/>
      <c r="H164" s="555"/>
      <c r="I164" s="555"/>
      <c r="J164" s="555"/>
      <c r="K164" s="555"/>
      <c r="L164" s="555"/>
      <c r="M164" s="555"/>
      <c r="N164" s="555"/>
      <c r="O164" s="555"/>
      <c r="P164" s="555"/>
      <c r="Q164" s="555"/>
      <c r="R164" s="555"/>
      <c r="S164" s="555"/>
      <c r="T164" s="555"/>
      <c r="U164" s="555"/>
      <c r="V164" s="555"/>
      <c r="W164" s="555"/>
      <c r="X164" s="555"/>
      <c r="Y164" s="555"/>
      <c r="Z164" s="555"/>
      <c r="AA164" s="555"/>
      <c r="AB164" s="555"/>
      <c r="AC164" s="53">
        <f>+AC155+AC157+AC158+AC159+AC161</f>
        <v>1</v>
      </c>
      <c r="AD164" s="53">
        <f>+AD155+AD157+AD158+AD159+AD161</f>
        <v>0.46818902093944537</v>
      </c>
      <c r="AE164" s="53">
        <f>AVERAGE(AE155:AE163)</f>
        <v>1</v>
      </c>
      <c r="AF164" s="53">
        <f>AVERAGE(AF155:AF163)</f>
        <v>0.46818902093944537</v>
      </c>
      <c r="AG164" s="52"/>
      <c r="AH164" s="52"/>
      <c r="AI164" s="381"/>
      <c r="AJ164" s="381"/>
      <c r="AK164" s="384"/>
      <c r="AL164" s="382"/>
      <c r="AM164" s="382"/>
      <c r="AN164" s="54"/>
      <c r="AO164" s="54"/>
      <c r="AP164" s="54"/>
      <c r="AQ164" s="54"/>
      <c r="AR164" s="54"/>
      <c r="AS164" s="54"/>
      <c r="AT164" s="54"/>
    </row>
    <row r="165" spans="1:46" s="48" customFormat="1" ht="50.1" customHeight="1" x14ac:dyDescent="0.25">
      <c r="A165" s="545" t="s">
        <v>419</v>
      </c>
      <c r="B165" s="545" t="s">
        <v>377</v>
      </c>
      <c r="C165" s="545" t="s">
        <v>378</v>
      </c>
      <c r="D165" s="545" t="s">
        <v>420</v>
      </c>
      <c r="E165" s="545" t="s">
        <v>441</v>
      </c>
      <c r="F165" s="545" t="s">
        <v>442</v>
      </c>
      <c r="G165" s="545" t="s">
        <v>443</v>
      </c>
      <c r="H165" s="541" t="s">
        <v>444</v>
      </c>
      <c r="I165" s="533" t="s">
        <v>445</v>
      </c>
      <c r="J165" s="533" t="s">
        <v>426</v>
      </c>
      <c r="K165" s="533" t="s">
        <v>445</v>
      </c>
      <c r="L165" s="553">
        <v>0.1</v>
      </c>
      <c r="M165" s="533" t="s">
        <v>176</v>
      </c>
      <c r="N165" s="533" t="s">
        <v>446</v>
      </c>
      <c r="O165" s="533">
        <v>1</v>
      </c>
      <c r="P165" s="533" t="s">
        <v>222</v>
      </c>
      <c r="Q165" s="535">
        <v>1</v>
      </c>
      <c r="R165" s="533" t="s">
        <v>222</v>
      </c>
      <c r="S165" s="533" t="s">
        <v>222</v>
      </c>
      <c r="T165" s="533">
        <f>+Y165+Z165+AA165+AB165</f>
        <v>0</v>
      </c>
      <c r="U165" s="535">
        <f>+Y165+Z165+AA165+AB165</f>
        <v>0</v>
      </c>
      <c r="V165" s="535"/>
      <c r="W165" s="535"/>
      <c r="X165" s="535">
        <f>+T165+U165</f>
        <v>0</v>
      </c>
      <c r="Y165" s="535">
        <v>0</v>
      </c>
      <c r="Z165" s="535">
        <v>0</v>
      </c>
      <c r="AA165" s="535">
        <v>0</v>
      </c>
      <c r="AB165" s="535">
        <v>0</v>
      </c>
      <c r="AC165" s="560"/>
      <c r="AD165" s="560">
        <v>0</v>
      </c>
      <c r="AE165" s="558">
        <f>+U165/Q165</f>
        <v>0</v>
      </c>
      <c r="AF165" s="560">
        <f>X165/O165</f>
        <v>0</v>
      </c>
      <c r="AG165" s="52"/>
      <c r="AH165" s="52"/>
      <c r="AI165" s="533">
        <v>1</v>
      </c>
      <c r="AJ165" s="533" t="s">
        <v>222</v>
      </c>
      <c r="AK165" s="554" t="s">
        <v>222</v>
      </c>
      <c r="AM165" s="585"/>
    </row>
    <row r="166" spans="1:46" s="48" customFormat="1" ht="50.1" customHeight="1" x14ac:dyDescent="0.25">
      <c r="A166" s="545" t="s">
        <v>419</v>
      </c>
      <c r="B166" s="545" t="s">
        <v>377</v>
      </c>
      <c r="C166" s="545" t="s">
        <v>378</v>
      </c>
      <c r="D166" s="545" t="s">
        <v>420</v>
      </c>
      <c r="E166" s="545" t="s">
        <v>441</v>
      </c>
      <c r="F166" s="545" t="s">
        <v>442</v>
      </c>
      <c r="G166" s="545"/>
      <c r="H166" s="541"/>
      <c r="I166" s="533"/>
      <c r="J166" s="533"/>
      <c r="K166" s="533"/>
      <c r="L166" s="553"/>
      <c r="M166" s="533"/>
      <c r="N166" s="533"/>
      <c r="O166" s="533"/>
      <c r="P166" s="533"/>
      <c r="Q166" s="537"/>
      <c r="R166" s="533"/>
      <c r="S166" s="533"/>
      <c r="T166" s="533"/>
      <c r="U166" s="537"/>
      <c r="V166" s="537"/>
      <c r="W166" s="537"/>
      <c r="X166" s="537"/>
      <c r="Y166" s="537"/>
      <c r="Z166" s="537"/>
      <c r="AA166" s="537"/>
      <c r="AB166" s="537"/>
      <c r="AC166" s="560"/>
      <c r="AD166" s="560"/>
      <c r="AE166" s="559"/>
      <c r="AF166" s="560"/>
      <c r="AG166" s="52"/>
      <c r="AH166" s="52"/>
      <c r="AI166" s="533"/>
      <c r="AJ166" s="533"/>
      <c r="AK166" s="554"/>
      <c r="AM166" s="585"/>
    </row>
    <row r="167" spans="1:46" s="48" customFormat="1" ht="50.1" customHeight="1" x14ac:dyDescent="0.25">
      <c r="A167" s="545" t="s">
        <v>419</v>
      </c>
      <c r="B167" s="545" t="s">
        <v>377</v>
      </c>
      <c r="C167" s="545" t="s">
        <v>378</v>
      </c>
      <c r="D167" s="545" t="s">
        <v>420</v>
      </c>
      <c r="E167" s="545" t="s">
        <v>441</v>
      </c>
      <c r="F167" s="545" t="s">
        <v>442</v>
      </c>
      <c r="G167" s="545"/>
      <c r="H167" s="541" t="s">
        <v>447</v>
      </c>
      <c r="I167" s="533" t="s">
        <v>448</v>
      </c>
      <c r="J167" s="533" t="s">
        <v>449</v>
      </c>
      <c r="K167" s="533" t="s">
        <v>448</v>
      </c>
      <c r="L167" s="553">
        <v>0.3</v>
      </c>
      <c r="M167" s="533" t="s">
        <v>176</v>
      </c>
      <c r="N167" s="533" t="s">
        <v>430</v>
      </c>
      <c r="O167" s="533">
        <v>3652</v>
      </c>
      <c r="P167" s="533">
        <v>652</v>
      </c>
      <c r="Q167" s="535">
        <v>1000</v>
      </c>
      <c r="R167" s="533">
        <v>1000</v>
      </c>
      <c r="S167" s="533">
        <v>1000</v>
      </c>
      <c r="T167" s="533">
        <v>1324</v>
      </c>
      <c r="U167" s="535">
        <f>+Y167+Z167+AA167+AB167</f>
        <v>1000</v>
      </c>
      <c r="V167" s="535"/>
      <c r="W167" s="535"/>
      <c r="X167" s="535">
        <f>+T167+U167</f>
        <v>2324</v>
      </c>
      <c r="Y167" s="535">
        <v>35</v>
      </c>
      <c r="Z167" s="535">
        <v>434</v>
      </c>
      <c r="AA167" s="535">
        <v>130</v>
      </c>
      <c r="AB167" s="535">
        <v>401</v>
      </c>
      <c r="AC167" s="560">
        <f>+(AE167)*L167</f>
        <v>0.3</v>
      </c>
      <c r="AD167" s="560">
        <f>+(AF167)*L167</f>
        <v>0.19090909090909089</v>
      </c>
      <c r="AE167" s="558">
        <f>+U167/Q167</f>
        <v>1</v>
      </c>
      <c r="AF167" s="560">
        <f>+X167/O167</f>
        <v>0.63636363636363635</v>
      </c>
      <c r="AG167" s="52"/>
      <c r="AH167" s="52"/>
      <c r="AI167" s="533">
        <v>1000</v>
      </c>
      <c r="AJ167" s="533">
        <v>1000</v>
      </c>
      <c r="AK167" s="554">
        <v>1000</v>
      </c>
      <c r="AM167" s="585"/>
    </row>
    <row r="168" spans="1:46" s="48" customFormat="1" ht="50.1" customHeight="1" x14ac:dyDescent="0.25">
      <c r="A168" s="545" t="s">
        <v>419</v>
      </c>
      <c r="B168" s="545" t="s">
        <v>377</v>
      </c>
      <c r="C168" s="545" t="s">
        <v>378</v>
      </c>
      <c r="D168" s="545" t="s">
        <v>420</v>
      </c>
      <c r="E168" s="545" t="s">
        <v>441</v>
      </c>
      <c r="F168" s="545" t="s">
        <v>442</v>
      </c>
      <c r="G168" s="545"/>
      <c r="H168" s="541"/>
      <c r="I168" s="533"/>
      <c r="J168" s="533"/>
      <c r="K168" s="533"/>
      <c r="L168" s="553"/>
      <c r="M168" s="533"/>
      <c r="N168" s="533"/>
      <c r="O168" s="533"/>
      <c r="P168" s="533"/>
      <c r="Q168" s="536"/>
      <c r="R168" s="533"/>
      <c r="S168" s="533"/>
      <c r="T168" s="533"/>
      <c r="U168" s="536"/>
      <c r="V168" s="536"/>
      <c r="W168" s="536"/>
      <c r="X168" s="536"/>
      <c r="Y168" s="536"/>
      <c r="Z168" s="536"/>
      <c r="AA168" s="536"/>
      <c r="AB168" s="536"/>
      <c r="AC168" s="560"/>
      <c r="AD168" s="560"/>
      <c r="AE168" s="561"/>
      <c r="AF168" s="560"/>
      <c r="AG168" s="52"/>
      <c r="AH168" s="52"/>
      <c r="AI168" s="533"/>
      <c r="AJ168" s="533"/>
      <c r="AK168" s="554"/>
      <c r="AM168" s="585"/>
    </row>
    <row r="169" spans="1:46" s="48" customFormat="1" ht="50.1" customHeight="1" x14ac:dyDescent="0.25">
      <c r="A169" s="545" t="s">
        <v>419</v>
      </c>
      <c r="B169" s="545" t="s">
        <v>377</v>
      </c>
      <c r="C169" s="545" t="s">
        <v>378</v>
      </c>
      <c r="D169" s="545" t="s">
        <v>420</v>
      </c>
      <c r="E169" s="545" t="s">
        <v>441</v>
      </c>
      <c r="F169" s="545" t="s">
        <v>442</v>
      </c>
      <c r="G169" s="545"/>
      <c r="H169" s="541"/>
      <c r="I169" s="533"/>
      <c r="J169" s="533"/>
      <c r="K169" s="533"/>
      <c r="L169" s="553"/>
      <c r="M169" s="533"/>
      <c r="N169" s="533"/>
      <c r="O169" s="533"/>
      <c r="P169" s="533"/>
      <c r="Q169" s="537"/>
      <c r="R169" s="533"/>
      <c r="S169" s="533"/>
      <c r="T169" s="533"/>
      <c r="U169" s="537"/>
      <c r="V169" s="537"/>
      <c r="W169" s="537"/>
      <c r="X169" s="537"/>
      <c r="Y169" s="537"/>
      <c r="Z169" s="537"/>
      <c r="AA169" s="537"/>
      <c r="AB169" s="537"/>
      <c r="AC169" s="560"/>
      <c r="AD169" s="560"/>
      <c r="AE169" s="559"/>
      <c r="AF169" s="560"/>
      <c r="AG169" s="52"/>
      <c r="AH169" s="52"/>
      <c r="AI169" s="533"/>
      <c r="AJ169" s="533"/>
      <c r="AK169" s="554"/>
      <c r="AM169" s="585"/>
    </row>
    <row r="170" spans="1:46" s="48" customFormat="1" ht="50.1" customHeight="1" x14ac:dyDescent="0.25">
      <c r="A170" s="545" t="s">
        <v>419</v>
      </c>
      <c r="B170" s="545" t="s">
        <v>377</v>
      </c>
      <c r="C170" s="545" t="s">
        <v>378</v>
      </c>
      <c r="D170" s="545" t="s">
        <v>420</v>
      </c>
      <c r="E170" s="545" t="s">
        <v>441</v>
      </c>
      <c r="F170" s="545" t="s">
        <v>442</v>
      </c>
      <c r="G170" s="545"/>
      <c r="H170" s="541" t="s">
        <v>450</v>
      </c>
      <c r="I170" s="533" t="s">
        <v>451</v>
      </c>
      <c r="J170" s="533" t="s">
        <v>426</v>
      </c>
      <c r="K170" s="533" t="s">
        <v>451</v>
      </c>
      <c r="L170" s="553">
        <v>0.15</v>
      </c>
      <c r="M170" s="533" t="s">
        <v>176</v>
      </c>
      <c r="N170" s="533" t="s">
        <v>401</v>
      </c>
      <c r="O170" s="533">
        <v>2</v>
      </c>
      <c r="P170" s="533" t="s">
        <v>222</v>
      </c>
      <c r="Q170" s="535"/>
      <c r="R170" s="533">
        <v>1</v>
      </c>
      <c r="S170" s="533" t="s">
        <v>222</v>
      </c>
      <c r="T170" s="533"/>
      <c r="U170" s="535">
        <f>+Y170+Z170+AA170+AB170</f>
        <v>0</v>
      </c>
      <c r="V170" s="535"/>
      <c r="W170" s="535"/>
      <c r="X170" s="535">
        <f>+T170+U170</f>
        <v>0</v>
      </c>
      <c r="Y170" s="535"/>
      <c r="Z170" s="535">
        <v>0</v>
      </c>
      <c r="AA170" s="535"/>
      <c r="AB170" s="535"/>
      <c r="AC170" s="560">
        <f>+AE170*L170</f>
        <v>0</v>
      </c>
      <c r="AD170" s="560">
        <f>+(AF170)/L170</f>
        <v>0</v>
      </c>
      <c r="AE170" s="558"/>
      <c r="AF170" s="560">
        <v>0</v>
      </c>
      <c r="AG170" s="52"/>
      <c r="AH170" s="52"/>
      <c r="AI170" s="533">
        <v>1</v>
      </c>
      <c r="AJ170" s="533">
        <v>1</v>
      </c>
      <c r="AK170" s="554" t="s">
        <v>222</v>
      </c>
      <c r="AM170" s="585"/>
    </row>
    <row r="171" spans="1:46" s="48" customFormat="1" ht="50.1" customHeight="1" x14ac:dyDescent="0.25">
      <c r="A171" s="545" t="s">
        <v>419</v>
      </c>
      <c r="B171" s="545" t="s">
        <v>377</v>
      </c>
      <c r="C171" s="545" t="s">
        <v>378</v>
      </c>
      <c r="D171" s="545" t="s">
        <v>420</v>
      </c>
      <c r="E171" s="545" t="s">
        <v>441</v>
      </c>
      <c r="F171" s="545" t="s">
        <v>442</v>
      </c>
      <c r="G171" s="545"/>
      <c r="H171" s="541"/>
      <c r="I171" s="533"/>
      <c r="J171" s="533"/>
      <c r="K171" s="533"/>
      <c r="L171" s="553"/>
      <c r="M171" s="533"/>
      <c r="N171" s="533"/>
      <c r="O171" s="533"/>
      <c r="P171" s="533"/>
      <c r="Q171" s="537"/>
      <c r="R171" s="533"/>
      <c r="S171" s="533"/>
      <c r="T171" s="533"/>
      <c r="U171" s="537"/>
      <c r="V171" s="537"/>
      <c r="W171" s="537"/>
      <c r="X171" s="537"/>
      <c r="Y171" s="537"/>
      <c r="Z171" s="537"/>
      <c r="AA171" s="537"/>
      <c r="AB171" s="537"/>
      <c r="AC171" s="560"/>
      <c r="AD171" s="560"/>
      <c r="AE171" s="559"/>
      <c r="AF171" s="560"/>
      <c r="AG171" s="52"/>
      <c r="AH171" s="52"/>
      <c r="AI171" s="533"/>
      <c r="AJ171" s="533"/>
      <c r="AK171" s="554"/>
      <c r="AM171" s="585"/>
    </row>
    <row r="172" spans="1:46" s="48" customFormat="1" ht="50.1" customHeight="1" x14ac:dyDescent="0.25">
      <c r="A172" s="545" t="s">
        <v>419</v>
      </c>
      <c r="B172" s="545" t="s">
        <v>377</v>
      </c>
      <c r="C172" s="545" t="s">
        <v>378</v>
      </c>
      <c r="D172" s="545" t="s">
        <v>420</v>
      </c>
      <c r="E172" s="545" t="s">
        <v>441</v>
      </c>
      <c r="F172" s="545" t="s">
        <v>442</v>
      </c>
      <c r="G172" s="545"/>
      <c r="H172" s="541" t="s">
        <v>452</v>
      </c>
      <c r="I172" s="533" t="s">
        <v>453</v>
      </c>
      <c r="J172" s="533" t="s">
        <v>454</v>
      </c>
      <c r="K172" s="533" t="s">
        <v>453</v>
      </c>
      <c r="L172" s="553">
        <v>0.15</v>
      </c>
      <c r="M172" s="533" t="s">
        <v>216</v>
      </c>
      <c r="N172" s="533" t="s">
        <v>455</v>
      </c>
      <c r="O172" s="533">
        <v>20</v>
      </c>
      <c r="P172" s="533">
        <v>1</v>
      </c>
      <c r="Q172" s="535">
        <v>7</v>
      </c>
      <c r="R172" s="533">
        <v>7</v>
      </c>
      <c r="S172" s="533">
        <v>5</v>
      </c>
      <c r="T172" s="533">
        <v>1</v>
      </c>
      <c r="U172" s="535">
        <f>+Y172+Z172+AA172+AB172</f>
        <v>10</v>
      </c>
      <c r="V172" s="535"/>
      <c r="W172" s="535"/>
      <c r="X172" s="535">
        <f>+T172+U172</f>
        <v>11</v>
      </c>
      <c r="Y172" s="535">
        <v>0</v>
      </c>
      <c r="Z172" s="535">
        <v>0</v>
      </c>
      <c r="AA172" s="535">
        <v>0</v>
      </c>
      <c r="AB172" s="535">
        <v>10</v>
      </c>
      <c r="AC172" s="560">
        <f>+AE172*L172</f>
        <v>0.15</v>
      </c>
      <c r="AD172" s="560">
        <f>+(AF172)*L172</f>
        <v>8.2500000000000004E-2</v>
      </c>
      <c r="AE172" s="558">
        <v>1</v>
      </c>
      <c r="AF172" s="560">
        <f>+X172/O172</f>
        <v>0.55000000000000004</v>
      </c>
      <c r="AG172" s="52"/>
      <c r="AH172" s="52"/>
      <c r="AI172" s="533">
        <v>7</v>
      </c>
      <c r="AJ172" s="533">
        <v>7</v>
      </c>
      <c r="AK172" s="554">
        <v>5</v>
      </c>
      <c r="AM172" s="585"/>
    </row>
    <row r="173" spans="1:46" s="48" customFormat="1" ht="50.1" customHeight="1" x14ac:dyDescent="0.25">
      <c r="A173" s="545" t="s">
        <v>419</v>
      </c>
      <c r="B173" s="545" t="s">
        <v>377</v>
      </c>
      <c r="C173" s="545" t="s">
        <v>378</v>
      </c>
      <c r="D173" s="545" t="s">
        <v>420</v>
      </c>
      <c r="E173" s="545" t="s">
        <v>441</v>
      </c>
      <c r="F173" s="545" t="s">
        <v>442</v>
      </c>
      <c r="G173" s="545"/>
      <c r="H173" s="541"/>
      <c r="I173" s="533"/>
      <c r="J173" s="533"/>
      <c r="K173" s="533"/>
      <c r="L173" s="553"/>
      <c r="M173" s="533"/>
      <c r="N173" s="533"/>
      <c r="O173" s="533"/>
      <c r="P173" s="533"/>
      <c r="Q173" s="537"/>
      <c r="R173" s="533"/>
      <c r="S173" s="533"/>
      <c r="T173" s="533"/>
      <c r="U173" s="537"/>
      <c r="V173" s="537"/>
      <c r="W173" s="537"/>
      <c r="X173" s="537"/>
      <c r="Y173" s="537"/>
      <c r="Z173" s="537"/>
      <c r="AA173" s="537"/>
      <c r="AB173" s="537"/>
      <c r="AC173" s="560"/>
      <c r="AD173" s="560"/>
      <c r="AE173" s="559"/>
      <c r="AF173" s="560"/>
      <c r="AG173" s="52"/>
      <c r="AH173" s="52"/>
      <c r="AI173" s="533"/>
      <c r="AJ173" s="533"/>
      <c r="AK173" s="554"/>
      <c r="AM173" s="585"/>
    </row>
    <row r="174" spans="1:46" s="48" customFormat="1" ht="50.1" customHeight="1" x14ac:dyDescent="0.25">
      <c r="A174" s="545" t="s">
        <v>419</v>
      </c>
      <c r="B174" s="545" t="s">
        <v>377</v>
      </c>
      <c r="C174" s="545" t="s">
        <v>378</v>
      </c>
      <c r="D174" s="545" t="s">
        <v>420</v>
      </c>
      <c r="E174" s="545" t="s">
        <v>441</v>
      </c>
      <c r="F174" s="545" t="s">
        <v>442</v>
      </c>
      <c r="G174" s="545"/>
      <c r="H174" s="541" t="s">
        <v>456</v>
      </c>
      <c r="I174" s="533" t="s">
        <v>457</v>
      </c>
      <c r="J174" s="533" t="s">
        <v>426</v>
      </c>
      <c r="K174" s="533" t="s">
        <v>457</v>
      </c>
      <c r="L174" s="553">
        <v>0.1</v>
      </c>
      <c r="M174" s="533" t="s">
        <v>176</v>
      </c>
      <c r="N174" s="533" t="s">
        <v>262</v>
      </c>
      <c r="O174" s="533">
        <v>3</v>
      </c>
      <c r="P174" s="533" t="s">
        <v>222</v>
      </c>
      <c r="Q174" s="535">
        <v>1</v>
      </c>
      <c r="R174" s="533">
        <v>1</v>
      </c>
      <c r="S174" s="533">
        <v>1</v>
      </c>
      <c r="T174" s="533"/>
      <c r="U174" s="535">
        <f>+Y174+Z174+AA174+AB174</f>
        <v>3</v>
      </c>
      <c r="V174" s="535"/>
      <c r="W174" s="535"/>
      <c r="X174" s="535">
        <f>+T174+U174</f>
        <v>3</v>
      </c>
      <c r="Y174" s="535">
        <v>0</v>
      </c>
      <c r="Z174" s="535">
        <v>1</v>
      </c>
      <c r="AA174" s="535">
        <v>0</v>
      </c>
      <c r="AB174" s="535">
        <v>2</v>
      </c>
      <c r="AC174" s="560">
        <f>+AE174*L174</f>
        <v>0.1</v>
      </c>
      <c r="AD174" s="560">
        <f>+(AF174)*L174</f>
        <v>0.1</v>
      </c>
      <c r="AE174" s="558">
        <v>1</v>
      </c>
      <c r="AF174" s="560">
        <f>+X174/O174</f>
        <v>1</v>
      </c>
      <c r="AG174" s="52"/>
      <c r="AH174" s="52"/>
      <c r="AI174" s="533">
        <v>1</v>
      </c>
      <c r="AJ174" s="533">
        <v>1</v>
      </c>
      <c r="AK174" s="554">
        <v>1</v>
      </c>
      <c r="AM174" s="585"/>
    </row>
    <row r="175" spans="1:46" s="48" customFormat="1" ht="50.1" customHeight="1" x14ac:dyDescent="0.25">
      <c r="A175" s="545" t="s">
        <v>419</v>
      </c>
      <c r="B175" s="545" t="s">
        <v>377</v>
      </c>
      <c r="C175" s="545" t="s">
        <v>378</v>
      </c>
      <c r="D175" s="545" t="s">
        <v>420</v>
      </c>
      <c r="E175" s="545" t="s">
        <v>441</v>
      </c>
      <c r="F175" s="545" t="s">
        <v>442</v>
      </c>
      <c r="G175" s="545"/>
      <c r="H175" s="541"/>
      <c r="I175" s="533"/>
      <c r="J175" s="533"/>
      <c r="K175" s="533"/>
      <c r="L175" s="553"/>
      <c r="M175" s="533"/>
      <c r="N175" s="533"/>
      <c r="O175" s="533"/>
      <c r="P175" s="533"/>
      <c r="Q175" s="537"/>
      <c r="R175" s="533"/>
      <c r="S175" s="533"/>
      <c r="T175" s="533"/>
      <c r="U175" s="537"/>
      <c r="V175" s="537"/>
      <c r="W175" s="537"/>
      <c r="X175" s="537"/>
      <c r="Y175" s="537"/>
      <c r="Z175" s="537"/>
      <c r="AA175" s="537"/>
      <c r="AB175" s="537"/>
      <c r="AC175" s="560"/>
      <c r="AD175" s="560"/>
      <c r="AE175" s="559"/>
      <c r="AF175" s="560"/>
      <c r="AG175" s="52"/>
      <c r="AH175" s="52"/>
      <c r="AI175" s="533"/>
      <c r="AJ175" s="533"/>
      <c r="AK175" s="554"/>
      <c r="AM175" s="585"/>
    </row>
    <row r="176" spans="1:46" s="48" customFormat="1" ht="50.1" customHeight="1" x14ac:dyDescent="0.25">
      <c r="A176" s="545" t="s">
        <v>419</v>
      </c>
      <c r="B176" s="545" t="s">
        <v>377</v>
      </c>
      <c r="C176" s="545" t="s">
        <v>378</v>
      </c>
      <c r="D176" s="545" t="s">
        <v>420</v>
      </c>
      <c r="E176" s="545" t="s">
        <v>441</v>
      </c>
      <c r="F176" s="545" t="s">
        <v>442</v>
      </c>
      <c r="G176" s="545"/>
      <c r="H176" s="541" t="s">
        <v>458</v>
      </c>
      <c r="I176" s="533" t="s">
        <v>459</v>
      </c>
      <c r="J176" s="533" t="s">
        <v>426</v>
      </c>
      <c r="K176" s="533" t="s">
        <v>459</v>
      </c>
      <c r="L176" s="553">
        <v>0.1</v>
      </c>
      <c r="M176" s="533" t="s">
        <v>176</v>
      </c>
      <c r="N176" s="533" t="s">
        <v>460</v>
      </c>
      <c r="O176" s="533">
        <v>4</v>
      </c>
      <c r="P176" s="533"/>
      <c r="Q176" s="535">
        <v>0</v>
      </c>
      <c r="R176" s="533">
        <v>1</v>
      </c>
      <c r="S176" s="533">
        <v>1</v>
      </c>
      <c r="T176" s="533"/>
      <c r="U176" s="535">
        <f>+Y176+Z176+AA176+AB176</f>
        <v>0</v>
      </c>
      <c r="V176" s="535"/>
      <c r="W176" s="535"/>
      <c r="X176" s="535">
        <f>+T176+U176</f>
        <v>0</v>
      </c>
      <c r="Y176" s="535"/>
      <c r="Z176" s="535">
        <v>0</v>
      </c>
      <c r="AA176" s="535">
        <v>0</v>
      </c>
      <c r="AB176" s="535">
        <v>0</v>
      </c>
      <c r="AC176" s="560">
        <f>+AE176*L176</f>
        <v>0</v>
      </c>
      <c r="AD176" s="560">
        <f>+(AF176)*L176</f>
        <v>0</v>
      </c>
      <c r="AE176" s="558"/>
      <c r="AF176" s="560">
        <f>+X176/O176</f>
        <v>0</v>
      </c>
      <c r="AG176" s="52"/>
      <c r="AH176" s="52"/>
      <c r="AI176" s="533">
        <v>2</v>
      </c>
      <c r="AJ176" s="533">
        <v>1</v>
      </c>
      <c r="AK176" s="554">
        <v>1</v>
      </c>
      <c r="AM176" s="585"/>
    </row>
    <row r="177" spans="1:46" s="48" customFormat="1" ht="50.1" customHeight="1" x14ac:dyDescent="0.25">
      <c r="A177" s="545" t="s">
        <v>419</v>
      </c>
      <c r="B177" s="545" t="s">
        <v>377</v>
      </c>
      <c r="C177" s="545" t="s">
        <v>378</v>
      </c>
      <c r="D177" s="545" t="s">
        <v>420</v>
      </c>
      <c r="E177" s="545" t="s">
        <v>441</v>
      </c>
      <c r="F177" s="545" t="s">
        <v>442</v>
      </c>
      <c r="G177" s="545"/>
      <c r="H177" s="541"/>
      <c r="I177" s="533"/>
      <c r="J177" s="533"/>
      <c r="K177" s="533"/>
      <c r="L177" s="553"/>
      <c r="M177" s="533"/>
      <c r="N177" s="533"/>
      <c r="O177" s="533"/>
      <c r="P177" s="533"/>
      <c r="Q177" s="537"/>
      <c r="R177" s="533"/>
      <c r="S177" s="533"/>
      <c r="T177" s="533"/>
      <c r="U177" s="537"/>
      <c r="V177" s="537"/>
      <c r="W177" s="537"/>
      <c r="X177" s="537"/>
      <c r="Y177" s="537"/>
      <c r="Z177" s="537"/>
      <c r="AA177" s="537"/>
      <c r="AB177" s="537"/>
      <c r="AC177" s="560"/>
      <c r="AD177" s="560"/>
      <c r="AE177" s="559"/>
      <c r="AF177" s="560"/>
      <c r="AG177" s="52"/>
      <c r="AH177" s="52"/>
      <c r="AI177" s="533"/>
      <c r="AJ177" s="533"/>
      <c r="AK177" s="554"/>
      <c r="AM177" s="585"/>
    </row>
    <row r="178" spans="1:46" s="48" customFormat="1" ht="50.1" customHeight="1" x14ac:dyDescent="0.25">
      <c r="A178" s="545" t="s">
        <v>419</v>
      </c>
      <c r="B178" s="545" t="s">
        <v>377</v>
      </c>
      <c r="C178" s="545" t="s">
        <v>378</v>
      </c>
      <c r="D178" s="545" t="s">
        <v>420</v>
      </c>
      <c r="E178" s="545" t="s">
        <v>441</v>
      </c>
      <c r="F178" s="545" t="s">
        <v>442</v>
      </c>
      <c r="G178" s="545"/>
      <c r="H178" s="541" t="s">
        <v>461</v>
      </c>
      <c r="I178" s="533" t="s">
        <v>462</v>
      </c>
      <c r="J178" s="533" t="s">
        <v>463</v>
      </c>
      <c r="K178" s="533" t="s">
        <v>462</v>
      </c>
      <c r="L178" s="553">
        <v>0.1</v>
      </c>
      <c r="M178" s="533" t="s">
        <v>176</v>
      </c>
      <c r="N178" s="533" t="s">
        <v>464</v>
      </c>
      <c r="O178" s="533">
        <v>20</v>
      </c>
      <c r="P178" s="533">
        <v>1</v>
      </c>
      <c r="Q178" s="535">
        <v>7</v>
      </c>
      <c r="R178" s="533">
        <v>7</v>
      </c>
      <c r="S178" s="533">
        <v>5</v>
      </c>
      <c r="T178" s="533">
        <v>1</v>
      </c>
      <c r="U178" s="535">
        <f>+Y178+Z178+AA178+AB178</f>
        <v>9</v>
      </c>
      <c r="V178" s="535"/>
      <c r="W178" s="535"/>
      <c r="X178" s="535">
        <f>+T178+U178</f>
        <v>10</v>
      </c>
      <c r="Y178" s="535">
        <v>0</v>
      </c>
      <c r="Z178" s="535">
        <v>2</v>
      </c>
      <c r="AA178" s="535">
        <v>0</v>
      </c>
      <c r="AB178" s="535">
        <v>7</v>
      </c>
      <c r="AC178" s="560">
        <f>+AE178*L178</f>
        <v>0.1</v>
      </c>
      <c r="AD178" s="560">
        <f>+(AF178)*L178</f>
        <v>0.05</v>
      </c>
      <c r="AE178" s="558">
        <v>1</v>
      </c>
      <c r="AF178" s="560">
        <f>+X178/O178</f>
        <v>0.5</v>
      </c>
      <c r="AG178" s="52"/>
      <c r="AH178" s="52"/>
      <c r="AI178" s="533">
        <v>7</v>
      </c>
      <c r="AJ178" s="533">
        <v>7</v>
      </c>
      <c r="AK178" s="554">
        <v>5</v>
      </c>
      <c r="AM178" s="585"/>
    </row>
    <row r="179" spans="1:46" s="48" customFormat="1" ht="50.1" customHeight="1" x14ac:dyDescent="0.25">
      <c r="A179" s="545" t="s">
        <v>419</v>
      </c>
      <c r="B179" s="545" t="s">
        <v>377</v>
      </c>
      <c r="C179" s="545" t="s">
        <v>378</v>
      </c>
      <c r="D179" s="545" t="s">
        <v>420</v>
      </c>
      <c r="E179" s="545" t="s">
        <v>441</v>
      </c>
      <c r="F179" s="545" t="s">
        <v>442</v>
      </c>
      <c r="G179" s="545"/>
      <c r="H179" s="541"/>
      <c r="I179" s="533"/>
      <c r="J179" s="533"/>
      <c r="K179" s="533"/>
      <c r="L179" s="553"/>
      <c r="M179" s="533"/>
      <c r="N179" s="533"/>
      <c r="O179" s="533"/>
      <c r="P179" s="533"/>
      <c r="Q179" s="537"/>
      <c r="R179" s="533"/>
      <c r="S179" s="533"/>
      <c r="T179" s="533"/>
      <c r="U179" s="537"/>
      <c r="V179" s="537"/>
      <c r="W179" s="537"/>
      <c r="X179" s="537"/>
      <c r="Y179" s="537"/>
      <c r="Z179" s="537"/>
      <c r="AA179" s="537"/>
      <c r="AB179" s="537"/>
      <c r="AC179" s="560"/>
      <c r="AD179" s="560"/>
      <c r="AE179" s="559"/>
      <c r="AF179" s="560"/>
      <c r="AG179" s="52"/>
      <c r="AH179" s="52"/>
      <c r="AI179" s="533"/>
      <c r="AJ179" s="533"/>
      <c r="AK179" s="554"/>
      <c r="AM179" s="585"/>
    </row>
    <row r="180" spans="1:46" s="48" customFormat="1" ht="50.1" customHeight="1" x14ac:dyDescent="0.25">
      <c r="A180" s="381"/>
      <c r="B180" s="383"/>
      <c r="C180" s="47"/>
      <c r="D180" s="381"/>
      <c r="E180" s="321"/>
      <c r="F180" s="555" t="s">
        <v>465</v>
      </c>
      <c r="G180" s="555"/>
      <c r="H180" s="555"/>
      <c r="I180" s="555"/>
      <c r="J180" s="555"/>
      <c r="K180" s="555"/>
      <c r="L180" s="555"/>
      <c r="M180" s="555"/>
      <c r="N180" s="555"/>
      <c r="O180" s="555"/>
      <c r="P180" s="555"/>
      <c r="Q180" s="555"/>
      <c r="R180" s="555"/>
      <c r="S180" s="555"/>
      <c r="T180" s="555"/>
      <c r="U180" s="555"/>
      <c r="V180" s="555"/>
      <c r="W180" s="555"/>
      <c r="X180" s="555"/>
      <c r="Y180" s="555"/>
      <c r="Z180" s="555"/>
      <c r="AA180" s="555"/>
      <c r="AB180" s="555"/>
      <c r="AC180" s="53">
        <f>+AC167+AC172+AC178</f>
        <v>0.54999999999999993</v>
      </c>
      <c r="AD180" s="53">
        <f>+AD167+AD172+AD178</f>
        <v>0.32340909090909087</v>
      </c>
      <c r="AE180" s="53">
        <f>AVERAGE(AE165:AE179)</f>
        <v>0.8</v>
      </c>
      <c r="AF180" s="53">
        <f>AVERAGE(AF165:AF179)</f>
        <v>0.38376623376623381</v>
      </c>
      <c r="AG180" s="52"/>
      <c r="AH180" s="52"/>
      <c r="AI180" s="381"/>
      <c r="AJ180" s="381"/>
      <c r="AK180" s="384"/>
      <c r="AL180" s="382"/>
      <c r="AM180" s="382"/>
      <c r="AN180" s="54"/>
      <c r="AO180" s="54"/>
      <c r="AP180" s="54"/>
      <c r="AQ180" s="54"/>
      <c r="AR180" s="54"/>
      <c r="AS180" s="54"/>
      <c r="AT180" s="54"/>
    </row>
    <row r="181" spans="1:46" s="48" customFormat="1" ht="50.1" customHeight="1" x14ac:dyDescent="0.25">
      <c r="A181" s="545" t="s">
        <v>419</v>
      </c>
      <c r="B181" s="545" t="s">
        <v>377</v>
      </c>
      <c r="C181" s="545" t="s">
        <v>378</v>
      </c>
      <c r="D181" s="545" t="s">
        <v>420</v>
      </c>
      <c r="E181" s="545" t="s">
        <v>441</v>
      </c>
      <c r="F181" s="545" t="s">
        <v>466</v>
      </c>
      <c r="G181" s="545" t="s">
        <v>467</v>
      </c>
      <c r="H181" s="541" t="s">
        <v>468</v>
      </c>
      <c r="I181" s="533" t="s">
        <v>469</v>
      </c>
      <c r="J181" s="533" t="s">
        <v>426</v>
      </c>
      <c r="K181" s="533" t="s">
        <v>469</v>
      </c>
      <c r="L181" s="553">
        <v>0.05</v>
      </c>
      <c r="M181" s="533" t="s">
        <v>176</v>
      </c>
      <c r="N181" s="533" t="s">
        <v>446</v>
      </c>
      <c r="O181" s="533">
        <v>2</v>
      </c>
      <c r="P181" s="533"/>
      <c r="Q181" s="535">
        <v>1</v>
      </c>
      <c r="R181" s="533">
        <v>1</v>
      </c>
      <c r="S181" s="533">
        <v>0.5</v>
      </c>
      <c r="T181" s="533"/>
      <c r="U181" s="535">
        <f>+Y181+Z181+AA181+AB181</f>
        <v>0.5</v>
      </c>
      <c r="V181" s="535"/>
      <c r="W181" s="535"/>
      <c r="X181" s="535">
        <f>+T181+U181</f>
        <v>0.5</v>
      </c>
      <c r="Y181" s="535">
        <v>0</v>
      </c>
      <c r="Z181" s="535">
        <v>0</v>
      </c>
      <c r="AA181" s="535"/>
      <c r="AB181" s="535">
        <v>0.5</v>
      </c>
      <c r="AC181" s="553">
        <f>+AE181*L181</f>
        <v>2.5000000000000001E-2</v>
      </c>
      <c r="AD181" s="560">
        <f>+(AF181)*L181</f>
        <v>1.2500000000000001E-2</v>
      </c>
      <c r="AE181" s="558">
        <f>+U181/Q181</f>
        <v>0.5</v>
      </c>
      <c r="AF181" s="560">
        <f>+X181/O181</f>
        <v>0.25</v>
      </c>
      <c r="AG181" s="52"/>
      <c r="AH181" s="52"/>
      <c r="AI181" s="533">
        <v>0.5</v>
      </c>
      <c r="AJ181" s="533">
        <v>1</v>
      </c>
      <c r="AK181" s="554">
        <v>0.5</v>
      </c>
      <c r="AM181" s="585"/>
    </row>
    <row r="182" spans="1:46" s="48" customFormat="1" ht="50.1" customHeight="1" x14ac:dyDescent="0.25">
      <c r="A182" s="545" t="s">
        <v>419</v>
      </c>
      <c r="B182" s="545" t="s">
        <v>377</v>
      </c>
      <c r="C182" s="545" t="s">
        <v>378</v>
      </c>
      <c r="D182" s="545" t="s">
        <v>420</v>
      </c>
      <c r="E182" s="545" t="s">
        <v>441</v>
      </c>
      <c r="F182" s="545" t="s">
        <v>466</v>
      </c>
      <c r="G182" s="545"/>
      <c r="H182" s="541"/>
      <c r="I182" s="533"/>
      <c r="J182" s="533"/>
      <c r="K182" s="533"/>
      <c r="L182" s="553"/>
      <c r="M182" s="533"/>
      <c r="N182" s="533"/>
      <c r="O182" s="533"/>
      <c r="P182" s="533"/>
      <c r="Q182" s="537"/>
      <c r="R182" s="533"/>
      <c r="S182" s="533"/>
      <c r="T182" s="533"/>
      <c r="U182" s="537"/>
      <c r="V182" s="537"/>
      <c r="W182" s="537"/>
      <c r="X182" s="537"/>
      <c r="Y182" s="537"/>
      <c r="Z182" s="537"/>
      <c r="AA182" s="537"/>
      <c r="AB182" s="537"/>
      <c r="AC182" s="553"/>
      <c r="AD182" s="560"/>
      <c r="AE182" s="559"/>
      <c r="AF182" s="560"/>
      <c r="AG182" s="52"/>
      <c r="AH182" s="52"/>
      <c r="AI182" s="533"/>
      <c r="AJ182" s="533"/>
      <c r="AK182" s="554"/>
      <c r="AM182" s="585"/>
    </row>
    <row r="183" spans="1:46" s="48" customFormat="1" ht="50.1" customHeight="1" x14ac:dyDescent="0.25">
      <c r="A183" s="545" t="s">
        <v>419</v>
      </c>
      <c r="B183" s="545" t="s">
        <v>377</v>
      </c>
      <c r="C183" s="545" t="s">
        <v>378</v>
      </c>
      <c r="D183" s="545" t="s">
        <v>420</v>
      </c>
      <c r="E183" s="545" t="s">
        <v>441</v>
      </c>
      <c r="F183" s="545" t="s">
        <v>466</v>
      </c>
      <c r="G183" s="545"/>
      <c r="H183" s="383" t="s">
        <v>470</v>
      </c>
      <c r="I183" s="381" t="s">
        <v>471</v>
      </c>
      <c r="J183" s="381" t="s">
        <v>426</v>
      </c>
      <c r="K183" s="381" t="s">
        <v>471</v>
      </c>
      <c r="L183" s="385">
        <v>0.15</v>
      </c>
      <c r="M183" s="381" t="s">
        <v>176</v>
      </c>
      <c r="N183" s="381" t="s">
        <v>472</v>
      </c>
      <c r="O183" s="381">
        <v>4</v>
      </c>
      <c r="P183" s="381">
        <v>1</v>
      </c>
      <c r="Q183" s="381">
        <v>1</v>
      </c>
      <c r="R183" s="381">
        <v>1</v>
      </c>
      <c r="S183" s="381">
        <v>1</v>
      </c>
      <c r="T183" s="381">
        <v>1</v>
      </c>
      <c r="U183" s="381">
        <f>+Y183+Z183+AA183+AB183</f>
        <v>1</v>
      </c>
      <c r="V183" s="381"/>
      <c r="W183" s="381"/>
      <c r="X183" s="381">
        <f>+T183+U183</f>
        <v>2</v>
      </c>
      <c r="Y183" s="389">
        <v>0</v>
      </c>
      <c r="Z183" s="389">
        <v>0</v>
      </c>
      <c r="AA183" s="389"/>
      <c r="AB183" s="389">
        <v>1</v>
      </c>
      <c r="AC183" s="385">
        <f>+(AE183)*L183</f>
        <v>0.15</v>
      </c>
      <c r="AD183" s="416">
        <f>+(AF183)*L183</f>
        <v>7.4999999999999997E-2</v>
      </c>
      <c r="AE183" s="387">
        <f>+U183/Q183</f>
        <v>1</v>
      </c>
      <c r="AF183" s="387">
        <f>+X183/O183</f>
        <v>0.5</v>
      </c>
      <c r="AG183" s="52"/>
      <c r="AH183" s="52"/>
      <c r="AI183" s="381">
        <v>1</v>
      </c>
      <c r="AJ183" s="381">
        <v>1</v>
      </c>
      <c r="AK183" s="384">
        <v>1</v>
      </c>
      <c r="AM183" s="382"/>
    </row>
    <row r="184" spans="1:46" s="48" customFormat="1" ht="50.1" customHeight="1" x14ac:dyDescent="0.25">
      <c r="A184" s="545" t="s">
        <v>419</v>
      </c>
      <c r="B184" s="545" t="s">
        <v>377</v>
      </c>
      <c r="C184" s="545" t="s">
        <v>378</v>
      </c>
      <c r="D184" s="545" t="s">
        <v>420</v>
      </c>
      <c r="E184" s="545" t="s">
        <v>441</v>
      </c>
      <c r="F184" s="545" t="s">
        <v>466</v>
      </c>
      <c r="G184" s="545"/>
      <c r="H184" s="541" t="s">
        <v>473</v>
      </c>
      <c r="I184" s="533" t="s">
        <v>474</v>
      </c>
      <c r="J184" s="533" t="s">
        <v>426</v>
      </c>
      <c r="K184" s="533" t="s">
        <v>474</v>
      </c>
      <c r="L184" s="553">
        <v>0.4</v>
      </c>
      <c r="M184" s="533" t="s">
        <v>216</v>
      </c>
      <c r="N184" s="533" t="s">
        <v>475</v>
      </c>
      <c r="O184" s="533">
        <v>1</v>
      </c>
      <c r="P184" s="533" t="s">
        <v>222</v>
      </c>
      <c r="Q184" s="535">
        <v>0.5</v>
      </c>
      <c r="R184" s="533">
        <v>0.5</v>
      </c>
      <c r="S184" s="533" t="s">
        <v>222</v>
      </c>
      <c r="T184" s="533"/>
      <c r="U184" s="535">
        <f>+Y184+Z184+AA184+AB184</f>
        <v>0</v>
      </c>
      <c r="V184" s="535"/>
      <c r="W184" s="535"/>
      <c r="X184" s="535">
        <f>+T184+U184</f>
        <v>0</v>
      </c>
      <c r="Y184" s="535"/>
      <c r="Z184" s="535">
        <v>0</v>
      </c>
      <c r="AA184" s="535"/>
      <c r="AB184" s="535">
        <v>0</v>
      </c>
      <c r="AC184" s="553">
        <f>+AE184*L184</f>
        <v>0</v>
      </c>
      <c r="AD184" s="560">
        <f>+(AF184)*L184</f>
        <v>0</v>
      </c>
      <c r="AE184" s="558">
        <v>0</v>
      </c>
      <c r="AF184" s="560">
        <v>0</v>
      </c>
      <c r="AG184" s="52"/>
      <c r="AH184" s="52"/>
      <c r="AI184" s="535">
        <v>0.5</v>
      </c>
      <c r="AJ184" s="533">
        <v>0.5</v>
      </c>
      <c r="AK184" s="554" t="s">
        <v>222</v>
      </c>
      <c r="AM184" s="585"/>
    </row>
    <row r="185" spans="1:46" s="48" customFormat="1" ht="50.1" customHeight="1" x14ac:dyDescent="0.25">
      <c r="A185" s="545" t="s">
        <v>419</v>
      </c>
      <c r="B185" s="545" t="s">
        <v>377</v>
      </c>
      <c r="C185" s="545" t="s">
        <v>378</v>
      </c>
      <c r="D185" s="545" t="s">
        <v>420</v>
      </c>
      <c r="E185" s="545" t="s">
        <v>441</v>
      </c>
      <c r="F185" s="545" t="s">
        <v>466</v>
      </c>
      <c r="G185" s="545"/>
      <c r="H185" s="541"/>
      <c r="I185" s="533"/>
      <c r="J185" s="533"/>
      <c r="K185" s="533"/>
      <c r="L185" s="553"/>
      <c r="M185" s="533"/>
      <c r="N185" s="533"/>
      <c r="O185" s="533"/>
      <c r="P185" s="533"/>
      <c r="Q185" s="537"/>
      <c r="R185" s="533"/>
      <c r="S185" s="533"/>
      <c r="T185" s="533"/>
      <c r="U185" s="537"/>
      <c r="V185" s="537"/>
      <c r="W185" s="537"/>
      <c r="X185" s="537"/>
      <c r="Y185" s="537"/>
      <c r="Z185" s="537"/>
      <c r="AA185" s="537"/>
      <c r="AB185" s="537"/>
      <c r="AC185" s="553"/>
      <c r="AD185" s="560"/>
      <c r="AE185" s="559"/>
      <c r="AF185" s="560"/>
      <c r="AG185" s="52"/>
      <c r="AH185" s="52"/>
      <c r="AI185" s="537"/>
      <c r="AJ185" s="533"/>
      <c r="AK185" s="554"/>
      <c r="AM185" s="585"/>
    </row>
    <row r="186" spans="1:46" s="48" customFormat="1" ht="50.1" customHeight="1" x14ac:dyDescent="0.25">
      <c r="A186" s="545" t="s">
        <v>419</v>
      </c>
      <c r="B186" s="545" t="s">
        <v>377</v>
      </c>
      <c r="C186" s="545" t="s">
        <v>378</v>
      </c>
      <c r="D186" s="545" t="s">
        <v>420</v>
      </c>
      <c r="E186" s="545" t="s">
        <v>441</v>
      </c>
      <c r="F186" s="545" t="s">
        <v>466</v>
      </c>
      <c r="G186" s="545"/>
      <c r="H186" s="541" t="s">
        <v>476</v>
      </c>
      <c r="I186" s="533" t="s">
        <v>477</v>
      </c>
      <c r="J186" s="533" t="s">
        <v>426</v>
      </c>
      <c r="K186" s="533" t="s">
        <v>477</v>
      </c>
      <c r="L186" s="553">
        <v>0.3</v>
      </c>
      <c r="M186" s="533" t="s">
        <v>176</v>
      </c>
      <c r="N186" s="533" t="s">
        <v>478</v>
      </c>
      <c r="O186" s="533">
        <v>1</v>
      </c>
      <c r="P186" s="533" t="s">
        <v>222</v>
      </c>
      <c r="Q186" s="535">
        <v>1</v>
      </c>
      <c r="R186" s="533" t="s">
        <v>222</v>
      </c>
      <c r="S186" s="533" t="s">
        <v>222</v>
      </c>
      <c r="T186" s="533"/>
      <c r="U186" s="535">
        <f>+Y186+Z186+AA186+AB186</f>
        <v>1</v>
      </c>
      <c r="V186" s="535"/>
      <c r="W186" s="535"/>
      <c r="X186" s="535">
        <f>+T186+U186</f>
        <v>1</v>
      </c>
      <c r="Y186" s="535">
        <v>1</v>
      </c>
      <c r="Z186" s="535">
        <v>0</v>
      </c>
      <c r="AA186" s="535"/>
      <c r="AB186" s="535">
        <v>0</v>
      </c>
      <c r="AC186" s="553">
        <f>+AE186*L186</f>
        <v>0.3</v>
      </c>
      <c r="AD186" s="557">
        <f>+(AF186)*L186</f>
        <v>0.3</v>
      </c>
      <c r="AE186" s="549">
        <f>+U186/Q186</f>
        <v>1</v>
      </c>
      <c r="AF186" s="557">
        <f>+X186/O186</f>
        <v>1</v>
      </c>
      <c r="AG186" s="52"/>
      <c r="AH186" s="52"/>
      <c r="AI186" s="533">
        <v>1</v>
      </c>
      <c r="AJ186" s="533" t="s">
        <v>222</v>
      </c>
      <c r="AK186" s="554" t="s">
        <v>222</v>
      </c>
      <c r="AM186" s="585"/>
    </row>
    <row r="187" spans="1:46" s="48" customFormat="1" ht="50.1" customHeight="1" x14ac:dyDescent="0.25">
      <c r="A187" s="545" t="s">
        <v>419</v>
      </c>
      <c r="B187" s="545" t="s">
        <v>377</v>
      </c>
      <c r="C187" s="545" t="s">
        <v>378</v>
      </c>
      <c r="D187" s="545" t="s">
        <v>420</v>
      </c>
      <c r="E187" s="545" t="s">
        <v>441</v>
      </c>
      <c r="F187" s="545" t="s">
        <v>466</v>
      </c>
      <c r="G187" s="545"/>
      <c r="H187" s="541"/>
      <c r="I187" s="533"/>
      <c r="J187" s="533"/>
      <c r="K187" s="533"/>
      <c r="L187" s="553"/>
      <c r="M187" s="533"/>
      <c r="N187" s="533"/>
      <c r="O187" s="533"/>
      <c r="P187" s="533"/>
      <c r="Q187" s="536"/>
      <c r="R187" s="533"/>
      <c r="S187" s="533"/>
      <c r="T187" s="533"/>
      <c r="U187" s="536"/>
      <c r="V187" s="536"/>
      <c r="W187" s="536"/>
      <c r="X187" s="536"/>
      <c r="Y187" s="536"/>
      <c r="Z187" s="536"/>
      <c r="AA187" s="536"/>
      <c r="AB187" s="536"/>
      <c r="AC187" s="553"/>
      <c r="AD187" s="533"/>
      <c r="AE187" s="556"/>
      <c r="AF187" s="533"/>
      <c r="AG187" s="52"/>
      <c r="AH187" s="52"/>
      <c r="AI187" s="533"/>
      <c r="AJ187" s="533"/>
      <c r="AK187" s="554"/>
      <c r="AM187" s="585"/>
    </row>
    <row r="188" spans="1:46" s="48" customFormat="1" ht="50.1" customHeight="1" x14ac:dyDescent="0.25">
      <c r="A188" s="545" t="s">
        <v>419</v>
      </c>
      <c r="B188" s="545" t="s">
        <v>377</v>
      </c>
      <c r="C188" s="545" t="s">
        <v>378</v>
      </c>
      <c r="D188" s="545" t="s">
        <v>420</v>
      </c>
      <c r="E188" s="545" t="s">
        <v>441</v>
      </c>
      <c r="F188" s="545" t="s">
        <v>466</v>
      </c>
      <c r="G188" s="545"/>
      <c r="H188" s="541"/>
      <c r="I188" s="533"/>
      <c r="J188" s="533"/>
      <c r="K188" s="533"/>
      <c r="L188" s="553"/>
      <c r="M188" s="533"/>
      <c r="N188" s="533"/>
      <c r="O188" s="533"/>
      <c r="P188" s="533"/>
      <c r="Q188" s="537"/>
      <c r="R188" s="533"/>
      <c r="S188" s="533"/>
      <c r="T188" s="533"/>
      <c r="U188" s="537"/>
      <c r="V188" s="537"/>
      <c r="W188" s="537"/>
      <c r="X188" s="537"/>
      <c r="Y188" s="537"/>
      <c r="Z188" s="537"/>
      <c r="AA188" s="537"/>
      <c r="AB188" s="537"/>
      <c r="AC188" s="553"/>
      <c r="AD188" s="533"/>
      <c r="AE188" s="550"/>
      <c r="AF188" s="533"/>
      <c r="AG188" s="52"/>
      <c r="AH188" s="52"/>
      <c r="AI188" s="533"/>
      <c r="AJ188" s="533"/>
      <c r="AK188" s="554"/>
      <c r="AM188" s="585"/>
    </row>
    <row r="189" spans="1:46" s="48" customFormat="1" ht="50.1" customHeight="1" x14ac:dyDescent="0.25">
      <c r="A189" s="545" t="s">
        <v>419</v>
      </c>
      <c r="B189" s="545" t="s">
        <v>377</v>
      </c>
      <c r="C189" s="545" t="s">
        <v>378</v>
      </c>
      <c r="D189" s="545" t="s">
        <v>420</v>
      </c>
      <c r="E189" s="545" t="s">
        <v>441</v>
      </c>
      <c r="F189" s="545" t="s">
        <v>466</v>
      </c>
      <c r="G189" s="545"/>
      <c r="H189" s="383" t="s">
        <v>479</v>
      </c>
      <c r="I189" s="381" t="s">
        <v>480</v>
      </c>
      <c r="J189" s="381" t="s">
        <v>481</v>
      </c>
      <c r="K189" s="381" t="s">
        <v>480</v>
      </c>
      <c r="L189" s="385">
        <v>0.05</v>
      </c>
      <c r="M189" s="381" t="s">
        <v>176</v>
      </c>
      <c r="N189" s="381" t="s">
        <v>482</v>
      </c>
      <c r="O189" s="381">
        <v>1</v>
      </c>
      <c r="P189" s="381" t="s">
        <v>222</v>
      </c>
      <c r="Q189" s="381">
        <v>0.5</v>
      </c>
      <c r="R189" s="381">
        <v>1</v>
      </c>
      <c r="S189" s="381" t="s">
        <v>222</v>
      </c>
      <c r="T189" s="381"/>
      <c r="U189" s="381">
        <f>+Y189+Z189+AA189+AB189</f>
        <v>0.2</v>
      </c>
      <c r="V189" s="381"/>
      <c r="W189" s="381"/>
      <c r="X189" s="381">
        <f>+T189+U189</f>
        <v>0.2</v>
      </c>
      <c r="Y189" s="389">
        <v>0</v>
      </c>
      <c r="Z189" s="389">
        <v>0</v>
      </c>
      <c r="AA189" s="389"/>
      <c r="AB189" s="389">
        <v>0.2</v>
      </c>
      <c r="AC189" s="385">
        <f>+AE189*L189</f>
        <v>2.0000000000000004E-2</v>
      </c>
      <c r="AD189" s="416">
        <f>+(AF189)*L189</f>
        <v>1.0000000000000002E-2</v>
      </c>
      <c r="AE189" s="416">
        <f>+U189/Q189</f>
        <v>0.4</v>
      </c>
      <c r="AF189" s="416">
        <f>+X189/O189</f>
        <v>0.2</v>
      </c>
      <c r="AG189" s="52"/>
      <c r="AH189" s="52"/>
      <c r="AI189" s="381" t="s">
        <v>222</v>
      </c>
      <c r="AJ189" s="381">
        <v>1</v>
      </c>
      <c r="AK189" s="384" t="s">
        <v>222</v>
      </c>
      <c r="AM189" s="382"/>
    </row>
    <row r="190" spans="1:46" s="48" customFormat="1" ht="50.1" customHeight="1" x14ac:dyDescent="0.25">
      <c r="A190" s="545" t="s">
        <v>419</v>
      </c>
      <c r="B190" s="545" t="s">
        <v>377</v>
      </c>
      <c r="C190" s="545" t="s">
        <v>378</v>
      </c>
      <c r="D190" s="545" t="s">
        <v>420</v>
      </c>
      <c r="E190" s="545" t="s">
        <v>441</v>
      </c>
      <c r="F190" s="545" t="s">
        <v>466</v>
      </c>
      <c r="G190" s="545"/>
      <c r="H190" s="383" t="s">
        <v>483</v>
      </c>
      <c r="I190" s="381" t="s">
        <v>484</v>
      </c>
      <c r="J190" s="381" t="s">
        <v>481</v>
      </c>
      <c r="K190" s="381" t="s">
        <v>484</v>
      </c>
      <c r="L190" s="385">
        <v>0.05</v>
      </c>
      <c r="M190" s="381" t="s">
        <v>176</v>
      </c>
      <c r="N190" s="381" t="s">
        <v>482</v>
      </c>
      <c r="O190" s="381">
        <v>1</v>
      </c>
      <c r="P190" s="381" t="s">
        <v>222</v>
      </c>
      <c r="Q190" s="381">
        <v>0.5</v>
      </c>
      <c r="R190" s="381">
        <v>1</v>
      </c>
      <c r="S190" s="381" t="s">
        <v>222</v>
      </c>
      <c r="T190" s="381"/>
      <c r="U190" s="381">
        <f>+Y190+Z190+AA190+AB190</f>
        <v>0.2</v>
      </c>
      <c r="V190" s="381"/>
      <c r="W190" s="381"/>
      <c r="X190" s="381">
        <f>+T190+U190</f>
        <v>0.2</v>
      </c>
      <c r="Y190" s="389">
        <v>0</v>
      </c>
      <c r="Z190" s="389">
        <v>0</v>
      </c>
      <c r="AA190" s="389"/>
      <c r="AB190" s="389">
        <v>0.2</v>
      </c>
      <c r="AC190" s="385">
        <f>+AE190*L190</f>
        <v>2.0000000000000004E-2</v>
      </c>
      <c r="AD190" s="416">
        <f>+(AF190)*L190</f>
        <v>1.0000000000000002E-2</v>
      </c>
      <c r="AE190" s="416">
        <f>+U190/Q190</f>
        <v>0.4</v>
      </c>
      <c r="AF190" s="416">
        <f>+X190/O190</f>
        <v>0.2</v>
      </c>
      <c r="AG190" s="52"/>
      <c r="AH190" s="52"/>
      <c r="AI190" s="381" t="s">
        <v>222</v>
      </c>
      <c r="AJ190" s="381">
        <v>1</v>
      </c>
      <c r="AK190" s="384" t="s">
        <v>222</v>
      </c>
      <c r="AM190" s="382"/>
    </row>
    <row r="191" spans="1:46" s="48" customFormat="1" ht="50.1" customHeight="1" x14ac:dyDescent="0.25">
      <c r="A191" s="381"/>
      <c r="B191" s="383"/>
      <c r="C191" s="47"/>
      <c r="D191" s="381"/>
      <c r="E191" s="321"/>
      <c r="F191" s="555" t="s">
        <v>485</v>
      </c>
      <c r="G191" s="555"/>
      <c r="H191" s="555"/>
      <c r="I191" s="555"/>
      <c r="J191" s="555"/>
      <c r="K191" s="555"/>
      <c r="L191" s="555"/>
      <c r="M191" s="555"/>
      <c r="N191" s="555"/>
      <c r="O191" s="555"/>
      <c r="P191" s="555"/>
      <c r="Q191" s="555"/>
      <c r="R191" s="555"/>
      <c r="S191" s="555"/>
      <c r="T191" s="555"/>
      <c r="U191" s="555"/>
      <c r="V191" s="555"/>
      <c r="W191" s="555"/>
      <c r="X191" s="555"/>
      <c r="Y191" s="555"/>
      <c r="Z191" s="555"/>
      <c r="AA191" s="555"/>
      <c r="AB191" s="555"/>
      <c r="AC191" s="53">
        <f>+AC183+AC181+AC184+AC186+AC189+AC190</f>
        <v>0.51500000000000001</v>
      </c>
      <c r="AD191" s="53">
        <f>+AD183+AD181+AD184+AD186+AD189+AD190</f>
        <v>0.40749999999999997</v>
      </c>
      <c r="AE191" s="53">
        <f>AVERAGE(AE181:AE190)</f>
        <v>0.54999999999999993</v>
      </c>
      <c r="AF191" s="53">
        <f>AVERAGE(AF181:AF190)</f>
        <v>0.35833333333333334</v>
      </c>
      <c r="AG191" s="52"/>
      <c r="AH191" s="52"/>
      <c r="AI191" s="381"/>
      <c r="AJ191" s="381"/>
      <c r="AK191" s="384"/>
      <c r="AL191" s="382"/>
      <c r="AM191" s="382"/>
      <c r="AN191" s="54"/>
      <c r="AO191" s="54"/>
      <c r="AP191" s="54"/>
      <c r="AQ191" s="54"/>
      <c r="AR191" s="54"/>
      <c r="AS191" s="54"/>
      <c r="AT191" s="54"/>
    </row>
    <row r="192" spans="1:46" s="48" customFormat="1" ht="50.1" customHeight="1" x14ac:dyDescent="0.25">
      <c r="A192" s="545" t="s">
        <v>486</v>
      </c>
      <c r="B192" s="545" t="s">
        <v>487</v>
      </c>
      <c r="C192" s="545" t="s">
        <v>488</v>
      </c>
      <c r="D192" s="545" t="s">
        <v>489</v>
      </c>
      <c r="E192" s="545" t="s">
        <v>490</v>
      </c>
      <c r="F192" s="545" t="s">
        <v>491</v>
      </c>
      <c r="G192" s="545" t="s">
        <v>492</v>
      </c>
      <c r="H192" s="541" t="s">
        <v>493</v>
      </c>
      <c r="I192" s="533" t="s">
        <v>494</v>
      </c>
      <c r="J192" s="533" t="s">
        <v>174</v>
      </c>
      <c r="K192" s="533" t="s">
        <v>494</v>
      </c>
      <c r="L192" s="549">
        <v>0.03</v>
      </c>
      <c r="M192" s="533" t="s">
        <v>176</v>
      </c>
      <c r="N192" s="533" t="s">
        <v>495</v>
      </c>
      <c r="O192" s="533">
        <v>48</v>
      </c>
      <c r="P192" s="533">
        <v>12</v>
      </c>
      <c r="Q192" s="535">
        <v>12</v>
      </c>
      <c r="R192" s="533">
        <v>12</v>
      </c>
      <c r="S192" s="533">
        <v>12</v>
      </c>
      <c r="T192" s="533">
        <v>12</v>
      </c>
      <c r="U192" s="535">
        <f>+Y192+Z192+AA192+AB192</f>
        <v>12</v>
      </c>
      <c r="V192" s="535"/>
      <c r="W192" s="535"/>
      <c r="X192" s="378"/>
      <c r="Y192" s="535">
        <v>0</v>
      </c>
      <c r="Z192" s="535">
        <v>3</v>
      </c>
      <c r="AA192" s="535">
        <v>2</v>
      </c>
      <c r="AB192" s="535">
        <v>7</v>
      </c>
      <c r="AC192" s="560">
        <f>+(AE192)*L192</f>
        <v>0.03</v>
      </c>
      <c r="AD192" s="560">
        <f>+(AF192)*L192</f>
        <v>1.4999999999999999E-2</v>
      </c>
      <c r="AE192" s="558">
        <f>+U192/Q192</f>
        <v>1</v>
      </c>
      <c r="AF192" s="560">
        <f>+X193/O192</f>
        <v>0.5</v>
      </c>
      <c r="AG192" s="52"/>
      <c r="AH192" s="52"/>
      <c r="AI192" s="533">
        <v>12</v>
      </c>
      <c r="AJ192" s="533">
        <v>12</v>
      </c>
      <c r="AK192" s="554">
        <v>12</v>
      </c>
      <c r="AM192" s="585"/>
    </row>
    <row r="193" spans="1:46" s="48" customFormat="1" ht="50.1" customHeight="1" x14ac:dyDescent="0.25">
      <c r="A193" s="545" t="s">
        <v>486</v>
      </c>
      <c r="B193" s="545" t="s">
        <v>487</v>
      </c>
      <c r="C193" s="545" t="s">
        <v>488</v>
      </c>
      <c r="D193" s="545" t="s">
        <v>489</v>
      </c>
      <c r="E193" s="545" t="s">
        <v>490</v>
      </c>
      <c r="F193" s="545" t="s">
        <v>491</v>
      </c>
      <c r="G193" s="545"/>
      <c r="H193" s="541"/>
      <c r="I193" s="533"/>
      <c r="J193" s="533"/>
      <c r="K193" s="533"/>
      <c r="L193" s="550"/>
      <c r="M193" s="533"/>
      <c r="N193" s="533"/>
      <c r="O193" s="533"/>
      <c r="P193" s="533"/>
      <c r="Q193" s="537"/>
      <c r="R193" s="533"/>
      <c r="S193" s="533"/>
      <c r="T193" s="533"/>
      <c r="U193" s="537"/>
      <c r="V193" s="537"/>
      <c r="W193" s="537"/>
      <c r="X193" s="379">
        <f>+T192+U192</f>
        <v>24</v>
      </c>
      <c r="Y193" s="537"/>
      <c r="Z193" s="537"/>
      <c r="AA193" s="537"/>
      <c r="AB193" s="537"/>
      <c r="AC193" s="560"/>
      <c r="AD193" s="560"/>
      <c r="AE193" s="559"/>
      <c r="AF193" s="560"/>
      <c r="AG193" s="52"/>
      <c r="AH193" s="52"/>
      <c r="AI193" s="533"/>
      <c r="AJ193" s="533"/>
      <c r="AK193" s="554"/>
      <c r="AM193" s="585"/>
    </row>
    <row r="194" spans="1:46" s="48" customFormat="1" ht="50.1" customHeight="1" x14ac:dyDescent="0.25">
      <c r="A194" s="545" t="s">
        <v>486</v>
      </c>
      <c r="B194" s="545" t="s">
        <v>487</v>
      </c>
      <c r="C194" s="545" t="s">
        <v>488</v>
      </c>
      <c r="D194" s="545" t="s">
        <v>489</v>
      </c>
      <c r="E194" s="545" t="s">
        <v>496</v>
      </c>
      <c r="F194" s="545" t="s">
        <v>491</v>
      </c>
      <c r="G194" s="545"/>
      <c r="H194" s="383" t="s">
        <v>497</v>
      </c>
      <c r="I194" s="381" t="s">
        <v>498</v>
      </c>
      <c r="J194" s="381" t="s">
        <v>174</v>
      </c>
      <c r="K194" s="381" t="s">
        <v>498</v>
      </c>
      <c r="L194" s="385">
        <v>0.03</v>
      </c>
      <c r="M194" s="381" t="s">
        <v>176</v>
      </c>
      <c r="N194" s="381" t="s">
        <v>499</v>
      </c>
      <c r="O194" s="381">
        <v>3</v>
      </c>
      <c r="P194" s="381" t="s">
        <v>222</v>
      </c>
      <c r="Q194" s="381">
        <v>1</v>
      </c>
      <c r="R194" s="381">
        <v>1</v>
      </c>
      <c r="S194" s="381">
        <v>1</v>
      </c>
      <c r="T194" s="381"/>
      <c r="U194" s="381">
        <f>+Y194+Z194+AA194+AB194</f>
        <v>1</v>
      </c>
      <c r="V194" s="381"/>
      <c r="W194" s="381"/>
      <c r="X194" s="381">
        <f>+T194+U194</f>
        <v>1</v>
      </c>
      <c r="Y194" s="389">
        <v>0</v>
      </c>
      <c r="Z194" s="389">
        <v>1</v>
      </c>
      <c r="AA194" s="389">
        <v>0</v>
      </c>
      <c r="AB194" s="389">
        <v>0</v>
      </c>
      <c r="AC194" s="416">
        <f>+AE194*L194</f>
        <v>0.03</v>
      </c>
      <c r="AD194" s="416">
        <f>+(AF194)*L194</f>
        <v>9.9999999999999985E-3</v>
      </c>
      <c r="AE194" s="416">
        <f>+U194/Q194</f>
        <v>1</v>
      </c>
      <c r="AF194" s="416">
        <f>+X194/O194</f>
        <v>0.33333333333333331</v>
      </c>
      <c r="AG194" s="52"/>
      <c r="AH194" s="52"/>
      <c r="AI194" s="381">
        <v>1</v>
      </c>
      <c r="AJ194" s="381">
        <v>1</v>
      </c>
      <c r="AK194" s="384">
        <v>1</v>
      </c>
      <c r="AM194" s="382"/>
    </row>
    <row r="195" spans="1:46" s="48" customFormat="1" ht="103.15" customHeight="1" x14ac:dyDescent="0.25">
      <c r="A195" s="545" t="s">
        <v>486</v>
      </c>
      <c r="B195" s="545" t="s">
        <v>487</v>
      </c>
      <c r="C195" s="545" t="s">
        <v>488</v>
      </c>
      <c r="D195" s="545" t="s">
        <v>489</v>
      </c>
      <c r="E195" s="545" t="s">
        <v>496</v>
      </c>
      <c r="F195" s="545" t="s">
        <v>491</v>
      </c>
      <c r="G195" s="545"/>
      <c r="H195" s="383" t="s">
        <v>500</v>
      </c>
      <c r="I195" s="381" t="s">
        <v>501</v>
      </c>
      <c r="J195" s="381" t="s">
        <v>174</v>
      </c>
      <c r="K195" s="381" t="s">
        <v>501</v>
      </c>
      <c r="L195" s="385">
        <v>0.04</v>
      </c>
      <c r="M195" s="381" t="s">
        <v>216</v>
      </c>
      <c r="N195" s="381" t="s">
        <v>502</v>
      </c>
      <c r="O195" s="381">
        <v>3</v>
      </c>
      <c r="P195" s="381" t="s">
        <v>222</v>
      </c>
      <c r="Q195" s="381">
        <v>1</v>
      </c>
      <c r="R195" s="381">
        <v>1</v>
      </c>
      <c r="S195" s="381">
        <v>1</v>
      </c>
      <c r="T195" s="381"/>
      <c r="U195" s="381">
        <f>+Y195+Z195+AA195+AB195</f>
        <v>0</v>
      </c>
      <c r="V195" s="381"/>
      <c r="W195" s="381"/>
      <c r="X195" s="381">
        <f>+T195+U195</f>
        <v>0</v>
      </c>
      <c r="Y195" s="389">
        <v>0</v>
      </c>
      <c r="Z195" s="389">
        <v>0</v>
      </c>
      <c r="AA195" s="389">
        <v>0</v>
      </c>
      <c r="AB195" s="389">
        <v>0</v>
      </c>
      <c r="AC195" s="416">
        <f>+AE195*L195</f>
        <v>0</v>
      </c>
      <c r="AD195" s="416">
        <f>+(AF195)*L195</f>
        <v>0</v>
      </c>
      <c r="AE195" s="416">
        <f>+U195/Q195</f>
        <v>0</v>
      </c>
      <c r="AF195" s="416">
        <f>+X195/O195</f>
        <v>0</v>
      </c>
      <c r="AG195" s="52"/>
      <c r="AH195" s="52"/>
      <c r="AI195" s="381">
        <v>1</v>
      </c>
      <c r="AJ195" s="381">
        <v>1</v>
      </c>
      <c r="AK195" s="384">
        <v>1</v>
      </c>
      <c r="AM195" s="382"/>
    </row>
    <row r="196" spans="1:46" s="48" customFormat="1" ht="50.1" customHeight="1" x14ac:dyDescent="0.25">
      <c r="A196" s="545" t="s">
        <v>486</v>
      </c>
      <c r="B196" s="545" t="s">
        <v>487</v>
      </c>
      <c r="C196" s="545" t="s">
        <v>488</v>
      </c>
      <c r="D196" s="545" t="s">
        <v>489</v>
      </c>
      <c r="E196" s="545" t="s">
        <v>503</v>
      </c>
      <c r="F196" s="545" t="s">
        <v>491</v>
      </c>
      <c r="G196" s="545"/>
      <c r="H196" s="541" t="s">
        <v>504</v>
      </c>
      <c r="I196" s="533" t="s">
        <v>505</v>
      </c>
      <c r="J196" s="533" t="s">
        <v>506</v>
      </c>
      <c r="K196" s="533" t="s">
        <v>505</v>
      </c>
      <c r="L196" s="549">
        <v>0.2</v>
      </c>
      <c r="M196" s="533" t="s">
        <v>176</v>
      </c>
      <c r="N196" s="533" t="s">
        <v>507</v>
      </c>
      <c r="O196" s="533">
        <v>80000</v>
      </c>
      <c r="P196" s="533">
        <v>10000</v>
      </c>
      <c r="Q196" s="535">
        <v>23500</v>
      </c>
      <c r="R196" s="533">
        <v>23500</v>
      </c>
      <c r="S196" s="533">
        <v>23000</v>
      </c>
      <c r="T196" s="533">
        <v>9941</v>
      </c>
      <c r="U196" s="535">
        <f>+Y196+Z196+AA196+AB196</f>
        <v>8159</v>
      </c>
      <c r="V196" s="535"/>
      <c r="W196" s="535"/>
      <c r="X196" s="535">
        <f>+T196+U196</f>
        <v>18100</v>
      </c>
      <c r="Y196" s="535">
        <v>395</v>
      </c>
      <c r="Z196" s="535">
        <v>2208</v>
      </c>
      <c r="AA196" s="535">
        <v>1193</v>
      </c>
      <c r="AB196" s="535">
        <v>4363</v>
      </c>
      <c r="AC196" s="560">
        <f>+(AE196)*L196</f>
        <v>6.9438297872340432E-2</v>
      </c>
      <c r="AD196" s="560">
        <f>+(AF196)*L196</f>
        <v>4.5250000000000005E-2</v>
      </c>
      <c r="AE196" s="558">
        <f>+U196/Q196</f>
        <v>0.34719148936170213</v>
      </c>
      <c r="AF196" s="560">
        <f>+X196/O196</f>
        <v>0.22625000000000001</v>
      </c>
      <c r="AG196" s="52"/>
      <c r="AH196" s="52"/>
      <c r="AI196" s="533">
        <v>23500</v>
      </c>
      <c r="AJ196" s="533">
        <v>23500</v>
      </c>
      <c r="AK196" s="554">
        <v>23000</v>
      </c>
      <c r="AM196" s="585"/>
    </row>
    <row r="197" spans="1:46" s="48" customFormat="1" ht="50.1" customHeight="1" x14ac:dyDescent="0.25">
      <c r="A197" s="545" t="s">
        <v>486</v>
      </c>
      <c r="B197" s="545" t="s">
        <v>487</v>
      </c>
      <c r="C197" s="545" t="s">
        <v>488</v>
      </c>
      <c r="D197" s="545" t="s">
        <v>489</v>
      </c>
      <c r="E197" s="545" t="s">
        <v>503</v>
      </c>
      <c r="F197" s="545" t="s">
        <v>491</v>
      </c>
      <c r="G197" s="545"/>
      <c r="H197" s="541"/>
      <c r="I197" s="533"/>
      <c r="J197" s="533"/>
      <c r="K197" s="533"/>
      <c r="L197" s="556"/>
      <c r="M197" s="533"/>
      <c r="N197" s="533"/>
      <c r="O197" s="533"/>
      <c r="P197" s="533"/>
      <c r="Q197" s="536"/>
      <c r="R197" s="533"/>
      <c r="S197" s="533"/>
      <c r="T197" s="533"/>
      <c r="U197" s="536"/>
      <c r="V197" s="536"/>
      <c r="W197" s="536"/>
      <c r="X197" s="536"/>
      <c r="Y197" s="536"/>
      <c r="Z197" s="536"/>
      <c r="AA197" s="536"/>
      <c r="AB197" s="536"/>
      <c r="AC197" s="560"/>
      <c r="AD197" s="560"/>
      <c r="AE197" s="561"/>
      <c r="AF197" s="560"/>
      <c r="AG197" s="52"/>
      <c r="AH197" s="52"/>
      <c r="AI197" s="533"/>
      <c r="AJ197" s="533"/>
      <c r="AK197" s="554"/>
      <c r="AM197" s="585"/>
    </row>
    <row r="198" spans="1:46" s="48" customFormat="1" ht="50.1" customHeight="1" x14ac:dyDescent="0.25">
      <c r="A198" s="545" t="s">
        <v>486</v>
      </c>
      <c r="B198" s="545" t="s">
        <v>487</v>
      </c>
      <c r="C198" s="545" t="s">
        <v>488</v>
      </c>
      <c r="D198" s="545" t="s">
        <v>489</v>
      </c>
      <c r="E198" s="545" t="s">
        <v>503</v>
      </c>
      <c r="F198" s="545" t="s">
        <v>491</v>
      </c>
      <c r="G198" s="545"/>
      <c r="H198" s="541"/>
      <c r="I198" s="533"/>
      <c r="J198" s="533"/>
      <c r="K198" s="533"/>
      <c r="L198" s="550"/>
      <c r="M198" s="533"/>
      <c r="N198" s="533"/>
      <c r="O198" s="533"/>
      <c r="P198" s="533"/>
      <c r="Q198" s="537"/>
      <c r="R198" s="533"/>
      <c r="S198" s="533"/>
      <c r="T198" s="533"/>
      <c r="U198" s="537"/>
      <c r="V198" s="537"/>
      <c r="W198" s="537"/>
      <c r="X198" s="537"/>
      <c r="Y198" s="537"/>
      <c r="Z198" s="537"/>
      <c r="AA198" s="537"/>
      <c r="AB198" s="537"/>
      <c r="AC198" s="560"/>
      <c r="AD198" s="560"/>
      <c r="AE198" s="559"/>
      <c r="AF198" s="560"/>
      <c r="AG198" s="52"/>
      <c r="AH198" s="52"/>
      <c r="AI198" s="533"/>
      <c r="AJ198" s="533"/>
      <c r="AK198" s="554"/>
      <c r="AM198" s="585"/>
    </row>
    <row r="199" spans="1:46" s="48" customFormat="1" ht="50.1" customHeight="1" x14ac:dyDescent="0.25">
      <c r="A199" s="545" t="s">
        <v>486</v>
      </c>
      <c r="B199" s="545" t="s">
        <v>487</v>
      </c>
      <c r="C199" s="545" t="s">
        <v>488</v>
      </c>
      <c r="D199" s="545" t="s">
        <v>489</v>
      </c>
      <c r="E199" s="545" t="s">
        <v>503</v>
      </c>
      <c r="F199" s="545" t="s">
        <v>491</v>
      </c>
      <c r="G199" s="545"/>
      <c r="H199" s="541" t="s">
        <v>508</v>
      </c>
      <c r="I199" s="533" t="s">
        <v>509</v>
      </c>
      <c r="J199" s="533" t="s">
        <v>510</v>
      </c>
      <c r="K199" s="533" t="s">
        <v>509</v>
      </c>
      <c r="L199" s="553">
        <v>0.1</v>
      </c>
      <c r="M199" s="533" t="s">
        <v>176</v>
      </c>
      <c r="N199" s="533" t="s">
        <v>511</v>
      </c>
      <c r="O199" s="533">
        <v>100000</v>
      </c>
      <c r="P199" s="533" t="s">
        <v>222</v>
      </c>
      <c r="Q199" s="535">
        <v>0</v>
      </c>
      <c r="R199" s="533">
        <v>35000</v>
      </c>
      <c r="S199" s="533">
        <v>30000</v>
      </c>
      <c r="T199" s="533"/>
      <c r="U199" s="546">
        <f>+Y199+Z199+AA199+AB199</f>
        <v>0</v>
      </c>
      <c r="V199" s="546"/>
      <c r="W199" s="546"/>
      <c r="X199" s="546">
        <f>+T199+U199</f>
        <v>0</v>
      </c>
      <c r="Y199" s="535"/>
      <c r="Z199" s="535">
        <v>0</v>
      </c>
      <c r="AA199" s="535">
        <v>0</v>
      </c>
      <c r="AB199" s="535">
        <v>0</v>
      </c>
      <c r="AC199" s="553">
        <f>+AE199*L199</f>
        <v>0</v>
      </c>
      <c r="AD199" s="557">
        <f>+(AF199)*L199</f>
        <v>0</v>
      </c>
      <c r="AE199" s="549"/>
      <c r="AF199" s="557">
        <f>+X199/O199</f>
        <v>0</v>
      </c>
      <c r="AG199" s="52"/>
      <c r="AH199" s="52"/>
      <c r="AI199" s="533">
        <v>35000</v>
      </c>
      <c r="AJ199" s="533">
        <v>35000</v>
      </c>
      <c r="AK199" s="554">
        <v>30000</v>
      </c>
      <c r="AM199" s="585"/>
    </row>
    <row r="200" spans="1:46" s="48" customFormat="1" ht="50.1" customHeight="1" x14ac:dyDescent="0.25">
      <c r="A200" s="545" t="s">
        <v>486</v>
      </c>
      <c r="B200" s="545" t="s">
        <v>487</v>
      </c>
      <c r="C200" s="545" t="s">
        <v>488</v>
      </c>
      <c r="D200" s="545" t="s">
        <v>489</v>
      </c>
      <c r="E200" s="545" t="s">
        <v>503</v>
      </c>
      <c r="F200" s="545" t="s">
        <v>491</v>
      </c>
      <c r="G200" s="545"/>
      <c r="H200" s="541"/>
      <c r="I200" s="533"/>
      <c r="J200" s="533"/>
      <c r="K200" s="533"/>
      <c r="L200" s="553"/>
      <c r="M200" s="533"/>
      <c r="N200" s="533"/>
      <c r="O200" s="533"/>
      <c r="P200" s="533"/>
      <c r="Q200" s="537"/>
      <c r="R200" s="533"/>
      <c r="S200" s="533"/>
      <c r="T200" s="533"/>
      <c r="U200" s="548"/>
      <c r="V200" s="548"/>
      <c r="W200" s="548"/>
      <c r="X200" s="548"/>
      <c r="Y200" s="537"/>
      <c r="Z200" s="537"/>
      <c r="AA200" s="537"/>
      <c r="AB200" s="537"/>
      <c r="AC200" s="553"/>
      <c r="AD200" s="533"/>
      <c r="AE200" s="550"/>
      <c r="AF200" s="533"/>
      <c r="AG200" s="52"/>
      <c r="AH200" s="52"/>
      <c r="AI200" s="533"/>
      <c r="AJ200" s="533"/>
      <c r="AK200" s="554"/>
      <c r="AM200" s="585"/>
    </row>
    <row r="201" spans="1:46" s="48" customFormat="1" ht="50.1" customHeight="1" x14ac:dyDescent="0.25">
      <c r="A201" s="545" t="s">
        <v>486</v>
      </c>
      <c r="B201" s="545" t="s">
        <v>487</v>
      </c>
      <c r="C201" s="545" t="s">
        <v>488</v>
      </c>
      <c r="D201" s="545" t="s">
        <v>489</v>
      </c>
      <c r="E201" s="545" t="s">
        <v>512</v>
      </c>
      <c r="F201" s="545" t="s">
        <v>491</v>
      </c>
      <c r="G201" s="545"/>
      <c r="H201" s="541" t="s">
        <v>513</v>
      </c>
      <c r="I201" s="533" t="s">
        <v>514</v>
      </c>
      <c r="J201" s="533" t="s">
        <v>426</v>
      </c>
      <c r="K201" s="533" t="s">
        <v>514</v>
      </c>
      <c r="L201" s="553">
        <v>0.5</v>
      </c>
      <c r="M201" s="533" t="s">
        <v>216</v>
      </c>
      <c r="N201" s="533" t="s">
        <v>515</v>
      </c>
      <c r="O201" s="533">
        <v>1</v>
      </c>
      <c r="P201" s="533" t="s">
        <v>222</v>
      </c>
      <c r="Q201" s="533">
        <v>0</v>
      </c>
      <c r="R201" s="533">
        <v>0.5</v>
      </c>
      <c r="S201" s="533">
        <v>0.5</v>
      </c>
      <c r="T201" s="533"/>
      <c r="U201" s="535">
        <f>+Y201+Z201+AA201+AB201</f>
        <v>0</v>
      </c>
      <c r="V201" s="535"/>
      <c r="W201" s="535"/>
      <c r="X201" s="535">
        <f>+T201+U201</f>
        <v>0</v>
      </c>
      <c r="Y201" s="535"/>
      <c r="Z201" s="535">
        <v>0</v>
      </c>
      <c r="AA201" s="535">
        <v>0</v>
      </c>
      <c r="AB201" s="535">
        <v>0</v>
      </c>
      <c r="AC201" s="533"/>
      <c r="AD201" s="557">
        <v>0</v>
      </c>
      <c r="AE201" s="535"/>
      <c r="AF201" s="557">
        <v>0</v>
      </c>
      <c r="AG201" s="52"/>
      <c r="AH201" s="52"/>
      <c r="AI201" s="533" t="s">
        <v>222</v>
      </c>
      <c r="AJ201" s="533">
        <v>0.5</v>
      </c>
      <c r="AK201" s="554">
        <v>0.5</v>
      </c>
      <c r="AM201" s="585"/>
    </row>
    <row r="202" spans="1:46" s="48" customFormat="1" ht="50.1" customHeight="1" x14ac:dyDescent="0.25">
      <c r="A202" s="545" t="s">
        <v>486</v>
      </c>
      <c r="B202" s="545" t="s">
        <v>487</v>
      </c>
      <c r="C202" s="545" t="s">
        <v>488</v>
      </c>
      <c r="D202" s="545" t="s">
        <v>489</v>
      </c>
      <c r="E202" s="545" t="s">
        <v>512</v>
      </c>
      <c r="F202" s="545" t="s">
        <v>491</v>
      </c>
      <c r="G202" s="545"/>
      <c r="H202" s="541"/>
      <c r="I202" s="533"/>
      <c r="J202" s="533"/>
      <c r="K202" s="533"/>
      <c r="L202" s="553"/>
      <c r="M202" s="533"/>
      <c r="N202" s="533"/>
      <c r="O202" s="533"/>
      <c r="P202" s="533"/>
      <c r="Q202" s="533"/>
      <c r="R202" s="533"/>
      <c r="S202" s="533"/>
      <c r="T202" s="533"/>
      <c r="U202" s="537"/>
      <c r="V202" s="537"/>
      <c r="W202" s="537"/>
      <c r="X202" s="537"/>
      <c r="Y202" s="537"/>
      <c r="Z202" s="537"/>
      <c r="AA202" s="537"/>
      <c r="AB202" s="537"/>
      <c r="AC202" s="533"/>
      <c r="AD202" s="533"/>
      <c r="AE202" s="537"/>
      <c r="AF202" s="533"/>
      <c r="AG202" s="52"/>
      <c r="AH202" s="52"/>
      <c r="AI202" s="533"/>
      <c r="AJ202" s="533"/>
      <c r="AK202" s="554"/>
      <c r="AM202" s="585"/>
    </row>
    <row r="203" spans="1:46" s="48" customFormat="1" ht="50.1" customHeight="1" x14ac:dyDescent="0.25">
      <c r="A203" s="545" t="s">
        <v>486</v>
      </c>
      <c r="B203" s="545" t="s">
        <v>487</v>
      </c>
      <c r="C203" s="545" t="s">
        <v>488</v>
      </c>
      <c r="D203" s="545" t="s">
        <v>489</v>
      </c>
      <c r="E203" s="545" t="s">
        <v>512</v>
      </c>
      <c r="F203" s="545" t="s">
        <v>491</v>
      </c>
      <c r="G203" s="545"/>
      <c r="H203" s="383" t="s">
        <v>516</v>
      </c>
      <c r="I203" s="381" t="s">
        <v>517</v>
      </c>
      <c r="J203" s="381" t="s">
        <v>426</v>
      </c>
      <c r="K203" s="381" t="s">
        <v>517</v>
      </c>
      <c r="L203" s="385">
        <v>0.1</v>
      </c>
      <c r="M203" s="381" t="s">
        <v>216</v>
      </c>
      <c r="N203" s="381" t="s">
        <v>518</v>
      </c>
      <c r="O203" s="381">
        <v>3</v>
      </c>
      <c r="P203" s="381">
        <v>1</v>
      </c>
      <c r="Q203" s="381">
        <v>1</v>
      </c>
      <c r="R203" s="381">
        <v>1</v>
      </c>
      <c r="S203" s="381" t="s">
        <v>222</v>
      </c>
      <c r="T203" s="381">
        <v>0</v>
      </c>
      <c r="U203" s="381">
        <f>+Y203+Z203+AA203+AB203</f>
        <v>3</v>
      </c>
      <c r="V203" s="381"/>
      <c r="W203" s="381"/>
      <c r="X203" s="381">
        <f>+T203+U203</f>
        <v>3</v>
      </c>
      <c r="Y203" s="389"/>
      <c r="Z203" s="389">
        <v>0</v>
      </c>
      <c r="AA203" s="389">
        <v>1</v>
      </c>
      <c r="AB203" s="389">
        <v>2</v>
      </c>
      <c r="AC203" s="416">
        <f>+AE203*L203</f>
        <v>0.1</v>
      </c>
      <c r="AD203" s="416">
        <f>+(AF203)*L203</f>
        <v>0.1</v>
      </c>
      <c r="AE203" s="416">
        <v>1</v>
      </c>
      <c r="AF203" s="416">
        <f>+X203/O203</f>
        <v>1</v>
      </c>
      <c r="AG203" s="52"/>
      <c r="AH203" s="52"/>
      <c r="AI203" s="381">
        <v>1</v>
      </c>
      <c r="AJ203" s="381">
        <v>1</v>
      </c>
      <c r="AK203" s="384" t="s">
        <v>222</v>
      </c>
      <c r="AM203" s="382"/>
    </row>
    <row r="204" spans="1:46" s="48" customFormat="1" ht="50.1" customHeight="1" x14ac:dyDescent="0.25">
      <c r="A204" s="381"/>
      <c r="B204" s="383"/>
      <c r="C204" s="47"/>
      <c r="D204" s="381"/>
      <c r="E204" s="321"/>
      <c r="F204" s="555" t="s">
        <v>519</v>
      </c>
      <c r="G204" s="555"/>
      <c r="H204" s="555"/>
      <c r="I204" s="555"/>
      <c r="J204" s="555"/>
      <c r="K204" s="555"/>
      <c r="L204" s="555"/>
      <c r="M204" s="555"/>
      <c r="N204" s="555"/>
      <c r="O204" s="555"/>
      <c r="P204" s="555"/>
      <c r="Q204" s="555"/>
      <c r="R204" s="555"/>
      <c r="S204" s="555"/>
      <c r="T204" s="555"/>
      <c r="U204" s="555"/>
      <c r="V204" s="555"/>
      <c r="W204" s="555"/>
      <c r="X204" s="555"/>
      <c r="Y204" s="555"/>
      <c r="Z204" s="555"/>
      <c r="AA204" s="555"/>
      <c r="AB204" s="555"/>
      <c r="AC204" s="53">
        <f>+AC192+AC196+AC194+AC195+AC199+AC201+AC203</f>
        <v>0.22943829787234044</v>
      </c>
      <c r="AD204" s="53">
        <f>+AD192+AD196+AD194+AD195+AD199+AD201+AD203</f>
        <v>0.17025000000000001</v>
      </c>
      <c r="AE204" s="53">
        <f>AVERAGE(AE192:AE203)</f>
        <v>0.66943829787234044</v>
      </c>
      <c r="AF204" s="53">
        <f>AVERAGE(AF192:AF203)</f>
        <v>0.29422619047619047</v>
      </c>
      <c r="AG204" s="52"/>
      <c r="AH204" s="52"/>
      <c r="AI204" s="381"/>
      <c r="AJ204" s="381"/>
      <c r="AK204" s="384"/>
      <c r="AL204" s="382"/>
      <c r="AM204" s="382"/>
      <c r="AN204" s="54"/>
      <c r="AO204" s="54"/>
      <c r="AP204" s="54"/>
      <c r="AQ204" s="54"/>
      <c r="AR204" s="54"/>
      <c r="AS204" s="54"/>
      <c r="AT204" s="54"/>
    </row>
    <row r="205" spans="1:46" s="48" customFormat="1" ht="50.1" customHeight="1" x14ac:dyDescent="0.25">
      <c r="A205" s="545" t="s">
        <v>520</v>
      </c>
      <c r="B205" s="545" t="s">
        <v>521</v>
      </c>
      <c r="C205" s="545" t="s">
        <v>522</v>
      </c>
      <c r="D205" s="545" t="s">
        <v>523</v>
      </c>
      <c r="E205" s="545" t="s">
        <v>524</v>
      </c>
      <c r="F205" s="545" t="s">
        <v>525</v>
      </c>
      <c r="G205" s="545" t="s">
        <v>526</v>
      </c>
      <c r="H205" s="383" t="s">
        <v>527</v>
      </c>
      <c r="I205" s="381" t="s">
        <v>528</v>
      </c>
      <c r="J205" s="381" t="s">
        <v>220</v>
      </c>
      <c r="K205" s="381" t="s">
        <v>528</v>
      </c>
      <c r="L205" s="385">
        <v>0.06</v>
      </c>
      <c r="M205" s="381" t="s">
        <v>176</v>
      </c>
      <c r="N205" s="381" t="s">
        <v>529</v>
      </c>
      <c r="O205" s="381">
        <v>1</v>
      </c>
      <c r="P205" s="381" t="s">
        <v>222</v>
      </c>
      <c r="Q205" s="381">
        <v>1</v>
      </c>
      <c r="R205" s="381">
        <v>0.33</v>
      </c>
      <c r="S205" s="381">
        <v>0.34</v>
      </c>
      <c r="T205" s="381"/>
      <c r="U205" s="381">
        <f>+Y205+Z205+AA205+AB205</f>
        <v>1</v>
      </c>
      <c r="V205" s="381"/>
      <c r="W205" s="381"/>
      <c r="X205" s="381">
        <f>+U205+T205</f>
        <v>1</v>
      </c>
      <c r="Y205" s="389">
        <v>0</v>
      </c>
      <c r="Z205" s="389">
        <v>0.25</v>
      </c>
      <c r="AA205" s="389">
        <v>0</v>
      </c>
      <c r="AB205" s="389">
        <v>0.75</v>
      </c>
      <c r="AC205" s="416">
        <f>+AE205*L205</f>
        <v>0</v>
      </c>
      <c r="AD205" s="416">
        <f>+(AF205)*L205</f>
        <v>0.06</v>
      </c>
      <c r="AE205" s="416"/>
      <c r="AF205" s="416">
        <f>+X205/O205</f>
        <v>1</v>
      </c>
      <c r="AG205" s="52"/>
      <c r="AH205" s="52"/>
      <c r="AI205" s="381">
        <v>0.33</v>
      </c>
      <c r="AJ205" s="381">
        <v>0.33</v>
      </c>
      <c r="AK205" s="384">
        <v>0.34</v>
      </c>
      <c r="AM205" s="382"/>
    </row>
    <row r="206" spans="1:46" s="48" customFormat="1" ht="50.1" customHeight="1" x14ac:dyDescent="0.25">
      <c r="A206" s="545" t="s">
        <v>520</v>
      </c>
      <c r="B206" s="545" t="s">
        <v>521</v>
      </c>
      <c r="C206" s="545" t="s">
        <v>522</v>
      </c>
      <c r="D206" s="545" t="s">
        <v>523</v>
      </c>
      <c r="E206" s="545" t="s">
        <v>524</v>
      </c>
      <c r="F206" s="545" t="s">
        <v>525</v>
      </c>
      <c r="G206" s="545"/>
      <c r="H206" s="541" t="s">
        <v>530</v>
      </c>
      <c r="I206" s="533" t="s">
        <v>531</v>
      </c>
      <c r="J206" s="533" t="s">
        <v>220</v>
      </c>
      <c r="K206" s="533" t="s">
        <v>531</v>
      </c>
      <c r="L206" s="553">
        <v>0.2</v>
      </c>
      <c r="M206" s="533" t="s">
        <v>176</v>
      </c>
      <c r="N206" s="533" t="s">
        <v>532</v>
      </c>
      <c r="O206" s="533">
        <v>1</v>
      </c>
      <c r="P206" s="533" t="s">
        <v>222</v>
      </c>
      <c r="Q206" s="535">
        <v>1</v>
      </c>
      <c r="R206" s="533">
        <v>0.33</v>
      </c>
      <c r="S206" s="533">
        <v>0.34</v>
      </c>
      <c r="T206" s="533"/>
      <c r="U206" s="535">
        <f>+Y206+Z206+AA206+AB206</f>
        <v>1</v>
      </c>
      <c r="V206" s="535"/>
      <c r="W206" s="535"/>
      <c r="X206" s="535">
        <f>+U206+T206</f>
        <v>1</v>
      </c>
      <c r="Y206" s="535">
        <v>0</v>
      </c>
      <c r="Z206" s="535">
        <v>0.5</v>
      </c>
      <c r="AA206" s="535">
        <v>0.5</v>
      </c>
      <c r="AB206" s="535">
        <v>0</v>
      </c>
      <c r="AC206" s="553">
        <f>+AE206*L206</f>
        <v>0.2</v>
      </c>
      <c r="AD206" s="557">
        <f>+(AF206)*L206</f>
        <v>0.2</v>
      </c>
      <c r="AE206" s="558">
        <f>+U206/Q206</f>
        <v>1</v>
      </c>
      <c r="AF206" s="557">
        <f>+X206/O206</f>
        <v>1</v>
      </c>
      <c r="AG206" s="52"/>
      <c r="AH206" s="52"/>
      <c r="AI206" s="533">
        <v>0.33</v>
      </c>
      <c r="AJ206" s="533">
        <v>0.33</v>
      </c>
      <c r="AK206" s="554">
        <v>0.34</v>
      </c>
      <c r="AM206" s="585"/>
    </row>
    <row r="207" spans="1:46" s="48" customFormat="1" ht="50.1" customHeight="1" x14ac:dyDescent="0.25">
      <c r="A207" s="545" t="s">
        <v>520</v>
      </c>
      <c r="B207" s="545" t="s">
        <v>521</v>
      </c>
      <c r="C207" s="545" t="s">
        <v>522</v>
      </c>
      <c r="D207" s="545" t="s">
        <v>523</v>
      </c>
      <c r="E207" s="545" t="s">
        <v>524</v>
      </c>
      <c r="F207" s="545"/>
      <c r="G207" s="545"/>
      <c r="H207" s="541"/>
      <c r="I207" s="533"/>
      <c r="J207" s="533"/>
      <c r="K207" s="533"/>
      <c r="L207" s="553"/>
      <c r="M207" s="533"/>
      <c r="N207" s="533"/>
      <c r="O207" s="533"/>
      <c r="P207" s="533"/>
      <c r="Q207" s="537"/>
      <c r="R207" s="533"/>
      <c r="S207" s="533"/>
      <c r="T207" s="533"/>
      <c r="U207" s="537"/>
      <c r="V207" s="537"/>
      <c r="W207" s="537"/>
      <c r="X207" s="537"/>
      <c r="Y207" s="537"/>
      <c r="Z207" s="537"/>
      <c r="AA207" s="537"/>
      <c r="AB207" s="537"/>
      <c r="AC207" s="553"/>
      <c r="AD207" s="533"/>
      <c r="AE207" s="559"/>
      <c r="AF207" s="533"/>
      <c r="AG207" s="52"/>
      <c r="AH207" s="52"/>
      <c r="AI207" s="533"/>
      <c r="AJ207" s="533"/>
      <c r="AK207" s="554"/>
      <c r="AM207" s="585"/>
    </row>
    <row r="208" spans="1:46" s="48" customFormat="1" ht="72.599999999999994" customHeight="1" x14ac:dyDescent="0.25">
      <c r="A208" s="545" t="s">
        <v>520</v>
      </c>
      <c r="B208" s="545" t="s">
        <v>521</v>
      </c>
      <c r="C208" s="545" t="s">
        <v>522</v>
      </c>
      <c r="D208" s="545" t="s">
        <v>523</v>
      </c>
      <c r="E208" s="545" t="s">
        <v>524</v>
      </c>
      <c r="F208" s="545" t="s">
        <v>525</v>
      </c>
      <c r="G208" s="545"/>
      <c r="H208" s="383" t="s">
        <v>533</v>
      </c>
      <c r="I208" s="381" t="s">
        <v>534</v>
      </c>
      <c r="J208" s="381" t="s">
        <v>535</v>
      </c>
      <c r="K208" s="381" t="s">
        <v>534</v>
      </c>
      <c r="L208" s="385">
        <v>0.7</v>
      </c>
      <c r="M208" s="381" t="s">
        <v>176</v>
      </c>
      <c r="N208" s="381" t="s">
        <v>300</v>
      </c>
      <c r="O208" s="381">
        <v>8000</v>
      </c>
      <c r="P208" s="381">
        <v>2000</v>
      </c>
      <c r="Q208" s="381">
        <v>2000</v>
      </c>
      <c r="R208" s="381">
        <v>2000</v>
      </c>
      <c r="S208" s="381">
        <v>2000</v>
      </c>
      <c r="T208" s="381">
        <v>2280</v>
      </c>
      <c r="U208" s="381">
        <f>+Y208+Z208+AA208+AB208</f>
        <v>2042</v>
      </c>
      <c r="V208" s="381"/>
      <c r="W208" s="381"/>
      <c r="X208" s="381">
        <f>+U208+T208</f>
        <v>4322</v>
      </c>
      <c r="Y208" s="389">
        <v>309</v>
      </c>
      <c r="Z208" s="389">
        <v>926</v>
      </c>
      <c r="AA208" s="389">
        <v>604</v>
      </c>
      <c r="AB208" s="389">
        <v>203</v>
      </c>
      <c r="AC208" s="416">
        <f>+(AE208)*L208</f>
        <v>0.7</v>
      </c>
      <c r="AD208" s="416">
        <f>+(AF208)*L208</f>
        <v>0.37817499999999998</v>
      </c>
      <c r="AE208" s="387">
        <v>1</v>
      </c>
      <c r="AF208" s="387">
        <f>+X208/O208</f>
        <v>0.54025000000000001</v>
      </c>
      <c r="AG208" s="52"/>
      <c r="AH208" s="52"/>
      <c r="AI208" s="381">
        <v>2000</v>
      </c>
      <c r="AJ208" s="381">
        <v>2000</v>
      </c>
      <c r="AK208" s="384">
        <v>2000</v>
      </c>
      <c r="AM208" s="382"/>
    </row>
    <row r="209" spans="1:46" s="48" customFormat="1" ht="97.9" customHeight="1" x14ac:dyDescent="0.25">
      <c r="A209" s="545" t="s">
        <v>520</v>
      </c>
      <c r="B209" s="545" t="s">
        <v>521</v>
      </c>
      <c r="C209" s="545" t="s">
        <v>522</v>
      </c>
      <c r="D209" s="545" t="s">
        <v>523</v>
      </c>
      <c r="E209" s="545" t="s">
        <v>524</v>
      </c>
      <c r="F209" s="545" t="s">
        <v>525</v>
      </c>
      <c r="G209" s="545"/>
      <c r="H209" s="383" t="s">
        <v>536</v>
      </c>
      <c r="I209" s="381" t="s">
        <v>537</v>
      </c>
      <c r="J209" s="381" t="s">
        <v>220</v>
      </c>
      <c r="K209" s="381" t="s">
        <v>537</v>
      </c>
      <c r="L209" s="385">
        <v>0.02</v>
      </c>
      <c r="M209" s="381" t="s">
        <v>176</v>
      </c>
      <c r="N209" s="381" t="s">
        <v>532</v>
      </c>
      <c r="O209" s="381">
        <v>4</v>
      </c>
      <c r="P209" s="381">
        <v>1</v>
      </c>
      <c r="Q209" s="381">
        <v>1</v>
      </c>
      <c r="R209" s="381">
        <v>1</v>
      </c>
      <c r="S209" s="381">
        <v>1</v>
      </c>
      <c r="T209" s="381">
        <v>1</v>
      </c>
      <c r="U209" s="381">
        <f>+Y209+Z209+AA209+AB209</f>
        <v>1</v>
      </c>
      <c r="V209" s="381"/>
      <c r="W209" s="381"/>
      <c r="X209" s="381">
        <f>+U209+T209</f>
        <v>2</v>
      </c>
      <c r="Y209" s="389">
        <v>0</v>
      </c>
      <c r="Z209" s="389">
        <v>0</v>
      </c>
      <c r="AA209" s="389">
        <v>1</v>
      </c>
      <c r="AB209" s="389">
        <v>0</v>
      </c>
      <c r="AC209" s="416">
        <f>+(AE209)*L209</f>
        <v>0.02</v>
      </c>
      <c r="AD209" s="416">
        <f>+(AF209)*L209</f>
        <v>0.01</v>
      </c>
      <c r="AE209" s="387">
        <f>+U209/Q209</f>
        <v>1</v>
      </c>
      <c r="AF209" s="387">
        <f>+X209/O209</f>
        <v>0.5</v>
      </c>
      <c r="AG209" s="52"/>
      <c r="AH209" s="52"/>
      <c r="AI209" s="381">
        <v>1</v>
      </c>
      <c r="AJ209" s="381">
        <v>1</v>
      </c>
      <c r="AK209" s="384">
        <v>1</v>
      </c>
      <c r="AM209" s="382"/>
    </row>
    <row r="210" spans="1:46" s="48" customFormat="1" ht="50.1" customHeight="1" x14ac:dyDescent="0.25">
      <c r="A210" s="545" t="s">
        <v>520</v>
      </c>
      <c r="B210" s="545" t="s">
        <v>521</v>
      </c>
      <c r="C210" s="545" t="s">
        <v>522</v>
      </c>
      <c r="D210" s="545" t="s">
        <v>523</v>
      </c>
      <c r="E210" s="545" t="s">
        <v>524</v>
      </c>
      <c r="F210" s="545" t="s">
        <v>525</v>
      </c>
      <c r="G210" s="545"/>
      <c r="H210" s="541" t="s">
        <v>538</v>
      </c>
      <c r="I210" s="533" t="s">
        <v>539</v>
      </c>
      <c r="J210" s="533" t="s">
        <v>540</v>
      </c>
      <c r="K210" s="533" t="s">
        <v>539</v>
      </c>
      <c r="L210" s="553">
        <v>0.02</v>
      </c>
      <c r="M210" s="533" t="s">
        <v>176</v>
      </c>
      <c r="N210" s="533" t="s">
        <v>541</v>
      </c>
      <c r="O210" s="533">
        <v>4</v>
      </c>
      <c r="P210" s="533">
        <v>1</v>
      </c>
      <c r="Q210" s="535">
        <v>1</v>
      </c>
      <c r="R210" s="533">
        <v>1</v>
      </c>
      <c r="S210" s="533">
        <v>1</v>
      </c>
      <c r="T210" s="533">
        <v>1</v>
      </c>
      <c r="U210" s="535">
        <f>+Y210+Z210+AA210+AB210</f>
        <v>1</v>
      </c>
      <c r="V210" s="535"/>
      <c r="W210" s="535"/>
      <c r="X210" s="535">
        <f>+U210+T210</f>
        <v>2</v>
      </c>
      <c r="Y210" s="535">
        <v>0.25</v>
      </c>
      <c r="Z210" s="535">
        <v>0.25</v>
      </c>
      <c r="AA210" s="535">
        <v>0.25</v>
      </c>
      <c r="AB210" s="535">
        <v>0.25</v>
      </c>
      <c r="AC210" s="560">
        <f>+(AE210)*L210</f>
        <v>0.02</v>
      </c>
      <c r="AD210" s="560">
        <f>+(AF210)*L210</f>
        <v>0.01</v>
      </c>
      <c r="AE210" s="558">
        <f>+U210/Q210</f>
        <v>1</v>
      </c>
      <c r="AF210" s="560">
        <f>+X210/O210</f>
        <v>0.5</v>
      </c>
      <c r="AG210" s="52"/>
      <c r="AH210" s="52"/>
      <c r="AI210" s="533">
        <v>1</v>
      </c>
      <c r="AJ210" s="533">
        <v>1</v>
      </c>
      <c r="AK210" s="554">
        <v>1</v>
      </c>
      <c r="AM210" s="585"/>
    </row>
    <row r="211" spans="1:46" s="48" customFormat="1" ht="50.1" customHeight="1" x14ac:dyDescent="0.25">
      <c r="A211" s="545" t="s">
        <v>520</v>
      </c>
      <c r="B211" s="545" t="s">
        <v>521</v>
      </c>
      <c r="C211" s="545" t="s">
        <v>522</v>
      </c>
      <c r="D211" s="545" t="s">
        <v>523</v>
      </c>
      <c r="E211" s="545" t="s">
        <v>524</v>
      </c>
      <c r="F211" s="545" t="s">
        <v>525</v>
      </c>
      <c r="G211" s="545"/>
      <c r="H211" s="541"/>
      <c r="I211" s="533"/>
      <c r="J211" s="533"/>
      <c r="K211" s="533"/>
      <c r="L211" s="553"/>
      <c r="M211" s="533"/>
      <c r="N211" s="533"/>
      <c r="O211" s="533"/>
      <c r="P211" s="533"/>
      <c r="Q211" s="537"/>
      <c r="R211" s="533"/>
      <c r="S211" s="533"/>
      <c r="T211" s="533"/>
      <c r="U211" s="537"/>
      <c r="V211" s="537"/>
      <c r="W211" s="537"/>
      <c r="X211" s="537"/>
      <c r="Y211" s="537"/>
      <c r="Z211" s="537"/>
      <c r="AA211" s="537"/>
      <c r="AB211" s="537"/>
      <c r="AC211" s="560"/>
      <c r="AD211" s="560"/>
      <c r="AE211" s="559"/>
      <c r="AF211" s="560"/>
      <c r="AG211" s="52"/>
      <c r="AH211" s="52"/>
      <c r="AI211" s="533"/>
      <c r="AJ211" s="533"/>
      <c r="AK211" s="554"/>
      <c r="AM211" s="585"/>
    </row>
    <row r="212" spans="1:46" s="48" customFormat="1" ht="50.1" customHeight="1" x14ac:dyDescent="0.25">
      <c r="A212" s="381"/>
      <c r="B212" s="383"/>
      <c r="C212" s="47"/>
      <c r="D212" s="381"/>
      <c r="E212" s="321"/>
      <c r="F212" s="555" t="s">
        <v>542</v>
      </c>
      <c r="G212" s="555"/>
      <c r="H212" s="555"/>
      <c r="I212" s="555"/>
      <c r="J212" s="555"/>
      <c r="K212" s="555"/>
      <c r="L212" s="555"/>
      <c r="M212" s="555"/>
      <c r="N212" s="555"/>
      <c r="O212" s="555"/>
      <c r="P212" s="555"/>
      <c r="Q212" s="555"/>
      <c r="R212" s="555"/>
      <c r="S212" s="555"/>
      <c r="T212" s="555"/>
      <c r="U212" s="555"/>
      <c r="V212" s="555"/>
      <c r="W212" s="555"/>
      <c r="X212" s="555"/>
      <c r="Y212" s="555"/>
      <c r="Z212" s="555"/>
      <c r="AA212" s="555"/>
      <c r="AB212" s="555"/>
      <c r="AC212" s="53">
        <f>+AC208+AC209+AC210+AC206+AC205</f>
        <v>0.94</v>
      </c>
      <c r="AD212" s="53">
        <f>+AD208+AD209+AD210+AD206+AD205</f>
        <v>0.65817499999999995</v>
      </c>
      <c r="AE212" s="53">
        <f>AVERAGE(AE205:AE211)</f>
        <v>1</v>
      </c>
      <c r="AF212" s="53">
        <f>AVERAGE(AF205:AF211)</f>
        <v>0.70804999999999996</v>
      </c>
      <c r="AG212" s="52"/>
      <c r="AH212" s="52"/>
      <c r="AI212" s="381"/>
      <c r="AJ212" s="381"/>
      <c r="AK212" s="384"/>
      <c r="AL212" s="382"/>
      <c r="AM212" s="382"/>
      <c r="AN212" s="54"/>
      <c r="AO212" s="54"/>
      <c r="AP212" s="54"/>
      <c r="AQ212" s="54"/>
      <c r="AR212" s="54"/>
      <c r="AS212" s="54"/>
      <c r="AT212" s="54"/>
    </row>
    <row r="213" spans="1:46" s="48" customFormat="1" ht="50.1" customHeight="1" x14ac:dyDescent="0.25">
      <c r="A213" s="545" t="s">
        <v>543</v>
      </c>
      <c r="B213" s="545" t="s">
        <v>521</v>
      </c>
      <c r="C213" s="545" t="s">
        <v>522</v>
      </c>
      <c r="D213" s="545" t="s">
        <v>523</v>
      </c>
      <c r="E213" s="545" t="s">
        <v>544</v>
      </c>
      <c r="F213" s="545" t="s">
        <v>545</v>
      </c>
      <c r="G213" s="545" t="s">
        <v>546</v>
      </c>
      <c r="H213" s="541" t="s">
        <v>547</v>
      </c>
      <c r="I213" s="533" t="s">
        <v>548</v>
      </c>
      <c r="J213" s="533" t="s">
        <v>174</v>
      </c>
      <c r="K213" s="533" t="s">
        <v>548</v>
      </c>
      <c r="L213" s="553">
        <v>0.1</v>
      </c>
      <c r="M213" s="533" t="s">
        <v>176</v>
      </c>
      <c r="N213" s="533" t="s">
        <v>529</v>
      </c>
      <c r="O213" s="533">
        <v>1</v>
      </c>
      <c r="P213" s="533">
        <v>0.25</v>
      </c>
      <c r="Q213" s="535">
        <v>0.25</v>
      </c>
      <c r="R213" s="533">
        <v>0.25</v>
      </c>
      <c r="S213" s="533">
        <v>0.25</v>
      </c>
      <c r="T213" s="533">
        <v>0.25</v>
      </c>
      <c r="U213" s="535">
        <f>+Y213+Z213+AA213+AB213</f>
        <v>0.25</v>
      </c>
      <c r="V213" s="535"/>
      <c r="W213" s="535"/>
      <c r="X213" s="535">
        <f>+T213+U213</f>
        <v>0.5</v>
      </c>
      <c r="Y213" s="535">
        <v>0</v>
      </c>
      <c r="Z213" s="535">
        <v>0.125</v>
      </c>
      <c r="AA213" s="535">
        <v>0</v>
      </c>
      <c r="AB213" s="535">
        <v>0.125</v>
      </c>
      <c r="AC213" s="560">
        <f>+(AE213)*L213</f>
        <v>0.1</v>
      </c>
      <c r="AD213" s="560">
        <f>+(AF213)*L213</f>
        <v>0.05</v>
      </c>
      <c r="AE213" s="558">
        <f>+U213/Q213</f>
        <v>1</v>
      </c>
      <c r="AF213" s="560">
        <f>+X213/O213</f>
        <v>0.5</v>
      </c>
      <c r="AG213" s="52"/>
      <c r="AH213" s="52"/>
      <c r="AI213" s="533">
        <v>0.25</v>
      </c>
      <c r="AJ213" s="533">
        <v>0.25</v>
      </c>
      <c r="AK213" s="554">
        <v>0.25</v>
      </c>
      <c r="AM213" s="585"/>
    </row>
    <row r="214" spans="1:46" s="48" customFormat="1" ht="50.1" customHeight="1" x14ac:dyDescent="0.25">
      <c r="A214" s="545" t="s">
        <v>543</v>
      </c>
      <c r="B214" s="545" t="s">
        <v>521</v>
      </c>
      <c r="C214" s="545" t="s">
        <v>522</v>
      </c>
      <c r="D214" s="545" t="s">
        <v>523</v>
      </c>
      <c r="E214" s="545" t="s">
        <v>544</v>
      </c>
      <c r="F214" s="545" t="s">
        <v>545</v>
      </c>
      <c r="G214" s="545"/>
      <c r="H214" s="541"/>
      <c r="I214" s="533"/>
      <c r="J214" s="533"/>
      <c r="K214" s="533"/>
      <c r="L214" s="553"/>
      <c r="M214" s="533"/>
      <c r="N214" s="533"/>
      <c r="O214" s="533"/>
      <c r="P214" s="533"/>
      <c r="Q214" s="536"/>
      <c r="R214" s="533"/>
      <c r="S214" s="533"/>
      <c r="T214" s="533"/>
      <c r="U214" s="536"/>
      <c r="V214" s="536"/>
      <c r="W214" s="536"/>
      <c r="X214" s="536"/>
      <c r="Y214" s="536"/>
      <c r="Z214" s="536"/>
      <c r="AA214" s="536"/>
      <c r="AB214" s="536"/>
      <c r="AC214" s="560"/>
      <c r="AD214" s="560"/>
      <c r="AE214" s="561"/>
      <c r="AF214" s="560"/>
      <c r="AG214" s="52"/>
      <c r="AH214" s="52"/>
      <c r="AI214" s="533"/>
      <c r="AJ214" s="533"/>
      <c r="AK214" s="554"/>
      <c r="AM214" s="585"/>
    </row>
    <row r="215" spans="1:46" s="48" customFormat="1" ht="50.1" customHeight="1" x14ac:dyDescent="0.25">
      <c r="A215" s="545" t="s">
        <v>543</v>
      </c>
      <c r="B215" s="545" t="s">
        <v>521</v>
      </c>
      <c r="C215" s="545" t="s">
        <v>522</v>
      </c>
      <c r="D215" s="545" t="s">
        <v>523</v>
      </c>
      <c r="E215" s="545" t="s">
        <v>544</v>
      </c>
      <c r="F215" s="545" t="s">
        <v>545</v>
      </c>
      <c r="G215" s="545"/>
      <c r="H215" s="541"/>
      <c r="I215" s="533"/>
      <c r="J215" s="533"/>
      <c r="K215" s="533"/>
      <c r="L215" s="553"/>
      <c r="M215" s="533"/>
      <c r="N215" s="533"/>
      <c r="O215" s="533"/>
      <c r="P215" s="533"/>
      <c r="Q215" s="537"/>
      <c r="R215" s="533"/>
      <c r="S215" s="533"/>
      <c r="T215" s="533"/>
      <c r="U215" s="537"/>
      <c r="V215" s="537"/>
      <c r="W215" s="537"/>
      <c r="X215" s="537"/>
      <c r="Y215" s="537"/>
      <c r="Z215" s="537"/>
      <c r="AA215" s="537"/>
      <c r="AB215" s="537"/>
      <c r="AC215" s="560"/>
      <c r="AD215" s="560"/>
      <c r="AE215" s="559"/>
      <c r="AF215" s="560"/>
      <c r="AG215" s="52"/>
      <c r="AH215" s="52"/>
      <c r="AI215" s="533"/>
      <c r="AJ215" s="533"/>
      <c r="AK215" s="554"/>
      <c r="AM215" s="585"/>
    </row>
    <row r="216" spans="1:46" s="48" customFormat="1" ht="50.1" customHeight="1" x14ac:dyDescent="0.25">
      <c r="A216" s="545" t="s">
        <v>543</v>
      </c>
      <c r="B216" s="545" t="s">
        <v>521</v>
      </c>
      <c r="C216" s="545" t="s">
        <v>522</v>
      </c>
      <c r="D216" s="545" t="s">
        <v>523</v>
      </c>
      <c r="E216" s="545" t="s">
        <v>544</v>
      </c>
      <c r="F216" s="545" t="s">
        <v>545</v>
      </c>
      <c r="G216" s="545"/>
      <c r="H216" s="541" t="s">
        <v>549</v>
      </c>
      <c r="I216" s="533" t="s">
        <v>550</v>
      </c>
      <c r="J216" s="533" t="s">
        <v>174</v>
      </c>
      <c r="K216" s="533" t="s">
        <v>550</v>
      </c>
      <c r="L216" s="553">
        <v>0.4</v>
      </c>
      <c r="M216" s="533" t="s">
        <v>176</v>
      </c>
      <c r="N216" s="533" t="s">
        <v>411</v>
      </c>
      <c r="O216" s="533">
        <v>3000</v>
      </c>
      <c r="P216" s="533">
        <v>500</v>
      </c>
      <c r="Q216" s="535">
        <v>750</v>
      </c>
      <c r="R216" s="533">
        <v>750</v>
      </c>
      <c r="S216" s="533">
        <v>750</v>
      </c>
      <c r="T216" s="533">
        <v>224</v>
      </c>
      <c r="U216" s="535">
        <f>+Y216+Z216+AA216+AB216</f>
        <v>1005</v>
      </c>
      <c r="V216" s="535"/>
      <c r="W216" s="535"/>
      <c r="X216" s="535">
        <f>+T216+U216</f>
        <v>1229</v>
      </c>
      <c r="Y216" s="535">
        <v>162</v>
      </c>
      <c r="Z216" s="535">
        <v>8</v>
      </c>
      <c r="AA216" s="535">
        <v>118</v>
      </c>
      <c r="AB216" s="535">
        <v>717</v>
      </c>
      <c r="AC216" s="560">
        <f>+(AE216)*L216</f>
        <v>0.4</v>
      </c>
      <c r="AD216" s="560">
        <f>+(AF216)*L216</f>
        <v>0.16386666666666669</v>
      </c>
      <c r="AE216" s="558">
        <v>1</v>
      </c>
      <c r="AF216" s="560">
        <f>+X216/O216</f>
        <v>0.40966666666666668</v>
      </c>
      <c r="AG216" s="52"/>
      <c r="AH216" s="52"/>
      <c r="AI216" s="533">
        <v>1000</v>
      </c>
      <c r="AJ216" s="533">
        <v>750</v>
      </c>
      <c r="AK216" s="554">
        <v>750</v>
      </c>
      <c r="AM216" s="585"/>
    </row>
    <row r="217" spans="1:46" s="48" customFormat="1" ht="50.1" customHeight="1" x14ac:dyDescent="0.25">
      <c r="A217" s="545" t="s">
        <v>543</v>
      </c>
      <c r="B217" s="545" t="s">
        <v>521</v>
      </c>
      <c r="C217" s="545" t="s">
        <v>522</v>
      </c>
      <c r="D217" s="545" t="s">
        <v>523</v>
      </c>
      <c r="E217" s="545" t="s">
        <v>544</v>
      </c>
      <c r="F217" s="545" t="s">
        <v>545</v>
      </c>
      <c r="G217" s="545"/>
      <c r="H217" s="541"/>
      <c r="I217" s="533"/>
      <c r="J217" s="533"/>
      <c r="K217" s="533"/>
      <c r="L217" s="553"/>
      <c r="M217" s="533"/>
      <c r="N217" s="533"/>
      <c r="O217" s="533"/>
      <c r="P217" s="533"/>
      <c r="Q217" s="537"/>
      <c r="R217" s="533"/>
      <c r="S217" s="533"/>
      <c r="T217" s="533"/>
      <c r="U217" s="537"/>
      <c r="V217" s="537"/>
      <c r="W217" s="537"/>
      <c r="X217" s="537"/>
      <c r="Y217" s="537"/>
      <c r="Z217" s="537"/>
      <c r="AA217" s="537"/>
      <c r="AB217" s="537"/>
      <c r="AC217" s="560"/>
      <c r="AD217" s="560"/>
      <c r="AE217" s="559"/>
      <c r="AF217" s="560"/>
      <c r="AG217" s="52"/>
      <c r="AH217" s="52"/>
      <c r="AI217" s="533"/>
      <c r="AJ217" s="533"/>
      <c r="AK217" s="554"/>
      <c r="AM217" s="585"/>
    </row>
    <row r="218" spans="1:46" s="48" customFormat="1" ht="50.1" customHeight="1" x14ac:dyDescent="0.25">
      <c r="A218" s="545" t="s">
        <v>543</v>
      </c>
      <c r="B218" s="545" t="s">
        <v>521</v>
      </c>
      <c r="C218" s="545" t="s">
        <v>522</v>
      </c>
      <c r="D218" s="545" t="s">
        <v>523</v>
      </c>
      <c r="E218" s="545" t="s">
        <v>544</v>
      </c>
      <c r="F218" s="545" t="s">
        <v>545</v>
      </c>
      <c r="G218" s="545"/>
      <c r="H218" s="541" t="s">
        <v>551</v>
      </c>
      <c r="I218" s="533" t="s">
        <v>552</v>
      </c>
      <c r="J218" s="533" t="s">
        <v>553</v>
      </c>
      <c r="K218" s="533" t="s">
        <v>552</v>
      </c>
      <c r="L218" s="553">
        <v>0.5</v>
      </c>
      <c r="M218" s="533" t="s">
        <v>216</v>
      </c>
      <c r="N218" s="533" t="s">
        <v>554</v>
      </c>
      <c r="O218" s="533">
        <v>1</v>
      </c>
      <c r="P218" s="533">
        <v>0.5</v>
      </c>
      <c r="Q218" s="535">
        <v>0.5</v>
      </c>
      <c r="R218" s="533" t="s">
        <v>222</v>
      </c>
      <c r="S218" s="533" t="s">
        <v>222</v>
      </c>
      <c r="T218" s="533">
        <v>0</v>
      </c>
      <c r="U218" s="535">
        <f>+Y218+Z218+AA218+AB218</f>
        <v>1</v>
      </c>
      <c r="V218" s="535"/>
      <c r="W218" s="535"/>
      <c r="X218" s="535">
        <f>+T218+U218</f>
        <v>1</v>
      </c>
      <c r="Y218" s="535">
        <v>0</v>
      </c>
      <c r="Z218" s="535">
        <v>0</v>
      </c>
      <c r="AA218" s="535">
        <v>0</v>
      </c>
      <c r="AB218" s="535">
        <v>1</v>
      </c>
      <c r="AC218" s="560">
        <f>+(AE218)*L218</f>
        <v>0.5</v>
      </c>
      <c r="AD218" s="560">
        <f>+(AF218)*L218</f>
        <v>0.5</v>
      </c>
      <c r="AE218" s="558">
        <v>1</v>
      </c>
      <c r="AF218" s="560">
        <f>+X218/O218</f>
        <v>1</v>
      </c>
      <c r="AG218" s="52"/>
      <c r="AH218" s="52"/>
      <c r="AI218" s="533">
        <v>0.5</v>
      </c>
      <c r="AJ218" s="533" t="s">
        <v>222</v>
      </c>
      <c r="AK218" s="554" t="s">
        <v>222</v>
      </c>
      <c r="AM218" s="585"/>
    </row>
    <row r="219" spans="1:46" s="48" customFormat="1" ht="50.1" customHeight="1" x14ac:dyDescent="0.25">
      <c r="A219" s="545" t="s">
        <v>543</v>
      </c>
      <c r="B219" s="545" t="s">
        <v>521</v>
      </c>
      <c r="C219" s="545" t="s">
        <v>522</v>
      </c>
      <c r="D219" s="545" t="s">
        <v>523</v>
      </c>
      <c r="E219" s="545" t="s">
        <v>544</v>
      </c>
      <c r="F219" s="545" t="s">
        <v>545</v>
      </c>
      <c r="G219" s="545"/>
      <c r="H219" s="541"/>
      <c r="I219" s="533"/>
      <c r="J219" s="533"/>
      <c r="K219" s="533"/>
      <c r="L219" s="553"/>
      <c r="M219" s="533"/>
      <c r="N219" s="533"/>
      <c r="O219" s="533"/>
      <c r="P219" s="533"/>
      <c r="Q219" s="537"/>
      <c r="R219" s="533"/>
      <c r="S219" s="533"/>
      <c r="T219" s="533"/>
      <c r="U219" s="537"/>
      <c r="V219" s="537"/>
      <c r="W219" s="537"/>
      <c r="X219" s="537"/>
      <c r="Y219" s="537"/>
      <c r="Z219" s="537"/>
      <c r="AA219" s="537"/>
      <c r="AB219" s="537"/>
      <c r="AC219" s="560"/>
      <c r="AD219" s="560"/>
      <c r="AE219" s="559"/>
      <c r="AF219" s="560"/>
      <c r="AG219" s="52"/>
      <c r="AH219" s="52"/>
      <c r="AI219" s="533"/>
      <c r="AJ219" s="533"/>
      <c r="AK219" s="554"/>
      <c r="AM219" s="585"/>
    </row>
    <row r="220" spans="1:46" s="48" customFormat="1" ht="50.1" customHeight="1" x14ac:dyDescent="0.25">
      <c r="A220" s="381"/>
      <c r="B220" s="383"/>
      <c r="C220" s="47"/>
      <c r="D220" s="381"/>
      <c r="E220" s="321"/>
      <c r="F220" s="555" t="s">
        <v>555</v>
      </c>
      <c r="G220" s="555"/>
      <c r="H220" s="555"/>
      <c r="I220" s="555"/>
      <c r="J220" s="555"/>
      <c r="K220" s="555"/>
      <c r="L220" s="555"/>
      <c r="M220" s="555"/>
      <c r="N220" s="555"/>
      <c r="O220" s="555"/>
      <c r="P220" s="555"/>
      <c r="Q220" s="555"/>
      <c r="R220" s="555"/>
      <c r="S220" s="555"/>
      <c r="T220" s="555"/>
      <c r="U220" s="555"/>
      <c r="V220" s="555"/>
      <c r="W220" s="555"/>
      <c r="X220" s="555"/>
      <c r="Y220" s="555"/>
      <c r="Z220" s="555"/>
      <c r="AA220" s="555"/>
      <c r="AB220" s="555"/>
      <c r="AC220" s="53">
        <f>+AC213+AC216+AC218</f>
        <v>1</v>
      </c>
      <c r="AD220" s="53">
        <f>+AD213+AD216+AD218</f>
        <v>0.71386666666666665</v>
      </c>
      <c r="AE220" s="53">
        <f>AVERAGE(AE213:AE219)</f>
        <v>1</v>
      </c>
      <c r="AF220" s="53">
        <f>AVERAGE(AF213:AF219)</f>
        <v>0.63655555555555554</v>
      </c>
      <c r="AG220" s="52"/>
      <c r="AH220" s="52"/>
      <c r="AI220" s="381"/>
      <c r="AJ220" s="381"/>
      <c r="AK220" s="384"/>
      <c r="AL220" s="382"/>
      <c r="AM220" s="382"/>
      <c r="AN220" s="54"/>
      <c r="AO220" s="54"/>
      <c r="AP220" s="54"/>
      <c r="AQ220" s="54"/>
      <c r="AR220" s="54"/>
      <c r="AS220" s="54"/>
      <c r="AT220" s="54"/>
    </row>
    <row r="221" spans="1:46" s="48" customFormat="1" ht="50.1" customHeight="1" x14ac:dyDescent="0.25">
      <c r="A221" s="545" t="s">
        <v>556</v>
      </c>
      <c r="B221" s="545" t="s">
        <v>557</v>
      </c>
      <c r="C221" s="545" t="s">
        <v>558</v>
      </c>
      <c r="D221" s="545" t="s">
        <v>559</v>
      </c>
      <c r="E221" s="545" t="s">
        <v>560</v>
      </c>
      <c r="F221" s="545" t="s">
        <v>561</v>
      </c>
      <c r="G221" s="545"/>
      <c r="H221" s="541" t="s">
        <v>562</v>
      </c>
      <c r="I221" s="533" t="s">
        <v>563</v>
      </c>
      <c r="J221" s="533" t="s">
        <v>174</v>
      </c>
      <c r="K221" s="533" t="s">
        <v>563</v>
      </c>
      <c r="L221" s="553">
        <v>1</v>
      </c>
      <c r="M221" s="533" t="s">
        <v>176</v>
      </c>
      <c r="N221" s="533" t="s">
        <v>371</v>
      </c>
      <c r="O221" s="533">
        <v>500</v>
      </c>
      <c r="P221" s="533" t="s">
        <v>222</v>
      </c>
      <c r="Q221" s="535">
        <v>150</v>
      </c>
      <c r="R221" s="533">
        <v>150</v>
      </c>
      <c r="S221" s="533">
        <v>200</v>
      </c>
      <c r="T221" s="533"/>
      <c r="U221" s="535">
        <f>+Y221+Z221+AA221+AB221</f>
        <v>157</v>
      </c>
      <c r="V221" s="535"/>
      <c r="W221" s="535"/>
      <c r="X221" s="535">
        <f>+T221+U221</f>
        <v>157</v>
      </c>
      <c r="Y221" s="535">
        <v>0</v>
      </c>
      <c r="Z221" s="535">
        <v>109</v>
      </c>
      <c r="AA221" s="535">
        <v>48</v>
      </c>
      <c r="AB221" s="535">
        <v>0</v>
      </c>
      <c r="AC221" s="553">
        <v>1</v>
      </c>
      <c r="AD221" s="557">
        <f>+AF221*L221</f>
        <v>0.314</v>
      </c>
      <c r="AE221" s="549">
        <v>1</v>
      </c>
      <c r="AF221" s="557">
        <f>+X221/O221</f>
        <v>0.314</v>
      </c>
      <c r="AG221" s="52"/>
      <c r="AH221" s="52"/>
      <c r="AI221" s="533">
        <v>150</v>
      </c>
      <c r="AJ221" s="533">
        <v>150</v>
      </c>
      <c r="AK221" s="554">
        <v>200</v>
      </c>
      <c r="AM221" s="585"/>
    </row>
    <row r="222" spans="1:46" s="48" customFormat="1" ht="50.1" customHeight="1" x14ac:dyDescent="0.25">
      <c r="A222" s="545" t="s">
        <v>556</v>
      </c>
      <c r="B222" s="545" t="s">
        <v>557</v>
      </c>
      <c r="C222" s="545" t="s">
        <v>558</v>
      </c>
      <c r="D222" s="545" t="s">
        <v>559</v>
      </c>
      <c r="E222" s="545" t="s">
        <v>560</v>
      </c>
      <c r="F222" s="545"/>
      <c r="G222" s="545"/>
      <c r="H222" s="541"/>
      <c r="I222" s="533"/>
      <c r="J222" s="533"/>
      <c r="K222" s="533"/>
      <c r="L222" s="553"/>
      <c r="M222" s="533"/>
      <c r="N222" s="533"/>
      <c r="O222" s="533"/>
      <c r="P222" s="533"/>
      <c r="Q222" s="536"/>
      <c r="R222" s="533"/>
      <c r="S222" s="533"/>
      <c r="T222" s="533"/>
      <c r="U222" s="536"/>
      <c r="V222" s="536"/>
      <c r="W222" s="536"/>
      <c r="X222" s="536"/>
      <c r="Y222" s="536"/>
      <c r="Z222" s="536"/>
      <c r="AA222" s="536"/>
      <c r="AB222" s="536"/>
      <c r="AC222" s="553"/>
      <c r="AD222" s="533"/>
      <c r="AE222" s="556"/>
      <c r="AF222" s="533"/>
      <c r="AG222" s="52"/>
      <c r="AH222" s="52"/>
      <c r="AI222" s="533"/>
      <c r="AJ222" s="533"/>
      <c r="AK222" s="554"/>
      <c r="AM222" s="585"/>
    </row>
    <row r="223" spans="1:46" s="48" customFormat="1" ht="50.1" customHeight="1" x14ac:dyDescent="0.25">
      <c r="A223" s="545" t="s">
        <v>556</v>
      </c>
      <c r="B223" s="545" t="s">
        <v>557</v>
      </c>
      <c r="C223" s="545" t="s">
        <v>558</v>
      </c>
      <c r="D223" s="545" t="s">
        <v>559</v>
      </c>
      <c r="E223" s="545" t="s">
        <v>560</v>
      </c>
      <c r="F223" s="545"/>
      <c r="G223" s="545"/>
      <c r="H223" s="541"/>
      <c r="I223" s="533"/>
      <c r="J223" s="533"/>
      <c r="K223" s="533"/>
      <c r="L223" s="553"/>
      <c r="M223" s="533"/>
      <c r="N223" s="533"/>
      <c r="O223" s="533"/>
      <c r="P223" s="533"/>
      <c r="Q223" s="537"/>
      <c r="R223" s="533"/>
      <c r="S223" s="533"/>
      <c r="T223" s="533"/>
      <c r="U223" s="537"/>
      <c r="V223" s="537"/>
      <c r="W223" s="537"/>
      <c r="X223" s="537"/>
      <c r="Y223" s="537"/>
      <c r="Z223" s="537"/>
      <c r="AA223" s="537"/>
      <c r="AB223" s="537"/>
      <c r="AC223" s="553"/>
      <c r="AD223" s="533"/>
      <c r="AE223" s="550"/>
      <c r="AF223" s="533"/>
      <c r="AG223" s="52"/>
      <c r="AH223" s="52"/>
      <c r="AI223" s="533"/>
      <c r="AJ223" s="533"/>
      <c r="AK223" s="554"/>
      <c r="AM223" s="585"/>
    </row>
    <row r="224" spans="1:46" s="48" customFormat="1" ht="50.1" customHeight="1" x14ac:dyDescent="0.25">
      <c r="A224" s="380"/>
      <c r="B224" s="380"/>
      <c r="C224" s="380"/>
      <c r="D224" s="380"/>
      <c r="E224" s="380"/>
      <c r="F224" s="555" t="s">
        <v>561</v>
      </c>
      <c r="G224" s="555"/>
      <c r="H224" s="555"/>
      <c r="I224" s="555"/>
      <c r="J224" s="555"/>
      <c r="K224" s="555"/>
      <c r="L224" s="555"/>
      <c r="M224" s="555"/>
      <c r="N224" s="555"/>
      <c r="O224" s="555"/>
      <c r="P224" s="555"/>
      <c r="Q224" s="555"/>
      <c r="R224" s="555"/>
      <c r="S224" s="555"/>
      <c r="T224" s="555"/>
      <c r="U224" s="555"/>
      <c r="V224" s="555"/>
      <c r="W224" s="555"/>
      <c r="X224" s="555"/>
      <c r="Y224" s="555"/>
      <c r="Z224" s="555"/>
      <c r="AA224" s="555"/>
      <c r="AB224" s="555"/>
      <c r="AC224" s="53">
        <f>+AC221</f>
        <v>1</v>
      </c>
      <c r="AD224" s="53">
        <f>+AD221</f>
        <v>0.314</v>
      </c>
      <c r="AE224" s="53">
        <f>AVERAGE(AE221)</f>
        <v>1</v>
      </c>
      <c r="AF224" s="53">
        <f>+AF221</f>
        <v>0.314</v>
      </c>
      <c r="AG224" s="52"/>
      <c r="AH224" s="52"/>
      <c r="AI224" s="381"/>
      <c r="AJ224" s="381"/>
      <c r="AK224" s="384"/>
      <c r="AM224" s="382"/>
    </row>
    <row r="225" spans="1:46" s="48" customFormat="1" ht="50.1" customHeight="1" x14ac:dyDescent="0.25">
      <c r="A225" s="535" t="s">
        <v>556</v>
      </c>
      <c r="B225" s="535" t="s">
        <v>557</v>
      </c>
      <c r="C225" s="535" t="s">
        <v>558</v>
      </c>
      <c r="D225" s="535" t="s">
        <v>559</v>
      </c>
      <c r="E225" s="535" t="s">
        <v>560</v>
      </c>
      <c r="F225" s="535" t="s">
        <v>564</v>
      </c>
      <c r="G225" s="538"/>
      <c r="H225" s="541" t="s">
        <v>565</v>
      </c>
      <c r="I225" s="533" t="s">
        <v>566</v>
      </c>
      <c r="J225" s="533" t="s">
        <v>174</v>
      </c>
      <c r="K225" s="533" t="s">
        <v>566</v>
      </c>
      <c r="L225" s="553">
        <v>0.33</v>
      </c>
      <c r="M225" s="533" t="s">
        <v>216</v>
      </c>
      <c r="N225" s="533" t="s">
        <v>405</v>
      </c>
      <c r="O225" s="533">
        <v>60</v>
      </c>
      <c r="P225" s="533" t="s">
        <v>222</v>
      </c>
      <c r="Q225" s="535">
        <v>20</v>
      </c>
      <c r="R225" s="533">
        <v>30</v>
      </c>
      <c r="S225" s="533">
        <v>30</v>
      </c>
      <c r="T225" s="533"/>
      <c r="U225" s="535">
        <f>+Y225+Z225+AA225+AB225</f>
        <v>60</v>
      </c>
      <c r="V225" s="535"/>
      <c r="W225" s="535"/>
      <c r="X225" s="535">
        <f>+T225+U225</f>
        <v>60</v>
      </c>
      <c r="Y225" s="535">
        <v>0</v>
      </c>
      <c r="Z225" s="535">
        <v>9</v>
      </c>
      <c r="AA225" s="535">
        <v>0</v>
      </c>
      <c r="AB225" s="535">
        <v>51</v>
      </c>
      <c r="AC225" s="553">
        <f>+AE225*L225</f>
        <v>0.33</v>
      </c>
      <c r="AD225" s="557">
        <f>+AF225*L225</f>
        <v>0.33</v>
      </c>
      <c r="AE225" s="549">
        <v>1</v>
      </c>
      <c r="AF225" s="557">
        <f>+X225/O225</f>
        <v>1</v>
      </c>
      <c r="AG225" s="52"/>
      <c r="AH225" s="52"/>
      <c r="AI225" s="533" t="s">
        <v>222</v>
      </c>
      <c r="AJ225" s="533">
        <v>30</v>
      </c>
      <c r="AK225" s="554">
        <v>30</v>
      </c>
      <c r="AM225" s="585"/>
    </row>
    <row r="226" spans="1:46" s="48" customFormat="1" ht="50.1" customHeight="1" x14ac:dyDescent="0.25">
      <c r="A226" s="536"/>
      <c r="B226" s="536"/>
      <c r="C226" s="536"/>
      <c r="D226" s="536"/>
      <c r="E226" s="536"/>
      <c r="F226" s="536"/>
      <c r="G226" s="539"/>
      <c r="H226" s="541"/>
      <c r="I226" s="533"/>
      <c r="J226" s="533"/>
      <c r="K226" s="533"/>
      <c r="L226" s="553"/>
      <c r="M226" s="533"/>
      <c r="N226" s="533"/>
      <c r="O226" s="533"/>
      <c r="P226" s="533"/>
      <c r="Q226" s="536"/>
      <c r="R226" s="533"/>
      <c r="S226" s="533"/>
      <c r="T226" s="533"/>
      <c r="U226" s="536"/>
      <c r="V226" s="536"/>
      <c r="W226" s="536"/>
      <c r="X226" s="536"/>
      <c r="Y226" s="536"/>
      <c r="Z226" s="536"/>
      <c r="AA226" s="536"/>
      <c r="AB226" s="536"/>
      <c r="AC226" s="553"/>
      <c r="AD226" s="533"/>
      <c r="AE226" s="556"/>
      <c r="AF226" s="533"/>
      <c r="AG226" s="52"/>
      <c r="AH226" s="52"/>
      <c r="AI226" s="533"/>
      <c r="AJ226" s="533"/>
      <c r="AK226" s="554"/>
      <c r="AM226" s="585"/>
    </row>
    <row r="227" spans="1:46" s="48" customFormat="1" ht="50.1" customHeight="1" x14ac:dyDescent="0.25">
      <c r="A227" s="536"/>
      <c r="B227" s="536"/>
      <c r="C227" s="536"/>
      <c r="D227" s="536"/>
      <c r="E227" s="536"/>
      <c r="F227" s="536"/>
      <c r="G227" s="539"/>
      <c r="H227" s="541"/>
      <c r="I227" s="533"/>
      <c r="J227" s="533"/>
      <c r="K227" s="533"/>
      <c r="L227" s="553"/>
      <c r="M227" s="533"/>
      <c r="N227" s="533"/>
      <c r="O227" s="533"/>
      <c r="P227" s="533"/>
      <c r="Q227" s="537"/>
      <c r="R227" s="533"/>
      <c r="S227" s="533"/>
      <c r="T227" s="533"/>
      <c r="U227" s="537"/>
      <c r="V227" s="537"/>
      <c r="W227" s="537"/>
      <c r="X227" s="537"/>
      <c r="Y227" s="537"/>
      <c r="Z227" s="537"/>
      <c r="AA227" s="537"/>
      <c r="AB227" s="537"/>
      <c r="AC227" s="553"/>
      <c r="AD227" s="533"/>
      <c r="AE227" s="550"/>
      <c r="AF227" s="533"/>
      <c r="AG227" s="52"/>
      <c r="AH227" s="52"/>
      <c r="AI227" s="533"/>
      <c r="AJ227" s="533"/>
      <c r="AK227" s="554"/>
      <c r="AM227" s="585"/>
    </row>
    <row r="228" spans="1:46" s="48" customFormat="1" ht="50.1" customHeight="1" x14ac:dyDescent="0.25">
      <c r="A228" s="536"/>
      <c r="B228" s="536"/>
      <c r="C228" s="536"/>
      <c r="D228" s="536"/>
      <c r="E228" s="536"/>
      <c r="F228" s="536"/>
      <c r="G228" s="539"/>
      <c r="H228" s="383" t="s">
        <v>567</v>
      </c>
      <c r="I228" s="381" t="s">
        <v>568</v>
      </c>
      <c r="J228" s="381" t="s">
        <v>569</v>
      </c>
      <c r="K228" s="381" t="s">
        <v>568</v>
      </c>
      <c r="L228" s="385">
        <v>0.33</v>
      </c>
      <c r="M228" s="381" t="s">
        <v>176</v>
      </c>
      <c r="N228" s="381" t="s">
        <v>433</v>
      </c>
      <c r="O228" s="381">
        <v>100</v>
      </c>
      <c r="P228" s="381" t="s">
        <v>222</v>
      </c>
      <c r="Q228" s="381">
        <v>30</v>
      </c>
      <c r="R228" s="381">
        <v>30</v>
      </c>
      <c r="S228" s="381">
        <v>40</v>
      </c>
      <c r="T228" s="381"/>
      <c r="U228" s="381">
        <f>+Y228+Z228+AA228+AB228</f>
        <v>30</v>
      </c>
      <c r="V228" s="381"/>
      <c r="W228" s="381"/>
      <c r="X228" s="381">
        <f>+U228+T228</f>
        <v>30</v>
      </c>
      <c r="Y228" s="381">
        <v>21</v>
      </c>
      <c r="Z228" s="381"/>
      <c r="AA228" s="381">
        <v>0</v>
      </c>
      <c r="AB228" s="381">
        <v>9</v>
      </c>
      <c r="AC228" s="385">
        <f>+AE228*L228</f>
        <v>0.33</v>
      </c>
      <c r="AD228" s="321">
        <f>+AF228*L228</f>
        <v>9.9000000000000005E-2</v>
      </c>
      <c r="AE228" s="385">
        <f>+U228/Q228</f>
        <v>1</v>
      </c>
      <c r="AF228" s="321">
        <f>+X228/O228</f>
        <v>0.3</v>
      </c>
      <c r="AG228" s="52"/>
      <c r="AH228" s="52"/>
      <c r="AI228" s="381">
        <v>30</v>
      </c>
      <c r="AJ228" s="381">
        <v>30</v>
      </c>
      <c r="AK228" s="384">
        <v>40</v>
      </c>
      <c r="AM228" s="382"/>
    </row>
    <row r="229" spans="1:46" s="48" customFormat="1" ht="50.1" customHeight="1" x14ac:dyDescent="0.25">
      <c r="A229" s="537"/>
      <c r="B229" s="537"/>
      <c r="C229" s="537"/>
      <c r="D229" s="537"/>
      <c r="E229" s="537"/>
      <c r="F229" s="537"/>
      <c r="G229" s="540"/>
      <c r="H229" s="383" t="s">
        <v>570</v>
      </c>
      <c r="I229" s="381" t="s">
        <v>571</v>
      </c>
      <c r="J229" s="381" t="s">
        <v>572</v>
      </c>
      <c r="K229" s="381" t="s">
        <v>571</v>
      </c>
      <c r="L229" s="385">
        <v>0.33</v>
      </c>
      <c r="M229" s="381" t="s">
        <v>176</v>
      </c>
      <c r="N229" s="381" t="s">
        <v>430</v>
      </c>
      <c r="O229" s="381">
        <v>100</v>
      </c>
      <c r="P229" s="381" t="s">
        <v>222</v>
      </c>
      <c r="Q229" s="381">
        <v>30</v>
      </c>
      <c r="R229" s="381">
        <v>40</v>
      </c>
      <c r="S229" s="381">
        <v>40</v>
      </c>
      <c r="T229" s="381"/>
      <c r="U229" s="381">
        <f>+Y229+Z229+AA229+AB229</f>
        <v>40</v>
      </c>
      <c r="V229" s="381"/>
      <c r="W229" s="381"/>
      <c r="X229" s="381">
        <f>+U229+T229</f>
        <v>40</v>
      </c>
      <c r="Y229" s="381">
        <v>0</v>
      </c>
      <c r="Z229" s="381">
        <v>32</v>
      </c>
      <c r="AA229" s="381">
        <v>0</v>
      </c>
      <c r="AB229" s="381">
        <v>8</v>
      </c>
      <c r="AC229" s="385">
        <f>+AE229*L229</f>
        <v>0.33</v>
      </c>
      <c r="AD229" s="321">
        <f>+AF229*L229</f>
        <v>0.13200000000000001</v>
      </c>
      <c r="AE229" s="385">
        <v>1</v>
      </c>
      <c r="AF229" s="321">
        <f>+X229/O229</f>
        <v>0.4</v>
      </c>
      <c r="AG229" s="52"/>
      <c r="AH229" s="52"/>
      <c r="AI229" s="381">
        <v>20</v>
      </c>
      <c r="AJ229" s="381">
        <v>40</v>
      </c>
      <c r="AK229" s="384">
        <v>40</v>
      </c>
      <c r="AM229" s="382"/>
    </row>
    <row r="230" spans="1:46" ht="50.1" customHeight="1" thickBot="1" x14ac:dyDescent="0.3">
      <c r="A230" s="57"/>
      <c r="B230" s="58"/>
      <c r="C230" s="59"/>
      <c r="D230" s="57"/>
      <c r="E230" s="60"/>
      <c r="F230" s="555" t="s">
        <v>573</v>
      </c>
      <c r="G230" s="555"/>
      <c r="H230" s="555"/>
      <c r="I230" s="555"/>
      <c r="J230" s="555"/>
      <c r="K230" s="555"/>
      <c r="L230" s="555"/>
      <c r="M230" s="555"/>
      <c r="N230" s="555"/>
      <c r="O230" s="555"/>
      <c r="P230" s="555"/>
      <c r="Q230" s="555"/>
      <c r="R230" s="555"/>
      <c r="S230" s="555"/>
      <c r="T230" s="555"/>
      <c r="U230" s="555"/>
      <c r="V230" s="555"/>
      <c r="W230" s="555"/>
      <c r="X230" s="555"/>
      <c r="Y230" s="555"/>
      <c r="Z230" s="555"/>
      <c r="AA230" s="555"/>
      <c r="AB230" s="555"/>
      <c r="AC230" s="53">
        <f>SUM(AC225:AC229)</f>
        <v>0.99</v>
      </c>
      <c r="AD230" s="53">
        <f>+AD221+AD225+AD228+AD229</f>
        <v>0.875</v>
      </c>
      <c r="AE230" s="53">
        <f>AVERAGE(AE225:AE229)</f>
        <v>1</v>
      </c>
      <c r="AF230" s="53">
        <f>AVERAGE(AF225:AF229)</f>
        <v>0.56666666666666676</v>
      </c>
      <c r="AI230" s="57"/>
      <c r="AJ230" s="381"/>
      <c r="AK230" s="384"/>
      <c r="AL230" s="62"/>
      <c r="AM230" s="54"/>
      <c r="AN230" s="63"/>
      <c r="AO230" s="63"/>
      <c r="AP230" s="63"/>
      <c r="AQ230" s="63"/>
      <c r="AR230" s="63"/>
      <c r="AS230" s="63"/>
      <c r="AT230" s="63"/>
    </row>
    <row r="231" spans="1:46" ht="81.75" customHeight="1" thickBot="1" x14ac:dyDescent="0.3">
      <c r="Q231" s="66"/>
      <c r="R231" s="66"/>
      <c r="S231" s="66"/>
      <c r="T231" s="66"/>
      <c r="U231" s="66"/>
      <c r="V231" s="66"/>
      <c r="W231" s="66"/>
      <c r="X231" s="66"/>
      <c r="Y231" s="66"/>
      <c r="Z231" s="66"/>
      <c r="AA231" s="66"/>
      <c r="AB231" s="66"/>
      <c r="AC231" s="68" t="s">
        <v>1699</v>
      </c>
      <c r="AD231" s="69" t="s">
        <v>1700</v>
      </c>
      <c r="AE231" s="70" t="s">
        <v>1698</v>
      </c>
      <c r="AF231" s="71" t="s">
        <v>1701</v>
      </c>
      <c r="AJ231" s="64"/>
      <c r="AK231" s="64"/>
      <c r="AL231" s="48"/>
      <c r="AM231" s="48"/>
    </row>
    <row r="232" spans="1:46" s="63" customFormat="1" ht="66" customHeight="1" thickBot="1" x14ac:dyDescent="0.3">
      <c r="F232" s="551" t="s">
        <v>1709</v>
      </c>
      <c r="G232" s="552"/>
      <c r="H232" s="552"/>
      <c r="I232" s="552"/>
      <c r="J232" s="552"/>
      <c r="K232" s="552"/>
      <c r="L232" s="552"/>
      <c r="M232" s="552"/>
      <c r="N232" s="552"/>
      <c r="O232" s="552"/>
      <c r="P232" s="552"/>
      <c r="Q232" s="552"/>
      <c r="R232" s="552"/>
      <c r="S232" s="552"/>
      <c r="T232" s="552"/>
      <c r="U232" s="552"/>
      <c r="V232" s="552"/>
      <c r="W232" s="552"/>
      <c r="X232" s="552"/>
      <c r="Y232" s="552"/>
      <c r="Z232" s="552"/>
      <c r="AA232" s="552"/>
      <c r="AB232" s="552"/>
      <c r="AC232" s="85">
        <f>+(AC15+AC18+AC43+AC54+AC68+AC78+AC82+AC92+AC97+AC108+AC119+AC128+AC134+AC145+AC152+AC164+AC180+AC191+AC204+AC212+AC220+AC224+AC230)/23</f>
        <v>0.86478539690832357</v>
      </c>
      <c r="AD232" s="86">
        <f>+(AD15+AD18+AD43+AD54+AD68+AD78+AD82+AD92+AD97+AD108+AD119+AD128+AD134+AD145+AD152+AD164+AD180+AD191+AD204+AD212+AD220+AD224+AD230)/23</f>
        <v>0.57003208308404318</v>
      </c>
      <c r="AE232" s="87">
        <f>+(AE15+AE18+AE43+AE54+AE68+AE78+AE82+AE92+AE97+AE108+AE119+AE128+AE134+AE145+AE152+AE164+AE180+AE191+AE204+AE212+AE220+AE224+AE230+AE154)/24</f>
        <v>0.92434144601388957</v>
      </c>
      <c r="AF232" s="85">
        <f>+(AF15+AF18+AF43+AF54+AF68+AF78+AF82+AF97+AF92+AF108+AF119+AF128+AF134+AF145+AF152+AF164+AF180+AF191+AF204+AF212+AF220+AF224+AF230)/23</f>
        <v>0.55892495086381244</v>
      </c>
      <c r="AI232" s="72"/>
      <c r="AJ232" s="64"/>
      <c r="AK232" s="64"/>
      <c r="AL232" s="48"/>
      <c r="AM232" s="48"/>
    </row>
    <row r="233" spans="1:46" ht="152.1" customHeight="1" x14ac:dyDescent="0.25">
      <c r="A233" s="595"/>
      <c r="B233" s="595"/>
      <c r="C233" s="595"/>
      <c r="D233" s="595"/>
      <c r="Q233" s="66"/>
      <c r="R233" s="66"/>
      <c r="S233" s="66"/>
      <c r="T233" s="66"/>
      <c r="U233" s="66"/>
      <c r="V233" s="66"/>
      <c r="W233" s="66"/>
      <c r="X233" s="66"/>
      <c r="Y233" s="66"/>
      <c r="Z233" s="66"/>
      <c r="AA233" s="66"/>
      <c r="AB233" s="66"/>
      <c r="AC233" s="66"/>
      <c r="AD233" s="66"/>
      <c r="AE233" s="66"/>
      <c r="AF233" s="61"/>
      <c r="AL233" s="48"/>
      <c r="AM233" s="48"/>
    </row>
    <row r="234" spans="1:46" ht="13.9" customHeight="1" x14ac:dyDescent="0.25">
      <c r="Q234" s="66"/>
      <c r="R234" s="66"/>
      <c r="S234" s="66"/>
      <c r="T234" s="66"/>
      <c r="U234" s="66"/>
      <c r="V234" s="66"/>
      <c r="W234" s="66"/>
      <c r="X234" s="66"/>
      <c r="Y234" s="66"/>
      <c r="Z234" s="66"/>
      <c r="AA234" s="66"/>
      <c r="AB234" s="66"/>
      <c r="AC234" s="66"/>
      <c r="AD234" s="66"/>
      <c r="AE234" s="66"/>
      <c r="AF234" s="61"/>
      <c r="AL234" s="48"/>
      <c r="AM234" s="48"/>
    </row>
    <row r="235" spans="1:46" ht="14.45" customHeight="1" thickBot="1" x14ac:dyDescent="0.3">
      <c r="Q235" s="66"/>
      <c r="R235" s="66"/>
      <c r="S235" s="66"/>
      <c r="T235" s="66"/>
      <c r="U235" s="66"/>
      <c r="V235" s="66"/>
      <c r="W235" s="66"/>
      <c r="X235" s="66"/>
      <c r="Y235" s="66"/>
      <c r="Z235" s="66"/>
      <c r="AA235" s="66"/>
      <c r="AB235" s="66"/>
      <c r="AC235" s="66"/>
      <c r="AD235" s="66"/>
      <c r="AE235" s="66"/>
      <c r="AF235" s="61"/>
      <c r="AL235" s="48"/>
      <c r="AM235" s="48"/>
    </row>
    <row r="236" spans="1:46" ht="15" x14ac:dyDescent="0.25">
      <c r="A236" s="596" t="s">
        <v>1690</v>
      </c>
      <c r="B236" s="597"/>
      <c r="C236" s="597"/>
      <c r="D236" s="598"/>
      <c r="E236" s="605" t="s">
        <v>1691</v>
      </c>
      <c r="F236" s="606"/>
      <c r="G236" s="606"/>
      <c r="H236" s="606"/>
      <c r="I236" s="606"/>
      <c r="J236" s="607"/>
      <c r="Q236" s="66"/>
      <c r="R236" s="66"/>
      <c r="S236" s="66"/>
      <c r="T236" s="66"/>
      <c r="U236" s="66"/>
      <c r="V236" s="66"/>
      <c r="W236" s="66"/>
      <c r="X236" s="66"/>
      <c r="Y236" s="66"/>
      <c r="Z236" s="66"/>
      <c r="AA236" s="66"/>
      <c r="AB236" s="66"/>
      <c r="AC236" s="66"/>
      <c r="AD236" s="66"/>
      <c r="AE236" s="66"/>
      <c r="AF236" s="61"/>
      <c r="AL236" s="48"/>
      <c r="AM236" s="48"/>
    </row>
    <row r="237" spans="1:46" ht="15" x14ac:dyDescent="0.25">
      <c r="A237" s="599"/>
      <c r="B237" s="600"/>
      <c r="C237" s="600"/>
      <c r="D237" s="601"/>
      <c r="E237" s="608"/>
      <c r="F237" s="609"/>
      <c r="G237" s="609"/>
      <c r="H237" s="609"/>
      <c r="I237" s="609"/>
      <c r="J237" s="610"/>
      <c r="Q237" s="66"/>
      <c r="R237" s="66"/>
      <c r="S237" s="66"/>
      <c r="T237" s="66"/>
      <c r="U237" s="66"/>
      <c r="V237" s="66"/>
      <c r="W237" s="66"/>
      <c r="X237" s="66"/>
      <c r="Y237" s="66"/>
      <c r="Z237" s="66"/>
      <c r="AA237" s="66"/>
      <c r="AB237" s="66"/>
      <c r="AC237" s="66"/>
      <c r="AD237" s="66"/>
      <c r="AE237" s="66"/>
      <c r="AF237" s="61"/>
      <c r="AL237" s="48"/>
      <c r="AM237" s="48"/>
    </row>
    <row r="238" spans="1:46" ht="15.75" thickBot="1" x14ac:dyDescent="0.3">
      <c r="A238" s="602"/>
      <c r="B238" s="603"/>
      <c r="C238" s="603"/>
      <c r="D238" s="604"/>
      <c r="E238" s="611"/>
      <c r="F238" s="612"/>
      <c r="G238" s="612"/>
      <c r="H238" s="612"/>
      <c r="I238" s="612"/>
      <c r="J238" s="613"/>
      <c r="Q238" s="66"/>
      <c r="R238" s="66"/>
      <c r="S238" s="66"/>
      <c r="T238" s="66"/>
      <c r="U238" s="66"/>
      <c r="V238" s="66"/>
      <c r="W238" s="66"/>
      <c r="X238" s="66"/>
      <c r="Y238" s="66"/>
      <c r="Z238" s="66"/>
      <c r="AA238" s="66"/>
      <c r="AB238" s="66"/>
      <c r="AC238" s="66"/>
      <c r="AD238" s="66"/>
      <c r="AE238" s="66"/>
      <c r="AL238" s="48"/>
      <c r="AM238" s="48"/>
    </row>
    <row r="239" spans="1:46" ht="15" x14ac:dyDescent="0.25">
      <c r="Q239" s="66"/>
      <c r="R239" s="66"/>
      <c r="S239" s="66"/>
      <c r="T239" s="66"/>
      <c r="U239" s="66"/>
      <c r="V239" s="66"/>
      <c r="W239" s="66"/>
      <c r="X239" s="66"/>
      <c r="Y239" s="66"/>
      <c r="Z239" s="66"/>
      <c r="AA239" s="66"/>
      <c r="AB239" s="66"/>
      <c r="AC239" s="66"/>
      <c r="AD239" s="66"/>
      <c r="AE239" s="66"/>
      <c r="AL239" s="48"/>
      <c r="AM239" s="48"/>
    </row>
    <row r="240" spans="1:46" ht="15" x14ac:dyDescent="0.25">
      <c r="Q240" s="66"/>
      <c r="R240" s="66"/>
      <c r="S240" s="66"/>
      <c r="T240" s="66"/>
      <c r="U240" s="66"/>
      <c r="V240" s="66"/>
      <c r="W240" s="66"/>
      <c r="X240" s="66"/>
      <c r="Y240" s="66"/>
      <c r="Z240" s="66"/>
      <c r="AA240" s="66"/>
      <c r="AB240" s="66"/>
      <c r="AC240" s="66"/>
      <c r="AD240" s="66"/>
      <c r="AE240" s="66"/>
      <c r="AL240" s="48"/>
      <c r="AM240" s="48"/>
    </row>
    <row r="241" spans="17:39" ht="15" x14ac:dyDescent="0.25">
      <c r="Q241" s="66"/>
      <c r="R241" s="66"/>
      <c r="S241" s="66"/>
      <c r="T241" s="66"/>
      <c r="U241" s="66"/>
      <c r="V241" s="66"/>
      <c r="W241" s="66"/>
      <c r="X241" s="66"/>
      <c r="Y241" s="66"/>
      <c r="Z241" s="66"/>
      <c r="AA241" s="66"/>
      <c r="AB241" s="66"/>
      <c r="AC241" s="66"/>
      <c r="AD241" s="66"/>
      <c r="AE241" s="66"/>
      <c r="AL241" s="48"/>
      <c r="AM241" s="48"/>
    </row>
    <row r="242" spans="17:39" ht="15" x14ac:dyDescent="0.25">
      <c r="Q242" s="66"/>
      <c r="R242" s="66"/>
      <c r="S242" s="66"/>
      <c r="T242" s="66"/>
      <c r="U242" s="66"/>
      <c r="V242" s="66"/>
      <c r="W242" s="66"/>
      <c r="X242" s="66"/>
      <c r="Y242" s="66"/>
      <c r="Z242" s="66"/>
      <c r="AA242" s="66"/>
      <c r="AB242" s="66"/>
      <c r="AC242" s="66"/>
      <c r="AD242" s="66"/>
      <c r="AE242" s="66"/>
      <c r="AL242" s="48"/>
      <c r="AM242" s="48"/>
    </row>
    <row r="243" spans="17:39" ht="15" x14ac:dyDescent="0.25">
      <c r="Q243" s="66"/>
      <c r="R243" s="66"/>
      <c r="S243" s="66"/>
      <c r="T243" s="66"/>
      <c r="U243" s="66"/>
      <c r="V243" s="66"/>
      <c r="W243" s="66"/>
      <c r="X243" s="66"/>
      <c r="Y243" s="66"/>
      <c r="Z243" s="66"/>
      <c r="AA243" s="66"/>
      <c r="AB243" s="66"/>
      <c r="AC243" s="66"/>
      <c r="AD243" s="66"/>
      <c r="AE243" s="66"/>
      <c r="AL243" s="48"/>
      <c r="AM243" s="48"/>
    </row>
    <row r="244" spans="17:39" ht="15" x14ac:dyDescent="0.25">
      <c r="Q244" s="66"/>
      <c r="R244" s="66"/>
      <c r="S244" s="66"/>
      <c r="T244" s="66"/>
      <c r="U244" s="66"/>
      <c r="V244" s="66"/>
      <c r="W244" s="66"/>
      <c r="X244" s="66"/>
      <c r="Y244" s="66"/>
      <c r="Z244" s="66"/>
      <c r="AA244" s="66"/>
      <c r="AB244" s="66"/>
      <c r="AC244" s="66"/>
      <c r="AD244" s="66"/>
      <c r="AE244" s="66"/>
      <c r="AL244" s="48"/>
      <c r="AM244" s="48"/>
    </row>
    <row r="245" spans="17:39" ht="15" x14ac:dyDescent="0.25">
      <c r="Q245" s="66"/>
      <c r="R245" s="66"/>
      <c r="S245" s="66"/>
      <c r="T245" s="66"/>
      <c r="U245" s="66"/>
      <c r="V245" s="66"/>
      <c r="W245" s="66"/>
      <c r="X245" s="66"/>
      <c r="Y245" s="66"/>
      <c r="Z245" s="66"/>
      <c r="AA245" s="66"/>
      <c r="AB245" s="66"/>
      <c r="AC245" s="66"/>
      <c r="AD245" s="66"/>
      <c r="AE245" s="66"/>
      <c r="AL245" s="48"/>
      <c r="AM245" s="48"/>
    </row>
    <row r="246" spans="17:39" ht="15" x14ac:dyDescent="0.25">
      <c r="Q246" s="66"/>
      <c r="R246" s="66"/>
      <c r="S246" s="66"/>
      <c r="T246" s="66"/>
      <c r="U246" s="66"/>
      <c r="V246" s="66"/>
      <c r="W246" s="66"/>
      <c r="X246" s="66"/>
      <c r="Y246" s="66"/>
      <c r="Z246" s="66"/>
      <c r="AA246" s="66"/>
      <c r="AB246" s="66"/>
      <c r="AC246" s="66"/>
      <c r="AD246" s="66"/>
      <c r="AE246" s="66"/>
      <c r="AL246" s="48"/>
      <c r="AM246" s="48"/>
    </row>
    <row r="247" spans="17:39" ht="15" x14ac:dyDescent="0.25">
      <c r="Q247" s="66"/>
      <c r="R247" s="66"/>
      <c r="S247" s="66"/>
      <c r="T247" s="66"/>
      <c r="U247" s="66"/>
      <c r="V247" s="66"/>
      <c r="W247" s="66"/>
      <c r="X247" s="66"/>
      <c r="Y247" s="66"/>
      <c r="Z247" s="66"/>
      <c r="AA247" s="66"/>
      <c r="AB247" s="66"/>
      <c r="AC247" s="66"/>
      <c r="AD247" s="66"/>
      <c r="AE247" s="66"/>
      <c r="AL247" s="48"/>
      <c r="AM247" s="48"/>
    </row>
    <row r="248" spans="17:39" ht="15" x14ac:dyDescent="0.25">
      <c r="Q248" s="66"/>
      <c r="R248" s="66"/>
      <c r="S248" s="66"/>
      <c r="T248" s="66"/>
      <c r="U248" s="66"/>
      <c r="V248" s="66"/>
      <c r="W248" s="66"/>
      <c r="X248" s="66"/>
      <c r="Y248" s="66"/>
      <c r="Z248" s="66"/>
      <c r="AA248" s="66"/>
      <c r="AB248" s="66"/>
      <c r="AC248" s="66"/>
      <c r="AD248" s="66"/>
      <c r="AE248" s="66"/>
      <c r="AL248" s="48"/>
      <c r="AM248" s="48"/>
    </row>
    <row r="249" spans="17:39" ht="15" x14ac:dyDescent="0.25">
      <c r="Q249" s="66"/>
      <c r="R249" s="66"/>
      <c r="S249" s="66"/>
      <c r="T249" s="66"/>
      <c r="U249" s="66"/>
      <c r="V249" s="66"/>
      <c r="W249" s="66"/>
      <c r="X249" s="66"/>
      <c r="Y249" s="66"/>
      <c r="Z249" s="66"/>
      <c r="AA249" s="66"/>
      <c r="AB249" s="66"/>
      <c r="AC249" s="66"/>
      <c r="AD249" s="66"/>
      <c r="AE249" s="66"/>
      <c r="AL249" s="48"/>
      <c r="AM249" s="48"/>
    </row>
    <row r="250" spans="17:39" ht="15" x14ac:dyDescent="0.25">
      <c r="Q250" s="66"/>
      <c r="R250" s="66"/>
      <c r="S250" s="66"/>
      <c r="T250" s="66"/>
      <c r="U250" s="66"/>
      <c r="V250" s="66"/>
      <c r="W250" s="66"/>
      <c r="X250" s="66"/>
      <c r="Y250" s="66"/>
      <c r="Z250" s="66"/>
      <c r="AA250" s="66"/>
      <c r="AB250" s="66"/>
      <c r="AC250" s="66"/>
      <c r="AD250" s="66"/>
      <c r="AE250" s="66"/>
      <c r="AL250" s="48"/>
      <c r="AM250" s="48"/>
    </row>
    <row r="251" spans="17:39" ht="15" x14ac:dyDescent="0.25">
      <c r="Q251" s="66"/>
      <c r="R251" s="66"/>
      <c r="S251" s="66"/>
      <c r="T251" s="66"/>
      <c r="U251" s="66"/>
      <c r="V251" s="66"/>
      <c r="W251" s="66"/>
      <c r="X251" s="66"/>
      <c r="Y251" s="66"/>
      <c r="Z251" s="66"/>
      <c r="AA251" s="66"/>
      <c r="AB251" s="66"/>
      <c r="AC251" s="66"/>
      <c r="AD251" s="66"/>
      <c r="AE251" s="66"/>
      <c r="AL251" s="48"/>
      <c r="AM251" s="48"/>
    </row>
    <row r="252" spans="17:39" ht="15" x14ac:dyDescent="0.25">
      <c r="Q252" s="66"/>
      <c r="R252" s="66"/>
      <c r="S252" s="66"/>
      <c r="T252" s="66"/>
      <c r="U252" s="66"/>
      <c r="V252" s="66"/>
      <c r="W252" s="66"/>
      <c r="X252" s="66"/>
      <c r="Y252" s="66"/>
      <c r="Z252" s="66"/>
      <c r="AA252" s="66"/>
      <c r="AB252" s="66"/>
      <c r="AC252" s="66"/>
      <c r="AD252" s="66"/>
      <c r="AE252" s="66"/>
      <c r="AL252" s="48"/>
      <c r="AM252" s="48"/>
    </row>
    <row r="253" spans="17:39" ht="15" x14ac:dyDescent="0.25">
      <c r="Q253" s="66"/>
      <c r="R253" s="66"/>
      <c r="S253" s="66"/>
      <c r="T253" s="66"/>
      <c r="U253" s="66"/>
      <c r="V253" s="66"/>
      <c r="W253" s="66"/>
      <c r="X253" s="66"/>
      <c r="Y253" s="66"/>
      <c r="Z253" s="66"/>
      <c r="AA253" s="66"/>
      <c r="AB253" s="66"/>
      <c r="AC253" s="66"/>
      <c r="AD253" s="66"/>
      <c r="AE253" s="66"/>
      <c r="AL253" s="48"/>
      <c r="AM253" s="48"/>
    </row>
    <row r="254" spans="17:39" ht="15" x14ac:dyDescent="0.25">
      <c r="Q254" s="66"/>
      <c r="R254" s="66"/>
      <c r="S254" s="66"/>
      <c r="T254" s="66"/>
      <c r="U254" s="66"/>
      <c r="V254" s="66"/>
      <c r="W254" s="66"/>
      <c r="X254" s="66"/>
      <c r="Y254" s="66"/>
      <c r="Z254" s="66"/>
      <c r="AA254" s="66"/>
      <c r="AB254" s="66"/>
      <c r="AC254" s="66"/>
      <c r="AD254" s="66"/>
      <c r="AE254" s="66"/>
      <c r="AL254" s="48"/>
      <c r="AM254" s="48"/>
    </row>
    <row r="255" spans="17:39" ht="15" x14ac:dyDescent="0.25">
      <c r="Q255" s="66"/>
      <c r="R255" s="66"/>
      <c r="S255" s="66"/>
      <c r="T255" s="66"/>
      <c r="U255" s="66"/>
      <c r="V255" s="66"/>
      <c r="W255" s="66"/>
      <c r="X255" s="66"/>
      <c r="Y255" s="66"/>
      <c r="Z255" s="66"/>
      <c r="AA255" s="66"/>
      <c r="AB255" s="66"/>
      <c r="AC255" s="66"/>
      <c r="AD255" s="66"/>
      <c r="AE255" s="66"/>
      <c r="AL255" s="48"/>
      <c r="AM255" s="48"/>
    </row>
    <row r="256" spans="17:39" ht="15" x14ac:dyDescent="0.25">
      <c r="Q256" s="66"/>
      <c r="R256" s="66"/>
      <c r="S256" s="66"/>
      <c r="T256" s="66"/>
      <c r="U256" s="66"/>
      <c r="V256" s="66"/>
      <c r="W256" s="66"/>
      <c r="X256" s="66"/>
      <c r="Y256" s="66"/>
      <c r="Z256" s="66"/>
      <c r="AA256" s="66"/>
      <c r="AB256" s="66"/>
      <c r="AC256" s="66"/>
      <c r="AD256" s="66"/>
      <c r="AE256" s="66"/>
      <c r="AL256" s="48"/>
      <c r="AM256" s="48"/>
    </row>
    <row r="257" spans="17:39" ht="15" x14ac:dyDescent="0.25">
      <c r="Q257" s="66"/>
      <c r="R257" s="66"/>
      <c r="S257" s="66"/>
      <c r="T257" s="66"/>
      <c r="U257" s="66"/>
      <c r="V257" s="66"/>
      <c r="W257" s="66"/>
      <c r="X257" s="66"/>
      <c r="Y257" s="66"/>
      <c r="Z257" s="66"/>
      <c r="AA257" s="66"/>
      <c r="AB257" s="66"/>
      <c r="AC257" s="66"/>
      <c r="AD257" s="66"/>
      <c r="AE257" s="66"/>
      <c r="AL257" s="48"/>
      <c r="AM257" s="48"/>
    </row>
    <row r="258" spans="17:39" ht="15" x14ac:dyDescent="0.25">
      <c r="Q258" s="66"/>
      <c r="R258" s="66"/>
      <c r="S258" s="66"/>
      <c r="T258" s="66"/>
      <c r="U258" s="66"/>
      <c r="V258" s="66"/>
      <c r="W258" s="66"/>
      <c r="X258" s="66"/>
      <c r="Y258" s="66"/>
      <c r="Z258" s="66"/>
      <c r="AA258" s="66"/>
      <c r="AB258" s="66"/>
      <c r="AC258" s="66"/>
      <c r="AD258" s="66"/>
      <c r="AE258" s="66"/>
      <c r="AL258" s="48"/>
      <c r="AM258" s="48"/>
    </row>
    <row r="259" spans="17:39" ht="15" x14ac:dyDescent="0.25">
      <c r="Q259" s="66"/>
      <c r="R259" s="66"/>
      <c r="S259" s="66"/>
      <c r="T259" s="66"/>
      <c r="U259" s="66"/>
      <c r="V259" s="66"/>
      <c r="W259" s="66"/>
      <c r="X259" s="66"/>
      <c r="Y259" s="66"/>
      <c r="Z259" s="66"/>
      <c r="AA259" s="66"/>
      <c r="AB259" s="66"/>
      <c r="AC259" s="66"/>
      <c r="AD259" s="66"/>
      <c r="AE259" s="66"/>
      <c r="AL259" s="48"/>
      <c r="AM259" s="48"/>
    </row>
    <row r="260" spans="17:39" ht="15" x14ac:dyDescent="0.25">
      <c r="Q260" s="66"/>
      <c r="R260" s="66"/>
      <c r="S260" s="66"/>
      <c r="T260" s="66"/>
      <c r="U260" s="66"/>
      <c r="V260" s="66"/>
      <c r="W260" s="66"/>
      <c r="X260" s="66"/>
      <c r="Y260" s="66"/>
      <c r="Z260" s="66"/>
      <c r="AA260" s="66"/>
      <c r="AB260" s="66"/>
      <c r="AC260" s="66"/>
      <c r="AD260" s="66"/>
      <c r="AE260" s="66"/>
      <c r="AL260" s="48"/>
      <c r="AM260" s="48"/>
    </row>
    <row r="261" spans="17:39" ht="15" x14ac:dyDescent="0.25">
      <c r="Q261" s="66"/>
      <c r="R261" s="66"/>
      <c r="S261" s="66"/>
      <c r="T261" s="66"/>
      <c r="U261" s="66"/>
      <c r="V261" s="66"/>
      <c r="W261" s="66"/>
      <c r="X261" s="66"/>
      <c r="Y261" s="66"/>
      <c r="Z261" s="66"/>
      <c r="AA261" s="66"/>
      <c r="AB261" s="66"/>
      <c r="AC261" s="66"/>
      <c r="AD261" s="66"/>
      <c r="AE261" s="66"/>
      <c r="AL261" s="48"/>
      <c r="AM261" s="48"/>
    </row>
    <row r="262" spans="17:39" ht="15" x14ac:dyDescent="0.25">
      <c r="Q262" s="66"/>
      <c r="R262" s="66"/>
      <c r="S262" s="66"/>
      <c r="T262" s="66"/>
      <c r="U262" s="66"/>
      <c r="V262" s="66"/>
      <c r="W262" s="66"/>
      <c r="X262" s="66"/>
      <c r="Y262" s="66"/>
      <c r="Z262" s="66"/>
      <c r="AA262" s="66"/>
      <c r="AB262" s="66"/>
      <c r="AC262" s="66"/>
      <c r="AD262" s="66"/>
      <c r="AE262" s="66"/>
      <c r="AL262" s="48"/>
      <c r="AM262" s="48"/>
    </row>
    <row r="263" spans="17:39" ht="15" x14ac:dyDescent="0.25">
      <c r="Q263" s="66"/>
      <c r="R263" s="66"/>
      <c r="S263" s="66"/>
      <c r="T263" s="66"/>
      <c r="U263" s="66"/>
      <c r="V263" s="66"/>
      <c r="W263" s="66"/>
      <c r="X263" s="66"/>
      <c r="Y263" s="66"/>
      <c r="Z263" s="66"/>
      <c r="AA263" s="66"/>
      <c r="AB263" s="66"/>
      <c r="AC263" s="66"/>
      <c r="AD263" s="66"/>
      <c r="AE263" s="66"/>
      <c r="AL263" s="48"/>
      <c r="AM263" s="48"/>
    </row>
    <row r="264" spans="17:39" ht="15" x14ac:dyDescent="0.25">
      <c r="Q264" s="66"/>
      <c r="R264" s="66"/>
      <c r="S264" s="66"/>
      <c r="T264" s="66"/>
      <c r="U264" s="66"/>
      <c r="V264" s="66"/>
      <c r="W264" s="66"/>
      <c r="X264" s="66"/>
      <c r="Y264" s="66"/>
      <c r="Z264" s="66"/>
      <c r="AA264" s="66"/>
      <c r="AB264" s="66"/>
      <c r="AC264" s="66"/>
      <c r="AD264" s="66"/>
      <c r="AE264" s="66"/>
      <c r="AL264" s="48"/>
      <c r="AM264" s="48"/>
    </row>
    <row r="265" spans="17:39" ht="15" x14ac:dyDescent="0.25">
      <c r="Q265" s="66"/>
      <c r="R265" s="66"/>
      <c r="S265" s="66"/>
      <c r="T265" s="66"/>
      <c r="U265" s="66"/>
      <c r="V265" s="66"/>
      <c r="W265" s="66"/>
      <c r="X265" s="66"/>
      <c r="Y265" s="66"/>
      <c r="Z265" s="66"/>
      <c r="AA265" s="66"/>
      <c r="AB265" s="66"/>
      <c r="AC265" s="66"/>
      <c r="AD265" s="66"/>
      <c r="AE265" s="66"/>
      <c r="AL265" s="48"/>
      <c r="AM265" s="48"/>
    </row>
    <row r="266" spans="17:39" ht="15" x14ac:dyDescent="0.25">
      <c r="Q266" s="66"/>
      <c r="R266" s="66"/>
      <c r="S266" s="66"/>
      <c r="T266" s="66"/>
      <c r="U266" s="66"/>
      <c r="V266" s="66"/>
      <c r="W266" s="66"/>
      <c r="X266" s="66"/>
      <c r="Y266" s="66"/>
      <c r="Z266" s="66"/>
      <c r="AA266" s="66"/>
      <c r="AB266" s="66"/>
      <c r="AC266" s="66"/>
      <c r="AD266" s="66"/>
      <c r="AE266" s="66"/>
      <c r="AL266" s="48"/>
      <c r="AM266" s="48"/>
    </row>
    <row r="267" spans="17:39" ht="15" x14ac:dyDescent="0.25">
      <c r="Q267" s="66"/>
      <c r="R267" s="66"/>
      <c r="S267" s="66"/>
      <c r="T267" s="66"/>
      <c r="U267" s="66"/>
      <c r="V267" s="66"/>
      <c r="W267" s="66"/>
      <c r="X267" s="66"/>
      <c r="Y267" s="66"/>
      <c r="Z267" s="66"/>
      <c r="AA267" s="66"/>
      <c r="AB267" s="66"/>
      <c r="AC267" s="66"/>
      <c r="AD267" s="66"/>
      <c r="AE267" s="66"/>
      <c r="AL267" s="48"/>
      <c r="AM267" s="48"/>
    </row>
    <row r="268" spans="17:39" ht="15" x14ac:dyDescent="0.25">
      <c r="Q268" s="66"/>
      <c r="R268" s="66"/>
      <c r="S268" s="66"/>
      <c r="T268" s="66"/>
      <c r="U268" s="66"/>
      <c r="V268" s="66"/>
      <c r="W268" s="66"/>
      <c r="X268" s="66"/>
      <c r="Y268" s="66"/>
      <c r="Z268" s="66"/>
      <c r="AA268" s="66"/>
      <c r="AB268" s="66"/>
      <c r="AC268" s="66"/>
      <c r="AD268" s="66"/>
      <c r="AE268" s="66"/>
      <c r="AL268" s="48"/>
      <c r="AM268" s="48"/>
    </row>
    <row r="269" spans="17:39" ht="15" x14ac:dyDescent="0.25">
      <c r="Q269" s="66"/>
      <c r="R269" s="66"/>
      <c r="S269" s="66"/>
      <c r="T269" s="66"/>
      <c r="U269" s="66"/>
      <c r="V269" s="66"/>
      <c r="W269" s="66"/>
      <c r="X269" s="66"/>
      <c r="Y269" s="66"/>
      <c r="Z269" s="66"/>
      <c r="AA269" s="66"/>
      <c r="AB269" s="66"/>
      <c r="AC269" s="66"/>
      <c r="AD269" s="66"/>
      <c r="AE269" s="66"/>
      <c r="AL269" s="48"/>
      <c r="AM269" s="48"/>
    </row>
    <row r="270" spans="17:39" ht="15" x14ac:dyDescent="0.25">
      <c r="Q270" s="66"/>
      <c r="R270" s="66"/>
      <c r="S270" s="66"/>
      <c r="T270" s="66"/>
      <c r="U270" s="66"/>
      <c r="V270" s="66"/>
      <c r="W270" s="66"/>
      <c r="X270" s="66"/>
      <c r="Y270" s="66"/>
      <c r="Z270" s="66"/>
      <c r="AA270" s="66"/>
      <c r="AB270" s="66"/>
      <c r="AC270" s="66"/>
      <c r="AD270" s="66"/>
      <c r="AE270" s="66"/>
      <c r="AL270" s="48"/>
      <c r="AM270" s="48"/>
    </row>
    <row r="271" spans="17:39" ht="15" x14ac:dyDescent="0.25">
      <c r="Q271" s="66"/>
      <c r="R271" s="66"/>
      <c r="S271" s="66"/>
      <c r="T271" s="66"/>
      <c r="U271" s="66"/>
      <c r="V271" s="66"/>
      <c r="W271" s="66"/>
      <c r="X271" s="66"/>
      <c r="Y271" s="66"/>
      <c r="Z271" s="66"/>
      <c r="AA271" s="66"/>
      <c r="AB271" s="66"/>
      <c r="AC271" s="66"/>
      <c r="AD271" s="66"/>
      <c r="AE271" s="66"/>
      <c r="AL271" s="48"/>
      <c r="AM271" s="48"/>
    </row>
    <row r="272" spans="17:39" ht="15" x14ac:dyDescent="0.25">
      <c r="Q272" s="66"/>
      <c r="R272" s="66"/>
      <c r="S272" s="66"/>
      <c r="T272" s="66"/>
      <c r="U272" s="66"/>
      <c r="V272" s="66"/>
      <c r="W272" s="66"/>
      <c r="X272" s="66"/>
      <c r="Y272" s="66"/>
      <c r="Z272" s="66"/>
      <c r="AA272" s="66"/>
      <c r="AB272" s="66"/>
      <c r="AC272" s="66"/>
      <c r="AD272" s="66"/>
      <c r="AE272" s="66"/>
      <c r="AL272" s="48"/>
      <c r="AM272" s="48"/>
    </row>
    <row r="273" spans="17:39" ht="15" x14ac:dyDescent="0.25">
      <c r="Q273" s="66"/>
      <c r="R273" s="66"/>
      <c r="S273" s="66"/>
      <c r="T273" s="66"/>
      <c r="U273" s="66"/>
      <c r="V273" s="66"/>
      <c r="W273" s="66"/>
      <c r="X273" s="66"/>
      <c r="Y273" s="66"/>
      <c r="Z273" s="66"/>
      <c r="AA273" s="66"/>
      <c r="AB273" s="66"/>
      <c r="AC273" s="66"/>
      <c r="AD273" s="66"/>
      <c r="AE273" s="66"/>
      <c r="AL273" s="48"/>
      <c r="AM273" s="48"/>
    </row>
    <row r="274" spans="17:39" ht="15" x14ac:dyDescent="0.25">
      <c r="Q274" s="66"/>
      <c r="R274" s="66"/>
      <c r="S274" s="66"/>
      <c r="T274" s="66"/>
      <c r="U274" s="66"/>
      <c r="V274" s="66"/>
      <c r="W274" s="66"/>
      <c r="X274" s="66"/>
      <c r="Y274" s="66"/>
      <c r="Z274" s="66"/>
      <c r="AA274" s="66"/>
      <c r="AB274" s="66"/>
      <c r="AC274" s="66"/>
      <c r="AD274" s="66"/>
      <c r="AE274" s="66"/>
      <c r="AL274" s="48"/>
      <c r="AM274" s="48"/>
    </row>
    <row r="275" spans="17:39" ht="15" x14ac:dyDescent="0.25">
      <c r="Q275" s="66"/>
      <c r="R275" s="66"/>
      <c r="S275" s="66"/>
      <c r="T275" s="66"/>
      <c r="U275" s="66"/>
      <c r="V275" s="66"/>
      <c r="W275" s="66"/>
      <c r="X275" s="66"/>
      <c r="Y275" s="66"/>
      <c r="Z275" s="66"/>
      <c r="AA275" s="66"/>
      <c r="AB275" s="66"/>
      <c r="AC275" s="66"/>
      <c r="AD275" s="66"/>
      <c r="AE275" s="66"/>
      <c r="AL275" s="48"/>
      <c r="AM275" s="48"/>
    </row>
    <row r="276" spans="17:39" ht="15" x14ac:dyDescent="0.25">
      <c r="Q276" s="66"/>
      <c r="R276" s="66"/>
      <c r="S276" s="66"/>
      <c r="T276" s="66"/>
      <c r="U276" s="66"/>
      <c r="V276" s="66"/>
      <c r="W276" s="66"/>
      <c r="X276" s="66"/>
      <c r="Y276" s="66"/>
      <c r="Z276" s="66"/>
      <c r="AA276" s="66"/>
      <c r="AB276" s="66"/>
      <c r="AC276" s="66"/>
      <c r="AD276" s="66"/>
      <c r="AE276" s="66"/>
      <c r="AL276" s="48"/>
      <c r="AM276" s="48"/>
    </row>
    <row r="277" spans="17:39" ht="15" x14ac:dyDescent="0.25">
      <c r="Q277" s="66"/>
      <c r="R277" s="66"/>
      <c r="S277" s="66"/>
      <c r="T277" s="66"/>
      <c r="U277" s="66"/>
      <c r="V277" s="66"/>
      <c r="W277" s="66"/>
      <c r="X277" s="66"/>
      <c r="Y277" s="66"/>
      <c r="Z277" s="66"/>
      <c r="AA277" s="66"/>
      <c r="AB277" s="66"/>
      <c r="AC277" s="66"/>
      <c r="AD277" s="66"/>
      <c r="AE277" s="66"/>
      <c r="AL277" s="48"/>
      <c r="AM277" s="48"/>
    </row>
    <row r="278" spans="17:39" ht="15" x14ac:dyDescent="0.25">
      <c r="Q278" s="66"/>
      <c r="R278" s="66"/>
      <c r="S278" s="66"/>
      <c r="T278" s="66"/>
      <c r="U278" s="66"/>
      <c r="V278" s="66"/>
      <c r="W278" s="66"/>
      <c r="X278" s="66"/>
      <c r="Y278" s="66"/>
      <c r="Z278" s="66"/>
      <c r="AA278" s="66"/>
      <c r="AB278" s="66"/>
      <c r="AC278" s="66"/>
      <c r="AD278" s="66"/>
      <c r="AE278" s="66"/>
      <c r="AL278" s="48"/>
      <c r="AM278" s="48"/>
    </row>
    <row r="279" spans="17:39" ht="15" x14ac:dyDescent="0.25">
      <c r="Q279" s="66"/>
      <c r="R279" s="66"/>
      <c r="S279" s="66"/>
      <c r="T279" s="66"/>
      <c r="U279" s="66"/>
      <c r="V279" s="66"/>
      <c r="W279" s="66"/>
      <c r="X279" s="66"/>
      <c r="Y279" s="66"/>
      <c r="Z279" s="66"/>
      <c r="AA279" s="66"/>
      <c r="AB279" s="66"/>
      <c r="AC279" s="66"/>
      <c r="AD279" s="66"/>
      <c r="AE279" s="66"/>
      <c r="AL279" s="48"/>
      <c r="AM279" s="48"/>
    </row>
    <row r="280" spans="17:39" ht="15" x14ac:dyDescent="0.25">
      <c r="Q280" s="66"/>
      <c r="R280" s="66"/>
      <c r="S280" s="66"/>
      <c r="T280" s="66"/>
      <c r="U280" s="66"/>
      <c r="V280" s="66"/>
      <c r="W280" s="66"/>
      <c r="X280" s="66"/>
      <c r="Y280" s="66"/>
      <c r="Z280" s="66"/>
      <c r="AA280" s="66"/>
      <c r="AB280" s="66"/>
      <c r="AC280" s="66"/>
      <c r="AD280" s="66"/>
      <c r="AE280" s="66"/>
      <c r="AL280" s="48"/>
      <c r="AM280" s="48"/>
    </row>
    <row r="281" spans="17:39" ht="15" x14ac:dyDescent="0.25">
      <c r="Q281" s="66"/>
      <c r="R281" s="66"/>
      <c r="S281" s="66"/>
      <c r="T281" s="66"/>
      <c r="U281" s="66"/>
      <c r="V281" s="66"/>
      <c r="W281" s="66"/>
      <c r="X281" s="66"/>
      <c r="Y281" s="66"/>
      <c r="Z281" s="66"/>
      <c r="AA281" s="66"/>
      <c r="AB281" s="66"/>
      <c r="AC281" s="66"/>
      <c r="AD281" s="66"/>
      <c r="AE281" s="66"/>
      <c r="AL281" s="48"/>
      <c r="AM281" s="48"/>
    </row>
    <row r="282" spans="17:39" ht="15" x14ac:dyDescent="0.25">
      <c r="Q282" s="66"/>
      <c r="R282" s="66"/>
      <c r="S282" s="66"/>
      <c r="T282" s="66"/>
      <c r="U282" s="66"/>
      <c r="V282" s="66"/>
      <c r="W282" s="66"/>
      <c r="X282" s="66"/>
      <c r="Y282" s="66"/>
      <c r="Z282" s="66"/>
      <c r="AA282" s="66"/>
      <c r="AB282" s="66"/>
      <c r="AC282" s="66"/>
      <c r="AD282" s="66"/>
      <c r="AE282" s="66"/>
      <c r="AL282" s="48"/>
      <c r="AM282" s="48"/>
    </row>
    <row r="283" spans="17:39" ht="15" x14ac:dyDescent="0.25">
      <c r="Q283" s="66"/>
      <c r="R283" s="66"/>
      <c r="S283" s="66"/>
      <c r="T283" s="66"/>
      <c r="U283" s="66"/>
      <c r="V283" s="66"/>
      <c r="W283" s="66"/>
      <c r="X283" s="66"/>
      <c r="Y283" s="66"/>
      <c r="Z283" s="66"/>
      <c r="AA283" s="66"/>
      <c r="AB283" s="66"/>
      <c r="AC283" s="66"/>
      <c r="AD283" s="66"/>
      <c r="AE283" s="66"/>
      <c r="AL283" s="48"/>
      <c r="AM283" s="48"/>
    </row>
    <row r="284" spans="17:39" ht="15" x14ac:dyDescent="0.25">
      <c r="Q284" s="66"/>
      <c r="R284" s="66"/>
      <c r="S284" s="66"/>
      <c r="T284" s="66"/>
      <c r="U284" s="66"/>
      <c r="V284" s="66"/>
      <c r="W284" s="66"/>
      <c r="X284" s="66"/>
      <c r="Y284" s="66"/>
      <c r="Z284" s="66"/>
      <c r="AA284" s="66"/>
      <c r="AB284" s="66"/>
      <c r="AC284" s="66"/>
      <c r="AD284" s="66"/>
      <c r="AE284" s="66"/>
      <c r="AL284" s="48"/>
      <c r="AM284" s="48"/>
    </row>
    <row r="285" spans="17:39" ht="15" x14ac:dyDescent="0.25">
      <c r="Q285" s="66"/>
      <c r="R285" s="66"/>
      <c r="S285" s="66"/>
      <c r="T285" s="66"/>
      <c r="U285" s="66"/>
      <c r="V285" s="66"/>
      <c r="W285" s="66"/>
      <c r="X285" s="66"/>
      <c r="Y285" s="66"/>
      <c r="Z285" s="66"/>
      <c r="AA285" s="66"/>
      <c r="AB285" s="66"/>
      <c r="AC285" s="66"/>
      <c r="AD285" s="66"/>
      <c r="AE285" s="66"/>
      <c r="AL285" s="48"/>
      <c r="AM285" s="48"/>
    </row>
    <row r="286" spans="17:39" ht="15" x14ac:dyDescent="0.25">
      <c r="Q286" s="66"/>
      <c r="R286" s="66"/>
      <c r="S286" s="66"/>
      <c r="T286" s="66"/>
      <c r="U286" s="66"/>
      <c r="V286" s="66"/>
      <c r="W286" s="66"/>
      <c r="X286" s="66"/>
      <c r="Y286" s="66"/>
      <c r="Z286" s="66"/>
      <c r="AA286" s="66"/>
      <c r="AB286" s="66"/>
      <c r="AC286" s="66"/>
      <c r="AD286" s="66"/>
      <c r="AE286" s="66"/>
      <c r="AL286" s="48"/>
      <c r="AM286" s="48"/>
    </row>
    <row r="287" spans="17:39" ht="15" x14ac:dyDescent="0.25">
      <c r="Q287" s="66"/>
      <c r="R287" s="66"/>
      <c r="S287" s="66"/>
      <c r="T287" s="66"/>
      <c r="U287" s="66"/>
      <c r="V287" s="66"/>
      <c r="W287" s="66"/>
      <c r="X287" s="66"/>
      <c r="Y287" s="66"/>
      <c r="Z287" s="66"/>
      <c r="AA287" s="66"/>
      <c r="AB287" s="66"/>
      <c r="AC287" s="66"/>
      <c r="AD287" s="66"/>
      <c r="AE287" s="66"/>
      <c r="AL287" s="48"/>
      <c r="AM287" s="48"/>
    </row>
    <row r="288" spans="17:39" ht="15" x14ac:dyDescent="0.25">
      <c r="Q288" s="66"/>
      <c r="R288" s="66"/>
      <c r="S288" s="66"/>
      <c r="T288" s="66"/>
      <c r="U288" s="66"/>
      <c r="V288" s="66"/>
      <c r="W288" s="66"/>
      <c r="X288" s="66"/>
      <c r="Y288" s="66"/>
      <c r="Z288" s="66"/>
      <c r="AA288" s="66"/>
      <c r="AB288" s="66"/>
      <c r="AC288" s="66"/>
      <c r="AD288" s="66"/>
      <c r="AE288" s="66"/>
      <c r="AL288" s="48"/>
      <c r="AM288" s="48"/>
    </row>
    <row r="289" spans="17:39" ht="15" x14ac:dyDescent="0.25">
      <c r="Q289" s="66"/>
      <c r="R289" s="66"/>
      <c r="S289" s="66"/>
      <c r="T289" s="66"/>
      <c r="U289" s="66"/>
      <c r="V289" s="66"/>
      <c r="W289" s="66"/>
      <c r="X289" s="66"/>
      <c r="Y289" s="66"/>
      <c r="Z289" s="66"/>
      <c r="AA289" s="66"/>
      <c r="AB289" s="66"/>
      <c r="AC289" s="66"/>
      <c r="AD289" s="66"/>
      <c r="AE289" s="66"/>
      <c r="AL289" s="48"/>
      <c r="AM289" s="48"/>
    </row>
    <row r="290" spans="17:39" ht="15" x14ac:dyDescent="0.25">
      <c r="Q290" s="66"/>
      <c r="R290" s="66"/>
      <c r="S290" s="66"/>
      <c r="T290" s="66"/>
      <c r="U290" s="66"/>
      <c r="V290" s="66"/>
      <c r="W290" s="66"/>
      <c r="X290" s="66"/>
      <c r="Y290" s="66"/>
      <c r="Z290" s="66"/>
      <c r="AA290" s="66"/>
      <c r="AB290" s="66"/>
      <c r="AC290" s="66"/>
      <c r="AD290" s="66"/>
      <c r="AE290" s="66"/>
      <c r="AL290" s="48"/>
      <c r="AM290" s="48"/>
    </row>
    <row r="291" spans="17:39" ht="15" x14ac:dyDescent="0.25">
      <c r="Q291" s="66"/>
      <c r="R291" s="66"/>
      <c r="S291" s="66"/>
      <c r="T291" s="66"/>
      <c r="U291" s="66"/>
      <c r="V291" s="66"/>
      <c r="W291" s="66"/>
      <c r="X291" s="66"/>
      <c r="Y291" s="66"/>
      <c r="Z291" s="66"/>
      <c r="AA291" s="66"/>
      <c r="AB291" s="66"/>
      <c r="AC291" s="66"/>
      <c r="AD291" s="66"/>
      <c r="AE291" s="66"/>
      <c r="AL291" s="48"/>
      <c r="AM291" s="48"/>
    </row>
    <row r="292" spans="17:39" ht="15" x14ac:dyDescent="0.25">
      <c r="Q292" s="66"/>
      <c r="R292" s="66"/>
      <c r="S292" s="66"/>
      <c r="T292" s="66"/>
      <c r="U292" s="66"/>
      <c r="V292" s="66"/>
      <c r="W292" s="66"/>
      <c r="X292" s="66"/>
      <c r="Y292" s="66"/>
      <c r="Z292" s="66"/>
      <c r="AA292" s="66"/>
      <c r="AB292" s="66"/>
      <c r="AC292" s="66"/>
      <c r="AD292" s="66"/>
      <c r="AE292" s="66"/>
      <c r="AL292" s="48"/>
      <c r="AM292" s="48"/>
    </row>
    <row r="293" spans="17:39" ht="15" x14ac:dyDescent="0.25">
      <c r="Q293" s="66"/>
      <c r="R293" s="66"/>
      <c r="S293" s="66"/>
      <c r="T293" s="66"/>
      <c r="U293" s="66"/>
      <c r="V293" s="66"/>
      <c r="W293" s="66"/>
      <c r="X293" s="66"/>
      <c r="Y293" s="66"/>
      <c r="Z293" s="66"/>
      <c r="AA293" s="66"/>
      <c r="AB293" s="66"/>
      <c r="AC293" s="66"/>
      <c r="AD293" s="66"/>
      <c r="AE293" s="66"/>
      <c r="AL293" s="48"/>
      <c r="AM293" s="48"/>
    </row>
    <row r="294" spans="17:39" ht="15" x14ac:dyDescent="0.25">
      <c r="Q294" s="66"/>
      <c r="R294" s="66"/>
      <c r="S294" s="66"/>
      <c r="T294" s="66"/>
      <c r="U294" s="66"/>
      <c r="V294" s="66"/>
      <c r="W294" s="66"/>
      <c r="X294" s="66"/>
      <c r="Y294" s="66"/>
      <c r="Z294" s="66"/>
      <c r="AA294" s="66"/>
      <c r="AB294" s="66"/>
      <c r="AC294" s="66"/>
      <c r="AD294" s="66"/>
      <c r="AE294" s="66"/>
      <c r="AL294" s="48"/>
      <c r="AM294" s="48"/>
    </row>
    <row r="295" spans="17:39" ht="15" x14ac:dyDescent="0.25">
      <c r="Q295" s="66"/>
      <c r="R295" s="66"/>
      <c r="S295" s="66"/>
      <c r="T295" s="66"/>
      <c r="U295" s="66"/>
      <c r="V295" s="66"/>
      <c r="W295" s="66"/>
      <c r="X295" s="66"/>
      <c r="Y295" s="66"/>
      <c r="Z295" s="66"/>
      <c r="AA295" s="66"/>
      <c r="AB295" s="66"/>
      <c r="AC295" s="66"/>
      <c r="AD295" s="66"/>
      <c r="AE295" s="66"/>
      <c r="AL295" s="48"/>
      <c r="AM295" s="48"/>
    </row>
    <row r="296" spans="17:39" ht="15" x14ac:dyDescent="0.25">
      <c r="Q296" s="66"/>
      <c r="R296" s="66"/>
      <c r="S296" s="66"/>
      <c r="T296" s="66"/>
      <c r="U296" s="66"/>
      <c r="V296" s="66"/>
      <c r="W296" s="66"/>
      <c r="X296" s="66"/>
      <c r="Y296" s="66"/>
      <c r="Z296" s="66"/>
      <c r="AA296" s="66"/>
      <c r="AB296" s="66"/>
      <c r="AC296" s="66"/>
      <c r="AD296" s="66"/>
      <c r="AE296" s="66"/>
      <c r="AL296" s="48"/>
      <c r="AM296" s="48"/>
    </row>
    <row r="297" spans="17:39" ht="15" x14ac:dyDescent="0.25">
      <c r="Q297" s="66"/>
      <c r="R297" s="66"/>
      <c r="S297" s="66"/>
      <c r="T297" s="66"/>
      <c r="U297" s="66"/>
      <c r="V297" s="66"/>
      <c r="W297" s="66"/>
      <c r="X297" s="66"/>
      <c r="Y297" s="66"/>
      <c r="Z297" s="66"/>
      <c r="AA297" s="66"/>
      <c r="AB297" s="66"/>
      <c r="AC297" s="66"/>
      <c r="AD297" s="66"/>
      <c r="AE297" s="66"/>
      <c r="AL297" s="48"/>
      <c r="AM297" s="48"/>
    </row>
    <row r="298" spans="17:39" ht="15" x14ac:dyDescent="0.25">
      <c r="Q298" s="66"/>
      <c r="R298" s="66"/>
      <c r="S298" s="66"/>
      <c r="T298" s="66"/>
      <c r="U298" s="66"/>
      <c r="V298" s="66"/>
      <c r="W298" s="66"/>
      <c r="X298" s="66"/>
      <c r="Y298" s="66"/>
      <c r="Z298" s="66"/>
      <c r="AA298" s="66"/>
      <c r="AB298" s="66"/>
      <c r="AC298" s="66"/>
      <c r="AD298" s="66"/>
      <c r="AE298" s="66"/>
      <c r="AL298" s="48"/>
      <c r="AM298" s="48"/>
    </row>
    <row r="299" spans="17:39" ht="15" x14ac:dyDescent="0.25">
      <c r="Q299" s="66"/>
      <c r="R299" s="66"/>
      <c r="S299" s="66"/>
      <c r="T299" s="66"/>
      <c r="U299" s="66"/>
      <c r="V299" s="66"/>
      <c r="W299" s="66"/>
      <c r="X299" s="66"/>
      <c r="Y299" s="66"/>
      <c r="Z299" s="66"/>
      <c r="AA299" s="66"/>
      <c r="AB299" s="66"/>
      <c r="AC299" s="66"/>
      <c r="AD299" s="66"/>
      <c r="AE299" s="66"/>
      <c r="AL299" s="48"/>
      <c r="AM299" s="48"/>
    </row>
    <row r="300" spans="17:39" ht="15" x14ac:dyDescent="0.25">
      <c r="Q300" s="66"/>
      <c r="R300" s="66"/>
      <c r="S300" s="66"/>
      <c r="T300" s="66"/>
      <c r="U300" s="66"/>
      <c r="V300" s="66"/>
      <c r="W300" s="66"/>
      <c r="X300" s="66"/>
      <c r="Y300" s="66"/>
      <c r="Z300" s="66"/>
      <c r="AA300" s="66"/>
      <c r="AB300" s="66"/>
      <c r="AC300" s="66"/>
      <c r="AD300" s="66"/>
      <c r="AE300" s="66"/>
      <c r="AL300" s="48"/>
      <c r="AM300" s="48"/>
    </row>
    <row r="301" spans="17:39" ht="15" x14ac:dyDescent="0.25">
      <c r="Q301" s="66"/>
      <c r="R301" s="66"/>
      <c r="S301" s="66"/>
      <c r="T301" s="66"/>
      <c r="U301" s="66"/>
      <c r="V301" s="66"/>
      <c r="W301" s="66"/>
      <c r="X301" s="66"/>
      <c r="Y301" s="66"/>
      <c r="Z301" s="66"/>
      <c r="AA301" s="66"/>
      <c r="AB301" s="66"/>
      <c r="AC301" s="66"/>
      <c r="AD301" s="66"/>
      <c r="AE301" s="66"/>
      <c r="AL301" s="48"/>
      <c r="AM301" s="48"/>
    </row>
    <row r="302" spans="17:39" ht="15" x14ac:dyDescent="0.25">
      <c r="Q302" s="66"/>
      <c r="R302" s="66"/>
      <c r="S302" s="66"/>
      <c r="T302" s="66"/>
      <c r="U302" s="66"/>
      <c r="V302" s="66"/>
      <c r="W302" s="66"/>
      <c r="X302" s="66"/>
      <c r="Y302" s="66"/>
      <c r="Z302" s="66"/>
      <c r="AA302" s="66"/>
      <c r="AB302" s="66"/>
      <c r="AC302" s="66"/>
      <c r="AD302" s="66"/>
      <c r="AE302" s="66"/>
      <c r="AL302" s="48"/>
      <c r="AM302" s="48"/>
    </row>
    <row r="303" spans="17:39" ht="15" x14ac:dyDescent="0.25">
      <c r="Q303" s="66"/>
      <c r="R303" s="66"/>
      <c r="S303" s="66"/>
      <c r="T303" s="66"/>
      <c r="U303" s="66"/>
      <c r="V303" s="66"/>
      <c r="W303" s="66"/>
      <c r="X303" s="66"/>
      <c r="Y303" s="66"/>
      <c r="Z303" s="66"/>
      <c r="AA303" s="66"/>
      <c r="AB303" s="66"/>
      <c r="AC303" s="66"/>
      <c r="AD303" s="66"/>
      <c r="AE303" s="66"/>
      <c r="AL303" s="48"/>
      <c r="AM303" s="48"/>
    </row>
    <row r="304" spans="17:39" ht="15" x14ac:dyDescent="0.25">
      <c r="Q304" s="66"/>
      <c r="R304" s="66"/>
      <c r="S304" s="66"/>
      <c r="T304" s="66"/>
      <c r="U304" s="66"/>
      <c r="V304" s="66"/>
      <c r="W304" s="66"/>
      <c r="X304" s="66"/>
      <c r="Y304" s="66"/>
      <c r="Z304" s="66"/>
      <c r="AA304" s="66"/>
      <c r="AB304" s="66"/>
      <c r="AC304" s="66"/>
      <c r="AD304" s="66"/>
      <c r="AE304" s="66"/>
      <c r="AL304" s="48"/>
      <c r="AM304" s="48"/>
    </row>
    <row r="305" spans="17:39" ht="15" x14ac:dyDescent="0.25">
      <c r="Q305" s="66"/>
      <c r="R305" s="66"/>
      <c r="S305" s="66"/>
      <c r="T305" s="66"/>
      <c r="U305" s="66"/>
      <c r="V305" s="66"/>
      <c r="W305" s="66"/>
      <c r="X305" s="66"/>
      <c r="Y305" s="66"/>
      <c r="Z305" s="66"/>
      <c r="AA305" s="66"/>
      <c r="AB305" s="66"/>
      <c r="AC305" s="66"/>
      <c r="AD305" s="66"/>
      <c r="AE305" s="66"/>
      <c r="AL305" s="48"/>
      <c r="AM305" s="48"/>
    </row>
    <row r="306" spans="17:39" ht="15" x14ac:dyDescent="0.25">
      <c r="Q306" s="66"/>
      <c r="R306" s="66"/>
      <c r="S306" s="66"/>
      <c r="T306" s="66"/>
      <c r="U306" s="66"/>
      <c r="V306" s="66"/>
      <c r="W306" s="66"/>
      <c r="X306" s="66"/>
      <c r="Y306" s="66"/>
      <c r="Z306" s="66"/>
      <c r="AA306" s="66"/>
      <c r="AB306" s="66"/>
      <c r="AC306" s="66"/>
      <c r="AD306" s="66"/>
      <c r="AE306" s="66"/>
      <c r="AL306" s="48"/>
      <c r="AM306" s="48"/>
    </row>
    <row r="307" spans="17:39" ht="15" x14ac:dyDescent="0.25">
      <c r="Q307" s="66"/>
      <c r="R307" s="66"/>
      <c r="S307" s="66"/>
      <c r="T307" s="66"/>
      <c r="U307" s="66"/>
      <c r="V307" s="66"/>
      <c r="W307" s="66"/>
      <c r="X307" s="66"/>
      <c r="Y307" s="66"/>
      <c r="Z307" s="66"/>
      <c r="AA307" s="66"/>
      <c r="AB307" s="66"/>
      <c r="AC307" s="66"/>
      <c r="AD307" s="66"/>
      <c r="AE307" s="66"/>
      <c r="AL307" s="48"/>
      <c r="AM307" s="48"/>
    </row>
    <row r="308" spans="17:39" ht="15" x14ac:dyDescent="0.25">
      <c r="Q308" s="66"/>
      <c r="R308" s="66"/>
      <c r="S308" s="66"/>
      <c r="T308" s="66"/>
      <c r="U308" s="66"/>
      <c r="V308" s="66"/>
      <c r="W308" s="66"/>
      <c r="X308" s="66"/>
      <c r="Y308" s="66"/>
      <c r="Z308" s="66"/>
      <c r="AA308" s="66"/>
      <c r="AB308" s="66"/>
      <c r="AC308" s="66"/>
      <c r="AD308" s="66"/>
      <c r="AE308" s="66"/>
      <c r="AL308" s="48"/>
      <c r="AM308" s="48"/>
    </row>
    <row r="309" spans="17:39" ht="15" x14ac:dyDescent="0.25">
      <c r="Q309" s="66"/>
      <c r="R309" s="66"/>
      <c r="S309" s="66"/>
      <c r="T309" s="66"/>
      <c r="U309" s="66"/>
      <c r="V309" s="66"/>
      <c r="W309" s="66"/>
      <c r="X309" s="66"/>
      <c r="Y309" s="66"/>
      <c r="Z309" s="66"/>
      <c r="AA309" s="66"/>
      <c r="AB309" s="66"/>
      <c r="AC309" s="66"/>
      <c r="AD309" s="66"/>
      <c r="AE309" s="66"/>
      <c r="AL309" s="48"/>
      <c r="AM309" s="48"/>
    </row>
    <row r="310" spans="17:39" ht="15" x14ac:dyDescent="0.25">
      <c r="Q310" s="66"/>
      <c r="R310" s="66"/>
      <c r="S310" s="66"/>
      <c r="T310" s="66"/>
      <c r="U310" s="66"/>
      <c r="V310" s="66"/>
      <c r="W310" s="66"/>
      <c r="X310" s="66"/>
      <c r="Y310" s="66"/>
      <c r="Z310" s="66"/>
      <c r="AA310" s="66"/>
      <c r="AB310" s="66"/>
      <c r="AC310" s="66"/>
      <c r="AD310" s="66"/>
      <c r="AE310" s="66"/>
      <c r="AL310" s="48"/>
      <c r="AM310" s="48"/>
    </row>
    <row r="311" spans="17:39" ht="15" x14ac:dyDescent="0.25">
      <c r="Q311" s="66"/>
      <c r="R311" s="66"/>
      <c r="S311" s="66"/>
      <c r="T311" s="66"/>
      <c r="U311" s="66"/>
      <c r="V311" s="66"/>
      <c r="W311" s="66"/>
      <c r="X311" s="66"/>
      <c r="Y311" s="66"/>
      <c r="Z311" s="66"/>
      <c r="AA311" s="66"/>
      <c r="AB311" s="66"/>
      <c r="AC311" s="66"/>
      <c r="AD311" s="66"/>
      <c r="AE311" s="66"/>
      <c r="AL311" s="48"/>
      <c r="AM311" s="48"/>
    </row>
    <row r="312" spans="17:39" ht="15" x14ac:dyDescent="0.25">
      <c r="Q312" s="66"/>
      <c r="R312" s="66"/>
      <c r="S312" s="66"/>
      <c r="T312" s="66"/>
      <c r="U312" s="66"/>
      <c r="V312" s="66"/>
      <c r="W312" s="66"/>
      <c r="X312" s="66"/>
      <c r="Y312" s="66"/>
      <c r="Z312" s="66"/>
      <c r="AA312" s="66"/>
      <c r="AB312" s="66"/>
      <c r="AC312" s="66"/>
      <c r="AD312" s="66"/>
      <c r="AE312" s="66"/>
      <c r="AL312" s="48"/>
      <c r="AM312" s="48"/>
    </row>
    <row r="313" spans="17:39" ht="15" x14ac:dyDescent="0.25">
      <c r="Q313" s="66"/>
      <c r="R313" s="66"/>
      <c r="S313" s="66"/>
      <c r="T313" s="66"/>
      <c r="U313" s="66"/>
      <c r="V313" s="66"/>
      <c r="W313" s="66"/>
      <c r="X313" s="66"/>
      <c r="Y313" s="66"/>
      <c r="Z313" s="66"/>
      <c r="AA313" s="66"/>
      <c r="AB313" s="66"/>
      <c r="AC313" s="66"/>
      <c r="AD313" s="66"/>
      <c r="AE313" s="66"/>
      <c r="AL313" s="48"/>
      <c r="AM313" s="48"/>
    </row>
    <row r="314" spans="17:39" ht="15" x14ac:dyDescent="0.25">
      <c r="Q314" s="66"/>
      <c r="R314" s="66"/>
      <c r="S314" s="66"/>
      <c r="T314" s="66"/>
      <c r="U314" s="66"/>
      <c r="V314" s="66"/>
      <c r="W314" s="66"/>
      <c r="X314" s="66"/>
      <c r="Y314" s="66"/>
      <c r="Z314" s="66"/>
      <c r="AA314" s="66"/>
      <c r="AB314" s="66"/>
      <c r="AC314" s="66"/>
      <c r="AD314" s="66"/>
      <c r="AE314" s="66"/>
      <c r="AL314" s="48"/>
      <c r="AM314" s="48"/>
    </row>
    <row r="315" spans="17:39" ht="15" x14ac:dyDescent="0.25">
      <c r="Q315" s="66"/>
      <c r="R315" s="66"/>
      <c r="S315" s="66"/>
      <c r="T315" s="66"/>
      <c r="U315" s="66"/>
      <c r="V315" s="66"/>
      <c r="W315" s="66"/>
      <c r="X315" s="66"/>
      <c r="Y315" s="66"/>
      <c r="Z315" s="66"/>
      <c r="AA315" s="66"/>
      <c r="AB315" s="66"/>
      <c r="AC315" s="66"/>
      <c r="AD315" s="66"/>
      <c r="AE315" s="66"/>
      <c r="AL315" s="48"/>
      <c r="AM315" s="48"/>
    </row>
    <row r="316" spans="17:39" ht="15" x14ac:dyDescent="0.25">
      <c r="Q316" s="66"/>
      <c r="R316" s="66"/>
      <c r="S316" s="66"/>
      <c r="T316" s="66"/>
      <c r="U316" s="66"/>
      <c r="V316" s="66"/>
      <c r="W316" s="66"/>
      <c r="X316" s="66"/>
      <c r="Y316" s="66"/>
      <c r="Z316" s="66"/>
      <c r="AA316" s="66"/>
      <c r="AB316" s="66"/>
      <c r="AC316" s="66"/>
      <c r="AD316" s="66"/>
      <c r="AE316" s="66"/>
      <c r="AL316" s="48"/>
      <c r="AM316" s="48"/>
    </row>
    <row r="317" spans="17:39" ht="15" x14ac:dyDescent="0.25">
      <c r="Q317" s="66"/>
      <c r="R317" s="66"/>
      <c r="S317" s="66"/>
      <c r="T317" s="66"/>
      <c r="U317" s="66"/>
      <c r="V317" s="66"/>
      <c r="W317" s="66"/>
      <c r="X317" s="66"/>
      <c r="Y317" s="66"/>
      <c r="Z317" s="66"/>
      <c r="AA317" s="66"/>
      <c r="AB317" s="66"/>
      <c r="AC317" s="66"/>
      <c r="AD317" s="66"/>
      <c r="AE317" s="66"/>
      <c r="AL317" s="48"/>
      <c r="AM317" s="48"/>
    </row>
    <row r="318" spans="17:39" ht="15" x14ac:dyDescent="0.25">
      <c r="Q318" s="66"/>
      <c r="R318" s="66"/>
      <c r="S318" s="66"/>
      <c r="T318" s="66"/>
      <c r="U318" s="66"/>
      <c r="V318" s="66"/>
      <c r="W318" s="66"/>
      <c r="X318" s="66"/>
      <c r="Y318" s="66"/>
      <c r="Z318" s="66"/>
      <c r="AA318" s="66"/>
      <c r="AB318" s="66"/>
      <c r="AC318" s="66"/>
      <c r="AD318" s="66"/>
      <c r="AE318" s="66"/>
      <c r="AL318" s="48"/>
      <c r="AM318" s="48"/>
    </row>
    <row r="319" spans="17:39" ht="15" x14ac:dyDescent="0.25">
      <c r="Q319" s="66"/>
      <c r="R319" s="66"/>
      <c r="S319" s="66"/>
      <c r="T319" s="66"/>
      <c r="U319" s="66"/>
      <c r="V319" s="66"/>
      <c r="W319" s="66"/>
      <c r="X319" s="66"/>
      <c r="Y319" s="66"/>
      <c r="Z319" s="66"/>
      <c r="AA319" s="66"/>
      <c r="AB319" s="66"/>
      <c r="AC319" s="66"/>
      <c r="AD319" s="66"/>
      <c r="AE319" s="66"/>
      <c r="AL319" s="48"/>
      <c r="AM319" s="48"/>
    </row>
    <row r="320" spans="17:39" ht="15" x14ac:dyDescent="0.25">
      <c r="Q320" s="66"/>
      <c r="R320" s="66"/>
      <c r="S320" s="66"/>
      <c r="T320" s="66"/>
      <c r="U320" s="66"/>
      <c r="V320" s="66"/>
      <c r="W320" s="66"/>
      <c r="X320" s="66"/>
      <c r="Y320" s="66"/>
      <c r="Z320" s="66"/>
      <c r="AA320" s="66"/>
      <c r="AB320" s="66"/>
      <c r="AC320" s="66"/>
      <c r="AD320" s="66"/>
      <c r="AE320" s="66"/>
      <c r="AL320" s="48"/>
      <c r="AM320" s="48"/>
    </row>
    <row r="321" spans="17:39" ht="15" x14ac:dyDescent="0.25">
      <c r="Q321" s="66"/>
      <c r="R321" s="66"/>
      <c r="S321" s="66"/>
      <c r="T321" s="66"/>
      <c r="U321" s="66"/>
      <c r="V321" s="66"/>
      <c r="W321" s="66"/>
      <c r="X321" s="66"/>
      <c r="Y321" s="66"/>
      <c r="Z321" s="66"/>
      <c r="AA321" s="66"/>
      <c r="AB321" s="66"/>
      <c r="AC321" s="66"/>
      <c r="AD321" s="66"/>
      <c r="AE321" s="66"/>
      <c r="AL321" s="48"/>
      <c r="AM321" s="48"/>
    </row>
    <row r="322" spans="17:39" ht="15" x14ac:dyDescent="0.25">
      <c r="Q322" s="66"/>
      <c r="R322" s="66"/>
      <c r="S322" s="66"/>
      <c r="T322" s="66"/>
      <c r="U322" s="66"/>
      <c r="V322" s="66"/>
      <c r="W322" s="66"/>
      <c r="X322" s="66"/>
      <c r="Y322" s="66"/>
      <c r="Z322" s="66"/>
      <c r="AA322" s="66"/>
      <c r="AB322" s="66"/>
      <c r="AC322" s="66"/>
      <c r="AD322" s="66"/>
      <c r="AE322" s="66"/>
      <c r="AL322" s="48"/>
      <c r="AM322" s="48"/>
    </row>
    <row r="323" spans="17:39" ht="15" x14ac:dyDescent="0.25">
      <c r="Q323" s="66"/>
      <c r="R323" s="66"/>
      <c r="S323" s="66"/>
      <c r="T323" s="66"/>
      <c r="U323" s="66"/>
      <c r="V323" s="66"/>
      <c r="W323" s="66"/>
      <c r="X323" s="66"/>
      <c r="Y323" s="66"/>
      <c r="Z323" s="66"/>
      <c r="AA323" s="66"/>
      <c r="AB323" s="66"/>
      <c r="AC323" s="66"/>
      <c r="AD323" s="66"/>
      <c r="AE323" s="66"/>
      <c r="AL323" s="48"/>
      <c r="AM323" s="48"/>
    </row>
    <row r="324" spans="17:39" ht="15" x14ac:dyDescent="0.25">
      <c r="Q324" s="66"/>
      <c r="R324" s="66"/>
      <c r="S324" s="66"/>
      <c r="T324" s="66"/>
      <c r="U324" s="66"/>
      <c r="V324" s="66"/>
      <c r="W324" s="66"/>
      <c r="X324" s="66"/>
      <c r="Y324" s="66"/>
      <c r="Z324" s="66"/>
      <c r="AA324" s="66"/>
      <c r="AB324" s="66"/>
      <c r="AC324" s="66"/>
      <c r="AD324" s="66"/>
      <c r="AE324" s="66"/>
      <c r="AL324" s="48"/>
      <c r="AM324" s="48"/>
    </row>
    <row r="325" spans="17:39" ht="15" x14ac:dyDescent="0.25">
      <c r="Q325" s="66"/>
      <c r="R325" s="66"/>
      <c r="S325" s="66"/>
      <c r="T325" s="66"/>
      <c r="U325" s="66"/>
      <c r="V325" s="66"/>
      <c r="W325" s="66"/>
      <c r="X325" s="66"/>
      <c r="Y325" s="66"/>
      <c r="Z325" s="66"/>
      <c r="AA325" s="66"/>
      <c r="AB325" s="66"/>
      <c r="AC325" s="66"/>
      <c r="AD325" s="66"/>
      <c r="AE325" s="66"/>
      <c r="AL325" s="48"/>
      <c r="AM325" s="48"/>
    </row>
    <row r="326" spans="17:39" ht="15" x14ac:dyDescent="0.25">
      <c r="Q326" s="66"/>
      <c r="R326" s="66"/>
      <c r="S326" s="66"/>
      <c r="T326" s="66"/>
      <c r="U326" s="66"/>
      <c r="V326" s="66"/>
      <c r="W326" s="66"/>
      <c r="X326" s="66"/>
      <c r="Y326" s="66"/>
      <c r="Z326" s="66"/>
      <c r="AA326" s="66"/>
      <c r="AB326" s="66"/>
      <c r="AC326" s="66"/>
      <c r="AD326" s="66"/>
      <c r="AE326" s="66"/>
      <c r="AL326" s="48"/>
      <c r="AM326" s="48"/>
    </row>
    <row r="327" spans="17:39" ht="15" x14ac:dyDescent="0.25">
      <c r="Q327" s="66"/>
      <c r="R327" s="66"/>
      <c r="S327" s="66"/>
      <c r="T327" s="66"/>
      <c r="U327" s="66"/>
      <c r="V327" s="66"/>
      <c r="W327" s="66"/>
      <c r="X327" s="66"/>
      <c r="Y327" s="66"/>
      <c r="Z327" s="66"/>
      <c r="AA327" s="66"/>
      <c r="AB327" s="66"/>
      <c r="AC327" s="66"/>
      <c r="AD327" s="66"/>
      <c r="AE327" s="66"/>
      <c r="AL327" s="48"/>
      <c r="AM327" s="48"/>
    </row>
    <row r="328" spans="17:39" ht="15" x14ac:dyDescent="0.25">
      <c r="Q328" s="66"/>
      <c r="R328" s="66"/>
      <c r="S328" s="66"/>
      <c r="T328" s="66"/>
      <c r="U328" s="66"/>
      <c r="V328" s="66"/>
      <c r="W328" s="66"/>
      <c r="X328" s="66"/>
      <c r="Y328" s="66"/>
      <c r="Z328" s="66"/>
      <c r="AA328" s="66"/>
      <c r="AB328" s="66"/>
      <c r="AC328" s="66"/>
      <c r="AD328" s="66"/>
      <c r="AE328" s="66"/>
      <c r="AL328" s="48"/>
      <c r="AM328" s="48"/>
    </row>
    <row r="329" spans="17:39" ht="15" x14ac:dyDescent="0.25">
      <c r="Q329" s="66"/>
      <c r="R329" s="66"/>
      <c r="S329" s="66"/>
      <c r="T329" s="66"/>
      <c r="U329" s="66"/>
      <c r="V329" s="66"/>
      <c r="W329" s="66"/>
      <c r="X329" s="66"/>
      <c r="Y329" s="66"/>
      <c r="Z329" s="66"/>
      <c r="AA329" s="66"/>
      <c r="AB329" s="66"/>
      <c r="AC329" s="66"/>
      <c r="AD329" s="66"/>
      <c r="AE329" s="66"/>
      <c r="AL329" s="48"/>
      <c r="AM329" s="48"/>
    </row>
    <row r="330" spans="17:39" ht="15" x14ac:dyDescent="0.25">
      <c r="Q330" s="66"/>
      <c r="R330" s="66"/>
      <c r="S330" s="66"/>
      <c r="T330" s="66"/>
      <c r="U330" s="66"/>
      <c r="V330" s="66"/>
      <c r="W330" s="66"/>
      <c r="X330" s="66"/>
      <c r="Y330" s="66"/>
      <c r="Z330" s="66"/>
      <c r="AA330" s="66"/>
      <c r="AB330" s="66"/>
      <c r="AC330" s="66"/>
      <c r="AD330" s="66"/>
      <c r="AE330" s="66"/>
      <c r="AL330" s="48"/>
      <c r="AM330" s="48"/>
    </row>
    <row r="331" spans="17:39" ht="15" x14ac:dyDescent="0.25">
      <c r="Q331" s="66"/>
      <c r="R331" s="66"/>
      <c r="S331" s="66"/>
      <c r="T331" s="66"/>
      <c r="U331" s="66"/>
      <c r="V331" s="66"/>
      <c r="W331" s="66"/>
      <c r="X331" s="66"/>
      <c r="Y331" s="66"/>
      <c r="Z331" s="66"/>
      <c r="AA331" s="66"/>
      <c r="AB331" s="66"/>
      <c r="AC331" s="66"/>
      <c r="AD331" s="66"/>
      <c r="AE331" s="66"/>
      <c r="AL331" s="48"/>
      <c r="AM331" s="48"/>
    </row>
    <row r="332" spans="17:39" ht="15" x14ac:dyDescent="0.25">
      <c r="Q332" s="66"/>
      <c r="R332" s="66"/>
      <c r="S332" s="66"/>
      <c r="T332" s="66"/>
      <c r="U332" s="66"/>
      <c r="V332" s="66"/>
      <c r="W332" s="66"/>
      <c r="X332" s="66"/>
      <c r="Y332" s="66"/>
      <c r="Z332" s="66"/>
      <c r="AA332" s="66"/>
      <c r="AB332" s="66"/>
      <c r="AC332" s="66"/>
      <c r="AD332" s="66"/>
      <c r="AE332" s="66"/>
      <c r="AL332" s="48"/>
      <c r="AM332" s="48"/>
    </row>
    <row r="333" spans="17:39" ht="15" x14ac:dyDescent="0.25">
      <c r="Q333" s="66"/>
      <c r="R333" s="66"/>
      <c r="S333" s="66"/>
      <c r="T333" s="66"/>
      <c r="U333" s="66"/>
      <c r="V333" s="66"/>
      <c r="W333" s="66"/>
      <c r="X333" s="66"/>
      <c r="Y333" s="66"/>
      <c r="Z333" s="66"/>
      <c r="AA333" s="66"/>
      <c r="AB333" s="66"/>
      <c r="AC333" s="66"/>
      <c r="AD333" s="66"/>
      <c r="AE333" s="66"/>
      <c r="AL333" s="48"/>
      <c r="AM333" s="48"/>
    </row>
    <row r="334" spans="17:39" ht="15" x14ac:dyDescent="0.25">
      <c r="Q334" s="66"/>
      <c r="R334" s="66"/>
      <c r="S334" s="66"/>
      <c r="T334" s="66"/>
      <c r="U334" s="66"/>
      <c r="V334" s="66"/>
      <c r="W334" s="66"/>
      <c r="X334" s="66"/>
      <c r="Y334" s="66"/>
      <c r="Z334" s="66"/>
      <c r="AA334" s="66"/>
      <c r="AB334" s="66"/>
      <c r="AC334" s="66"/>
      <c r="AD334" s="66"/>
      <c r="AE334" s="66"/>
      <c r="AL334" s="48"/>
      <c r="AM334" s="48"/>
    </row>
    <row r="335" spans="17:39" ht="15" x14ac:dyDescent="0.25">
      <c r="Q335" s="66"/>
      <c r="R335" s="66"/>
      <c r="S335" s="66"/>
      <c r="T335" s="66"/>
      <c r="U335" s="66"/>
      <c r="V335" s="66"/>
      <c r="W335" s="66"/>
      <c r="X335" s="66"/>
      <c r="Y335" s="66"/>
      <c r="Z335" s="66"/>
      <c r="AA335" s="66"/>
      <c r="AB335" s="66"/>
      <c r="AC335" s="66"/>
      <c r="AD335" s="66"/>
      <c r="AE335" s="66"/>
      <c r="AL335" s="48"/>
      <c r="AM335" s="48"/>
    </row>
    <row r="336" spans="17:39" ht="15" x14ac:dyDescent="0.25">
      <c r="Q336" s="66"/>
      <c r="R336" s="66"/>
      <c r="S336" s="66"/>
      <c r="T336" s="66"/>
      <c r="U336" s="66"/>
      <c r="V336" s="66"/>
      <c r="W336" s="66"/>
      <c r="X336" s="66"/>
      <c r="Y336" s="66"/>
      <c r="Z336" s="66"/>
      <c r="AA336" s="66"/>
      <c r="AB336" s="66"/>
      <c r="AC336" s="66"/>
      <c r="AD336" s="66"/>
      <c r="AE336" s="66"/>
      <c r="AL336" s="48"/>
      <c r="AM336" s="48"/>
    </row>
    <row r="337" spans="17:39" ht="15" x14ac:dyDescent="0.25">
      <c r="Q337" s="66"/>
      <c r="R337" s="66"/>
      <c r="S337" s="66"/>
      <c r="T337" s="66"/>
      <c r="U337" s="66"/>
      <c r="V337" s="66"/>
      <c r="W337" s="66"/>
      <c r="X337" s="66"/>
      <c r="Y337" s="66"/>
      <c r="Z337" s="66"/>
      <c r="AA337" s="66"/>
      <c r="AB337" s="66"/>
      <c r="AC337" s="66"/>
      <c r="AD337" s="66"/>
      <c r="AE337" s="66"/>
      <c r="AL337" s="48"/>
      <c r="AM337" s="48"/>
    </row>
    <row r="338" spans="17:39" ht="15" x14ac:dyDescent="0.25">
      <c r="Q338" s="66"/>
      <c r="R338" s="66"/>
      <c r="S338" s="66"/>
      <c r="T338" s="66"/>
      <c r="U338" s="66"/>
      <c r="V338" s="66"/>
      <c r="W338" s="66"/>
      <c r="X338" s="66"/>
      <c r="Y338" s="66"/>
      <c r="Z338" s="66"/>
      <c r="AA338" s="66"/>
      <c r="AB338" s="66"/>
      <c r="AC338" s="66"/>
      <c r="AD338" s="66"/>
      <c r="AE338" s="66"/>
      <c r="AL338" s="48"/>
      <c r="AM338" s="48"/>
    </row>
    <row r="339" spans="17:39" ht="15" x14ac:dyDescent="0.25">
      <c r="Q339" s="66"/>
      <c r="R339" s="66"/>
      <c r="S339" s="66"/>
      <c r="T339" s="66"/>
      <c r="U339" s="66"/>
      <c r="V339" s="66"/>
      <c r="W339" s="66"/>
      <c r="X339" s="66"/>
      <c r="Y339" s="66"/>
      <c r="Z339" s="66"/>
      <c r="AA339" s="66"/>
      <c r="AB339" s="66"/>
      <c r="AC339" s="66"/>
      <c r="AD339" s="66"/>
      <c r="AE339" s="66"/>
      <c r="AL339" s="48"/>
      <c r="AM339" s="48"/>
    </row>
    <row r="340" spans="17:39" ht="15" x14ac:dyDescent="0.25">
      <c r="Q340" s="66"/>
      <c r="R340" s="66"/>
      <c r="S340" s="66"/>
      <c r="T340" s="66"/>
      <c r="U340" s="66"/>
      <c r="V340" s="66"/>
      <c r="W340" s="66"/>
      <c r="X340" s="66"/>
      <c r="Y340" s="66"/>
      <c r="Z340" s="66"/>
      <c r="AA340" s="66"/>
      <c r="AB340" s="66"/>
      <c r="AC340" s="66"/>
      <c r="AD340" s="66"/>
      <c r="AE340" s="66"/>
      <c r="AL340" s="48"/>
      <c r="AM340" s="48"/>
    </row>
    <row r="341" spans="17:39" ht="15" x14ac:dyDescent="0.25">
      <c r="Q341" s="66"/>
      <c r="R341" s="66"/>
      <c r="S341" s="66"/>
      <c r="T341" s="66"/>
      <c r="U341" s="66"/>
      <c r="V341" s="66"/>
      <c r="W341" s="66"/>
      <c r="X341" s="66"/>
      <c r="Y341" s="66"/>
      <c r="Z341" s="66"/>
      <c r="AA341" s="66"/>
      <c r="AB341" s="66"/>
      <c r="AC341" s="66"/>
      <c r="AD341" s="66"/>
      <c r="AE341" s="66"/>
      <c r="AL341" s="48"/>
      <c r="AM341" s="48"/>
    </row>
    <row r="342" spans="17:39" ht="15" x14ac:dyDescent="0.25">
      <c r="Q342" s="66"/>
      <c r="R342" s="66"/>
      <c r="S342" s="66"/>
      <c r="T342" s="66"/>
      <c r="U342" s="66"/>
      <c r="V342" s="66"/>
      <c r="W342" s="66"/>
      <c r="X342" s="66"/>
      <c r="Y342" s="66"/>
      <c r="Z342" s="66"/>
      <c r="AA342" s="66"/>
      <c r="AB342" s="66"/>
      <c r="AC342" s="66"/>
      <c r="AD342" s="66"/>
      <c r="AE342" s="66"/>
      <c r="AL342" s="48"/>
      <c r="AM342" s="48"/>
    </row>
    <row r="343" spans="17:39" ht="15" x14ac:dyDescent="0.25">
      <c r="Q343" s="66"/>
      <c r="R343" s="66"/>
      <c r="S343" s="66"/>
      <c r="T343" s="66"/>
      <c r="U343" s="66"/>
      <c r="V343" s="66"/>
      <c r="W343" s="66"/>
      <c r="X343" s="66"/>
      <c r="Y343" s="66"/>
      <c r="Z343" s="66"/>
      <c r="AA343" s="66"/>
      <c r="AB343" s="66"/>
      <c r="AC343" s="66"/>
      <c r="AD343" s="66"/>
      <c r="AE343" s="66"/>
      <c r="AL343" s="48"/>
      <c r="AM343" s="48"/>
    </row>
    <row r="344" spans="17:39" ht="15" x14ac:dyDescent="0.25">
      <c r="Q344" s="66"/>
      <c r="R344" s="66"/>
      <c r="S344" s="66"/>
      <c r="T344" s="66"/>
      <c r="U344" s="66"/>
      <c r="V344" s="66"/>
      <c r="W344" s="66"/>
      <c r="X344" s="66"/>
      <c r="Y344" s="66"/>
      <c r="Z344" s="66"/>
      <c r="AA344" s="66"/>
      <c r="AB344" s="66"/>
      <c r="AC344" s="66"/>
      <c r="AD344" s="66"/>
      <c r="AE344" s="66"/>
      <c r="AL344" s="48"/>
      <c r="AM344" s="48"/>
    </row>
    <row r="345" spans="17:39" ht="15" x14ac:dyDescent="0.25">
      <c r="Q345" s="66"/>
      <c r="R345" s="66"/>
      <c r="S345" s="66"/>
      <c r="T345" s="66"/>
      <c r="U345" s="66"/>
      <c r="V345" s="66"/>
      <c r="W345" s="66"/>
      <c r="X345" s="66"/>
      <c r="Y345" s="66"/>
      <c r="Z345" s="66"/>
      <c r="AA345" s="66"/>
      <c r="AB345" s="66"/>
      <c r="AC345" s="66"/>
      <c r="AD345" s="66"/>
      <c r="AE345" s="66"/>
      <c r="AL345" s="48"/>
      <c r="AM345" s="48"/>
    </row>
    <row r="346" spans="17:39" ht="15" x14ac:dyDescent="0.25">
      <c r="Q346" s="66"/>
      <c r="R346" s="66"/>
      <c r="S346" s="66"/>
      <c r="T346" s="66"/>
      <c r="U346" s="66"/>
      <c r="V346" s="66"/>
      <c r="W346" s="66"/>
      <c r="X346" s="66"/>
      <c r="Y346" s="66"/>
      <c r="Z346" s="66"/>
      <c r="AA346" s="66"/>
      <c r="AB346" s="66"/>
      <c r="AC346" s="66"/>
      <c r="AD346" s="66"/>
      <c r="AE346" s="66"/>
      <c r="AL346" s="48"/>
      <c r="AM346" s="48"/>
    </row>
    <row r="347" spans="17:39" ht="15" x14ac:dyDescent="0.25">
      <c r="Q347" s="66"/>
      <c r="R347" s="66"/>
      <c r="S347" s="66"/>
      <c r="T347" s="66"/>
      <c r="U347" s="66"/>
      <c r="V347" s="66"/>
      <c r="W347" s="66"/>
      <c r="X347" s="66"/>
      <c r="Y347" s="66"/>
      <c r="Z347" s="66"/>
      <c r="AA347" s="66"/>
      <c r="AB347" s="66"/>
      <c r="AC347" s="66"/>
      <c r="AD347" s="66"/>
      <c r="AE347" s="66"/>
      <c r="AL347" s="48"/>
      <c r="AM347" s="48"/>
    </row>
    <row r="348" spans="17:39" ht="15" x14ac:dyDescent="0.25">
      <c r="Q348" s="66"/>
      <c r="R348" s="66"/>
      <c r="S348" s="66"/>
      <c r="T348" s="66"/>
      <c r="U348" s="66"/>
      <c r="V348" s="66"/>
      <c r="W348" s="66"/>
      <c r="X348" s="66"/>
      <c r="Y348" s="66"/>
      <c r="Z348" s="66"/>
      <c r="AA348" s="66"/>
      <c r="AB348" s="66"/>
      <c r="AC348" s="66"/>
      <c r="AD348" s="66"/>
      <c r="AE348" s="66"/>
      <c r="AL348" s="48"/>
      <c r="AM348" s="48"/>
    </row>
    <row r="349" spans="17:39" ht="15" x14ac:dyDescent="0.25">
      <c r="Q349" s="66"/>
      <c r="R349" s="66"/>
      <c r="S349" s="66"/>
      <c r="T349" s="66"/>
      <c r="U349" s="66"/>
      <c r="V349" s="66"/>
      <c r="W349" s="66"/>
      <c r="X349" s="66"/>
      <c r="Y349" s="66"/>
      <c r="Z349" s="66"/>
      <c r="AA349" s="66"/>
      <c r="AB349" s="66"/>
      <c r="AC349" s="66"/>
      <c r="AD349" s="66"/>
      <c r="AE349" s="66"/>
      <c r="AL349" s="48"/>
      <c r="AM349" s="48"/>
    </row>
    <row r="350" spans="17:39" ht="15" x14ac:dyDescent="0.25">
      <c r="Q350" s="66"/>
      <c r="R350" s="66"/>
      <c r="S350" s="66"/>
      <c r="T350" s="66"/>
      <c r="U350" s="66"/>
      <c r="V350" s="66"/>
      <c r="W350" s="66"/>
      <c r="X350" s="66"/>
      <c r="Y350" s="66"/>
      <c r="Z350" s="66"/>
      <c r="AA350" s="66"/>
      <c r="AB350" s="66"/>
      <c r="AC350" s="66"/>
      <c r="AD350" s="66"/>
      <c r="AE350" s="66"/>
      <c r="AL350" s="48"/>
      <c r="AM350" s="48"/>
    </row>
    <row r="351" spans="17:39" ht="15" x14ac:dyDescent="0.25">
      <c r="Q351" s="66"/>
      <c r="R351" s="66"/>
      <c r="S351" s="66"/>
      <c r="T351" s="66"/>
      <c r="U351" s="66"/>
      <c r="V351" s="66"/>
      <c r="W351" s="66"/>
      <c r="X351" s="66"/>
      <c r="Y351" s="66"/>
      <c r="Z351" s="66"/>
      <c r="AA351" s="66"/>
      <c r="AB351" s="66"/>
      <c r="AC351" s="66"/>
      <c r="AD351" s="66"/>
      <c r="AE351" s="66"/>
      <c r="AL351" s="48"/>
      <c r="AM351" s="48"/>
    </row>
    <row r="352" spans="17:39" ht="15" x14ac:dyDescent="0.25">
      <c r="Q352" s="66"/>
      <c r="R352" s="66"/>
      <c r="S352" s="66"/>
      <c r="T352" s="66"/>
      <c r="U352" s="66"/>
      <c r="V352" s="66"/>
      <c r="W352" s="66"/>
      <c r="X352" s="66"/>
      <c r="Y352" s="66"/>
      <c r="Z352" s="66"/>
      <c r="AA352" s="66"/>
      <c r="AB352" s="66"/>
      <c r="AC352" s="66"/>
      <c r="AD352" s="66"/>
      <c r="AE352" s="66"/>
      <c r="AL352" s="48"/>
      <c r="AM352" s="48"/>
    </row>
    <row r="353" spans="17:39" ht="15" x14ac:dyDescent="0.25">
      <c r="Q353" s="66"/>
      <c r="R353" s="66"/>
      <c r="S353" s="66"/>
      <c r="T353" s="66"/>
      <c r="U353" s="66"/>
      <c r="V353" s="66"/>
      <c r="W353" s="66"/>
      <c r="X353" s="66"/>
      <c r="Y353" s="66"/>
      <c r="Z353" s="66"/>
      <c r="AA353" s="66"/>
      <c r="AB353" s="66"/>
      <c r="AC353" s="66"/>
      <c r="AD353" s="66"/>
      <c r="AE353" s="66"/>
      <c r="AL353" s="48"/>
      <c r="AM353" s="48"/>
    </row>
    <row r="354" spans="17:39" ht="15" x14ac:dyDescent="0.25">
      <c r="Q354" s="66"/>
      <c r="R354" s="66"/>
      <c r="S354" s="66"/>
      <c r="T354" s="66"/>
      <c r="U354" s="66"/>
      <c r="V354" s="66"/>
      <c r="W354" s="66"/>
      <c r="X354" s="66"/>
      <c r="Y354" s="66"/>
      <c r="Z354" s="66"/>
      <c r="AA354" s="66"/>
      <c r="AB354" s="66"/>
      <c r="AC354" s="66"/>
      <c r="AD354" s="66"/>
      <c r="AE354" s="66"/>
      <c r="AL354" s="48"/>
      <c r="AM354" s="48"/>
    </row>
    <row r="355" spans="17:39" ht="15" x14ac:dyDescent="0.25">
      <c r="Q355" s="66"/>
      <c r="R355" s="66"/>
      <c r="S355" s="66"/>
      <c r="T355" s="66"/>
      <c r="U355" s="66"/>
      <c r="V355" s="66"/>
      <c r="W355" s="66"/>
      <c r="X355" s="66"/>
      <c r="Y355" s="66"/>
      <c r="Z355" s="66"/>
      <c r="AA355" s="66"/>
      <c r="AB355" s="66"/>
      <c r="AC355" s="66"/>
      <c r="AD355" s="66"/>
      <c r="AE355" s="66"/>
      <c r="AL355" s="48"/>
      <c r="AM355" s="48"/>
    </row>
    <row r="356" spans="17:39" ht="15" x14ac:dyDescent="0.25">
      <c r="AL356" s="48"/>
      <c r="AM356" s="48"/>
    </row>
    <row r="357" spans="17:39" ht="15" x14ac:dyDescent="0.25">
      <c r="AL357" s="48"/>
      <c r="AM357" s="48"/>
    </row>
    <row r="358" spans="17:39" ht="15" x14ac:dyDescent="0.25">
      <c r="AL358" s="48"/>
      <c r="AM358" s="48"/>
    </row>
    <row r="359" spans="17:39" ht="15" x14ac:dyDescent="0.25">
      <c r="AL359" s="48"/>
      <c r="AM359" s="48"/>
    </row>
    <row r="360" spans="17:39" ht="15" x14ac:dyDescent="0.25">
      <c r="AL360" s="48"/>
      <c r="AM360" s="48"/>
    </row>
    <row r="361" spans="17:39" ht="15" x14ac:dyDescent="0.25">
      <c r="AL361" s="48"/>
      <c r="AM361" s="48"/>
    </row>
    <row r="362" spans="17:39" ht="15" x14ac:dyDescent="0.25">
      <c r="AL362" s="48"/>
      <c r="AM362" s="48"/>
    </row>
    <row r="363" spans="17:39" ht="15" x14ac:dyDescent="0.25">
      <c r="AL363" s="48"/>
      <c r="AM363" s="48"/>
    </row>
    <row r="364" spans="17:39" ht="15" x14ac:dyDescent="0.25">
      <c r="AL364" s="48"/>
      <c r="AM364" s="48"/>
    </row>
    <row r="365" spans="17:39" ht="15" x14ac:dyDescent="0.25">
      <c r="AL365" s="48"/>
      <c r="AM365" s="48"/>
    </row>
    <row r="366" spans="17:39" ht="15" x14ac:dyDescent="0.25">
      <c r="AL366" s="48"/>
      <c r="AM366" s="48"/>
    </row>
    <row r="367" spans="17:39" ht="15" x14ac:dyDescent="0.25">
      <c r="AL367" s="48"/>
      <c r="AM367" s="48"/>
    </row>
    <row r="368" spans="17:39" ht="15" x14ac:dyDescent="0.25">
      <c r="AL368" s="48"/>
      <c r="AM368" s="48"/>
    </row>
    <row r="369" spans="38:39" ht="15" x14ac:dyDescent="0.25">
      <c r="AL369" s="48"/>
      <c r="AM369" s="48"/>
    </row>
    <row r="370" spans="38:39" ht="15" x14ac:dyDescent="0.25">
      <c r="AL370" s="48"/>
      <c r="AM370" s="48"/>
    </row>
    <row r="371" spans="38:39" ht="15" x14ac:dyDescent="0.25">
      <c r="AL371" s="48"/>
      <c r="AM371" s="48"/>
    </row>
    <row r="372" spans="38:39" ht="15" x14ac:dyDescent="0.25">
      <c r="AL372" s="48"/>
      <c r="AM372" s="48"/>
    </row>
    <row r="373" spans="38:39" ht="15" x14ac:dyDescent="0.25">
      <c r="AL373" s="48"/>
      <c r="AM373" s="48"/>
    </row>
    <row r="374" spans="38:39" ht="15" x14ac:dyDescent="0.25">
      <c r="AL374" s="48"/>
      <c r="AM374" s="48"/>
    </row>
    <row r="375" spans="38:39" ht="15" x14ac:dyDescent="0.25">
      <c r="AL375" s="48"/>
      <c r="AM375" s="48"/>
    </row>
    <row r="376" spans="38:39" ht="15" x14ac:dyDescent="0.25">
      <c r="AL376" s="48"/>
      <c r="AM376" s="48"/>
    </row>
    <row r="377" spans="38:39" ht="15" x14ac:dyDescent="0.25">
      <c r="AL377" s="48"/>
      <c r="AM377" s="48"/>
    </row>
    <row r="378" spans="38:39" ht="15" x14ac:dyDescent="0.25">
      <c r="AL378" s="48"/>
      <c r="AM378" s="48"/>
    </row>
    <row r="379" spans="38:39" ht="15" x14ac:dyDescent="0.25"/>
    <row r="380" spans="38:39" ht="15" x14ac:dyDescent="0.25"/>
    <row r="381" spans="38:39" ht="15" x14ac:dyDescent="0.25"/>
    <row r="382" spans="38:39" ht="15" x14ac:dyDescent="0.25"/>
    <row r="383" spans="38:39" ht="15" x14ac:dyDescent="0.25"/>
    <row r="384" spans="38:39" ht="15" x14ac:dyDescent="0.25"/>
    <row r="385" ht="15" x14ac:dyDescent="0.25"/>
    <row r="386" ht="15" x14ac:dyDescent="0.25"/>
    <row r="387" ht="15" x14ac:dyDescent="0.25"/>
    <row r="388" ht="15" x14ac:dyDescent="0.25"/>
    <row r="389" ht="15" x14ac:dyDescent="0.25"/>
    <row r="390" ht="15" x14ac:dyDescent="0.25"/>
    <row r="391" ht="15" x14ac:dyDescent="0.25"/>
    <row r="392" ht="15" x14ac:dyDescent="0.25"/>
    <row r="393" ht="15" x14ac:dyDescent="0.25"/>
    <row r="394" ht="15" x14ac:dyDescent="0.25"/>
    <row r="395" ht="15" x14ac:dyDescent="0.25"/>
    <row r="396" ht="15" x14ac:dyDescent="0.25"/>
    <row r="397" ht="15" x14ac:dyDescent="0.25"/>
    <row r="398" ht="15" x14ac:dyDescent="0.25"/>
    <row r="399" ht="15" x14ac:dyDescent="0.25"/>
    <row r="400" ht="15" x14ac:dyDescent="0.25"/>
    <row r="401" ht="15" x14ac:dyDescent="0.25"/>
    <row r="402" ht="15" x14ac:dyDescent="0.25"/>
    <row r="403" ht="15" x14ac:dyDescent="0.25"/>
    <row r="404" ht="15" x14ac:dyDescent="0.25"/>
    <row r="405" ht="15" x14ac:dyDescent="0.25"/>
    <row r="406" ht="15" x14ac:dyDescent="0.25"/>
    <row r="407" ht="15" x14ac:dyDescent="0.25"/>
    <row r="408" ht="15" x14ac:dyDescent="0.25"/>
    <row r="409" ht="15" x14ac:dyDescent="0.25"/>
    <row r="410" ht="15" x14ac:dyDescent="0.25"/>
    <row r="411" ht="15" x14ac:dyDescent="0.25"/>
    <row r="412" ht="15" x14ac:dyDescent="0.25"/>
    <row r="413" ht="15" x14ac:dyDescent="0.25"/>
    <row r="414" ht="15" x14ac:dyDescent="0.25"/>
    <row r="415" ht="15" x14ac:dyDescent="0.25"/>
    <row r="416" ht="15" x14ac:dyDescent="0.25"/>
    <row r="417" ht="15" x14ac:dyDescent="0.25"/>
    <row r="418" ht="15" x14ac:dyDescent="0.25"/>
    <row r="419" ht="15" x14ac:dyDescent="0.25"/>
    <row r="420" ht="15" x14ac:dyDescent="0.25"/>
    <row r="421" ht="15" x14ac:dyDescent="0.25"/>
    <row r="422" ht="15" x14ac:dyDescent="0.25"/>
    <row r="423" ht="15" x14ac:dyDescent="0.25"/>
    <row r="424" ht="15" x14ac:dyDescent="0.25"/>
    <row r="425" ht="15" x14ac:dyDescent="0.25"/>
    <row r="426" ht="15" x14ac:dyDescent="0.25"/>
    <row r="427" ht="15" x14ac:dyDescent="0.25"/>
    <row r="428" ht="15" x14ac:dyDescent="0.25"/>
    <row r="429" ht="15" x14ac:dyDescent="0.25"/>
    <row r="430" ht="15" x14ac:dyDescent="0.25"/>
    <row r="431" ht="15" x14ac:dyDescent="0.25"/>
    <row r="432" ht="15" x14ac:dyDescent="0.25"/>
    <row r="433" ht="15" x14ac:dyDescent="0.25"/>
    <row r="434" ht="15" x14ac:dyDescent="0.25"/>
    <row r="435" ht="15" x14ac:dyDescent="0.25"/>
    <row r="436" ht="15" x14ac:dyDescent="0.25"/>
    <row r="437" ht="15" x14ac:dyDescent="0.25"/>
    <row r="438" ht="15" x14ac:dyDescent="0.25"/>
    <row r="439" ht="15" x14ac:dyDescent="0.25"/>
    <row r="440" ht="15" x14ac:dyDescent="0.25"/>
    <row r="441" ht="15" x14ac:dyDescent="0.25"/>
    <row r="442" ht="15" x14ac:dyDescent="0.25"/>
    <row r="443" ht="15" x14ac:dyDescent="0.25"/>
    <row r="444" ht="15" x14ac:dyDescent="0.25"/>
    <row r="445" ht="15" x14ac:dyDescent="0.25"/>
    <row r="446" ht="15" x14ac:dyDescent="0.25"/>
    <row r="447" ht="15" x14ac:dyDescent="0.25"/>
    <row r="448" ht="15" x14ac:dyDescent="0.25"/>
    <row r="449" ht="15" x14ac:dyDescent="0.25"/>
    <row r="450" ht="15" x14ac:dyDescent="0.25"/>
    <row r="451" ht="15" x14ac:dyDescent="0.25"/>
    <row r="452" ht="15" x14ac:dyDescent="0.25"/>
    <row r="453" ht="15" x14ac:dyDescent="0.25"/>
    <row r="454" ht="15" x14ac:dyDescent="0.25"/>
    <row r="455" ht="15" x14ac:dyDescent="0.25"/>
    <row r="456" ht="15" x14ac:dyDescent="0.25"/>
    <row r="457" ht="15" x14ac:dyDescent="0.25"/>
    <row r="458" ht="15" x14ac:dyDescent="0.25"/>
    <row r="459" ht="15" x14ac:dyDescent="0.25"/>
    <row r="460" ht="15" x14ac:dyDescent="0.25"/>
    <row r="461" ht="15" x14ac:dyDescent="0.25"/>
    <row r="462" ht="15" x14ac:dyDescent="0.25"/>
    <row r="463" ht="15" x14ac:dyDescent="0.25"/>
    <row r="464" ht="15" x14ac:dyDescent="0.25"/>
    <row r="465" ht="15" x14ac:dyDescent="0.25"/>
    <row r="466" ht="15" x14ac:dyDescent="0.25"/>
    <row r="467" ht="15" x14ac:dyDescent="0.25"/>
    <row r="468" ht="15" x14ac:dyDescent="0.25"/>
    <row r="469" ht="15" x14ac:dyDescent="0.25"/>
    <row r="470" ht="15" x14ac:dyDescent="0.25"/>
    <row r="471" ht="15" x14ac:dyDescent="0.25"/>
    <row r="472" ht="15" x14ac:dyDescent="0.25"/>
    <row r="473" ht="15" x14ac:dyDescent="0.25"/>
    <row r="474" ht="15" x14ac:dyDescent="0.25"/>
    <row r="475" ht="15" x14ac:dyDescent="0.25"/>
    <row r="476" ht="15" x14ac:dyDescent="0.25"/>
    <row r="477" ht="15" x14ac:dyDescent="0.25"/>
    <row r="478" ht="15" x14ac:dyDescent="0.25"/>
    <row r="479" ht="15" x14ac:dyDescent="0.25"/>
    <row r="480" ht="15" x14ac:dyDescent="0.25"/>
    <row r="481" ht="15" x14ac:dyDescent="0.25"/>
    <row r="482" ht="15" x14ac:dyDescent="0.25"/>
    <row r="483" ht="15" x14ac:dyDescent="0.25"/>
    <row r="484" ht="15" x14ac:dyDescent="0.25"/>
    <row r="485" ht="15" x14ac:dyDescent="0.25"/>
    <row r="486" ht="15" x14ac:dyDescent="0.25"/>
    <row r="487" ht="15" x14ac:dyDescent="0.25"/>
    <row r="488" ht="15" x14ac:dyDescent="0.25"/>
    <row r="489" ht="15" x14ac:dyDescent="0.25"/>
    <row r="490" ht="15" x14ac:dyDescent="0.25"/>
    <row r="491" ht="15" x14ac:dyDescent="0.25"/>
    <row r="492" ht="15" x14ac:dyDescent="0.25"/>
    <row r="493" ht="15" x14ac:dyDescent="0.25"/>
    <row r="494" ht="15" x14ac:dyDescent="0.25"/>
    <row r="495" ht="15" x14ac:dyDescent="0.25"/>
    <row r="496" ht="15" x14ac:dyDescent="0.25"/>
    <row r="497" ht="15" x14ac:dyDescent="0.25"/>
    <row r="498" ht="15" x14ac:dyDescent="0.25"/>
    <row r="499" ht="15" x14ac:dyDescent="0.25"/>
    <row r="500" ht="15" x14ac:dyDescent="0.25"/>
    <row r="501" ht="15" x14ac:dyDescent="0.25"/>
    <row r="502" ht="15" x14ac:dyDescent="0.25"/>
    <row r="503" ht="15" x14ac:dyDescent="0.25"/>
    <row r="504" ht="15" x14ac:dyDescent="0.25"/>
    <row r="505" ht="15" x14ac:dyDescent="0.25"/>
    <row r="506" ht="15" x14ac:dyDescent="0.25"/>
    <row r="507" ht="15" x14ac:dyDescent="0.25"/>
    <row r="508" ht="15" x14ac:dyDescent="0.25"/>
    <row r="509" ht="15" x14ac:dyDescent="0.25"/>
    <row r="510" ht="15" x14ac:dyDescent="0.25"/>
    <row r="511" ht="15" x14ac:dyDescent="0.25"/>
    <row r="512" ht="15" x14ac:dyDescent="0.25"/>
    <row r="513" ht="15" x14ac:dyDescent="0.25"/>
    <row r="514" ht="15" x14ac:dyDescent="0.25"/>
    <row r="515" ht="15" x14ac:dyDescent="0.25"/>
    <row r="516" ht="15" x14ac:dyDescent="0.25"/>
    <row r="517" ht="15" x14ac:dyDescent="0.25"/>
    <row r="518" ht="15" x14ac:dyDescent="0.25"/>
    <row r="519" ht="15" x14ac:dyDescent="0.25"/>
    <row r="520" ht="15" x14ac:dyDescent="0.25"/>
    <row r="521" ht="15" x14ac:dyDescent="0.25"/>
    <row r="522" ht="15" x14ac:dyDescent="0.25"/>
    <row r="523" ht="15" x14ac:dyDescent="0.25"/>
    <row r="524" ht="15" x14ac:dyDescent="0.25"/>
    <row r="525" ht="15" x14ac:dyDescent="0.25"/>
    <row r="526" ht="15" x14ac:dyDescent="0.25"/>
    <row r="527" ht="15" x14ac:dyDescent="0.25"/>
    <row r="528" ht="15" x14ac:dyDescent="0.25"/>
    <row r="529" ht="15" x14ac:dyDescent="0.25"/>
    <row r="530" ht="15" x14ac:dyDescent="0.25"/>
    <row r="531" ht="15" x14ac:dyDescent="0.25"/>
    <row r="532" ht="15" x14ac:dyDescent="0.25"/>
    <row r="533" ht="15" x14ac:dyDescent="0.25"/>
    <row r="534" ht="15" x14ac:dyDescent="0.25"/>
    <row r="535" ht="15" x14ac:dyDescent="0.25"/>
    <row r="536" ht="15" x14ac:dyDescent="0.25"/>
    <row r="537" ht="15" x14ac:dyDescent="0.25"/>
    <row r="538" ht="15" x14ac:dyDescent="0.25"/>
    <row r="539" ht="15" x14ac:dyDescent="0.25"/>
    <row r="540" ht="15" x14ac:dyDescent="0.25"/>
    <row r="541" ht="15" x14ac:dyDescent="0.25"/>
    <row r="542" ht="15" x14ac:dyDescent="0.25"/>
    <row r="543" ht="15" x14ac:dyDescent="0.25"/>
    <row r="544" ht="15" x14ac:dyDescent="0.25"/>
    <row r="545" ht="15" x14ac:dyDescent="0.25"/>
    <row r="546" ht="15" x14ac:dyDescent="0.25"/>
    <row r="547" ht="15" x14ac:dyDescent="0.25"/>
    <row r="548" ht="15" x14ac:dyDescent="0.25"/>
    <row r="549" ht="15" x14ac:dyDescent="0.25"/>
    <row r="550" ht="15" x14ac:dyDescent="0.25"/>
    <row r="551" ht="15" x14ac:dyDescent="0.25"/>
    <row r="552" ht="15" x14ac:dyDescent="0.25"/>
    <row r="553" ht="15" x14ac:dyDescent="0.25"/>
    <row r="554" ht="15" x14ac:dyDescent="0.25"/>
    <row r="555" ht="15" x14ac:dyDescent="0.25"/>
    <row r="556" ht="15" x14ac:dyDescent="0.25"/>
    <row r="557" ht="15" x14ac:dyDescent="0.25"/>
    <row r="558" ht="15" x14ac:dyDescent="0.25"/>
    <row r="559" ht="15" x14ac:dyDescent="0.25"/>
    <row r="560" ht="15" x14ac:dyDescent="0.25"/>
    <row r="561" ht="15" x14ac:dyDescent="0.25"/>
    <row r="562" ht="15" x14ac:dyDescent="0.25"/>
    <row r="563" ht="15" x14ac:dyDescent="0.25"/>
    <row r="564" ht="15" x14ac:dyDescent="0.25"/>
    <row r="565" ht="15" x14ac:dyDescent="0.25"/>
    <row r="566" ht="15" x14ac:dyDescent="0.25"/>
    <row r="567" ht="15" x14ac:dyDescent="0.25"/>
    <row r="568" ht="15" x14ac:dyDescent="0.25"/>
    <row r="569" ht="15" x14ac:dyDescent="0.25"/>
    <row r="570" ht="15" x14ac:dyDescent="0.25"/>
    <row r="571" ht="15" x14ac:dyDescent="0.25"/>
    <row r="572" ht="15" x14ac:dyDescent="0.25"/>
    <row r="573" ht="15" x14ac:dyDescent="0.25"/>
    <row r="574" ht="15" x14ac:dyDescent="0.25"/>
    <row r="575" ht="15" x14ac:dyDescent="0.25"/>
    <row r="576" ht="15" x14ac:dyDescent="0.25"/>
    <row r="577" ht="15" x14ac:dyDescent="0.25"/>
    <row r="578" ht="15" x14ac:dyDescent="0.25"/>
    <row r="579" ht="15" x14ac:dyDescent="0.25"/>
    <row r="580" ht="15" x14ac:dyDescent="0.25"/>
    <row r="581" ht="15" x14ac:dyDescent="0.25"/>
    <row r="582" ht="15" x14ac:dyDescent="0.25"/>
    <row r="583" ht="15" x14ac:dyDescent="0.25"/>
    <row r="584" ht="15" x14ac:dyDescent="0.25"/>
    <row r="585" ht="15" x14ac:dyDescent="0.25"/>
    <row r="586" ht="15" x14ac:dyDescent="0.25"/>
    <row r="587" ht="15" x14ac:dyDescent="0.25"/>
    <row r="588" ht="15" x14ac:dyDescent="0.25"/>
    <row r="589" ht="15" x14ac:dyDescent="0.25"/>
    <row r="590" ht="15" x14ac:dyDescent="0.25"/>
    <row r="591" ht="15" x14ac:dyDescent="0.25"/>
    <row r="592" ht="15" x14ac:dyDescent="0.25"/>
    <row r="593" ht="15" x14ac:dyDescent="0.25"/>
    <row r="594" ht="15" x14ac:dyDescent="0.25"/>
    <row r="595" ht="15" x14ac:dyDescent="0.25"/>
    <row r="596" ht="15" x14ac:dyDescent="0.25"/>
    <row r="597" ht="15" x14ac:dyDescent="0.25"/>
    <row r="598" ht="15" x14ac:dyDescent="0.25"/>
    <row r="599" ht="15" x14ac:dyDescent="0.25"/>
    <row r="600" ht="15" x14ac:dyDescent="0.25"/>
    <row r="601" ht="15" x14ac:dyDescent="0.25"/>
    <row r="602" ht="15" x14ac:dyDescent="0.25"/>
    <row r="603" ht="15" x14ac:dyDescent="0.25"/>
    <row r="604" ht="15" x14ac:dyDescent="0.25"/>
    <row r="605" ht="15" x14ac:dyDescent="0.25"/>
    <row r="606" ht="15" x14ac:dyDescent="0.25"/>
    <row r="607" ht="15" x14ac:dyDescent="0.25"/>
    <row r="608" ht="15" x14ac:dyDescent="0.25"/>
    <row r="609" ht="15" x14ac:dyDescent="0.25"/>
    <row r="610" ht="15" x14ac:dyDescent="0.25"/>
    <row r="611" ht="15" x14ac:dyDescent="0.25"/>
    <row r="612" ht="15" x14ac:dyDescent="0.25"/>
    <row r="613" ht="15" x14ac:dyDescent="0.25"/>
    <row r="614" ht="15" x14ac:dyDescent="0.25"/>
    <row r="615" ht="15" x14ac:dyDescent="0.25"/>
    <row r="616" ht="15" x14ac:dyDescent="0.25"/>
    <row r="617" ht="15" x14ac:dyDescent="0.25"/>
    <row r="618" ht="15" x14ac:dyDescent="0.25"/>
    <row r="619" ht="15" x14ac:dyDescent="0.25"/>
    <row r="620" ht="15" x14ac:dyDescent="0.25"/>
    <row r="621" ht="15" x14ac:dyDescent="0.25"/>
    <row r="622" ht="15" x14ac:dyDescent="0.25"/>
    <row r="623" ht="15" x14ac:dyDescent="0.25"/>
    <row r="624" ht="15" x14ac:dyDescent="0.25"/>
    <row r="625" ht="15" x14ac:dyDescent="0.25"/>
    <row r="626" ht="15" x14ac:dyDescent="0.25"/>
    <row r="627" ht="15" x14ac:dyDescent="0.25"/>
    <row r="628" ht="15" x14ac:dyDescent="0.25"/>
    <row r="629" ht="15" x14ac:dyDescent="0.25"/>
    <row r="630" ht="15" x14ac:dyDescent="0.25"/>
    <row r="631" ht="15" x14ac:dyDescent="0.25"/>
    <row r="632" ht="15" x14ac:dyDescent="0.25"/>
    <row r="633" ht="15" x14ac:dyDescent="0.25"/>
    <row r="634" ht="15" x14ac:dyDescent="0.25"/>
    <row r="635" ht="15" x14ac:dyDescent="0.25"/>
    <row r="636" ht="15" x14ac:dyDescent="0.25"/>
    <row r="637" ht="15" x14ac:dyDescent="0.25"/>
    <row r="638" ht="15" x14ac:dyDescent="0.25"/>
    <row r="639" ht="15" x14ac:dyDescent="0.25"/>
    <row r="640" ht="15" x14ac:dyDescent="0.25"/>
    <row r="641" ht="15" x14ac:dyDescent="0.25"/>
    <row r="642" ht="15" x14ac:dyDescent="0.25"/>
    <row r="643" ht="15" x14ac:dyDescent="0.25"/>
    <row r="644" ht="15" x14ac:dyDescent="0.25"/>
    <row r="645" ht="15" x14ac:dyDescent="0.25"/>
    <row r="646" ht="15" x14ac:dyDescent="0.25"/>
    <row r="647" ht="15" x14ac:dyDescent="0.25"/>
    <row r="648" ht="15" x14ac:dyDescent="0.25"/>
    <row r="649" ht="15" x14ac:dyDescent="0.25"/>
    <row r="650" ht="15" x14ac:dyDescent="0.25"/>
    <row r="651" ht="15" x14ac:dyDescent="0.25"/>
    <row r="652" ht="15" x14ac:dyDescent="0.25"/>
    <row r="653" ht="15" x14ac:dyDescent="0.25"/>
    <row r="654" ht="15" x14ac:dyDescent="0.25"/>
    <row r="655" ht="15" x14ac:dyDescent="0.25"/>
    <row r="656" ht="15" x14ac:dyDescent="0.25"/>
    <row r="657" ht="15" x14ac:dyDescent="0.25"/>
    <row r="658" ht="15" x14ac:dyDescent="0.25"/>
    <row r="659" ht="15" x14ac:dyDescent="0.25"/>
    <row r="660" ht="15" x14ac:dyDescent="0.25"/>
    <row r="661" ht="15" x14ac:dyDescent="0.25"/>
    <row r="662" ht="15" x14ac:dyDescent="0.25"/>
    <row r="663" ht="15" x14ac:dyDescent="0.25"/>
    <row r="664" ht="15" x14ac:dyDescent="0.25"/>
    <row r="665" ht="15" x14ac:dyDescent="0.25"/>
    <row r="666" ht="15" x14ac:dyDescent="0.25"/>
    <row r="667" ht="15" x14ac:dyDescent="0.25"/>
    <row r="668" ht="15" x14ac:dyDescent="0.25"/>
    <row r="669" ht="15" x14ac:dyDescent="0.25"/>
    <row r="670" ht="15" x14ac:dyDescent="0.25"/>
    <row r="671" ht="15" x14ac:dyDescent="0.25"/>
    <row r="672" ht="15" x14ac:dyDescent="0.25"/>
    <row r="673" ht="15" x14ac:dyDescent="0.25"/>
    <row r="674" ht="15" x14ac:dyDescent="0.25"/>
    <row r="675" ht="15" x14ac:dyDescent="0.25"/>
    <row r="676" ht="15" x14ac:dyDescent="0.25"/>
    <row r="677" ht="15" x14ac:dyDescent="0.25"/>
    <row r="678" ht="15" x14ac:dyDescent="0.25"/>
    <row r="679" ht="15" x14ac:dyDescent="0.25"/>
    <row r="680" ht="15" x14ac:dyDescent="0.25"/>
    <row r="681" ht="15" x14ac:dyDescent="0.25"/>
    <row r="682" ht="15" x14ac:dyDescent="0.25"/>
    <row r="683" ht="15" x14ac:dyDescent="0.25"/>
    <row r="684" ht="15" x14ac:dyDescent="0.25"/>
    <row r="685" ht="15" x14ac:dyDescent="0.25"/>
    <row r="686" ht="15" x14ac:dyDescent="0.25"/>
    <row r="687" ht="15" x14ac:dyDescent="0.25"/>
    <row r="688" ht="15" x14ac:dyDescent="0.25"/>
    <row r="689" ht="15" x14ac:dyDescent="0.25"/>
    <row r="690" ht="15" x14ac:dyDescent="0.25"/>
    <row r="691" ht="15" x14ac:dyDescent="0.25"/>
    <row r="692" ht="15" x14ac:dyDescent="0.25"/>
    <row r="693" ht="15" x14ac:dyDescent="0.25"/>
    <row r="694" ht="15" x14ac:dyDescent="0.25"/>
    <row r="695" ht="15" x14ac:dyDescent="0.25"/>
    <row r="696" ht="15" x14ac:dyDescent="0.25"/>
    <row r="697" ht="15" x14ac:dyDescent="0.25"/>
    <row r="698" ht="15" x14ac:dyDescent="0.25"/>
    <row r="699" ht="15" x14ac:dyDescent="0.25"/>
    <row r="700" ht="15" x14ac:dyDescent="0.25"/>
    <row r="701" ht="15" x14ac:dyDescent="0.25"/>
    <row r="702" ht="15" x14ac:dyDescent="0.25"/>
    <row r="703" ht="15" x14ac:dyDescent="0.25"/>
    <row r="704" ht="15" x14ac:dyDescent="0.25"/>
    <row r="705" ht="15" x14ac:dyDescent="0.25"/>
    <row r="706" ht="15" x14ac:dyDescent="0.25"/>
    <row r="707" ht="15" x14ac:dyDescent="0.25"/>
    <row r="708" ht="15" x14ac:dyDescent="0.25"/>
    <row r="709" ht="15" x14ac:dyDescent="0.25"/>
    <row r="710" ht="15" x14ac:dyDescent="0.25"/>
    <row r="711" ht="15" x14ac:dyDescent="0.25"/>
    <row r="712" ht="15" x14ac:dyDescent="0.25"/>
    <row r="713" ht="15" x14ac:dyDescent="0.25"/>
    <row r="714" ht="15" x14ac:dyDescent="0.25"/>
    <row r="715" ht="15" x14ac:dyDescent="0.25"/>
    <row r="716" ht="15" x14ac:dyDescent="0.25"/>
    <row r="717" ht="15" x14ac:dyDescent="0.25"/>
    <row r="718" ht="15" x14ac:dyDescent="0.25"/>
    <row r="719" ht="15" x14ac:dyDescent="0.25"/>
    <row r="720" ht="15" x14ac:dyDescent="0.25"/>
    <row r="721" ht="15" x14ac:dyDescent="0.25"/>
    <row r="722" ht="15" x14ac:dyDescent="0.25"/>
    <row r="723" ht="15" x14ac:dyDescent="0.25"/>
    <row r="724" ht="15" x14ac:dyDescent="0.25"/>
    <row r="725" ht="15" x14ac:dyDescent="0.25"/>
    <row r="726" ht="15" x14ac:dyDescent="0.25"/>
    <row r="727" ht="15" x14ac:dyDescent="0.25"/>
    <row r="728" ht="15" x14ac:dyDescent="0.25"/>
    <row r="729" ht="15" x14ac:dyDescent="0.25"/>
    <row r="730" ht="15" x14ac:dyDescent="0.25"/>
    <row r="731" ht="15" x14ac:dyDescent="0.25"/>
    <row r="732" ht="15" x14ac:dyDescent="0.25"/>
    <row r="733" ht="15" x14ac:dyDescent="0.25"/>
    <row r="734" ht="15" x14ac:dyDescent="0.25"/>
    <row r="735" ht="15" x14ac:dyDescent="0.25"/>
    <row r="736" ht="15" x14ac:dyDescent="0.25"/>
    <row r="737" ht="15" x14ac:dyDescent="0.25"/>
    <row r="738" ht="15" x14ac:dyDescent="0.25"/>
    <row r="739" ht="15" x14ac:dyDescent="0.25"/>
    <row r="740" ht="15" x14ac:dyDescent="0.25"/>
    <row r="741" ht="15" x14ac:dyDescent="0.25"/>
    <row r="742" ht="15" x14ac:dyDescent="0.25"/>
    <row r="743" ht="15" x14ac:dyDescent="0.25"/>
    <row r="744" ht="15" x14ac:dyDescent="0.25"/>
    <row r="745" ht="15" x14ac:dyDescent="0.25"/>
    <row r="746" ht="15" x14ac:dyDescent="0.25"/>
    <row r="747" ht="15" x14ac:dyDescent="0.25"/>
    <row r="748" ht="15" x14ac:dyDescent="0.25"/>
    <row r="749" ht="15" x14ac:dyDescent="0.25"/>
    <row r="750" ht="15" x14ac:dyDescent="0.25"/>
    <row r="751" ht="15" x14ac:dyDescent="0.25"/>
    <row r="752" ht="15" x14ac:dyDescent="0.25"/>
    <row r="753" ht="15" x14ac:dyDescent="0.25"/>
    <row r="754" ht="15" x14ac:dyDescent="0.25"/>
    <row r="755" ht="15" x14ac:dyDescent="0.25"/>
    <row r="756" ht="15" x14ac:dyDescent="0.25"/>
    <row r="757" ht="15" x14ac:dyDescent="0.25"/>
    <row r="758" ht="15" x14ac:dyDescent="0.25"/>
    <row r="759" ht="15" x14ac:dyDescent="0.25"/>
    <row r="760" ht="15" x14ac:dyDescent="0.25"/>
    <row r="761" ht="15" x14ac:dyDescent="0.25"/>
    <row r="762" ht="15" x14ac:dyDescent="0.25"/>
    <row r="763" ht="15" x14ac:dyDescent="0.25"/>
    <row r="764" ht="15" x14ac:dyDescent="0.25"/>
    <row r="765" ht="15" x14ac:dyDescent="0.25"/>
    <row r="766" ht="15" x14ac:dyDescent="0.25"/>
    <row r="767" ht="15" x14ac:dyDescent="0.25"/>
    <row r="768" ht="15" x14ac:dyDescent="0.25"/>
    <row r="769" ht="15" x14ac:dyDescent="0.25"/>
    <row r="770" ht="15" x14ac:dyDescent="0.25"/>
    <row r="771" ht="15" x14ac:dyDescent="0.25"/>
    <row r="772" ht="15" x14ac:dyDescent="0.25"/>
    <row r="773" ht="15" x14ac:dyDescent="0.25"/>
    <row r="774" ht="15" x14ac:dyDescent="0.25"/>
    <row r="775" ht="15" x14ac:dyDescent="0.25"/>
    <row r="776" ht="15" x14ac:dyDescent="0.25"/>
    <row r="777" ht="15" x14ac:dyDescent="0.25"/>
    <row r="778" ht="15" x14ac:dyDescent="0.25"/>
    <row r="779" ht="15" x14ac:dyDescent="0.25"/>
    <row r="780" ht="15" x14ac:dyDescent="0.25"/>
    <row r="781" ht="15" x14ac:dyDescent="0.25"/>
    <row r="782" ht="15" x14ac:dyDescent="0.25"/>
    <row r="783" ht="15" x14ac:dyDescent="0.25"/>
    <row r="784" ht="15" x14ac:dyDescent="0.25"/>
    <row r="785" ht="15" x14ac:dyDescent="0.25"/>
    <row r="786" ht="15" x14ac:dyDescent="0.25"/>
    <row r="787" ht="15" x14ac:dyDescent="0.25"/>
    <row r="788" ht="15" x14ac:dyDescent="0.25"/>
    <row r="789" ht="15" x14ac:dyDescent="0.25"/>
    <row r="790" ht="15" x14ac:dyDescent="0.25"/>
    <row r="791" ht="15" x14ac:dyDescent="0.25"/>
    <row r="792" ht="15" x14ac:dyDescent="0.25"/>
    <row r="793" ht="15" x14ac:dyDescent="0.25"/>
    <row r="794" ht="15" x14ac:dyDescent="0.25"/>
    <row r="795" ht="15" x14ac:dyDescent="0.25"/>
    <row r="796" ht="15" x14ac:dyDescent="0.25"/>
    <row r="797" ht="15" x14ac:dyDescent="0.25"/>
    <row r="798" ht="15" x14ac:dyDescent="0.25"/>
    <row r="799" ht="15" x14ac:dyDescent="0.25"/>
    <row r="800" ht="15" x14ac:dyDescent="0.25"/>
    <row r="801" ht="15" x14ac:dyDescent="0.25"/>
    <row r="802" ht="15" x14ac:dyDescent="0.25"/>
    <row r="803" ht="15" x14ac:dyDescent="0.25"/>
    <row r="804" ht="15" x14ac:dyDescent="0.25"/>
    <row r="805" ht="15" x14ac:dyDescent="0.25"/>
    <row r="806" ht="15" x14ac:dyDescent="0.25"/>
    <row r="807" ht="15" x14ac:dyDescent="0.25"/>
    <row r="808" ht="15" x14ac:dyDescent="0.25"/>
    <row r="809" ht="15" x14ac:dyDescent="0.25"/>
    <row r="810" ht="15" x14ac:dyDescent="0.25"/>
    <row r="811" ht="15" x14ac:dyDescent="0.25"/>
    <row r="812" ht="15" x14ac:dyDescent="0.25"/>
    <row r="813" ht="15" x14ac:dyDescent="0.25"/>
    <row r="814" ht="15" x14ac:dyDescent="0.25"/>
    <row r="815" ht="15" x14ac:dyDescent="0.25"/>
    <row r="816" ht="15" x14ac:dyDescent="0.25"/>
    <row r="817" ht="15" x14ac:dyDescent="0.25"/>
    <row r="818" ht="15" x14ac:dyDescent="0.25"/>
    <row r="819" ht="15" x14ac:dyDescent="0.25"/>
    <row r="820" ht="15" x14ac:dyDescent="0.25"/>
    <row r="821" ht="15" x14ac:dyDescent="0.25"/>
    <row r="822" ht="15" x14ac:dyDescent="0.25"/>
    <row r="823" ht="15" x14ac:dyDescent="0.25"/>
    <row r="824" ht="15" x14ac:dyDescent="0.25"/>
    <row r="825" ht="15" x14ac:dyDescent="0.25"/>
    <row r="826" ht="15" x14ac:dyDescent="0.25"/>
    <row r="827" ht="15" x14ac:dyDescent="0.25"/>
    <row r="828" ht="15" x14ac:dyDescent="0.25"/>
    <row r="829" ht="15" x14ac:dyDescent="0.25"/>
    <row r="830" ht="15" x14ac:dyDescent="0.25"/>
    <row r="831" ht="15" x14ac:dyDescent="0.25"/>
    <row r="832" ht="15" x14ac:dyDescent="0.25"/>
    <row r="833" ht="15" x14ac:dyDescent="0.25"/>
    <row r="834" ht="15" x14ac:dyDescent="0.25"/>
    <row r="835" ht="15" x14ac:dyDescent="0.25"/>
    <row r="836" ht="15" x14ac:dyDescent="0.25"/>
    <row r="837" ht="15" x14ac:dyDescent="0.25"/>
    <row r="838" ht="15" x14ac:dyDescent="0.25"/>
    <row r="839" ht="15" x14ac:dyDescent="0.25"/>
    <row r="840" ht="15" x14ac:dyDescent="0.25"/>
    <row r="841" ht="15" x14ac:dyDescent="0.25"/>
    <row r="842" ht="15" x14ac:dyDescent="0.25"/>
    <row r="843" ht="15" x14ac:dyDescent="0.25"/>
    <row r="844" ht="15" x14ac:dyDescent="0.25"/>
    <row r="845" ht="15" x14ac:dyDescent="0.25"/>
    <row r="846" ht="15" x14ac:dyDescent="0.25"/>
    <row r="847" ht="15" x14ac:dyDescent="0.25"/>
    <row r="848" ht="15" x14ac:dyDescent="0.25"/>
    <row r="849" ht="15" x14ac:dyDescent="0.25"/>
    <row r="850" ht="15" x14ac:dyDescent="0.25"/>
    <row r="851" ht="15" x14ac:dyDescent="0.25"/>
    <row r="852" ht="15" x14ac:dyDescent="0.25"/>
    <row r="853" ht="15" x14ac:dyDescent="0.25"/>
    <row r="854" ht="15" x14ac:dyDescent="0.25"/>
    <row r="855" ht="15" x14ac:dyDescent="0.25"/>
    <row r="856" ht="15" x14ac:dyDescent="0.25"/>
    <row r="857" ht="15" x14ac:dyDescent="0.25"/>
    <row r="858" ht="15" x14ac:dyDescent="0.25"/>
    <row r="859" ht="15" x14ac:dyDescent="0.25"/>
    <row r="860" ht="15" x14ac:dyDescent="0.25"/>
    <row r="861" ht="15" x14ac:dyDescent="0.25"/>
    <row r="862" ht="15" x14ac:dyDescent="0.25"/>
    <row r="863" ht="15" x14ac:dyDescent="0.25"/>
    <row r="864" ht="15" x14ac:dyDescent="0.25"/>
    <row r="865" ht="15" x14ac:dyDescent="0.25"/>
    <row r="866" ht="15" x14ac:dyDescent="0.25"/>
    <row r="867" ht="15" x14ac:dyDescent="0.25"/>
    <row r="868" ht="15" x14ac:dyDescent="0.25"/>
    <row r="869" ht="15" x14ac:dyDescent="0.25"/>
    <row r="870" ht="15" x14ac:dyDescent="0.25"/>
    <row r="871" ht="15" x14ac:dyDescent="0.25"/>
    <row r="872" ht="15" x14ac:dyDescent="0.25"/>
    <row r="873" ht="15" x14ac:dyDescent="0.25"/>
    <row r="874" ht="15" x14ac:dyDescent="0.25"/>
    <row r="875" ht="15" x14ac:dyDescent="0.25"/>
    <row r="876" ht="15" x14ac:dyDescent="0.25"/>
    <row r="877" ht="15" x14ac:dyDescent="0.25"/>
    <row r="878" ht="15" x14ac:dyDescent="0.25"/>
    <row r="879" ht="15" x14ac:dyDescent="0.25"/>
    <row r="880" ht="15" x14ac:dyDescent="0.25"/>
    <row r="881" ht="15" x14ac:dyDescent="0.25"/>
    <row r="882" ht="15" x14ac:dyDescent="0.25"/>
    <row r="883" ht="15" x14ac:dyDescent="0.25"/>
    <row r="884" ht="15" x14ac:dyDescent="0.25"/>
    <row r="885" ht="15" x14ac:dyDescent="0.25"/>
    <row r="886" ht="15" x14ac:dyDescent="0.25"/>
    <row r="887" ht="15" x14ac:dyDescent="0.25"/>
    <row r="888" ht="15" x14ac:dyDescent="0.25"/>
    <row r="889" ht="15" x14ac:dyDescent="0.25"/>
    <row r="890" ht="15" x14ac:dyDescent="0.25"/>
    <row r="891" ht="15" x14ac:dyDescent="0.25"/>
    <row r="892" ht="15" x14ac:dyDescent="0.25"/>
    <row r="893" ht="15" x14ac:dyDescent="0.25"/>
    <row r="894" ht="15" x14ac:dyDescent="0.25"/>
    <row r="895" ht="15" x14ac:dyDescent="0.25"/>
    <row r="896" ht="15" x14ac:dyDescent="0.25"/>
    <row r="897" ht="15" x14ac:dyDescent="0.25"/>
    <row r="898" ht="15" x14ac:dyDescent="0.25"/>
    <row r="899" ht="15" x14ac:dyDescent="0.25"/>
    <row r="900" ht="15" x14ac:dyDescent="0.25"/>
    <row r="901" ht="15" x14ac:dyDescent="0.25"/>
    <row r="902" ht="15" x14ac:dyDescent="0.25"/>
    <row r="903" ht="15" x14ac:dyDescent="0.25"/>
    <row r="904" ht="15" x14ac:dyDescent="0.25"/>
    <row r="905" ht="15" x14ac:dyDescent="0.25"/>
    <row r="906" ht="15" x14ac:dyDescent="0.25"/>
    <row r="907" ht="15" x14ac:dyDescent="0.25"/>
    <row r="908" ht="15" x14ac:dyDescent="0.25"/>
    <row r="909" ht="15" x14ac:dyDescent="0.25"/>
    <row r="910" ht="15" x14ac:dyDescent="0.25"/>
    <row r="911" ht="15" x14ac:dyDescent="0.25"/>
    <row r="912" ht="15" x14ac:dyDescent="0.25"/>
    <row r="913" ht="15" x14ac:dyDescent="0.25"/>
    <row r="914" ht="15" x14ac:dyDescent="0.25"/>
    <row r="915" ht="15" x14ac:dyDescent="0.25"/>
    <row r="916" ht="15" x14ac:dyDescent="0.25"/>
    <row r="917" ht="15" x14ac:dyDescent="0.25"/>
    <row r="918" ht="15" x14ac:dyDescent="0.25"/>
    <row r="919" ht="15" x14ac:dyDescent="0.25"/>
    <row r="920" ht="15" x14ac:dyDescent="0.25"/>
    <row r="921" ht="15" x14ac:dyDescent="0.25"/>
    <row r="922" ht="15" x14ac:dyDescent="0.25"/>
    <row r="923" ht="15" x14ac:dyDescent="0.25"/>
    <row r="924" ht="15" x14ac:dyDescent="0.25"/>
    <row r="925" ht="15" x14ac:dyDescent="0.25"/>
    <row r="926" ht="15" x14ac:dyDescent="0.25"/>
    <row r="927" ht="15" x14ac:dyDescent="0.25"/>
    <row r="928" ht="15" x14ac:dyDescent="0.25"/>
    <row r="929" ht="15" x14ac:dyDescent="0.25"/>
    <row r="930" ht="15" x14ac:dyDescent="0.25"/>
    <row r="931" ht="15" x14ac:dyDescent="0.25"/>
    <row r="932" ht="15" x14ac:dyDescent="0.25"/>
    <row r="933" ht="15" x14ac:dyDescent="0.25"/>
    <row r="934" ht="15" x14ac:dyDescent="0.25"/>
    <row r="935" ht="15" x14ac:dyDescent="0.25"/>
    <row r="936" ht="15" x14ac:dyDescent="0.25"/>
    <row r="937" ht="15" x14ac:dyDescent="0.25"/>
    <row r="938" ht="15" x14ac:dyDescent="0.25"/>
    <row r="939" ht="15" x14ac:dyDescent="0.25"/>
    <row r="940" ht="15" x14ac:dyDescent="0.25"/>
    <row r="941" ht="15" x14ac:dyDescent="0.25"/>
    <row r="942" ht="15" x14ac:dyDescent="0.25"/>
    <row r="943" ht="15" x14ac:dyDescent="0.25"/>
    <row r="944" ht="15" x14ac:dyDescent="0.25"/>
    <row r="945" ht="15" x14ac:dyDescent="0.25"/>
    <row r="946" ht="15" x14ac:dyDescent="0.25"/>
    <row r="947" ht="15" x14ac:dyDescent="0.25"/>
    <row r="948" ht="15" x14ac:dyDescent="0.25"/>
    <row r="949" ht="15" x14ac:dyDescent="0.25"/>
    <row r="950" ht="15" x14ac:dyDescent="0.25"/>
    <row r="951" ht="15" x14ac:dyDescent="0.25"/>
    <row r="952" ht="15" x14ac:dyDescent="0.25"/>
    <row r="953" ht="15" x14ac:dyDescent="0.25"/>
    <row r="954" ht="15" x14ac:dyDescent="0.25"/>
    <row r="955" ht="15" x14ac:dyDescent="0.25"/>
    <row r="956" ht="15" x14ac:dyDescent="0.25"/>
    <row r="957" ht="15" x14ac:dyDescent="0.25"/>
    <row r="958" ht="15" x14ac:dyDescent="0.25"/>
    <row r="959" ht="15" x14ac:dyDescent="0.25"/>
    <row r="960" ht="15" x14ac:dyDescent="0.25"/>
    <row r="961" ht="15" x14ac:dyDescent="0.25"/>
    <row r="962" ht="15" x14ac:dyDescent="0.25"/>
    <row r="963" ht="15" x14ac:dyDescent="0.25"/>
    <row r="964" ht="15" x14ac:dyDescent="0.25"/>
    <row r="965" ht="15" x14ac:dyDescent="0.25"/>
    <row r="966" ht="15" x14ac:dyDescent="0.25"/>
    <row r="967" ht="15" x14ac:dyDescent="0.25"/>
    <row r="968" ht="15" x14ac:dyDescent="0.25"/>
    <row r="969" ht="15" x14ac:dyDescent="0.25"/>
    <row r="970" ht="15" x14ac:dyDescent="0.25"/>
    <row r="971" ht="15" x14ac:dyDescent="0.25"/>
    <row r="972" ht="15" x14ac:dyDescent="0.25"/>
    <row r="973" ht="15" x14ac:dyDescent="0.25"/>
    <row r="974" ht="15" x14ac:dyDescent="0.25"/>
    <row r="975" ht="15" x14ac:dyDescent="0.25"/>
    <row r="976" ht="15" x14ac:dyDescent="0.25"/>
    <row r="977" ht="15" x14ac:dyDescent="0.25"/>
    <row r="978" ht="15" x14ac:dyDescent="0.25"/>
    <row r="979" ht="15" x14ac:dyDescent="0.25"/>
    <row r="980" ht="15" x14ac:dyDescent="0.25"/>
    <row r="981" ht="15" x14ac:dyDescent="0.25"/>
    <row r="982" ht="15" x14ac:dyDescent="0.25"/>
    <row r="983" ht="15" x14ac:dyDescent="0.25"/>
    <row r="984" ht="15" x14ac:dyDescent="0.25"/>
    <row r="985" ht="15" x14ac:dyDescent="0.25"/>
    <row r="986" ht="15" x14ac:dyDescent="0.25"/>
    <row r="987" ht="15" x14ac:dyDescent="0.25"/>
    <row r="988" ht="15" x14ac:dyDescent="0.25"/>
    <row r="989" ht="15" x14ac:dyDescent="0.25"/>
    <row r="990" ht="15" x14ac:dyDescent="0.25"/>
    <row r="991" ht="15" x14ac:dyDescent="0.25"/>
    <row r="992" ht="15" x14ac:dyDescent="0.25"/>
    <row r="993" ht="15" x14ac:dyDescent="0.25"/>
    <row r="994" ht="15" x14ac:dyDescent="0.25"/>
    <row r="995" ht="15" x14ac:dyDescent="0.25"/>
    <row r="996" ht="15" x14ac:dyDescent="0.25"/>
    <row r="997" ht="15" x14ac:dyDescent="0.25"/>
    <row r="998" ht="15" x14ac:dyDescent="0.25"/>
    <row r="999" ht="15" x14ac:dyDescent="0.25"/>
    <row r="1000" ht="15" x14ac:dyDescent="0.25"/>
    <row r="1001" ht="15" x14ac:dyDescent="0.25"/>
    <row r="1002" ht="15" x14ac:dyDescent="0.25"/>
    <row r="1003" ht="15" x14ac:dyDescent="0.25"/>
    <row r="1004" ht="15" x14ac:dyDescent="0.25"/>
    <row r="1005" ht="15" x14ac:dyDescent="0.25"/>
    <row r="1006" ht="15" x14ac:dyDescent="0.25"/>
    <row r="1007" ht="15" x14ac:dyDescent="0.25"/>
    <row r="1008" ht="15" x14ac:dyDescent="0.25"/>
    <row r="1009" ht="15" x14ac:dyDescent="0.25"/>
    <row r="1010" ht="15" x14ac:dyDescent="0.25"/>
    <row r="1011" ht="15" x14ac:dyDescent="0.25"/>
    <row r="1012" ht="15" x14ac:dyDescent="0.25"/>
    <row r="1013" ht="15" x14ac:dyDescent="0.25"/>
    <row r="1014" ht="15" x14ac:dyDescent="0.25"/>
    <row r="1015" ht="15" x14ac:dyDescent="0.25"/>
    <row r="1016" ht="15" x14ac:dyDescent="0.25"/>
    <row r="1017" ht="15" x14ac:dyDescent="0.25"/>
    <row r="1018" ht="15" x14ac:dyDescent="0.25"/>
    <row r="1019" ht="15" x14ac:dyDescent="0.25"/>
    <row r="1020" ht="15" x14ac:dyDescent="0.25"/>
    <row r="1021" ht="15" x14ac:dyDescent="0.25"/>
    <row r="1022" ht="15" x14ac:dyDescent="0.25"/>
    <row r="1023" ht="15" x14ac:dyDescent="0.25"/>
    <row r="1024" ht="15" x14ac:dyDescent="0.25"/>
    <row r="1025" ht="15" x14ac:dyDescent="0.25"/>
    <row r="1026" ht="15" x14ac:dyDescent="0.25"/>
    <row r="1027" ht="15" x14ac:dyDescent="0.25"/>
    <row r="1028" ht="15" x14ac:dyDescent="0.25"/>
    <row r="1029" ht="15" x14ac:dyDescent="0.25"/>
    <row r="1030" ht="15" x14ac:dyDescent="0.25"/>
    <row r="1031" ht="15" x14ac:dyDescent="0.25"/>
    <row r="1032" ht="15" x14ac:dyDescent="0.25"/>
    <row r="1033" ht="15" x14ac:dyDescent="0.25"/>
    <row r="1034" ht="15" x14ac:dyDescent="0.25"/>
    <row r="1035" ht="15" x14ac:dyDescent="0.25"/>
    <row r="1036" ht="15" x14ac:dyDescent="0.25"/>
    <row r="1037" ht="15" x14ac:dyDescent="0.25"/>
    <row r="1038" ht="15" x14ac:dyDescent="0.25"/>
    <row r="1039" ht="15" x14ac:dyDescent="0.25"/>
    <row r="1040" ht="15" x14ac:dyDescent="0.25"/>
    <row r="1041" ht="15" x14ac:dyDescent="0.25"/>
    <row r="1042" ht="15" x14ac:dyDescent="0.25"/>
    <row r="1043" ht="15" x14ac:dyDescent="0.25"/>
    <row r="1044" ht="15" x14ac:dyDescent="0.25"/>
    <row r="1045" ht="15" x14ac:dyDescent="0.25"/>
    <row r="1046" ht="15" x14ac:dyDescent="0.25"/>
    <row r="1047" ht="15" x14ac:dyDescent="0.25"/>
    <row r="1048" ht="15" x14ac:dyDescent="0.25"/>
    <row r="1049" ht="15" x14ac:dyDescent="0.25"/>
    <row r="1050" ht="15" x14ac:dyDescent="0.25"/>
    <row r="1051" ht="15" x14ac:dyDescent="0.25"/>
    <row r="1052" ht="15" x14ac:dyDescent="0.25"/>
    <row r="1053" ht="15" x14ac:dyDescent="0.25"/>
    <row r="1054" ht="15" x14ac:dyDescent="0.25"/>
    <row r="1055" ht="15" x14ac:dyDescent="0.25"/>
    <row r="1056" ht="15" x14ac:dyDescent="0.25"/>
    <row r="1057" ht="15" x14ac:dyDescent="0.25"/>
    <row r="1058" ht="15" x14ac:dyDescent="0.25"/>
    <row r="1059" ht="15" x14ac:dyDescent="0.25"/>
    <row r="1060" ht="15" x14ac:dyDescent="0.25"/>
    <row r="1061" ht="15" x14ac:dyDescent="0.25"/>
    <row r="1062" ht="15" x14ac:dyDescent="0.25"/>
    <row r="1063" ht="15" x14ac:dyDescent="0.25"/>
    <row r="1064" ht="15" x14ac:dyDescent="0.25"/>
    <row r="1065" ht="15" x14ac:dyDescent="0.25"/>
    <row r="1066" ht="15" x14ac:dyDescent="0.25"/>
    <row r="1067" ht="15" x14ac:dyDescent="0.25"/>
    <row r="1068" ht="15" x14ac:dyDescent="0.25"/>
    <row r="1069" ht="15" x14ac:dyDescent="0.25"/>
    <row r="1070" ht="15" x14ac:dyDescent="0.25"/>
    <row r="1071" ht="15" x14ac:dyDescent="0.25"/>
    <row r="1072" ht="15" x14ac:dyDescent="0.25"/>
    <row r="1073" ht="15" x14ac:dyDescent="0.25"/>
    <row r="1074" ht="15" x14ac:dyDescent="0.25"/>
    <row r="1075" ht="15" x14ac:dyDescent="0.25"/>
    <row r="1076" ht="15" x14ac:dyDescent="0.25"/>
    <row r="1077" ht="15" x14ac:dyDescent="0.25"/>
    <row r="1078" ht="15" x14ac:dyDescent="0.25"/>
    <row r="1079" ht="15" x14ac:dyDescent="0.25"/>
    <row r="1080" ht="15" x14ac:dyDescent="0.25"/>
    <row r="1081" ht="15" x14ac:dyDescent="0.25"/>
    <row r="1082" ht="15" x14ac:dyDescent="0.25"/>
    <row r="1083" ht="15" x14ac:dyDescent="0.25"/>
    <row r="1084" ht="15" x14ac:dyDescent="0.25"/>
    <row r="1085" ht="15" x14ac:dyDescent="0.25"/>
    <row r="1086" ht="15" x14ac:dyDescent="0.25"/>
    <row r="1087" ht="15" x14ac:dyDescent="0.25"/>
    <row r="1088" ht="15" x14ac:dyDescent="0.25"/>
    <row r="1089" ht="15" x14ac:dyDescent="0.25"/>
    <row r="1090" ht="15" x14ac:dyDescent="0.25"/>
    <row r="1091" ht="15" x14ac:dyDescent="0.25"/>
    <row r="1092" ht="15" x14ac:dyDescent="0.25"/>
    <row r="1093" ht="15" x14ac:dyDescent="0.25"/>
    <row r="1094" ht="15" x14ac:dyDescent="0.25"/>
    <row r="1095" ht="15" x14ac:dyDescent="0.25"/>
    <row r="1096" ht="15" x14ac:dyDescent="0.25"/>
    <row r="1097" ht="15" x14ac:dyDescent="0.25"/>
    <row r="1098" ht="15" x14ac:dyDescent="0.25"/>
    <row r="1099" ht="15" x14ac:dyDescent="0.25"/>
    <row r="1100" ht="15" x14ac:dyDescent="0.25"/>
    <row r="1101" ht="15" x14ac:dyDescent="0.25"/>
    <row r="1102" ht="15" x14ac:dyDescent="0.25"/>
    <row r="1103" ht="15" x14ac:dyDescent="0.25"/>
    <row r="1104" ht="15" x14ac:dyDescent="0.25"/>
    <row r="1105" ht="15" x14ac:dyDescent="0.25"/>
    <row r="1106" ht="15" x14ac:dyDescent="0.25"/>
    <row r="1107" ht="15" x14ac:dyDescent="0.25"/>
    <row r="1108" ht="15" x14ac:dyDescent="0.25"/>
    <row r="1109" ht="15" x14ac:dyDescent="0.25"/>
    <row r="1110" ht="15" x14ac:dyDescent="0.25"/>
    <row r="1111" ht="15" x14ac:dyDescent="0.25"/>
    <row r="1112" ht="15" x14ac:dyDescent="0.25"/>
    <row r="1113" ht="15" x14ac:dyDescent="0.25"/>
    <row r="1114" ht="15" x14ac:dyDescent="0.25"/>
    <row r="1115" ht="15" x14ac:dyDescent="0.25"/>
    <row r="1116" ht="15" x14ac:dyDescent="0.25"/>
    <row r="1117" ht="15" x14ac:dyDescent="0.25"/>
    <row r="1118" ht="15" x14ac:dyDescent="0.25"/>
    <row r="1119" ht="15" x14ac:dyDescent="0.25"/>
    <row r="1120" ht="15" x14ac:dyDescent="0.25"/>
    <row r="1121" ht="15" x14ac:dyDescent="0.25"/>
    <row r="1122" ht="15" x14ac:dyDescent="0.25"/>
    <row r="1123" ht="15" x14ac:dyDescent="0.25"/>
    <row r="1124" ht="15" x14ac:dyDescent="0.25"/>
    <row r="1125" ht="15" x14ac:dyDescent="0.25"/>
    <row r="1126" ht="15" x14ac:dyDescent="0.25"/>
    <row r="1127" ht="15" x14ac:dyDescent="0.25"/>
    <row r="1128" ht="15" x14ac:dyDescent="0.25"/>
    <row r="1129" ht="15" x14ac:dyDescent="0.25"/>
    <row r="1130" ht="15" x14ac:dyDescent="0.25"/>
    <row r="1131" ht="15" x14ac:dyDescent="0.25"/>
    <row r="1132" ht="15" x14ac:dyDescent="0.25"/>
    <row r="1133" ht="15" x14ac:dyDescent="0.25"/>
    <row r="1134" ht="15" x14ac:dyDescent="0.25"/>
    <row r="1135" ht="15" x14ac:dyDescent="0.25"/>
    <row r="1136" ht="15" x14ac:dyDescent="0.25"/>
    <row r="1137" ht="15" x14ac:dyDescent="0.25"/>
    <row r="1138" ht="15" x14ac:dyDescent="0.25"/>
    <row r="1139" ht="15" x14ac:dyDescent="0.25"/>
    <row r="1140" ht="15" x14ac:dyDescent="0.25"/>
    <row r="1141" ht="15" x14ac:dyDescent="0.25"/>
    <row r="1142" ht="15" x14ac:dyDescent="0.25"/>
    <row r="1143" ht="15" x14ac:dyDescent="0.25"/>
    <row r="1144" ht="15" x14ac:dyDescent="0.25"/>
    <row r="1145" ht="15" x14ac:dyDescent="0.25"/>
    <row r="1146" ht="15" x14ac:dyDescent="0.25"/>
    <row r="1147" ht="15" x14ac:dyDescent="0.25"/>
    <row r="1148" ht="15" x14ac:dyDescent="0.25"/>
    <row r="1149" ht="15" x14ac:dyDescent="0.25"/>
    <row r="1150" ht="15" x14ac:dyDescent="0.25"/>
    <row r="1151" ht="15" x14ac:dyDescent="0.25"/>
    <row r="1152" ht="15" x14ac:dyDescent="0.25"/>
    <row r="1153" ht="15" x14ac:dyDescent="0.25"/>
    <row r="1154" ht="15" x14ac:dyDescent="0.25"/>
    <row r="1155" ht="15" x14ac:dyDescent="0.25"/>
    <row r="1156" ht="15" x14ac:dyDescent="0.25"/>
    <row r="1157" ht="15" x14ac:dyDescent="0.25"/>
    <row r="1158" ht="15" x14ac:dyDescent="0.25"/>
    <row r="1159" ht="15" x14ac:dyDescent="0.25"/>
    <row r="1160" ht="15" x14ac:dyDescent="0.25"/>
    <row r="1161" ht="15" x14ac:dyDescent="0.25"/>
  </sheetData>
  <mergeCells count="1826">
    <mergeCell ref="A233:D233"/>
    <mergeCell ref="A236:D238"/>
    <mergeCell ref="E236:J238"/>
    <mergeCell ref="X218:X219"/>
    <mergeCell ref="X221:X223"/>
    <mergeCell ref="X225:X227"/>
    <mergeCell ref="X186:X188"/>
    <mergeCell ref="X196:X198"/>
    <mergeCell ref="X199:X200"/>
    <mergeCell ref="X201:X202"/>
    <mergeCell ref="X206:X207"/>
    <mergeCell ref="F224:AB224"/>
    <mergeCell ref="AA218:AA219"/>
    <mergeCell ref="AA221:AA223"/>
    <mergeCell ref="AA159:AA160"/>
    <mergeCell ref="AA161:AA163"/>
    <mergeCell ref="AA165:AA166"/>
    <mergeCell ref="AA167:AA169"/>
    <mergeCell ref="AA170:AA171"/>
    <mergeCell ref="AA172:AA173"/>
    <mergeCell ref="AA206:AA207"/>
    <mergeCell ref="U225:U227"/>
    <mergeCell ref="V225:V227"/>
    <mergeCell ref="W225:W227"/>
    <mergeCell ref="V218:V219"/>
    <mergeCell ref="W213:W215"/>
    <mergeCell ref="U206:U207"/>
    <mergeCell ref="V206:V207"/>
    <mergeCell ref="W206:W207"/>
    <mergeCell ref="R199:R200"/>
    <mergeCell ref="S199:S200"/>
    <mergeCell ref="R201:R202"/>
    <mergeCell ref="P199:P200"/>
    <mergeCell ref="P201:P202"/>
    <mergeCell ref="AC7:AF7"/>
    <mergeCell ref="AA210:AA211"/>
    <mergeCell ref="AA213:AA215"/>
    <mergeCell ref="AA116:AA118"/>
    <mergeCell ref="AA120:AA125"/>
    <mergeCell ref="AA126:AA127"/>
    <mergeCell ref="AA129:AA133"/>
    <mergeCell ref="T7:X7"/>
    <mergeCell ref="X44:X50"/>
    <mergeCell ref="X51:X53"/>
    <mergeCell ref="X55:X58"/>
    <mergeCell ref="X59:X61"/>
    <mergeCell ref="X62:X64"/>
    <mergeCell ref="W20:W26"/>
    <mergeCell ref="V55:V58"/>
    <mergeCell ref="W55:W58"/>
    <mergeCell ref="V59:V61"/>
    <mergeCell ref="X80:X81"/>
    <mergeCell ref="X83:X84"/>
    <mergeCell ref="Y7:AB7"/>
    <mergeCell ref="AA9:AA11"/>
    <mergeCell ref="AA13:AA14"/>
    <mergeCell ref="AA20:AA26"/>
    <mergeCell ref="AA29:AA33"/>
    <mergeCell ref="AA34:AA39"/>
    <mergeCell ref="Z13:Z14"/>
    <mergeCell ref="F15:AB15"/>
    <mergeCell ref="G9:G14"/>
    <mergeCell ref="H9:H11"/>
    <mergeCell ref="X176:X177"/>
    <mergeCell ref="X178:X179"/>
    <mergeCell ref="Y13:Y14"/>
    <mergeCell ref="AA65:AA67"/>
    <mergeCell ref="AA69:AA70"/>
    <mergeCell ref="AA71:AA73"/>
    <mergeCell ref="AA74:AA76"/>
    <mergeCell ref="AA80:AA81"/>
    <mergeCell ref="F97:AB97"/>
    <mergeCell ref="AA225:AA227"/>
    <mergeCell ref="AA178:AA179"/>
    <mergeCell ref="AA192:AA193"/>
    <mergeCell ref="AA196:AA198"/>
    <mergeCell ref="AA199:AA200"/>
    <mergeCell ref="AA201:AA202"/>
    <mergeCell ref="AA181:AA182"/>
    <mergeCell ref="AA184:AA185"/>
    <mergeCell ref="V192:V193"/>
    <mergeCell ref="W192:W193"/>
    <mergeCell ref="U196:U198"/>
    <mergeCell ref="V196:V198"/>
    <mergeCell ref="W196:W198"/>
    <mergeCell ref="U199:U200"/>
    <mergeCell ref="V199:V200"/>
    <mergeCell ref="W199:W200"/>
    <mergeCell ref="U201:U202"/>
    <mergeCell ref="V201:V202"/>
    <mergeCell ref="W201:W202"/>
    <mergeCell ref="W210:W211"/>
    <mergeCell ref="U213:U215"/>
    <mergeCell ref="V213:V215"/>
    <mergeCell ref="Q201:Q202"/>
    <mergeCell ref="W59:W61"/>
    <mergeCell ref="W80:W81"/>
    <mergeCell ref="V103:V105"/>
    <mergeCell ref="W103:W105"/>
    <mergeCell ref="V83:V84"/>
    <mergeCell ref="V116:V118"/>
    <mergeCell ref="U161:U163"/>
    <mergeCell ref="W161:W163"/>
    <mergeCell ref="V147:V148"/>
    <mergeCell ref="W147:W148"/>
    <mergeCell ref="V149:V150"/>
    <mergeCell ref="V155:V156"/>
    <mergeCell ref="W155:W156"/>
    <mergeCell ref="V159:V160"/>
    <mergeCell ref="W159:W160"/>
    <mergeCell ref="V161:V163"/>
    <mergeCell ref="F92:AB92"/>
    <mergeCell ref="F93:F96"/>
    <mergeCell ref="G93:G96"/>
    <mergeCell ref="W98:W102"/>
    <mergeCell ref="R98:R102"/>
    <mergeCell ref="S98:S102"/>
    <mergeCell ref="O80:O81"/>
    <mergeCell ref="N138:N139"/>
    <mergeCell ref="N141:N144"/>
    <mergeCell ref="O141:O144"/>
    <mergeCell ref="M98:M102"/>
    <mergeCell ref="M103:M105"/>
    <mergeCell ref="R80:R81"/>
    <mergeCell ref="S80:S81"/>
    <mergeCell ref="R83:R84"/>
    <mergeCell ref="H88:H89"/>
    <mergeCell ref="I88:I89"/>
    <mergeCell ref="U59:U61"/>
    <mergeCell ref="R225:R227"/>
    <mergeCell ref="S225:S227"/>
    <mergeCell ref="U9:U11"/>
    <mergeCell ref="U13:U14"/>
    <mergeCell ref="V9:V11"/>
    <mergeCell ref="R218:R219"/>
    <mergeCell ref="S218:S219"/>
    <mergeCell ref="S201:S202"/>
    <mergeCell ref="R206:R207"/>
    <mergeCell ref="U55:U58"/>
    <mergeCell ref="U80:U81"/>
    <mergeCell ref="U83:U84"/>
    <mergeCell ref="U85:U87"/>
    <mergeCell ref="U88:U89"/>
    <mergeCell ref="R120:R125"/>
    <mergeCell ref="S120:S125"/>
    <mergeCell ref="V109:V112"/>
    <mergeCell ref="V114:V115"/>
    <mergeCell ref="U135:U137"/>
    <mergeCell ref="V135:V137"/>
    <mergeCell ref="U141:U144"/>
    <mergeCell ref="V141:V144"/>
    <mergeCell ref="V129:V133"/>
    <mergeCell ref="U120:U125"/>
    <mergeCell ref="V120:V125"/>
    <mergeCell ref="U126:U127"/>
    <mergeCell ref="U129:U133"/>
    <mergeCell ref="V85:V87"/>
    <mergeCell ref="V34:V39"/>
    <mergeCell ref="V51:V53"/>
    <mergeCell ref="U20:U26"/>
    <mergeCell ref="A7:O7"/>
    <mergeCell ref="P7:S7"/>
    <mergeCell ref="R9:R11"/>
    <mergeCell ref="S9:S11"/>
    <mergeCell ref="R13:R14"/>
    <mergeCell ref="S13:S14"/>
    <mergeCell ref="A9:A14"/>
    <mergeCell ref="E9:E14"/>
    <mergeCell ref="D9:D14"/>
    <mergeCell ref="C9:C14"/>
    <mergeCell ref="R55:R58"/>
    <mergeCell ref="S55:S58"/>
    <mergeCell ref="R126:R127"/>
    <mergeCell ref="S126:S127"/>
    <mergeCell ref="R129:R133"/>
    <mergeCell ref="S129:S133"/>
    <mergeCell ref="R59:R61"/>
    <mergeCell ref="S59:S61"/>
    <mergeCell ref="R62:R64"/>
    <mergeCell ref="S62:S64"/>
    <mergeCell ref="G98:G107"/>
    <mergeCell ref="H98:H102"/>
    <mergeCell ref="I98:I102"/>
    <mergeCell ref="P80:P81"/>
    <mergeCell ref="H80:H81"/>
    <mergeCell ref="I80:I81"/>
    <mergeCell ref="F108:AB108"/>
    <mergeCell ref="T103:T105"/>
    <mergeCell ref="I116:I118"/>
    <mergeCell ref="T98:T102"/>
    <mergeCell ref="U98:U102"/>
    <mergeCell ref="J98:J102"/>
    <mergeCell ref="AM218:AM219"/>
    <mergeCell ref="AM221:AM223"/>
    <mergeCell ref="AM225:AM227"/>
    <mergeCell ref="AM174:AM175"/>
    <mergeCell ref="AM176:AM177"/>
    <mergeCell ref="AM178:AM179"/>
    <mergeCell ref="AM181:AM182"/>
    <mergeCell ref="AM184:AM185"/>
    <mergeCell ref="AM186:AM188"/>
    <mergeCell ref="AM213:AM215"/>
    <mergeCell ref="AM138:AM139"/>
    <mergeCell ref="AM141:AM144"/>
    <mergeCell ref="AM147:AM148"/>
    <mergeCell ref="AM149:AM150"/>
    <mergeCell ref="Z181:Z182"/>
    <mergeCell ref="AM172:AM173"/>
    <mergeCell ref="AM161:AM163"/>
    <mergeCell ref="AM155:AM156"/>
    <mergeCell ref="AM159:AM160"/>
    <mergeCell ref="Z199:Z200"/>
    <mergeCell ref="Z213:Z215"/>
    <mergeCell ref="Z201:Z202"/>
    <mergeCell ref="Z216:Z217"/>
    <mergeCell ref="Z147:Z148"/>
    <mergeCell ref="Z149:Z150"/>
    <mergeCell ref="Z206:Z207"/>
    <mergeCell ref="Z210:Z211"/>
    <mergeCell ref="Z172:Z173"/>
    <mergeCell ref="F204:AB204"/>
    <mergeCell ref="Y206:Y207"/>
    <mergeCell ref="X174:X175"/>
    <mergeCell ref="W141:W144"/>
    <mergeCell ref="Z225:Z227"/>
    <mergeCell ref="Z178:Z179"/>
    <mergeCell ref="AM201:AM202"/>
    <mergeCell ref="AM206:AM207"/>
    <mergeCell ref="AM210:AM211"/>
    <mergeCell ref="AM192:AM193"/>
    <mergeCell ref="AM196:AM198"/>
    <mergeCell ref="AM170:AM171"/>
    <mergeCell ref="AM9:AM11"/>
    <mergeCell ref="AM13:AM14"/>
    <mergeCell ref="AM20:AM26"/>
    <mergeCell ref="AM29:AM33"/>
    <mergeCell ref="AM34:AM39"/>
    <mergeCell ref="AM41:AM42"/>
    <mergeCell ref="AM165:AM166"/>
    <mergeCell ref="AM167:AM169"/>
    <mergeCell ref="AM120:AM125"/>
    <mergeCell ref="AM83:AM84"/>
    <mergeCell ref="AM85:AM87"/>
    <mergeCell ref="AM88:AM89"/>
    <mergeCell ref="AM98:AM102"/>
    <mergeCell ref="AM103:AM105"/>
    <mergeCell ref="AM44:AM50"/>
    <mergeCell ref="AM51:AM53"/>
    <mergeCell ref="AM55:AM58"/>
    <mergeCell ref="AM80:AM81"/>
    <mergeCell ref="AM109:AM112"/>
    <mergeCell ref="AB213:AB215"/>
    <mergeCell ref="AK9:AK11"/>
    <mergeCell ref="AK13:AK14"/>
    <mergeCell ref="AF41:AF42"/>
    <mergeCell ref="AM216:AM217"/>
    <mergeCell ref="Q59:Q61"/>
    <mergeCell ref="Q199:Q200"/>
    <mergeCell ref="Q80:Q81"/>
    <mergeCell ref="Q62:Q64"/>
    <mergeCell ref="Y62:Y64"/>
    <mergeCell ref="AM59:AM61"/>
    <mergeCell ref="AM62:AM64"/>
    <mergeCell ref="AM65:AM67"/>
    <mergeCell ref="AI59:AI61"/>
    <mergeCell ref="AM126:AM127"/>
    <mergeCell ref="AM129:AM133"/>
    <mergeCell ref="AM135:AM137"/>
    <mergeCell ref="AK59:AK61"/>
    <mergeCell ref="AB62:AB64"/>
    <mergeCell ref="AM114:AM115"/>
    <mergeCell ref="AM116:AM118"/>
    <mergeCell ref="AM69:AM70"/>
    <mergeCell ref="AM71:AM73"/>
    <mergeCell ref="AM74:AM76"/>
    <mergeCell ref="AM199:AM200"/>
    <mergeCell ref="Z116:Z118"/>
    <mergeCell ref="Z126:Z127"/>
    <mergeCell ref="Z59:Z61"/>
    <mergeCell ref="Z62:Z64"/>
    <mergeCell ref="Z65:Z67"/>
    <mergeCell ref="Z129:Z133"/>
    <mergeCell ref="Z114:Z115"/>
    <mergeCell ref="R155:R156"/>
    <mergeCell ref="S155:S156"/>
    <mergeCell ref="R161:R163"/>
    <mergeCell ref="S161:S163"/>
    <mergeCell ref="AI62:AI64"/>
    <mergeCell ref="M201:M202"/>
    <mergeCell ref="O213:O215"/>
    <mergeCell ref="P213:P215"/>
    <mergeCell ref="N213:N215"/>
    <mergeCell ref="I201:I202"/>
    <mergeCell ref="K213:K215"/>
    <mergeCell ref="M213:M215"/>
    <mergeCell ref="J206:J207"/>
    <mergeCell ref="K206:K207"/>
    <mergeCell ref="AJ59:AJ61"/>
    <mergeCell ref="H201:H202"/>
    <mergeCell ref="L206:L207"/>
    <mergeCell ref="AB201:AB202"/>
    <mergeCell ref="AB184:AB185"/>
    <mergeCell ref="AB186:AB188"/>
    <mergeCell ref="AB199:AB200"/>
    <mergeCell ref="P65:P67"/>
    <mergeCell ref="R165:R166"/>
    <mergeCell ref="S165:S166"/>
    <mergeCell ref="S206:S207"/>
    <mergeCell ref="R178:R179"/>
    <mergeCell ref="S178:S179"/>
    <mergeCell ref="R181:R182"/>
    <mergeCell ref="S181:S182"/>
    <mergeCell ref="R184:R185"/>
    <mergeCell ref="S184:S185"/>
    <mergeCell ref="P59:P61"/>
    <mergeCell ref="N59:N61"/>
    <mergeCell ref="N62:N64"/>
    <mergeCell ref="O62:O64"/>
    <mergeCell ref="P62:P64"/>
    <mergeCell ref="H59:H61"/>
    <mergeCell ref="A192:A203"/>
    <mergeCell ref="B192:B203"/>
    <mergeCell ref="C192:C203"/>
    <mergeCell ref="D192:D203"/>
    <mergeCell ref="H199:H200"/>
    <mergeCell ref="M196:M198"/>
    <mergeCell ref="E192:E203"/>
    <mergeCell ref="F192:F203"/>
    <mergeCell ref="G192:G203"/>
    <mergeCell ref="I199:I200"/>
    <mergeCell ref="N199:N200"/>
    <mergeCell ref="N201:N202"/>
    <mergeCell ref="L201:L202"/>
    <mergeCell ref="F212:AB212"/>
    <mergeCell ref="F205:F211"/>
    <mergeCell ref="G205:G211"/>
    <mergeCell ref="H206:H207"/>
    <mergeCell ref="O201:O202"/>
    <mergeCell ref="R210:R211"/>
    <mergeCell ref="S210:S211"/>
    <mergeCell ref="N206:N207"/>
    <mergeCell ref="N196:N198"/>
    <mergeCell ref="K201:K202"/>
    <mergeCell ref="J199:J200"/>
    <mergeCell ref="L199:L200"/>
    <mergeCell ref="K199:K200"/>
    <mergeCell ref="J201:J202"/>
    <mergeCell ref="M199:M200"/>
    <mergeCell ref="O199:O200"/>
    <mergeCell ref="M206:M207"/>
    <mergeCell ref="O206:O207"/>
    <mergeCell ref="P206:P207"/>
    <mergeCell ref="I165:I166"/>
    <mergeCell ref="J165:J166"/>
    <mergeCell ref="K165:K166"/>
    <mergeCell ref="M138:M139"/>
    <mergeCell ref="L147:L148"/>
    <mergeCell ref="M147:M148"/>
    <mergeCell ref="J155:J156"/>
    <mergeCell ref="I155:I156"/>
    <mergeCell ref="I147:I148"/>
    <mergeCell ref="K155:K156"/>
    <mergeCell ref="L135:L137"/>
    <mergeCell ref="M135:M137"/>
    <mergeCell ref="J147:J148"/>
    <mergeCell ref="K147:K148"/>
    <mergeCell ref="I138:I139"/>
    <mergeCell ref="J138:J139"/>
    <mergeCell ref="K138:K139"/>
    <mergeCell ref="L138:L139"/>
    <mergeCell ref="M141:M144"/>
    <mergeCell ref="L159:L160"/>
    <mergeCell ref="F152:AB152"/>
    <mergeCell ref="T155:T156"/>
    <mergeCell ref="AA155:AA156"/>
    <mergeCell ref="M159:M160"/>
    <mergeCell ref="N159:N160"/>
    <mergeCell ref="F164:AB164"/>
    <mergeCell ref="Z165:Z166"/>
    <mergeCell ref="U147:U148"/>
    <mergeCell ref="U149:U150"/>
    <mergeCell ref="U155:U156"/>
    <mergeCell ref="U159:U160"/>
    <mergeCell ref="A135:A151"/>
    <mergeCell ref="B135:B151"/>
    <mergeCell ref="C135:C151"/>
    <mergeCell ref="C109:C118"/>
    <mergeCell ref="A120:A127"/>
    <mergeCell ref="B109:B118"/>
    <mergeCell ref="D93:D96"/>
    <mergeCell ref="E93:E96"/>
    <mergeCell ref="G44:G53"/>
    <mergeCell ref="H44:H50"/>
    <mergeCell ref="I135:I137"/>
    <mergeCell ref="I59:I61"/>
    <mergeCell ref="J59:J61"/>
    <mergeCell ref="K59:K61"/>
    <mergeCell ref="L59:L61"/>
    <mergeCell ref="J80:J81"/>
    <mergeCell ref="K80:K81"/>
    <mergeCell ref="L80:L81"/>
    <mergeCell ref="K98:K102"/>
    <mergeCell ref="L98:L102"/>
    <mergeCell ref="K129:K133"/>
    <mergeCell ref="A44:A53"/>
    <mergeCell ref="B44:B53"/>
    <mergeCell ref="C44:C53"/>
    <mergeCell ref="D44:D53"/>
    <mergeCell ref="E44:E53"/>
    <mergeCell ref="A98:A107"/>
    <mergeCell ref="B98:B107"/>
    <mergeCell ref="C98:C107"/>
    <mergeCell ref="D98:D107"/>
    <mergeCell ref="I44:I50"/>
    <mergeCell ref="A93:A96"/>
    <mergeCell ref="B93:B96"/>
    <mergeCell ref="C93:C96"/>
    <mergeCell ref="A109:A118"/>
    <mergeCell ref="M80:M81"/>
    <mergeCell ref="A83:A91"/>
    <mergeCell ref="B83:B91"/>
    <mergeCell ref="C83:C91"/>
    <mergeCell ref="D83:D91"/>
    <mergeCell ref="E83:E91"/>
    <mergeCell ref="F83:F91"/>
    <mergeCell ref="AI9:AI11"/>
    <mergeCell ref="AE9:AE11"/>
    <mergeCell ref="AF9:AF11"/>
    <mergeCell ref="AB9:AB11"/>
    <mergeCell ref="X13:X14"/>
    <mergeCell ref="AC9:AC11"/>
    <mergeCell ref="AE13:AE14"/>
    <mergeCell ref="AB13:AB14"/>
    <mergeCell ref="AF13:AF14"/>
    <mergeCell ref="A19:A42"/>
    <mergeCell ref="B19:B42"/>
    <mergeCell ref="C19:C42"/>
    <mergeCell ref="D19:D42"/>
    <mergeCell ref="E19:E42"/>
    <mergeCell ref="F19:F42"/>
    <mergeCell ref="A16:A17"/>
    <mergeCell ref="B16:B17"/>
    <mergeCell ref="C16:C17"/>
    <mergeCell ref="D16:D17"/>
    <mergeCell ref="E16:E17"/>
    <mergeCell ref="F9:F14"/>
    <mergeCell ref="B9:B14"/>
    <mergeCell ref="AJ9:AJ11"/>
    <mergeCell ref="H13:H14"/>
    <mergeCell ref="I13:I14"/>
    <mergeCell ref="J13:J14"/>
    <mergeCell ref="K13:K14"/>
    <mergeCell ref="L13:L14"/>
    <mergeCell ref="M13:M14"/>
    <mergeCell ref="N13:N14"/>
    <mergeCell ref="Q13:Q14"/>
    <mergeCell ref="N9:N11"/>
    <mergeCell ref="AD9:AD11"/>
    <mergeCell ref="Q9:Q11"/>
    <mergeCell ref="Y9:Y11"/>
    <mergeCell ref="X9:X11"/>
    <mergeCell ref="T9:T11"/>
    <mergeCell ref="Z9:Z11"/>
    <mergeCell ref="N80:N81"/>
    <mergeCell ref="W9:W11"/>
    <mergeCell ref="W13:W14"/>
    <mergeCell ref="J9:J11"/>
    <mergeCell ref="K9:K11"/>
    <mergeCell ref="L9:L11"/>
    <mergeCell ref="M9:M11"/>
    <mergeCell ref="M20:M26"/>
    <mergeCell ref="AC13:AC14"/>
    <mergeCell ref="AD13:AD14"/>
    <mergeCell ref="AI13:AI14"/>
    <mergeCell ref="AJ13:AJ14"/>
    <mergeCell ref="T13:T14"/>
    <mergeCell ref="T20:T26"/>
    <mergeCell ref="R20:R26"/>
    <mergeCell ref="S20:S26"/>
    <mergeCell ref="F16:F17"/>
    <mergeCell ref="G16:G17"/>
    <mergeCell ref="F18:AB18"/>
    <mergeCell ref="G19:G42"/>
    <mergeCell ref="I9:I11"/>
    <mergeCell ref="O9:O11"/>
    <mergeCell ref="P9:P11"/>
    <mergeCell ref="O13:O14"/>
    <mergeCell ref="P13:P14"/>
    <mergeCell ref="V13:V14"/>
    <mergeCell ref="AJ20:AJ26"/>
    <mergeCell ref="AK20:AK26"/>
    <mergeCell ref="AL20:AL26"/>
    <mergeCell ref="H29:H33"/>
    <mergeCell ref="I29:I33"/>
    <mergeCell ref="J29:J33"/>
    <mergeCell ref="K29:K33"/>
    <mergeCell ref="L29:L33"/>
    <mergeCell ref="M29:M33"/>
    <mergeCell ref="N29:N33"/>
    <mergeCell ref="AE20:AE26"/>
    <mergeCell ref="AF20:AF26"/>
    <mergeCell ref="AC20:AC26"/>
    <mergeCell ref="X20:X26"/>
    <mergeCell ref="AD20:AD26"/>
    <mergeCell ref="AI20:AI26"/>
    <mergeCell ref="Z20:Z26"/>
    <mergeCell ref="N20:N26"/>
    <mergeCell ref="O20:O26"/>
    <mergeCell ref="P20:P26"/>
    <mergeCell ref="Q20:Q26"/>
    <mergeCell ref="Y20:Y26"/>
    <mergeCell ref="V20:V26"/>
    <mergeCell ref="H20:H26"/>
    <mergeCell ref="I20:I26"/>
    <mergeCell ref="J20:J26"/>
    <mergeCell ref="K20:K26"/>
    <mergeCell ref="L20:L26"/>
    <mergeCell ref="AI29:AI33"/>
    <mergeCell ref="AJ29:AJ33"/>
    <mergeCell ref="AK29:AK33"/>
    <mergeCell ref="H34:H39"/>
    <mergeCell ref="I34:I39"/>
    <mergeCell ref="J34:J39"/>
    <mergeCell ref="K34:K39"/>
    <mergeCell ref="L34:L39"/>
    <mergeCell ref="M34:M39"/>
    <mergeCell ref="AF34:AF39"/>
    <mergeCell ref="U29:U33"/>
    <mergeCell ref="Y29:Y33"/>
    <mergeCell ref="AE29:AE33"/>
    <mergeCell ref="X29:X33"/>
    <mergeCell ref="AF29:AF33"/>
    <mergeCell ref="AC29:AC33"/>
    <mergeCell ref="AD29:AD33"/>
    <mergeCell ref="Z29:Z33"/>
    <mergeCell ref="V29:V33"/>
    <mergeCell ref="W29:W33"/>
    <mergeCell ref="O29:O33"/>
    <mergeCell ref="P29:P33"/>
    <mergeCell ref="Q29:Q33"/>
    <mergeCell ref="T29:T33"/>
    <mergeCell ref="R29:R33"/>
    <mergeCell ref="S29:S33"/>
    <mergeCell ref="Z41:Z42"/>
    <mergeCell ref="W34:W39"/>
    <mergeCell ref="U41:U42"/>
    <mergeCell ref="P41:P42"/>
    <mergeCell ref="Q41:Q42"/>
    <mergeCell ref="X34:X39"/>
    <mergeCell ref="AC34:AC39"/>
    <mergeCell ref="AD34:AD39"/>
    <mergeCell ref="N34:N39"/>
    <mergeCell ref="O34:O39"/>
    <mergeCell ref="P34:P39"/>
    <mergeCell ref="Q34:Q39"/>
    <mergeCell ref="T34:T39"/>
    <mergeCell ref="R34:R39"/>
    <mergeCell ref="Z34:Z39"/>
    <mergeCell ref="AC41:AC42"/>
    <mergeCell ref="AD41:AD42"/>
    <mergeCell ref="AI41:AI42"/>
    <mergeCell ref="AJ41:AJ42"/>
    <mergeCell ref="AK41:AK42"/>
    <mergeCell ref="T41:T42"/>
    <mergeCell ref="R41:R42"/>
    <mergeCell ref="S41:S42"/>
    <mergeCell ref="Y41:Y42"/>
    <mergeCell ref="AE41:AE42"/>
    <mergeCell ref="X41:X42"/>
    <mergeCell ref="AA41:AA42"/>
    <mergeCell ref="V41:V42"/>
    <mergeCell ref="W41:W42"/>
    <mergeCell ref="AI34:AI39"/>
    <mergeCell ref="AJ34:AJ39"/>
    <mergeCell ref="AK34:AK39"/>
    <mergeCell ref="AI44:AI50"/>
    <mergeCell ref="AJ44:AJ50"/>
    <mergeCell ref="AK44:AK50"/>
    <mergeCell ref="F43:AB43"/>
    <mergeCell ref="F44:F53"/>
    <mergeCell ref="H41:H42"/>
    <mergeCell ref="I41:I42"/>
    <mergeCell ref="J41:J42"/>
    <mergeCell ref="K41:K42"/>
    <mergeCell ref="L41:L42"/>
    <mergeCell ref="M41:M42"/>
    <mergeCell ref="O41:O42"/>
    <mergeCell ref="N41:N42"/>
    <mergeCell ref="Y34:Y39"/>
    <mergeCell ref="AE34:AE39"/>
    <mergeCell ref="S34:S39"/>
    <mergeCell ref="U34:U39"/>
    <mergeCell ref="H51:H53"/>
    <mergeCell ref="I51:I53"/>
    <mergeCell ref="J51:J53"/>
    <mergeCell ref="K51:K53"/>
    <mergeCell ref="L51:L53"/>
    <mergeCell ref="M51:M53"/>
    <mergeCell ref="O51:O53"/>
    <mergeCell ref="Y44:Y50"/>
    <mergeCell ref="AB44:AB50"/>
    <mergeCell ref="AA44:AA50"/>
    <mergeCell ref="AE44:AE50"/>
    <mergeCell ref="AF44:AF50"/>
    <mergeCell ref="AC44:AC50"/>
    <mergeCell ref="AD44:AD50"/>
    <mergeCell ref="J44:J50"/>
    <mergeCell ref="K44:K50"/>
    <mergeCell ref="L44:L50"/>
    <mergeCell ref="O44:O50"/>
    <mergeCell ref="P44:P50"/>
    <mergeCell ref="Q44:Q50"/>
    <mergeCell ref="M44:M50"/>
    <mergeCell ref="N44:N50"/>
    <mergeCell ref="N51:N53"/>
    <mergeCell ref="R44:R50"/>
    <mergeCell ref="S44:S50"/>
    <mergeCell ref="Z44:Z50"/>
    <mergeCell ref="Z51:Z53"/>
    <mergeCell ref="U44:U50"/>
    <mergeCell ref="W44:W50"/>
    <mergeCell ref="V44:V50"/>
    <mergeCell ref="W51:W53"/>
    <mergeCell ref="P55:P58"/>
    <mergeCell ref="Q55:Q58"/>
    <mergeCell ref="H55:H58"/>
    <mergeCell ref="I55:I58"/>
    <mergeCell ref="J55:J58"/>
    <mergeCell ref="K55:K58"/>
    <mergeCell ref="L55:L58"/>
    <mergeCell ref="M55:M58"/>
    <mergeCell ref="AK51:AK53"/>
    <mergeCell ref="F54:AB54"/>
    <mergeCell ref="A55:A67"/>
    <mergeCell ref="B55:B67"/>
    <mergeCell ref="C55:C67"/>
    <mergeCell ref="D55:D67"/>
    <mergeCell ref="E55:E67"/>
    <mergeCell ref="G55:G67"/>
    <mergeCell ref="N55:N58"/>
    <mergeCell ref="O55:O58"/>
    <mergeCell ref="AE51:AE53"/>
    <mergeCell ref="AF51:AF53"/>
    <mergeCell ref="AC51:AC53"/>
    <mergeCell ref="AD51:AD53"/>
    <mergeCell ref="AI51:AI53"/>
    <mergeCell ref="AJ51:AJ53"/>
    <mergeCell ref="P51:P53"/>
    <mergeCell ref="Q51:Q53"/>
    <mergeCell ref="Y51:Y53"/>
    <mergeCell ref="AB51:AB53"/>
    <mergeCell ref="AA51:AA53"/>
    <mergeCell ref="U51:U53"/>
    <mergeCell ref="R51:R53"/>
    <mergeCell ref="S51:S53"/>
    <mergeCell ref="AI55:AI58"/>
    <mergeCell ref="AJ55:AJ58"/>
    <mergeCell ref="AK55:AK58"/>
    <mergeCell ref="Y59:Y61"/>
    <mergeCell ref="AB59:AB61"/>
    <mergeCell ref="AA59:AA61"/>
    <mergeCell ref="AE59:AE61"/>
    <mergeCell ref="AF59:AF61"/>
    <mergeCell ref="AC59:AC61"/>
    <mergeCell ref="AD59:AD61"/>
    <mergeCell ref="Y55:Y58"/>
    <mergeCell ref="AE55:AE58"/>
    <mergeCell ref="AB55:AB58"/>
    <mergeCell ref="AA55:AA58"/>
    <mergeCell ref="AF55:AF58"/>
    <mergeCell ref="AC55:AC58"/>
    <mergeCell ref="AD55:AD58"/>
    <mergeCell ref="Z55:Z58"/>
    <mergeCell ref="AJ62:AJ64"/>
    <mergeCell ref="AK62:AK64"/>
    <mergeCell ref="H65:H67"/>
    <mergeCell ref="I65:I67"/>
    <mergeCell ref="J65:J67"/>
    <mergeCell ref="K65:K67"/>
    <mergeCell ref="L65:L67"/>
    <mergeCell ref="M65:M67"/>
    <mergeCell ref="N65:N67"/>
    <mergeCell ref="AA62:AA64"/>
    <mergeCell ref="U62:U64"/>
    <mergeCell ref="AE62:AE64"/>
    <mergeCell ref="AF62:AF64"/>
    <mergeCell ref="AC62:AC64"/>
    <mergeCell ref="AD62:AD64"/>
    <mergeCell ref="V62:V64"/>
    <mergeCell ref="H62:H64"/>
    <mergeCell ref="I62:I64"/>
    <mergeCell ref="J62:J64"/>
    <mergeCell ref="K62:K64"/>
    <mergeCell ref="L62:L64"/>
    <mergeCell ref="M62:M64"/>
    <mergeCell ref="W62:W64"/>
    <mergeCell ref="X65:X67"/>
    <mergeCell ref="AF69:AF70"/>
    <mergeCell ref="AB69:AB70"/>
    <mergeCell ref="Z69:Z70"/>
    <mergeCell ref="AC69:AC70"/>
    <mergeCell ref="N69:N70"/>
    <mergeCell ref="AK65:AK67"/>
    <mergeCell ref="F68:AB68"/>
    <mergeCell ref="A69:A77"/>
    <mergeCell ref="B69:B77"/>
    <mergeCell ref="C69:C77"/>
    <mergeCell ref="D69:D77"/>
    <mergeCell ref="E69:E77"/>
    <mergeCell ref="F69:F77"/>
    <mergeCell ref="G69:G77"/>
    <mergeCell ref="H69:H70"/>
    <mergeCell ref="AE65:AE67"/>
    <mergeCell ref="AF65:AF67"/>
    <mergeCell ref="AC65:AC67"/>
    <mergeCell ref="AD65:AD67"/>
    <mergeCell ref="AI65:AI67"/>
    <mergeCell ref="AJ65:AJ67"/>
    <mergeCell ref="O65:O67"/>
    <mergeCell ref="Q65:Q67"/>
    <mergeCell ref="Y65:Y67"/>
    <mergeCell ref="AB65:AB67"/>
    <mergeCell ref="V65:V67"/>
    <mergeCell ref="W65:W67"/>
    <mergeCell ref="R65:R67"/>
    <mergeCell ref="S65:S67"/>
    <mergeCell ref="U65:U67"/>
    <mergeCell ref="F55:F67"/>
    <mergeCell ref="M59:M61"/>
    <mergeCell ref="R71:R73"/>
    <mergeCell ref="S71:S73"/>
    <mergeCell ref="Y71:Y73"/>
    <mergeCell ref="O69:O70"/>
    <mergeCell ref="P69:P70"/>
    <mergeCell ref="Q69:Q70"/>
    <mergeCell ref="T69:T70"/>
    <mergeCell ref="M71:M73"/>
    <mergeCell ref="Y69:Y70"/>
    <mergeCell ref="P71:P73"/>
    <mergeCell ref="Q71:Q73"/>
    <mergeCell ref="X71:X73"/>
    <mergeCell ref="I69:I70"/>
    <mergeCell ref="J69:J70"/>
    <mergeCell ref="K69:K70"/>
    <mergeCell ref="L69:L70"/>
    <mergeCell ref="M69:M70"/>
    <mergeCell ref="W69:W70"/>
    <mergeCell ref="V71:V73"/>
    <mergeCell ref="W71:W73"/>
    <mergeCell ref="V69:V70"/>
    <mergeCell ref="T71:T73"/>
    <mergeCell ref="X69:X70"/>
    <mergeCell ref="AI71:AI73"/>
    <mergeCell ref="AJ71:AJ73"/>
    <mergeCell ref="AK71:AK73"/>
    <mergeCell ref="AL71:AL73"/>
    <mergeCell ref="H74:H76"/>
    <mergeCell ref="I74:I76"/>
    <mergeCell ref="J74:J76"/>
    <mergeCell ref="K74:K76"/>
    <mergeCell ref="L74:L76"/>
    <mergeCell ref="M74:M76"/>
    <mergeCell ref="AE71:AE73"/>
    <mergeCell ref="AB71:AB73"/>
    <mergeCell ref="Z71:Z73"/>
    <mergeCell ref="AF71:AF73"/>
    <mergeCell ref="AC71:AC73"/>
    <mergeCell ref="AD71:AD73"/>
    <mergeCell ref="AI69:AI70"/>
    <mergeCell ref="AJ69:AJ70"/>
    <mergeCell ref="AK69:AK70"/>
    <mergeCell ref="H71:H73"/>
    <mergeCell ref="I71:I73"/>
    <mergeCell ref="J71:J73"/>
    <mergeCell ref="K71:K73"/>
    <mergeCell ref="L71:L73"/>
    <mergeCell ref="N71:N73"/>
    <mergeCell ref="O71:O73"/>
    <mergeCell ref="AE69:AE70"/>
    <mergeCell ref="R69:R70"/>
    <mergeCell ref="S69:S70"/>
    <mergeCell ref="U69:U70"/>
    <mergeCell ref="U71:U73"/>
    <mergeCell ref="AD69:AD70"/>
    <mergeCell ref="AI74:AI76"/>
    <mergeCell ref="AJ74:AJ76"/>
    <mergeCell ref="AK74:AK76"/>
    <mergeCell ref="AL74:AL76"/>
    <mergeCell ref="F78:AB78"/>
    <mergeCell ref="A79:A81"/>
    <mergeCell ref="B79:B81"/>
    <mergeCell ref="C79:C81"/>
    <mergeCell ref="D79:D81"/>
    <mergeCell ref="E79:E81"/>
    <mergeCell ref="AE74:AE76"/>
    <mergeCell ref="R74:R76"/>
    <mergeCell ref="S74:S76"/>
    <mergeCell ref="AF74:AF76"/>
    <mergeCell ref="AC74:AC76"/>
    <mergeCell ref="AD74:AD76"/>
    <mergeCell ref="N74:N76"/>
    <mergeCell ref="O74:O76"/>
    <mergeCell ref="P74:P76"/>
    <mergeCell ref="Q74:Q76"/>
    <mergeCell ref="Y74:Y76"/>
    <mergeCell ref="AB74:AB76"/>
    <mergeCell ref="Z74:Z76"/>
    <mergeCell ref="T74:T76"/>
    <mergeCell ref="U74:U76"/>
    <mergeCell ref="X74:X76"/>
    <mergeCell ref="V74:V76"/>
    <mergeCell ref="W74:W76"/>
    <mergeCell ref="V80:V81"/>
    <mergeCell ref="Y80:Y81"/>
    <mergeCell ref="AB80:AB81"/>
    <mergeCell ref="Z80:Z81"/>
    <mergeCell ref="AJ80:AJ81"/>
    <mergeCell ref="AK80:AK81"/>
    <mergeCell ref="F82:AB82"/>
    <mergeCell ref="N83:N84"/>
    <mergeCell ref="O83:O84"/>
    <mergeCell ref="P83:P84"/>
    <mergeCell ref="Q83:Q84"/>
    <mergeCell ref="F79:F81"/>
    <mergeCell ref="AI80:AI81"/>
    <mergeCell ref="G79:G81"/>
    <mergeCell ref="G83:G91"/>
    <mergeCell ref="AE80:AE81"/>
    <mergeCell ref="AF80:AF81"/>
    <mergeCell ref="AC80:AC81"/>
    <mergeCell ref="AD80:AD81"/>
    <mergeCell ref="T80:T81"/>
    <mergeCell ref="Z88:Z89"/>
    <mergeCell ref="W83:W84"/>
    <mergeCell ref="W85:W87"/>
    <mergeCell ref="AI83:AI84"/>
    <mergeCell ref="AJ83:AJ84"/>
    <mergeCell ref="AK83:AK84"/>
    <mergeCell ref="H85:H87"/>
    <mergeCell ref="I85:I87"/>
    <mergeCell ref="J85:J87"/>
    <mergeCell ref="K85:K87"/>
    <mergeCell ref="L85:L87"/>
    <mergeCell ref="M85:M87"/>
    <mergeCell ref="N85:N87"/>
    <mergeCell ref="S83:S84"/>
    <mergeCell ref="Y83:Y84"/>
    <mergeCell ref="AE83:AE84"/>
    <mergeCell ref="AF83:AF84"/>
    <mergeCell ref="AB83:AB84"/>
    <mergeCell ref="Z83:Z84"/>
    <mergeCell ref="AC83:AC84"/>
    <mergeCell ref="AD83:AD84"/>
    <mergeCell ref="AA83:AA84"/>
    <mergeCell ref="H83:H84"/>
    <mergeCell ref="I83:I84"/>
    <mergeCell ref="J83:J84"/>
    <mergeCell ref="K83:K84"/>
    <mergeCell ref="L83:L84"/>
    <mergeCell ref="M83:M84"/>
    <mergeCell ref="X85:X87"/>
    <mergeCell ref="T83:T84"/>
    <mergeCell ref="AI85:AI87"/>
    <mergeCell ref="AJ85:AJ87"/>
    <mergeCell ref="AK85:AK87"/>
    <mergeCell ref="J88:J89"/>
    <mergeCell ref="K88:K89"/>
    <mergeCell ref="L88:L89"/>
    <mergeCell ref="M88:M89"/>
    <mergeCell ref="AE88:AE89"/>
    <mergeCell ref="Y85:Y87"/>
    <mergeCell ref="AE85:AE87"/>
    <mergeCell ref="AB85:AB87"/>
    <mergeCell ref="Z85:Z87"/>
    <mergeCell ref="AA85:AA87"/>
    <mergeCell ref="AF85:AF87"/>
    <mergeCell ref="AC85:AC87"/>
    <mergeCell ref="AD85:AD87"/>
    <mergeCell ref="O85:O87"/>
    <mergeCell ref="P85:P87"/>
    <mergeCell ref="Q85:Q87"/>
    <mergeCell ref="T85:T87"/>
    <mergeCell ref="R85:R87"/>
    <mergeCell ref="S85:S87"/>
    <mergeCell ref="V88:V89"/>
    <mergeCell ref="W88:W89"/>
    <mergeCell ref="X88:X89"/>
    <mergeCell ref="AI88:AI89"/>
    <mergeCell ref="AJ88:AJ89"/>
    <mergeCell ref="AK88:AK89"/>
    <mergeCell ref="Y88:Y89"/>
    <mergeCell ref="T88:T89"/>
    <mergeCell ref="AF88:AF89"/>
    <mergeCell ref="N88:N89"/>
    <mergeCell ref="O88:O89"/>
    <mergeCell ref="P88:P89"/>
    <mergeCell ref="Q88:Q89"/>
    <mergeCell ref="AB88:AB89"/>
    <mergeCell ref="AC88:AC89"/>
    <mergeCell ref="AD88:AD89"/>
    <mergeCell ref="R88:R89"/>
    <mergeCell ref="S88:S89"/>
    <mergeCell ref="AA88:AA89"/>
    <mergeCell ref="AJ98:AJ102"/>
    <mergeCell ref="AK98:AK102"/>
    <mergeCell ref="H103:H105"/>
    <mergeCell ref="I103:I105"/>
    <mergeCell ref="J103:J105"/>
    <mergeCell ref="K103:K105"/>
    <mergeCell ref="L103:L105"/>
    <mergeCell ref="AE103:AE105"/>
    <mergeCell ref="AF103:AF105"/>
    <mergeCell ref="O103:O105"/>
    <mergeCell ref="AE98:AE102"/>
    <mergeCell ref="AF98:AF102"/>
    <mergeCell ref="Z98:Z102"/>
    <mergeCell ref="AC98:AC102"/>
    <mergeCell ref="AD98:AD102"/>
    <mergeCell ref="AI98:AI102"/>
    <mergeCell ref="N98:N102"/>
    <mergeCell ref="O98:O102"/>
    <mergeCell ref="P98:P102"/>
    <mergeCell ref="Q98:Q102"/>
    <mergeCell ref="V98:V102"/>
    <mergeCell ref="AA98:AA102"/>
    <mergeCell ref="AI103:AI105"/>
    <mergeCell ref="AJ103:AJ105"/>
    <mergeCell ref="N103:N105"/>
    <mergeCell ref="D109:D118"/>
    <mergeCell ref="E109:E118"/>
    <mergeCell ref="F109:F118"/>
    <mergeCell ref="G109:G118"/>
    <mergeCell ref="H109:H112"/>
    <mergeCell ref="I109:I112"/>
    <mergeCell ref="H116:H118"/>
    <mergeCell ref="P103:P105"/>
    <mergeCell ref="Q103:Q105"/>
    <mergeCell ref="R103:R105"/>
    <mergeCell ref="S103:S105"/>
    <mergeCell ref="U103:U105"/>
    <mergeCell ref="AJ109:AJ112"/>
    <mergeCell ref="P109:P112"/>
    <mergeCell ref="Q109:Q112"/>
    <mergeCell ref="Y109:Y112"/>
    <mergeCell ref="Z109:Z112"/>
    <mergeCell ref="R109:R112"/>
    <mergeCell ref="S109:S112"/>
    <mergeCell ref="U109:U112"/>
    <mergeCell ref="T109:T112"/>
    <mergeCell ref="J109:J112"/>
    <mergeCell ref="K109:K112"/>
    <mergeCell ref="L109:L112"/>
    <mergeCell ref="M109:M112"/>
    <mergeCell ref="N109:N112"/>
    <mergeCell ref="O109:O112"/>
    <mergeCell ref="AC114:AC115"/>
    <mergeCell ref="AI116:AI118"/>
    <mergeCell ref="AJ116:AJ118"/>
    <mergeCell ref="AK103:AK105"/>
    <mergeCell ref="Y103:Y105"/>
    <mergeCell ref="Z103:Z105"/>
    <mergeCell ref="AC103:AC105"/>
    <mergeCell ref="AD103:AD105"/>
    <mergeCell ref="E98:E107"/>
    <mergeCell ref="F98:F107"/>
    <mergeCell ref="AA103:AA105"/>
    <mergeCell ref="AA109:AA112"/>
    <mergeCell ref="AA114:AA115"/>
    <mergeCell ref="W109:W112"/>
    <mergeCell ref="Y98:Y102"/>
    <mergeCell ref="W116:W118"/>
    <mergeCell ref="X103:X105"/>
    <mergeCell ref="X109:X112"/>
    <mergeCell ref="X114:X115"/>
    <mergeCell ref="X98:X102"/>
    <mergeCell ref="AK109:AK112"/>
    <mergeCell ref="H114:H115"/>
    <mergeCell ref="I114:I115"/>
    <mergeCell ref="J114:J115"/>
    <mergeCell ref="K114:K115"/>
    <mergeCell ref="L114:L115"/>
    <mergeCell ref="M114:M115"/>
    <mergeCell ref="N114:N115"/>
    <mergeCell ref="O114:O115"/>
    <mergeCell ref="P114:P115"/>
    <mergeCell ref="AE109:AE112"/>
    <mergeCell ref="AF109:AF112"/>
    <mergeCell ref="AC109:AC112"/>
    <mergeCell ref="AD109:AD112"/>
    <mergeCell ref="AI109:AI112"/>
    <mergeCell ref="AK116:AK118"/>
    <mergeCell ref="F119:AB119"/>
    <mergeCell ref="Y116:Y118"/>
    <mergeCell ref="AE116:AE118"/>
    <mergeCell ref="AF116:AF118"/>
    <mergeCell ref="T114:T115"/>
    <mergeCell ref="T116:T118"/>
    <mergeCell ref="AD114:AD115"/>
    <mergeCell ref="AI114:AI115"/>
    <mergeCell ref="AJ114:AJ115"/>
    <mergeCell ref="AK114:AK115"/>
    <mergeCell ref="AE114:AE115"/>
    <mergeCell ref="AF114:AF115"/>
    <mergeCell ref="M116:M118"/>
    <mergeCell ref="R116:R118"/>
    <mergeCell ref="S116:S118"/>
    <mergeCell ref="Q114:Q115"/>
    <mergeCell ref="Y114:Y115"/>
    <mergeCell ref="R114:R115"/>
    <mergeCell ref="S114:S115"/>
    <mergeCell ref="W114:W115"/>
    <mergeCell ref="U114:U115"/>
    <mergeCell ref="U116:U118"/>
    <mergeCell ref="X116:X118"/>
    <mergeCell ref="AJ120:AJ125"/>
    <mergeCell ref="AK120:AK125"/>
    <mergeCell ref="Y120:Y125"/>
    <mergeCell ref="AE120:AE125"/>
    <mergeCell ref="AF120:AF125"/>
    <mergeCell ref="AC120:AC125"/>
    <mergeCell ref="AD120:AD125"/>
    <mergeCell ref="AI120:AI125"/>
    <mergeCell ref="N120:N125"/>
    <mergeCell ref="O120:O125"/>
    <mergeCell ref="P120:P125"/>
    <mergeCell ref="Q120:Q125"/>
    <mergeCell ref="L120:L125"/>
    <mergeCell ref="M120:M125"/>
    <mergeCell ref="H126:H127"/>
    <mergeCell ref="AC116:AC118"/>
    <mergeCell ref="AD116:AD118"/>
    <mergeCell ref="N116:N118"/>
    <mergeCell ref="O116:O118"/>
    <mergeCell ref="P116:P118"/>
    <mergeCell ref="Q116:Q118"/>
    <mergeCell ref="J116:J118"/>
    <mergeCell ref="K116:K118"/>
    <mergeCell ref="L116:L118"/>
    <mergeCell ref="W120:W125"/>
    <mergeCell ref="V126:V127"/>
    <mergeCell ref="W126:W127"/>
    <mergeCell ref="X120:X125"/>
    <mergeCell ref="X126:X127"/>
    <mergeCell ref="AJ126:AJ127"/>
    <mergeCell ref="AK126:AK127"/>
    <mergeCell ref="Q126:Q127"/>
    <mergeCell ref="A129:A133"/>
    <mergeCell ref="B129:B133"/>
    <mergeCell ref="C129:C133"/>
    <mergeCell ref="D129:D133"/>
    <mergeCell ref="E129:E133"/>
    <mergeCell ref="F120:F127"/>
    <mergeCell ref="G120:G127"/>
    <mergeCell ref="B120:B127"/>
    <mergeCell ref="W129:W133"/>
    <mergeCell ref="X129:X133"/>
    <mergeCell ref="F128:AB128"/>
    <mergeCell ref="AE126:AE127"/>
    <mergeCell ref="I126:I127"/>
    <mergeCell ref="N126:N127"/>
    <mergeCell ref="J126:J127"/>
    <mergeCell ref="K126:K127"/>
    <mergeCell ref="AF126:AF127"/>
    <mergeCell ref="AC126:AC127"/>
    <mergeCell ref="P129:P133"/>
    <mergeCell ref="Q129:Q133"/>
    <mergeCell ref="J129:J133"/>
    <mergeCell ref="C120:C127"/>
    <mergeCell ref="D120:D127"/>
    <mergeCell ref="E120:E127"/>
    <mergeCell ref="L126:L127"/>
    <mergeCell ref="L129:L133"/>
    <mergeCell ref="I120:I125"/>
    <mergeCell ref="J120:J125"/>
    <mergeCell ref="K120:K125"/>
    <mergeCell ref="H120:H125"/>
    <mergeCell ref="Y126:Y127"/>
    <mergeCell ref="M126:M127"/>
    <mergeCell ref="M129:M133"/>
    <mergeCell ref="P138:P139"/>
    <mergeCell ref="Q138:Q139"/>
    <mergeCell ref="AC135:AC137"/>
    <mergeCell ref="AD135:AD137"/>
    <mergeCell ref="N135:N137"/>
    <mergeCell ref="O135:O137"/>
    <mergeCell ref="P135:P137"/>
    <mergeCell ref="Q135:Q137"/>
    <mergeCell ref="R135:R137"/>
    <mergeCell ref="AC138:AC139"/>
    <mergeCell ref="D135:D144"/>
    <mergeCell ref="E135:E144"/>
    <mergeCell ref="F135:F144"/>
    <mergeCell ref="G135:G144"/>
    <mergeCell ref="H135:H137"/>
    <mergeCell ref="V138:V139"/>
    <mergeCell ref="Y138:Y139"/>
    <mergeCell ref="K135:K137"/>
    <mergeCell ref="X135:X137"/>
    <mergeCell ref="X138:X139"/>
    <mergeCell ref="X141:X144"/>
    <mergeCell ref="S135:S137"/>
    <mergeCell ref="Z135:Z137"/>
    <mergeCell ref="W138:W139"/>
    <mergeCell ref="AF135:AF137"/>
    <mergeCell ref="AI138:AI139"/>
    <mergeCell ref="Z138:Z139"/>
    <mergeCell ref="R138:R139"/>
    <mergeCell ref="S138:S139"/>
    <mergeCell ref="U138:U139"/>
    <mergeCell ref="AJ135:AJ137"/>
    <mergeCell ref="AI141:AI144"/>
    <mergeCell ref="AB141:AB144"/>
    <mergeCell ref="AC141:AC144"/>
    <mergeCell ref="AJ138:AJ139"/>
    <mergeCell ref="AE141:AE144"/>
    <mergeCell ref="AF141:AF144"/>
    <mergeCell ref="AD126:AD127"/>
    <mergeCell ref="O126:O127"/>
    <mergeCell ref="P126:P127"/>
    <mergeCell ref="AI126:AI127"/>
    <mergeCell ref="AK129:AK133"/>
    <mergeCell ref="F134:AB134"/>
    <mergeCell ref="Y129:Y133"/>
    <mergeCell ref="AC129:AC133"/>
    <mergeCell ref="AD129:AD133"/>
    <mergeCell ref="AK135:AK137"/>
    <mergeCell ref="AF138:AF139"/>
    <mergeCell ref="H141:H144"/>
    <mergeCell ref="AK138:AK139"/>
    <mergeCell ref="O138:O139"/>
    <mergeCell ref="Y135:Y137"/>
    <mergeCell ref="AE135:AE137"/>
    <mergeCell ref="AB135:AB137"/>
    <mergeCell ref="AD138:AD139"/>
    <mergeCell ref="AI129:AI133"/>
    <mergeCell ref="AJ129:AJ133"/>
    <mergeCell ref="F129:F133"/>
    <mergeCell ref="G129:G133"/>
    <mergeCell ref="H129:H133"/>
    <mergeCell ref="I129:I133"/>
    <mergeCell ref="AE129:AE133"/>
    <mergeCell ref="AF129:AF133"/>
    <mergeCell ref="N129:N133"/>
    <mergeCell ref="O129:O133"/>
    <mergeCell ref="J135:J137"/>
    <mergeCell ref="AI135:AI137"/>
    <mergeCell ref="AE138:AE139"/>
    <mergeCell ref="AB138:AB139"/>
    <mergeCell ref="W135:W137"/>
    <mergeCell ref="H138:H139"/>
    <mergeCell ref="AA135:AA137"/>
    <mergeCell ref="AA138:AA139"/>
    <mergeCell ref="D146:D151"/>
    <mergeCell ref="E146:E151"/>
    <mergeCell ref="F146:F151"/>
    <mergeCell ref="G146:G151"/>
    <mergeCell ref="H147:H148"/>
    <mergeCell ref="Y147:Y148"/>
    <mergeCell ref="R147:R148"/>
    <mergeCell ref="S147:S148"/>
    <mergeCell ref="R149:R150"/>
    <mergeCell ref="S149:S150"/>
    <mergeCell ref="X149:X150"/>
    <mergeCell ref="N147:N148"/>
    <mergeCell ref="O147:O148"/>
    <mergeCell ref="P147:P148"/>
    <mergeCell ref="Q147:Q148"/>
    <mergeCell ref="T147:T148"/>
    <mergeCell ref="AJ141:AJ144"/>
    <mergeCell ref="J141:J144"/>
    <mergeCell ref="P149:P150"/>
    <mergeCell ref="Q149:Q150"/>
    <mergeCell ref="AB149:AB150"/>
    <mergeCell ref="T149:T150"/>
    <mergeCell ref="W149:W150"/>
    <mergeCell ref="AA149:AA150"/>
    <mergeCell ref="K141:K144"/>
    <mergeCell ref="L141:L144"/>
    <mergeCell ref="P141:P144"/>
    <mergeCell ref="Q141:Q144"/>
    <mergeCell ref="AA141:AA144"/>
    <mergeCell ref="AJ155:AJ156"/>
    <mergeCell ref="AK155:AK156"/>
    <mergeCell ref="AE155:AE156"/>
    <mergeCell ref="AF155:AF156"/>
    <mergeCell ref="AC155:AC156"/>
    <mergeCell ref="AD155:AD156"/>
    <mergeCell ref="Y155:Y156"/>
    <mergeCell ref="Z155:Z156"/>
    <mergeCell ref="L155:L156"/>
    <mergeCell ref="M155:M156"/>
    <mergeCell ref="N155:N156"/>
    <mergeCell ref="O155:O156"/>
    <mergeCell ref="P155:P156"/>
    <mergeCell ref="Q155:Q156"/>
    <mergeCell ref="AK141:AK144"/>
    <mergeCell ref="F145:AB145"/>
    <mergeCell ref="Y141:Y144"/>
    <mergeCell ref="I141:I144"/>
    <mergeCell ref="X147:X148"/>
    <mergeCell ref="G155:G163"/>
    <mergeCell ref="AI147:AI148"/>
    <mergeCell ref="AJ147:AJ148"/>
    <mergeCell ref="T141:T144"/>
    <mergeCell ref="AD141:AD144"/>
    <mergeCell ref="Z141:Z144"/>
    <mergeCell ref="R141:R144"/>
    <mergeCell ref="S141:S144"/>
    <mergeCell ref="H155:H156"/>
    <mergeCell ref="H159:H160"/>
    <mergeCell ref="I159:I160"/>
    <mergeCell ref="J159:J160"/>
    <mergeCell ref="K159:K160"/>
    <mergeCell ref="AK147:AK148"/>
    <mergeCell ref="AL147:AL148"/>
    <mergeCell ref="H149:H150"/>
    <mergeCell ref="I149:I150"/>
    <mergeCell ref="J149:J150"/>
    <mergeCell ref="K149:K150"/>
    <mergeCell ref="L149:L150"/>
    <mergeCell ref="M149:M150"/>
    <mergeCell ref="AB147:AB148"/>
    <mergeCell ref="AE147:AE148"/>
    <mergeCell ref="AA147:AA148"/>
    <mergeCell ref="AF147:AF148"/>
    <mergeCell ref="AC147:AC148"/>
    <mergeCell ref="AD147:AD148"/>
    <mergeCell ref="AC149:AC150"/>
    <mergeCell ref="AD149:AD150"/>
    <mergeCell ref="AI149:AI150"/>
    <mergeCell ref="AJ149:AJ150"/>
    <mergeCell ref="AK149:AK150"/>
    <mergeCell ref="Y149:Y150"/>
    <mergeCell ref="AE149:AE150"/>
    <mergeCell ref="AF149:AF150"/>
    <mergeCell ref="N149:N150"/>
    <mergeCell ref="O149:O150"/>
    <mergeCell ref="AI159:AI160"/>
    <mergeCell ref="C155:C163"/>
    <mergeCell ref="D155:D163"/>
    <mergeCell ref="E155:E163"/>
    <mergeCell ref="F155:F163"/>
    <mergeCell ref="X159:X160"/>
    <mergeCell ref="X161:X163"/>
    <mergeCell ref="X155:X156"/>
    <mergeCell ref="AI155:AI156"/>
    <mergeCell ref="AJ159:AJ160"/>
    <mergeCell ref="AK159:AK160"/>
    <mergeCell ref="L161:L163"/>
    <mergeCell ref="M161:M163"/>
    <mergeCell ref="N161:N163"/>
    <mergeCell ref="O161:O163"/>
    <mergeCell ref="P161:P163"/>
    <mergeCell ref="Q161:Q163"/>
    <mergeCell ref="AJ161:AJ163"/>
    <mergeCell ref="AB159:AB160"/>
    <mergeCell ref="T159:T160"/>
    <mergeCell ref="R159:R160"/>
    <mergeCell ref="AE159:AE160"/>
    <mergeCell ref="AF159:AF160"/>
    <mergeCell ref="AC159:AC160"/>
    <mergeCell ref="AD159:AD160"/>
    <mergeCell ref="O159:O160"/>
    <mergeCell ref="P159:P160"/>
    <mergeCell ref="Q159:Q160"/>
    <mergeCell ref="Y159:Y160"/>
    <mergeCell ref="S159:S160"/>
    <mergeCell ref="Z159:Z160"/>
    <mergeCell ref="AK161:AK163"/>
    <mergeCell ref="A165:A179"/>
    <mergeCell ref="B165:B179"/>
    <mergeCell ref="C165:C179"/>
    <mergeCell ref="D165:D179"/>
    <mergeCell ref="E165:E179"/>
    <mergeCell ref="F165:F179"/>
    <mergeCell ref="G165:G179"/>
    <mergeCell ref="N165:N166"/>
    <mergeCell ref="AI161:AI163"/>
    <mergeCell ref="H161:H163"/>
    <mergeCell ref="I161:I163"/>
    <mergeCell ref="J161:J163"/>
    <mergeCell ref="K161:K163"/>
    <mergeCell ref="W165:W166"/>
    <mergeCell ref="O165:O166"/>
    <mergeCell ref="P165:P166"/>
    <mergeCell ref="Q165:Q166"/>
    <mergeCell ref="U165:U166"/>
    <mergeCell ref="Y161:Y163"/>
    <mergeCell ref="AB161:AB163"/>
    <mergeCell ref="Z161:Z163"/>
    <mergeCell ref="H165:H166"/>
    <mergeCell ref="AE161:AE163"/>
    <mergeCell ref="AF161:AF163"/>
    <mergeCell ref="AC161:AC163"/>
    <mergeCell ref="AD161:AD163"/>
    <mergeCell ref="V165:V166"/>
    <mergeCell ref="AE165:AE166"/>
    <mergeCell ref="A155:A163"/>
    <mergeCell ref="B155:B163"/>
    <mergeCell ref="AD165:AD166"/>
    <mergeCell ref="AI165:AI166"/>
    <mergeCell ref="AJ165:AJ166"/>
    <mergeCell ref="AK165:AK166"/>
    <mergeCell ref="Y165:Y166"/>
    <mergeCell ref="AK167:AK169"/>
    <mergeCell ref="Y167:Y169"/>
    <mergeCell ref="AE167:AE169"/>
    <mergeCell ref="AF165:AF166"/>
    <mergeCell ref="AB165:AB166"/>
    <mergeCell ref="AC165:AC166"/>
    <mergeCell ref="H167:H169"/>
    <mergeCell ref="I167:I169"/>
    <mergeCell ref="J167:J169"/>
    <mergeCell ref="K167:K169"/>
    <mergeCell ref="L167:L169"/>
    <mergeCell ref="N167:N169"/>
    <mergeCell ref="R167:R169"/>
    <mergeCell ref="S167:S169"/>
    <mergeCell ref="L165:L166"/>
    <mergeCell ref="M165:M166"/>
    <mergeCell ref="M167:M169"/>
    <mergeCell ref="X165:X166"/>
    <mergeCell ref="X167:X169"/>
    <mergeCell ref="AI167:AI169"/>
    <mergeCell ref="AJ167:AJ169"/>
    <mergeCell ref="O167:O169"/>
    <mergeCell ref="P167:P169"/>
    <mergeCell ref="Q167:Q169"/>
    <mergeCell ref="U167:U169"/>
    <mergeCell ref="AB167:AB169"/>
    <mergeCell ref="Z167:Z169"/>
    <mergeCell ref="AF167:AF169"/>
    <mergeCell ref="AC167:AC169"/>
    <mergeCell ref="AD167:AD169"/>
    <mergeCell ref="Z170:Z171"/>
    <mergeCell ref="R170:R171"/>
    <mergeCell ref="S170:S171"/>
    <mergeCell ref="U170:U171"/>
    <mergeCell ref="V167:V169"/>
    <mergeCell ref="W167:W169"/>
    <mergeCell ref="AB170:AB171"/>
    <mergeCell ref="V170:V171"/>
    <mergeCell ref="W170:W171"/>
    <mergeCell ref="X170:X171"/>
    <mergeCell ref="AI170:AI171"/>
    <mergeCell ref="AJ170:AJ171"/>
    <mergeCell ref="AK170:AK171"/>
    <mergeCell ref="Q170:Q171"/>
    <mergeCell ref="Y170:Y171"/>
    <mergeCell ref="AI172:AI173"/>
    <mergeCell ref="AJ172:AJ173"/>
    <mergeCell ref="AE170:AE171"/>
    <mergeCell ref="AF170:AF171"/>
    <mergeCell ref="H172:H173"/>
    <mergeCell ref="I172:I173"/>
    <mergeCell ref="J172:J173"/>
    <mergeCell ref="K172:K173"/>
    <mergeCell ref="L172:L173"/>
    <mergeCell ref="M172:M173"/>
    <mergeCell ref="AC170:AC171"/>
    <mergeCell ref="AD170:AD171"/>
    <mergeCell ref="P170:P171"/>
    <mergeCell ref="J170:J171"/>
    <mergeCell ref="K170:K171"/>
    <mergeCell ref="L170:L171"/>
    <mergeCell ref="M170:M171"/>
    <mergeCell ref="N170:N171"/>
    <mergeCell ref="N172:N173"/>
    <mergeCell ref="H170:H171"/>
    <mergeCell ref="I170:I171"/>
    <mergeCell ref="U172:U173"/>
    <mergeCell ref="V172:V173"/>
    <mergeCell ref="W172:W173"/>
    <mergeCell ref="X172:X173"/>
    <mergeCell ref="O170:O171"/>
    <mergeCell ref="K176:K177"/>
    <mergeCell ref="L176:L177"/>
    <mergeCell ref="M176:M177"/>
    <mergeCell ref="H174:H175"/>
    <mergeCell ref="I174:I175"/>
    <mergeCell ref="J174:J175"/>
    <mergeCell ref="O172:O173"/>
    <mergeCell ref="P172:P173"/>
    <mergeCell ref="AF174:AF175"/>
    <mergeCell ref="AB174:AB175"/>
    <mergeCell ref="Z174:Z175"/>
    <mergeCell ref="AA174:AA175"/>
    <mergeCell ref="Y174:Y175"/>
    <mergeCell ref="S174:S175"/>
    <mergeCell ref="Q172:Q173"/>
    <mergeCell ref="R172:R173"/>
    <mergeCell ref="AK172:AK173"/>
    <mergeCell ref="Y172:Y173"/>
    <mergeCell ref="AE172:AE173"/>
    <mergeCell ref="AB172:AB173"/>
    <mergeCell ref="K174:K175"/>
    <mergeCell ref="L174:L175"/>
    <mergeCell ref="M174:M175"/>
    <mergeCell ref="AF172:AF173"/>
    <mergeCell ref="AC172:AC173"/>
    <mergeCell ref="AD172:AD173"/>
    <mergeCell ref="S172:S173"/>
    <mergeCell ref="U174:U175"/>
    <mergeCell ref="V174:V175"/>
    <mergeCell ref="W174:W175"/>
    <mergeCell ref="V176:V177"/>
    <mergeCell ref="W176:W177"/>
    <mergeCell ref="AI176:AI177"/>
    <mergeCell ref="AJ176:AJ177"/>
    <mergeCell ref="AK176:AK177"/>
    <mergeCell ref="H178:H179"/>
    <mergeCell ref="I178:I179"/>
    <mergeCell ref="J178:J179"/>
    <mergeCell ref="K178:K179"/>
    <mergeCell ref="L178:L179"/>
    <mergeCell ref="AC176:AC177"/>
    <mergeCell ref="AD176:AD177"/>
    <mergeCell ref="AB178:AB179"/>
    <mergeCell ref="AI174:AI175"/>
    <mergeCell ref="AD178:AD179"/>
    <mergeCell ref="AE178:AE179"/>
    <mergeCell ref="AF178:AF179"/>
    <mergeCell ref="AE176:AE177"/>
    <mergeCell ref="AF176:AF177"/>
    <mergeCell ref="AB176:AB177"/>
    <mergeCell ref="AJ174:AJ175"/>
    <mergeCell ref="AK174:AK175"/>
    <mergeCell ref="AE174:AE175"/>
    <mergeCell ref="N176:N177"/>
    <mergeCell ref="O176:O177"/>
    <mergeCell ref="P176:P177"/>
    <mergeCell ref="Q176:Q177"/>
    <mergeCell ref="T176:T177"/>
    <mergeCell ref="R176:R177"/>
    <mergeCell ref="Q174:Q175"/>
    <mergeCell ref="U176:U177"/>
    <mergeCell ref="AC174:AC175"/>
    <mergeCell ref="AD174:AD175"/>
    <mergeCell ref="S176:S177"/>
    <mergeCell ref="A181:A190"/>
    <mergeCell ref="B181:B190"/>
    <mergeCell ref="C181:C190"/>
    <mergeCell ref="D181:D190"/>
    <mergeCell ref="E181:E190"/>
    <mergeCell ref="F181:F190"/>
    <mergeCell ref="J181:J182"/>
    <mergeCell ref="K181:K182"/>
    <mergeCell ref="AI178:AI179"/>
    <mergeCell ref="AJ178:AJ179"/>
    <mergeCell ref="AK178:AK179"/>
    <mergeCell ref="F180:AB180"/>
    <mergeCell ref="Y178:Y179"/>
    <mergeCell ref="N178:N179"/>
    <mergeCell ref="O178:O179"/>
    <mergeCell ref="P178:P179"/>
    <mergeCell ref="Q178:Q179"/>
    <mergeCell ref="AC178:AC179"/>
    <mergeCell ref="M178:M179"/>
    <mergeCell ref="G181:G190"/>
    <mergeCell ref="H181:H182"/>
    <mergeCell ref="I181:I182"/>
    <mergeCell ref="L181:L182"/>
    <mergeCell ref="S186:S188"/>
    <mergeCell ref="U178:U179"/>
    <mergeCell ref="V178:V179"/>
    <mergeCell ref="W178:W179"/>
    <mergeCell ref="AA186:AA188"/>
    <mergeCell ref="AI181:AI182"/>
    <mergeCell ref="AJ181:AJ182"/>
    <mergeCell ref="AK181:AK182"/>
    <mergeCell ref="H184:H185"/>
    <mergeCell ref="I184:I185"/>
    <mergeCell ref="J184:J185"/>
    <mergeCell ref="K184:K185"/>
    <mergeCell ref="L184:L185"/>
    <mergeCell ref="M184:M185"/>
    <mergeCell ref="N184:N185"/>
    <mergeCell ref="AE181:AE182"/>
    <mergeCell ref="AF181:AF182"/>
    <mergeCell ref="AC181:AC182"/>
    <mergeCell ref="AD181:AD182"/>
    <mergeCell ref="AB181:AB182"/>
    <mergeCell ref="X181:X182"/>
    <mergeCell ref="M181:M182"/>
    <mergeCell ref="N181:N182"/>
    <mergeCell ref="O181:O182"/>
    <mergeCell ref="Y181:Y182"/>
    <mergeCell ref="U181:U182"/>
    <mergeCell ref="V181:V182"/>
    <mergeCell ref="W181:W182"/>
    <mergeCell ref="P181:P182"/>
    <mergeCell ref="Q181:Q182"/>
    <mergeCell ref="AI186:AI188"/>
    <mergeCell ref="AJ186:AJ188"/>
    <mergeCell ref="AK186:AK188"/>
    <mergeCell ref="F191:AB191"/>
    <mergeCell ref="Y186:Y188"/>
    <mergeCell ref="O186:O188"/>
    <mergeCell ref="P186:P188"/>
    <mergeCell ref="Q186:Q188"/>
    <mergeCell ref="U186:U188"/>
    <mergeCell ref="AF186:AF188"/>
    <mergeCell ref="AK184:AK185"/>
    <mergeCell ref="H186:H188"/>
    <mergeCell ref="I186:I188"/>
    <mergeCell ref="J186:J188"/>
    <mergeCell ref="K186:K188"/>
    <mergeCell ref="L186:L188"/>
    <mergeCell ref="M186:M188"/>
    <mergeCell ref="AC186:AC188"/>
    <mergeCell ref="AD186:AD188"/>
    <mergeCell ref="AE186:AE188"/>
    <mergeCell ref="N186:N188"/>
    <mergeCell ref="AE184:AE185"/>
    <mergeCell ref="AF184:AF185"/>
    <mergeCell ref="AC184:AC185"/>
    <mergeCell ref="AD184:AD185"/>
    <mergeCell ref="V186:V188"/>
    <mergeCell ref="W186:W188"/>
    <mergeCell ref="R186:R188"/>
    <mergeCell ref="Z184:Z185"/>
    <mergeCell ref="Z186:Z188"/>
    <mergeCell ref="AI184:AI185"/>
    <mergeCell ref="AJ184:AJ185"/>
    <mergeCell ref="AI192:AI193"/>
    <mergeCell ref="AJ192:AJ193"/>
    <mergeCell ref="AK192:AK193"/>
    <mergeCell ref="H196:H198"/>
    <mergeCell ref="I196:I198"/>
    <mergeCell ref="J196:J198"/>
    <mergeCell ref="K196:K198"/>
    <mergeCell ref="L196:L198"/>
    <mergeCell ref="AF196:AF198"/>
    <mergeCell ref="P196:P198"/>
    <mergeCell ref="O196:O198"/>
    <mergeCell ref="Y192:Y193"/>
    <mergeCell ref="AE192:AE193"/>
    <mergeCell ref="S192:S193"/>
    <mergeCell ref="Z196:Z198"/>
    <mergeCell ref="S196:S198"/>
    <mergeCell ref="AD192:AD193"/>
    <mergeCell ref="Q196:Q198"/>
    <mergeCell ref="Y196:Y198"/>
    <mergeCell ref="R196:R198"/>
    <mergeCell ref="AF192:AF193"/>
    <mergeCell ref="AB192:AB193"/>
    <mergeCell ref="Z192:Z193"/>
    <mergeCell ref="AC192:AC193"/>
    <mergeCell ref="N192:N193"/>
    <mergeCell ref="O192:O193"/>
    <mergeCell ref="P192:P193"/>
    <mergeCell ref="Q192:Q193"/>
    <mergeCell ref="R192:R193"/>
    <mergeCell ref="U192:U193"/>
    <mergeCell ref="H192:H193"/>
    <mergeCell ref="I192:I193"/>
    <mergeCell ref="AF201:AF202"/>
    <mergeCell ref="AC201:AC202"/>
    <mergeCell ref="AD201:AD202"/>
    <mergeCell ref="AI201:AI202"/>
    <mergeCell ref="AJ201:AJ202"/>
    <mergeCell ref="AK201:AK202"/>
    <mergeCell ref="AK199:AK200"/>
    <mergeCell ref="AI196:AI198"/>
    <mergeCell ref="AJ196:AJ198"/>
    <mergeCell ref="AK196:AK198"/>
    <mergeCell ref="Y201:Y202"/>
    <mergeCell ref="AF199:AF200"/>
    <mergeCell ref="AC199:AC200"/>
    <mergeCell ref="AD199:AD200"/>
    <mergeCell ref="Y199:Y200"/>
    <mergeCell ref="AE201:AE202"/>
    <mergeCell ref="AE199:AE200"/>
    <mergeCell ref="AE196:AE198"/>
    <mergeCell ref="AD196:AD198"/>
    <mergeCell ref="AC196:AC198"/>
    <mergeCell ref="AI199:AI200"/>
    <mergeCell ref="AJ199:AJ200"/>
    <mergeCell ref="AJ206:AJ207"/>
    <mergeCell ref="AK206:AK207"/>
    <mergeCell ref="H210:H211"/>
    <mergeCell ref="I210:I211"/>
    <mergeCell ref="J210:J211"/>
    <mergeCell ref="K210:K211"/>
    <mergeCell ref="L210:L211"/>
    <mergeCell ref="M210:M211"/>
    <mergeCell ref="N210:N211"/>
    <mergeCell ref="Y210:Y211"/>
    <mergeCell ref="AE206:AE207"/>
    <mergeCell ref="AF206:AF207"/>
    <mergeCell ref="AB206:AB207"/>
    <mergeCell ref="AC206:AC207"/>
    <mergeCell ref="AD206:AD207"/>
    <mergeCell ref="AI206:AI207"/>
    <mergeCell ref="A205:A211"/>
    <mergeCell ref="B205:B211"/>
    <mergeCell ref="C205:C211"/>
    <mergeCell ref="D205:D211"/>
    <mergeCell ref="E205:E211"/>
    <mergeCell ref="Q206:Q207"/>
    <mergeCell ref="O210:O211"/>
    <mergeCell ref="Q210:Q211"/>
    <mergeCell ref="I206:I207"/>
    <mergeCell ref="P210:P211"/>
    <mergeCell ref="F213:F219"/>
    <mergeCell ref="I213:I215"/>
    <mergeCell ref="H213:H215"/>
    <mergeCell ref="AI213:AI215"/>
    <mergeCell ref="AJ213:AJ215"/>
    <mergeCell ref="G213:G219"/>
    <mergeCell ref="Y213:Y215"/>
    <mergeCell ref="P216:P217"/>
    <mergeCell ref="Q216:Q217"/>
    <mergeCell ref="Y216:Y217"/>
    <mergeCell ref="AI210:AI211"/>
    <mergeCell ref="AJ210:AJ211"/>
    <mergeCell ref="AK210:AK211"/>
    <mergeCell ref="J218:J219"/>
    <mergeCell ref="K218:K219"/>
    <mergeCell ref="U210:U211"/>
    <mergeCell ref="V210:V211"/>
    <mergeCell ref="AE210:AE211"/>
    <mergeCell ref="AB210:AB211"/>
    <mergeCell ref="X210:X211"/>
    <mergeCell ref="AF210:AF211"/>
    <mergeCell ref="AC210:AC211"/>
    <mergeCell ref="AD210:AD211"/>
    <mergeCell ref="J213:J215"/>
    <mergeCell ref="L213:L215"/>
    <mergeCell ref="AB216:AB217"/>
    <mergeCell ref="AB218:AB219"/>
    <mergeCell ref="R213:R215"/>
    <mergeCell ref="X213:X215"/>
    <mergeCell ref="X216:X217"/>
    <mergeCell ref="T218:T219"/>
    <mergeCell ref="U218:U219"/>
    <mergeCell ref="Z218:Z219"/>
    <mergeCell ref="W218:W219"/>
    <mergeCell ref="AI218:AI219"/>
    <mergeCell ref="AJ216:AJ217"/>
    <mergeCell ref="AK216:AK217"/>
    <mergeCell ref="AK213:AK215"/>
    <mergeCell ref="H216:H217"/>
    <mergeCell ref="I216:I217"/>
    <mergeCell ref="J216:J217"/>
    <mergeCell ref="K216:K217"/>
    <mergeCell ref="L216:L217"/>
    <mergeCell ref="M216:M217"/>
    <mergeCell ref="N216:N217"/>
    <mergeCell ref="AF213:AF215"/>
    <mergeCell ref="AC213:AC215"/>
    <mergeCell ref="AD213:AD215"/>
    <mergeCell ref="U216:U217"/>
    <mergeCell ref="V216:V217"/>
    <mergeCell ref="W216:W217"/>
    <mergeCell ref="AA216:AA217"/>
    <mergeCell ref="AF216:AF217"/>
    <mergeCell ref="AC216:AC217"/>
    <mergeCell ref="AD216:AD217"/>
    <mergeCell ref="Q213:Q215"/>
    <mergeCell ref="H218:H219"/>
    <mergeCell ref="I218:I219"/>
    <mergeCell ref="AE216:AE217"/>
    <mergeCell ref="AE213:AE215"/>
    <mergeCell ref="AC218:AC219"/>
    <mergeCell ref="AD218:AD219"/>
    <mergeCell ref="AE221:AE223"/>
    <mergeCell ref="K221:K223"/>
    <mergeCell ref="L221:L223"/>
    <mergeCell ref="A221:A223"/>
    <mergeCell ref="B221:B223"/>
    <mergeCell ref="C221:C223"/>
    <mergeCell ref="D221:D223"/>
    <mergeCell ref="E221:E223"/>
    <mergeCell ref="F221:F223"/>
    <mergeCell ref="I221:I223"/>
    <mergeCell ref="J221:J223"/>
    <mergeCell ref="AJ218:AJ219"/>
    <mergeCell ref="AK218:AK219"/>
    <mergeCell ref="F220:AB220"/>
    <mergeCell ref="Y218:Y219"/>
    <mergeCell ref="L218:L219"/>
    <mergeCell ref="M218:M219"/>
    <mergeCell ref="AE218:AE219"/>
    <mergeCell ref="AF218:AF219"/>
    <mergeCell ref="N218:N219"/>
    <mergeCell ref="A213:A219"/>
    <mergeCell ref="B213:B219"/>
    <mergeCell ref="C213:C219"/>
    <mergeCell ref="D213:D219"/>
    <mergeCell ref="E213:E219"/>
    <mergeCell ref="AB221:AB223"/>
    <mergeCell ref="S213:S215"/>
    <mergeCell ref="R216:R217"/>
    <mergeCell ref="S216:S217"/>
    <mergeCell ref="V221:V223"/>
    <mergeCell ref="W221:W223"/>
    <mergeCell ref="AI216:AI217"/>
    <mergeCell ref="F232:AB232"/>
    <mergeCell ref="H225:H227"/>
    <mergeCell ref="I225:I227"/>
    <mergeCell ref="J225:J227"/>
    <mergeCell ref="K225:K227"/>
    <mergeCell ref="L225:L227"/>
    <mergeCell ref="AJ225:AJ227"/>
    <mergeCell ref="AK225:AK227"/>
    <mergeCell ref="F230:AB230"/>
    <mergeCell ref="Y225:Y227"/>
    <mergeCell ref="AE225:AE227"/>
    <mergeCell ref="AF225:AF227"/>
    <mergeCell ref="N225:N227"/>
    <mergeCell ref="AC225:AC227"/>
    <mergeCell ref="AD225:AD227"/>
    <mergeCell ref="AI225:AI227"/>
    <mergeCell ref="M221:M223"/>
    <mergeCell ref="N221:N223"/>
    <mergeCell ref="AC221:AC223"/>
    <mergeCell ref="O221:O223"/>
    <mergeCell ref="P221:P223"/>
    <mergeCell ref="Q221:Q223"/>
    <mergeCell ref="T221:T223"/>
    <mergeCell ref="R221:R223"/>
    <mergeCell ref="S221:S223"/>
    <mergeCell ref="U221:U223"/>
    <mergeCell ref="AD221:AD223"/>
    <mergeCell ref="AI221:AI223"/>
    <mergeCell ref="AJ221:AJ223"/>
    <mergeCell ref="AK221:AK223"/>
    <mergeCell ref="Y221:Y223"/>
    <mergeCell ref="AF221:AF223"/>
    <mergeCell ref="A225:A229"/>
    <mergeCell ref="B225:B229"/>
    <mergeCell ref="AB196:AB198"/>
    <mergeCell ref="AB98:AB102"/>
    <mergeCell ref="AB103:AB105"/>
    <mergeCell ref="AB129:AB133"/>
    <mergeCell ref="Z221:Z223"/>
    <mergeCell ref="M225:M227"/>
    <mergeCell ref="G221:G223"/>
    <mergeCell ref="H221:H223"/>
    <mergeCell ref="AB20:AB26"/>
    <mergeCell ref="AB29:AB33"/>
    <mergeCell ref="AB34:AB39"/>
    <mergeCell ref="AB41:AB42"/>
    <mergeCell ref="AB155:AB156"/>
    <mergeCell ref="O225:O227"/>
    <mergeCell ref="P225:P227"/>
    <mergeCell ref="Q225:Q227"/>
    <mergeCell ref="AB225:AB227"/>
    <mergeCell ref="O216:O217"/>
    <mergeCell ref="J192:J193"/>
    <mergeCell ref="K192:K193"/>
    <mergeCell ref="L192:L193"/>
    <mergeCell ref="M192:M193"/>
    <mergeCell ref="O184:O185"/>
    <mergeCell ref="P184:P185"/>
    <mergeCell ref="Q184:Q185"/>
    <mergeCell ref="T44:T50"/>
    <mergeCell ref="T51:T53"/>
    <mergeCell ref="T55:T58"/>
    <mergeCell ref="P218:P219"/>
    <mergeCell ref="Q218:Q219"/>
    <mergeCell ref="T59:T61"/>
    <mergeCell ref="T62:T64"/>
    <mergeCell ref="T65:T67"/>
    <mergeCell ref="AB109:AB112"/>
    <mergeCell ref="AB114:AB115"/>
    <mergeCell ref="AB116:AB118"/>
    <mergeCell ref="AB120:AB125"/>
    <mergeCell ref="AB126:AB127"/>
    <mergeCell ref="C225:C229"/>
    <mergeCell ref="D225:D229"/>
    <mergeCell ref="E225:E229"/>
    <mergeCell ref="F225:F229"/>
    <mergeCell ref="G225:G229"/>
    <mergeCell ref="Y184:Y185"/>
    <mergeCell ref="U184:U185"/>
    <mergeCell ref="V184:V185"/>
    <mergeCell ref="W184:W185"/>
    <mergeCell ref="X184:X185"/>
    <mergeCell ref="Y176:Y177"/>
    <mergeCell ref="N174:N175"/>
    <mergeCell ref="O174:O175"/>
    <mergeCell ref="P174:P175"/>
    <mergeCell ref="Z176:Z177"/>
    <mergeCell ref="AA176:AA177"/>
    <mergeCell ref="R174:R175"/>
    <mergeCell ref="H176:H177"/>
    <mergeCell ref="I176:I177"/>
    <mergeCell ref="J176:J177"/>
    <mergeCell ref="O218:O219"/>
    <mergeCell ref="F154:AB154"/>
    <mergeCell ref="O59:O61"/>
    <mergeCell ref="Z120:Z125"/>
    <mergeCell ref="A6:AF6"/>
    <mergeCell ref="A1:B4"/>
    <mergeCell ref="A5:B5"/>
    <mergeCell ref="C5:AF5"/>
    <mergeCell ref="T225:T227"/>
    <mergeCell ref="T199:T200"/>
    <mergeCell ref="T201:T202"/>
    <mergeCell ref="T206:T207"/>
    <mergeCell ref="T210:T211"/>
    <mergeCell ref="C4:AE4"/>
    <mergeCell ref="C3:AE3"/>
    <mergeCell ref="C2:AE2"/>
    <mergeCell ref="C1:AE1"/>
    <mergeCell ref="T213:T215"/>
    <mergeCell ref="T216:T217"/>
    <mergeCell ref="T178:T179"/>
    <mergeCell ref="T181:T182"/>
    <mergeCell ref="T184:T185"/>
    <mergeCell ref="T186:T188"/>
    <mergeCell ref="T192:T193"/>
    <mergeCell ref="T196:T198"/>
    <mergeCell ref="T161:T163"/>
    <mergeCell ref="T165:T166"/>
    <mergeCell ref="T167:T169"/>
    <mergeCell ref="T170:T171"/>
    <mergeCell ref="T172:T173"/>
    <mergeCell ref="T174:T175"/>
    <mergeCell ref="T120:T125"/>
    <mergeCell ref="T126:T127"/>
    <mergeCell ref="T129:T133"/>
    <mergeCell ref="T135:T137"/>
    <mergeCell ref="T138:T139"/>
  </mergeCells>
  <dataValidations count="4">
    <dataValidation type="list" allowBlank="1" showErrorMessage="1" sqref="M232" xr:uid="{00000000-0002-0000-0100-000000000000}">
      <formula1>$AM$10:$AM$12</formula1>
    </dataValidation>
    <dataValidation type="list" allowBlank="1" showInputMessage="1" showErrorMessage="1" sqref="M15 M230 M220 M212 M204 M191 M180 M164 M145 M134 M128 M119 M108 M97 M92 M82 M78 M68 M54 M43 M18" xr:uid="{00000000-0002-0000-0100-000001000000}">
      <formula1>$AK$10:$AK$12</formula1>
    </dataValidation>
    <dataValidation type="list" allowBlank="1" showInputMessage="1" showErrorMessage="1" sqref="M9:M14 M233:M315 M231 M221:M229 M213:M219 M205:M211 M192:M203 M181:M190 M165:M179 M155:M163 M106:M107 M129:M133 M120:M127 M109:M118 M71:M77 M93:M96 M83:M91 M79:M81 M59:M67 M19:M41 M44:M53 M16:M17 M55 M69 M98:M103 M135:M144 M146:M151" xr:uid="{00000000-0002-0000-0100-000002000000}">
      <formula1>$AM$10:$AM$11</formula1>
    </dataValidation>
    <dataValidation showDropDown="1" showInputMessage="1" showErrorMessage="1" sqref="N153" xr:uid="{00000000-0002-0000-0100-000003000000}"/>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AC8"/>
  <sheetViews>
    <sheetView zoomScale="40" zoomScaleNormal="40" workbookViewId="0">
      <selection activeCell="E18" sqref="E18"/>
    </sheetView>
  </sheetViews>
  <sheetFormatPr baseColWidth="10" defaultColWidth="11.42578125" defaultRowHeight="90.75" customHeight="1" x14ac:dyDescent="0.25"/>
  <cols>
    <col min="1" max="1" width="37.85546875" style="31" customWidth="1"/>
    <col min="2" max="2" width="28" style="31" customWidth="1"/>
    <col min="3" max="3" width="35.7109375" style="31" customWidth="1"/>
    <col min="4" max="4" width="32" style="31" customWidth="1"/>
    <col min="5" max="5" width="28.42578125" style="31" customWidth="1"/>
    <col min="6" max="6" width="56.140625" style="31" customWidth="1"/>
    <col min="7" max="7" width="39.42578125" style="31" customWidth="1"/>
    <col min="8" max="8" width="41.42578125" style="31" customWidth="1"/>
    <col min="9" max="9" width="33.140625" style="31" bestFit="1" customWidth="1"/>
    <col min="10" max="10" width="33.140625" style="31" customWidth="1"/>
    <col min="11" max="11" width="34" style="31" bestFit="1" customWidth="1"/>
    <col min="12" max="12" width="44.85546875" style="31" customWidth="1"/>
    <col min="13" max="13" width="42.42578125" style="31" customWidth="1"/>
    <col min="14" max="14" width="32.140625" style="31" customWidth="1"/>
    <col min="15" max="15" width="13.140625" style="31" hidden="1" customWidth="1"/>
    <col min="16" max="16" width="12.7109375" style="31" hidden="1" customWidth="1"/>
    <col min="17" max="17" width="12.140625" style="31" hidden="1" customWidth="1"/>
    <col min="18" max="18" width="12.42578125" style="31" hidden="1" customWidth="1"/>
    <col min="19" max="19" width="12.85546875" style="31" hidden="1" customWidth="1"/>
    <col min="20" max="20" width="13.7109375" style="31" hidden="1" customWidth="1"/>
    <col min="21" max="21" width="13.140625" style="31" hidden="1" customWidth="1"/>
    <col min="22" max="22" width="12.42578125" style="31" hidden="1" customWidth="1"/>
    <col min="23" max="23" width="12.140625" style="31" hidden="1" customWidth="1"/>
    <col min="24" max="24" width="12.42578125" style="31" hidden="1" customWidth="1"/>
    <col min="25" max="25" width="11.140625" style="31" hidden="1" customWidth="1"/>
    <col min="26" max="26" width="27.140625" style="31" hidden="1" customWidth="1"/>
    <col min="27" max="27" width="39.140625" style="31" hidden="1" customWidth="1"/>
    <col min="28" max="28" width="87.140625" style="31" customWidth="1"/>
    <col min="29" max="30" width="11.42578125" style="31"/>
    <col min="31" max="31" width="0" style="31" hidden="1" customWidth="1"/>
    <col min="32" max="16384" width="11.42578125" style="31"/>
  </cols>
  <sheetData>
    <row r="1" spans="1:29" s="30" customFormat="1" ht="24" customHeight="1" x14ac:dyDescent="0.25">
      <c r="A1" s="623"/>
      <c r="B1" s="623"/>
      <c r="C1" s="624" t="s">
        <v>125</v>
      </c>
      <c r="D1" s="624"/>
      <c r="E1" s="624"/>
      <c r="F1" s="624"/>
      <c r="G1" s="624"/>
      <c r="H1" s="624"/>
      <c r="I1" s="624"/>
      <c r="J1" s="624"/>
      <c r="K1" s="624"/>
      <c r="L1" s="624"/>
      <c r="M1" s="624"/>
      <c r="N1" s="624"/>
      <c r="O1" s="624"/>
      <c r="P1" s="624"/>
      <c r="Q1" s="624"/>
      <c r="R1" s="624"/>
      <c r="S1" s="624"/>
      <c r="T1" s="624"/>
      <c r="U1" s="624"/>
      <c r="V1" s="624"/>
      <c r="W1" s="624"/>
      <c r="X1" s="624"/>
      <c r="Y1" s="624"/>
      <c r="Z1" s="624"/>
      <c r="AA1" s="624"/>
      <c r="AB1" s="29" t="s">
        <v>126</v>
      </c>
    </row>
    <row r="2" spans="1:29" s="30" customFormat="1" ht="24" customHeight="1" x14ac:dyDescent="0.25">
      <c r="A2" s="623"/>
      <c r="B2" s="623"/>
      <c r="C2" s="624" t="s">
        <v>127</v>
      </c>
      <c r="D2" s="624"/>
      <c r="E2" s="624"/>
      <c r="F2" s="624"/>
      <c r="G2" s="624"/>
      <c r="H2" s="624"/>
      <c r="I2" s="624"/>
      <c r="J2" s="624"/>
      <c r="K2" s="624"/>
      <c r="L2" s="624"/>
      <c r="M2" s="624"/>
      <c r="N2" s="624"/>
      <c r="O2" s="624"/>
      <c r="P2" s="624"/>
      <c r="Q2" s="624"/>
      <c r="R2" s="624"/>
      <c r="S2" s="624"/>
      <c r="T2" s="624"/>
      <c r="U2" s="624"/>
      <c r="V2" s="624"/>
      <c r="W2" s="624"/>
      <c r="X2" s="624"/>
      <c r="Y2" s="624"/>
      <c r="Z2" s="624"/>
      <c r="AA2" s="624"/>
      <c r="AB2" s="29" t="s">
        <v>128</v>
      </c>
    </row>
    <row r="3" spans="1:29" s="30" customFormat="1" ht="24" customHeight="1" x14ac:dyDescent="0.25">
      <c r="A3" s="623"/>
      <c r="B3" s="623"/>
      <c r="C3" s="624" t="s">
        <v>129</v>
      </c>
      <c r="D3" s="624"/>
      <c r="E3" s="624"/>
      <c r="F3" s="624"/>
      <c r="G3" s="624"/>
      <c r="H3" s="624"/>
      <c r="I3" s="624"/>
      <c r="J3" s="624"/>
      <c r="K3" s="624"/>
      <c r="L3" s="624"/>
      <c r="M3" s="624"/>
      <c r="N3" s="624"/>
      <c r="O3" s="624"/>
      <c r="P3" s="624"/>
      <c r="Q3" s="624"/>
      <c r="R3" s="624"/>
      <c r="S3" s="624"/>
      <c r="T3" s="624"/>
      <c r="U3" s="624"/>
      <c r="V3" s="624"/>
      <c r="W3" s="624"/>
      <c r="X3" s="624"/>
      <c r="Y3" s="624"/>
      <c r="Z3" s="624"/>
      <c r="AA3" s="624"/>
      <c r="AB3" s="29" t="s">
        <v>130</v>
      </c>
    </row>
    <row r="4" spans="1:29" s="30" customFormat="1" ht="24" customHeight="1" x14ac:dyDescent="0.25">
      <c r="A4" s="623"/>
      <c r="B4" s="623"/>
      <c r="C4" s="624" t="s">
        <v>131</v>
      </c>
      <c r="D4" s="624"/>
      <c r="E4" s="624"/>
      <c r="F4" s="624"/>
      <c r="G4" s="624"/>
      <c r="H4" s="624"/>
      <c r="I4" s="624"/>
      <c r="J4" s="624"/>
      <c r="K4" s="624"/>
      <c r="L4" s="624"/>
      <c r="M4" s="624"/>
      <c r="N4" s="624"/>
      <c r="O4" s="624"/>
      <c r="P4" s="624"/>
      <c r="Q4" s="624"/>
      <c r="R4" s="624"/>
      <c r="S4" s="624"/>
      <c r="T4" s="624"/>
      <c r="U4" s="624"/>
      <c r="V4" s="624"/>
      <c r="W4" s="624"/>
      <c r="X4" s="624"/>
      <c r="Y4" s="624"/>
      <c r="Z4" s="624"/>
      <c r="AA4" s="624"/>
      <c r="AB4" s="29" t="s">
        <v>574</v>
      </c>
    </row>
    <row r="5" spans="1:29" s="30" customFormat="1" ht="27" customHeight="1" x14ac:dyDescent="0.25">
      <c r="A5" s="622" t="s">
        <v>575</v>
      </c>
      <c r="B5" s="622"/>
      <c r="C5" s="625"/>
      <c r="D5" s="625"/>
      <c r="E5" s="625"/>
      <c r="F5" s="625"/>
      <c r="G5" s="625"/>
      <c r="H5" s="625"/>
      <c r="I5" s="625"/>
      <c r="J5" s="625"/>
      <c r="K5" s="625"/>
      <c r="L5" s="625"/>
      <c r="M5" s="625"/>
      <c r="N5" s="625"/>
      <c r="O5" s="625"/>
      <c r="P5" s="625"/>
      <c r="Q5" s="625"/>
      <c r="R5" s="625"/>
      <c r="S5" s="625"/>
      <c r="T5" s="625"/>
      <c r="U5" s="625"/>
      <c r="V5" s="625"/>
      <c r="W5" s="625"/>
      <c r="X5" s="625"/>
      <c r="Y5" s="625"/>
      <c r="Z5" s="625"/>
      <c r="AA5" s="625"/>
      <c r="AB5" s="625"/>
    </row>
    <row r="6" spans="1:29" s="30" customFormat="1" ht="23.25" customHeight="1" x14ac:dyDescent="0.25">
      <c r="A6" s="614" t="s">
        <v>576</v>
      </c>
      <c r="B6" s="614"/>
      <c r="C6" s="614"/>
      <c r="D6" s="614"/>
      <c r="E6" s="614"/>
      <c r="F6" s="614"/>
      <c r="G6" s="614"/>
      <c r="H6" s="614"/>
      <c r="I6" s="614"/>
      <c r="J6" s="614"/>
      <c r="K6" s="614"/>
      <c r="L6" s="615"/>
      <c r="M6" s="618" t="s">
        <v>577</v>
      </c>
      <c r="N6" s="619"/>
      <c r="O6" s="31"/>
      <c r="P6" s="31"/>
      <c r="Q6" s="31"/>
      <c r="R6" s="31"/>
      <c r="S6" s="31"/>
      <c r="T6" s="31"/>
      <c r="U6" s="31"/>
      <c r="V6" s="31"/>
      <c r="W6" s="31"/>
      <c r="X6" s="31"/>
      <c r="Y6" s="31"/>
      <c r="Z6" s="31"/>
      <c r="AA6" s="31"/>
      <c r="AB6" s="31"/>
      <c r="AC6" s="31"/>
    </row>
    <row r="7" spans="1:29" s="30" customFormat="1" ht="23.25" customHeight="1" x14ac:dyDescent="0.25">
      <c r="A7" s="616"/>
      <c r="B7" s="616"/>
      <c r="C7" s="616"/>
      <c r="D7" s="616"/>
      <c r="E7" s="616"/>
      <c r="F7" s="616"/>
      <c r="G7" s="616"/>
      <c r="H7" s="616"/>
      <c r="I7" s="616"/>
      <c r="J7" s="616"/>
      <c r="K7" s="616"/>
      <c r="L7" s="617"/>
      <c r="M7" s="620"/>
      <c r="N7" s="621"/>
      <c r="O7" s="31"/>
      <c r="P7" s="31"/>
      <c r="Q7" s="31"/>
      <c r="R7" s="31"/>
      <c r="S7" s="31"/>
      <c r="T7" s="31"/>
      <c r="U7" s="31"/>
      <c r="V7" s="31"/>
      <c r="W7" s="31"/>
      <c r="X7" s="31"/>
      <c r="Y7" s="31"/>
      <c r="Z7" s="31"/>
      <c r="AA7" s="31"/>
      <c r="AB7" s="31"/>
      <c r="AC7" s="31"/>
    </row>
    <row r="8" spans="1:29" s="326" customFormat="1" ht="66.75" customHeight="1" x14ac:dyDescent="0.25">
      <c r="A8" s="325" t="s">
        <v>10</v>
      </c>
      <c r="B8" s="325" t="s">
        <v>578</v>
      </c>
      <c r="C8" s="325" t="s">
        <v>579</v>
      </c>
      <c r="D8" s="325" t="s">
        <v>580</v>
      </c>
      <c r="E8" s="325" t="s">
        <v>42</v>
      </c>
      <c r="F8" s="325" t="s">
        <v>44</v>
      </c>
      <c r="G8" s="325" t="s">
        <v>46</v>
      </c>
      <c r="H8" s="325" t="s">
        <v>48</v>
      </c>
      <c r="I8" s="325" t="s">
        <v>50</v>
      </c>
      <c r="J8" s="325" t="s">
        <v>52</v>
      </c>
      <c r="K8" s="325" t="s">
        <v>1681</v>
      </c>
      <c r="L8" s="325" t="s">
        <v>56</v>
      </c>
      <c r="M8" s="325" t="s">
        <v>60</v>
      </c>
      <c r="N8" s="325" t="s">
        <v>62</v>
      </c>
      <c r="O8" s="31"/>
      <c r="P8" s="31"/>
      <c r="Q8" s="31"/>
      <c r="R8" s="31"/>
      <c r="S8" s="31"/>
      <c r="T8" s="31"/>
      <c r="U8" s="31"/>
      <c r="V8" s="31"/>
      <c r="W8" s="31"/>
      <c r="X8" s="31"/>
      <c r="Y8" s="31"/>
      <c r="Z8" s="31"/>
      <c r="AA8" s="31"/>
      <c r="AB8" s="31"/>
      <c r="AC8" s="31"/>
    </row>
  </sheetData>
  <mergeCells count="9">
    <mergeCell ref="A6:L7"/>
    <mergeCell ref="M6:N7"/>
    <mergeCell ref="A5:B5"/>
    <mergeCell ref="A1:B4"/>
    <mergeCell ref="C1:AA1"/>
    <mergeCell ref="C2:AA2"/>
    <mergeCell ref="C3:AA3"/>
    <mergeCell ref="C4:AA4"/>
    <mergeCell ref="C5:AB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CP455"/>
  <sheetViews>
    <sheetView tabSelected="1" topLeftCell="B8" zoomScale="60" zoomScaleNormal="60" workbookViewId="0">
      <pane ySplit="1" topLeftCell="A9" activePane="bottomLeft" state="frozen"/>
      <selection activeCell="B8" sqref="B8"/>
      <selection pane="bottomLeft" activeCell="J11" sqref="J11:J13"/>
    </sheetView>
  </sheetViews>
  <sheetFormatPr baseColWidth="10" defaultColWidth="11.42578125" defaultRowHeight="18.75" x14ac:dyDescent="0.3"/>
  <cols>
    <col min="1" max="1" width="23" style="33" hidden="1" customWidth="1"/>
    <col min="2" max="2" width="20.140625" style="33" customWidth="1"/>
    <col min="3" max="3" width="22.140625" style="33" customWidth="1"/>
    <col min="4" max="4" width="26.140625" style="33" customWidth="1"/>
    <col min="5" max="5" width="23" style="34" customWidth="1"/>
    <col min="6" max="6" width="18.42578125" style="37" customWidth="1"/>
    <col min="7" max="7" width="27.140625" style="36" customWidth="1"/>
    <col min="8" max="8" width="31.140625" style="34" customWidth="1"/>
    <col min="9" max="9" width="25.5703125" style="361" customWidth="1"/>
    <col min="10" max="10" width="22.42578125" style="362" customWidth="1"/>
    <col min="11" max="11" width="42.5703125" style="33" customWidth="1"/>
    <col min="12" max="12" width="25.85546875" style="33" customWidth="1"/>
    <col min="13" max="13" width="23.42578125" style="38" customWidth="1"/>
    <col min="14" max="14" width="24.85546875" style="36" customWidth="1"/>
    <col min="15" max="15" width="24" style="36" customWidth="1"/>
    <col min="16" max="16" width="27.140625" style="33" customWidth="1"/>
    <col min="17" max="17" width="29.140625" style="33" customWidth="1"/>
    <col min="18" max="18" width="26.5703125" style="33" customWidth="1"/>
    <col min="19" max="19" width="24.5703125" style="36" customWidth="1"/>
    <col min="20" max="20" width="35.140625" style="363" customWidth="1"/>
    <col min="21" max="21" width="29.140625" style="33" customWidth="1"/>
    <col min="22" max="22" width="25.140625" style="33" customWidth="1"/>
    <col min="23" max="23" width="20.42578125" style="33" customWidth="1"/>
    <col min="24" max="24" width="19.140625" style="33" customWidth="1"/>
    <col min="25" max="25" width="20.42578125" style="40" customWidth="1"/>
    <col min="26" max="26" width="23.7109375" style="32" customWidth="1"/>
    <col min="27" max="27" width="24.7109375" style="33" customWidth="1"/>
    <col min="28" max="28" width="38.85546875" style="33" customWidth="1"/>
    <col min="29" max="29" width="24.140625" style="32" customWidth="1"/>
    <col min="30" max="30" width="53" style="38" customWidth="1"/>
    <col min="31" max="31" width="28.42578125" style="33" customWidth="1"/>
    <col min="32" max="32" width="29.140625" style="33" customWidth="1"/>
    <col min="33" max="33" width="25" style="33" customWidth="1"/>
    <col min="34" max="34" width="24.42578125" style="33" customWidth="1"/>
    <col min="35" max="35" width="28.140625" style="39" customWidth="1"/>
    <col min="36" max="36" width="29.5703125" style="39" customWidth="1"/>
    <col min="37" max="37" width="41.140625" style="33" customWidth="1"/>
    <col min="38" max="38" width="40.140625" style="33" customWidth="1"/>
    <col min="39" max="39" width="42.85546875" style="33" customWidth="1"/>
    <col min="40" max="40" width="24.85546875" style="33" customWidth="1"/>
    <col min="41" max="45" width="25.5703125" style="33" customWidth="1"/>
    <col min="46" max="46" width="53" style="33" customWidth="1"/>
    <col min="47" max="47" width="45.42578125" style="33" customWidth="1"/>
    <col min="48" max="48" width="51.42578125" style="33" customWidth="1"/>
    <col min="49" max="49" width="32.85546875" style="33" customWidth="1"/>
    <col min="50" max="50" width="62.28515625" style="33" customWidth="1"/>
    <col min="51" max="51" width="63.7109375" style="33" customWidth="1"/>
    <col min="52" max="52" width="55.42578125" style="33" customWidth="1"/>
    <col min="53" max="53" width="59.42578125" style="33" customWidth="1"/>
    <col min="54" max="54" width="47" style="33" customWidth="1"/>
    <col min="55" max="55" width="46.140625" style="33" customWidth="1"/>
    <col min="56" max="56" width="46.7109375" style="33" customWidth="1"/>
    <col min="57" max="57" width="41.7109375" style="33" customWidth="1"/>
    <col min="58" max="58" width="28.7109375" style="33" customWidth="1"/>
    <col min="59" max="59" width="27.42578125" style="34" customWidth="1"/>
    <col min="60" max="60" width="30.7109375" style="33" customWidth="1"/>
    <col min="61" max="61" width="29.85546875" style="33" customWidth="1"/>
    <col min="62" max="62" width="49.140625" style="35" customWidth="1"/>
    <col min="63" max="63" width="52" style="36" customWidth="1"/>
    <col min="64" max="64" width="43.28515625" style="33" customWidth="1"/>
    <col min="65" max="65" width="46.28515625" style="33" customWidth="1"/>
    <col min="66" max="16384" width="11.42578125" style="33"/>
  </cols>
  <sheetData>
    <row r="1" spans="1:65" ht="28.15" hidden="1" customHeight="1" x14ac:dyDescent="0.3">
      <c r="A1" s="626"/>
      <c r="B1" s="626"/>
      <c r="C1" s="626" t="s">
        <v>125</v>
      </c>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c r="AW1" s="626"/>
      <c r="AX1" s="626"/>
      <c r="AY1" s="626"/>
      <c r="AZ1" s="626"/>
      <c r="BA1" s="626"/>
      <c r="BB1" s="626"/>
      <c r="BC1" s="626"/>
      <c r="BD1" s="626"/>
      <c r="BE1" s="279" t="s">
        <v>126</v>
      </c>
    </row>
    <row r="2" spans="1:65" ht="48" hidden="1" customHeight="1" x14ac:dyDescent="0.3">
      <c r="A2" s="626"/>
      <c r="B2" s="626"/>
      <c r="C2" s="626" t="s">
        <v>127</v>
      </c>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c r="AW2" s="626"/>
      <c r="AX2" s="626"/>
      <c r="AY2" s="626"/>
      <c r="AZ2" s="626"/>
      <c r="BA2" s="626"/>
      <c r="BB2" s="626"/>
      <c r="BC2" s="626"/>
      <c r="BD2" s="626"/>
      <c r="BE2" s="279" t="s">
        <v>128</v>
      </c>
    </row>
    <row r="3" spans="1:65" ht="46.9" hidden="1" customHeight="1" x14ac:dyDescent="0.3">
      <c r="A3" s="626"/>
      <c r="B3" s="626"/>
      <c r="C3" s="626" t="s">
        <v>129</v>
      </c>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6"/>
      <c r="AN3" s="626"/>
      <c r="AO3" s="626"/>
      <c r="AP3" s="626"/>
      <c r="AQ3" s="626"/>
      <c r="AR3" s="626"/>
      <c r="AS3" s="626"/>
      <c r="AT3" s="626"/>
      <c r="AU3" s="626"/>
      <c r="AV3" s="626"/>
      <c r="AW3" s="626"/>
      <c r="AX3" s="626"/>
      <c r="AY3" s="626"/>
      <c r="AZ3" s="626"/>
      <c r="BA3" s="626"/>
      <c r="BB3" s="626"/>
      <c r="BC3" s="626"/>
      <c r="BD3" s="626"/>
      <c r="BE3" s="279" t="s">
        <v>130</v>
      </c>
    </row>
    <row r="4" spans="1:65" ht="49.15" hidden="1" customHeight="1" x14ac:dyDescent="0.3">
      <c r="A4" s="626"/>
      <c r="B4" s="626"/>
      <c r="C4" s="626" t="s">
        <v>131</v>
      </c>
      <c r="D4" s="626"/>
      <c r="E4" s="626"/>
      <c r="F4" s="626"/>
      <c r="G4" s="626"/>
      <c r="H4" s="626"/>
      <c r="I4" s="626"/>
      <c r="J4" s="626"/>
      <c r="K4" s="626"/>
      <c r="L4" s="626"/>
      <c r="M4" s="626"/>
      <c r="N4" s="626"/>
      <c r="O4" s="626"/>
      <c r="P4" s="626"/>
      <c r="Q4" s="626"/>
      <c r="R4" s="626"/>
      <c r="S4" s="626"/>
      <c r="T4" s="626"/>
      <c r="U4" s="626"/>
      <c r="V4" s="626"/>
      <c r="W4" s="626"/>
      <c r="X4" s="626"/>
      <c r="Y4" s="626"/>
      <c r="Z4" s="626"/>
      <c r="AA4" s="626"/>
      <c r="AB4" s="626"/>
      <c r="AC4" s="626"/>
      <c r="AD4" s="626"/>
      <c r="AE4" s="626"/>
      <c r="AF4" s="626"/>
      <c r="AG4" s="626"/>
      <c r="AH4" s="626"/>
      <c r="AI4" s="626"/>
      <c r="AJ4" s="626"/>
      <c r="AK4" s="626"/>
      <c r="AL4" s="626"/>
      <c r="AM4" s="626"/>
      <c r="AN4" s="626"/>
      <c r="AO4" s="626"/>
      <c r="AP4" s="626"/>
      <c r="AQ4" s="626"/>
      <c r="AR4" s="626"/>
      <c r="AS4" s="626"/>
      <c r="AT4" s="626"/>
      <c r="AU4" s="626"/>
      <c r="AV4" s="626"/>
      <c r="AW4" s="626"/>
      <c r="AX4" s="626"/>
      <c r="AY4" s="626"/>
      <c r="AZ4" s="626"/>
      <c r="BA4" s="626"/>
      <c r="BB4" s="626"/>
      <c r="BC4" s="626"/>
      <c r="BD4" s="626"/>
      <c r="BE4" s="279" t="s">
        <v>611</v>
      </c>
    </row>
    <row r="5" spans="1:65" ht="55.9" hidden="1" customHeight="1" x14ac:dyDescent="0.3">
      <c r="A5" s="745" t="s">
        <v>133</v>
      </c>
      <c r="B5" s="746"/>
      <c r="C5" s="627" t="s">
        <v>612</v>
      </c>
      <c r="D5" s="627"/>
      <c r="E5" s="627"/>
      <c r="F5" s="627"/>
      <c r="G5" s="627"/>
      <c r="H5" s="627"/>
      <c r="I5" s="627"/>
      <c r="J5" s="627"/>
      <c r="K5" s="627"/>
      <c r="L5" s="627"/>
      <c r="M5" s="627"/>
      <c r="N5" s="627"/>
      <c r="O5" s="627"/>
      <c r="P5" s="627"/>
      <c r="Q5" s="627"/>
      <c r="R5" s="627"/>
      <c r="S5" s="627"/>
      <c r="T5" s="627"/>
      <c r="U5" s="627"/>
      <c r="V5" s="627"/>
      <c r="W5" s="627"/>
      <c r="X5" s="627"/>
      <c r="Y5" s="627"/>
      <c r="Z5" s="627"/>
      <c r="AA5" s="627"/>
      <c r="AB5" s="627"/>
      <c r="AC5" s="627"/>
      <c r="AD5" s="627"/>
      <c r="AE5" s="627"/>
      <c r="AF5" s="627"/>
      <c r="AG5" s="627"/>
      <c r="AH5" s="627"/>
      <c r="AI5" s="627"/>
      <c r="AJ5" s="627"/>
      <c r="AK5" s="627"/>
      <c r="AL5" s="627"/>
      <c r="AM5" s="627"/>
      <c r="AN5" s="627"/>
      <c r="AO5" s="627"/>
      <c r="AP5" s="627"/>
      <c r="AQ5" s="627"/>
      <c r="AR5" s="627"/>
      <c r="AS5" s="627"/>
      <c r="AT5" s="627"/>
      <c r="AU5" s="627"/>
      <c r="AV5" s="627"/>
      <c r="AW5" s="627"/>
      <c r="AX5" s="627"/>
      <c r="AY5" s="627"/>
      <c r="AZ5" s="627"/>
      <c r="BA5" s="627"/>
      <c r="BB5" s="627"/>
      <c r="BC5" s="627"/>
      <c r="BD5" s="627"/>
      <c r="BE5" s="627"/>
    </row>
    <row r="6" spans="1:65" ht="46.9" hidden="1" customHeight="1" x14ac:dyDescent="0.3">
      <c r="A6" s="736" t="s">
        <v>613</v>
      </c>
      <c r="B6" s="736"/>
      <c r="C6" s="737"/>
      <c r="D6" s="737"/>
      <c r="E6" s="737"/>
      <c r="F6" s="737"/>
      <c r="G6" s="737"/>
      <c r="H6" s="737"/>
      <c r="I6" s="737"/>
      <c r="J6" s="737"/>
      <c r="K6" s="737"/>
      <c r="L6" s="737"/>
      <c r="M6" s="737"/>
      <c r="N6" s="737"/>
      <c r="O6" s="737"/>
      <c r="P6" s="737"/>
      <c r="Q6" s="737"/>
      <c r="R6" s="737"/>
      <c r="S6" s="737"/>
      <c r="T6" s="737"/>
      <c r="U6" s="737"/>
      <c r="V6" s="737"/>
      <c r="W6" s="737"/>
      <c r="X6" s="737"/>
      <c r="Y6" s="737"/>
      <c r="Z6" s="737"/>
      <c r="AA6" s="737"/>
      <c r="AB6" s="738"/>
      <c r="AC6" s="741" t="s">
        <v>614</v>
      </c>
      <c r="AD6" s="742"/>
      <c r="AE6" s="742"/>
      <c r="AF6" s="742"/>
      <c r="AG6" s="742"/>
      <c r="AH6" s="742"/>
      <c r="AI6" s="628" t="s">
        <v>615</v>
      </c>
      <c r="AJ6" s="628"/>
      <c r="AK6" s="628"/>
      <c r="AL6" s="628"/>
      <c r="AM6" s="628"/>
      <c r="AN6" s="628"/>
      <c r="AO6" s="628"/>
      <c r="AP6" s="628"/>
      <c r="AQ6" s="628"/>
      <c r="AR6" s="628"/>
      <c r="AS6" s="628"/>
      <c r="AT6" s="628"/>
      <c r="AU6" s="628"/>
      <c r="AV6" s="628"/>
      <c r="AW6" s="628"/>
      <c r="AX6" s="628"/>
      <c r="AY6" s="628"/>
      <c r="AZ6" s="628"/>
      <c r="BA6" s="628"/>
      <c r="BB6" s="628"/>
      <c r="BC6" s="628"/>
      <c r="BD6" s="628"/>
      <c r="BE6" s="628"/>
    </row>
    <row r="7" spans="1:65" ht="36" hidden="1" customHeight="1" thickBot="1" x14ac:dyDescent="0.35">
      <c r="A7" s="739"/>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40"/>
      <c r="AC7" s="743"/>
      <c r="AD7" s="744"/>
      <c r="AE7" s="744"/>
      <c r="AF7" s="744"/>
      <c r="AG7" s="744"/>
      <c r="AH7" s="744"/>
      <c r="AI7" s="628"/>
      <c r="AJ7" s="628"/>
      <c r="AK7" s="628"/>
      <c r="AL7" s="628"/>
      <c r="AM7" s="628"/>
      <c r="AN7" s="628"/>
      <c r="AO7" s="628"/>
      <c r="AP7" s="628"/>
      <c r="AQ7" s="628"/>
      <c r="AR7" s="628"/>
      <c r="AS7" s="628"/>
      <c r="AT7" s="628"/>
      <c r="AU7" s="628"/>
      <c r="AV7" s="628"/>
      <c r="AW7" s="628"/>
      <c r="AX7" s="628"/>
      <c r="AY7" s="628"/>
      <c r="AZ7" s="628"/>
      <c r="BA7" s="628"/>
      <c r="BB7" s="628"/>
      <c r="BC7" s="628"/>
      <c r="BD7" s="628"/>
      <c r="BE7" s="628"/>
    </row>
    <row r="8" spans="1:65" s="420" customFormat="1" ht="81" customHeight="1" thickBot="1" x14ac:dyDescent="0.3">
      <c r="A8" s="51" t="s">
        <v>10</v>
      </c>
      <c r="B8" s="51" t="s">
        <v>144</v>
      </c>
      <c r="C8" s="51" t="s">
        <v>14</v>
      </c>
      <c r="D8" s="51" t="s">
        <v>616</v>
      </c>
      <c r="E8" s="51" t="s">
        <v>65</v>
      </c>
      <c r="F8" s="89" t="s">
        <v>67</v>
      </c>
      <c r="G8" s="51" t="s">
        <v>69</v>
      </c>
      <c r="H8" s="51" t="s">
        <v>617</v>
      </c>
      <c r="I8" s="51" t="s">
        <v>73</v>
      </c>
      <c r="J8" s="355" t="s">
        <v>618</v>
      </c>
      <c r="K8" s="51" t="s">
        <v>619</v>
      </c>
      <c r="L8" s="51" t="s">
        <v>79</v>
      </c>
      <c r="M8" s="51" t="s">
        <v>81</v>
      </c>
      <c r="N8" s="51" t="s">
        <v>620</v>
      </c>
      <c r="O8" s="356" t="s">
        <v>621</v>
      </c>
      <c r="P8" s="356" t="s">
        <v>622</v>
      </c>
      <c r="Q8" s="356" t="s">
        <v>623</v>
      </c>
      <c r="R8" s="356" t="s">
        <v>624</v>
      </c>
      <c r="S8" s="356" t="s">
        <v>625</v>
      </c>
      <c r="T8" s="357" t="s">
        <v>626</v>
      </c>
      <c r="U8" s="51" t="s">
        <v>627</v>
      </c>
      <c r="V8" s="51" t="s">
        <v>628</v>
      </c>
      <c r="W8" s="51" t="s">
        <v>89</v>
      </c>
      <c r="X8" s="51" t="s">
        <v>91</v>
      </c>
      <c r="Y8" s="90" t="s">
        <v>93</v>
      </c>
      <c r="Z8" s="51" t="s">
        <v>95</v>
      </c>
      <c r="AA8" s="51" t="s">
        <v>97</v>
      </c>
      <c r="AB8" s="51" t="s">
        <v>99</v>
      </c>
      <c r="AC8" s="51" t="s">
        <v>102</v>
      </c>
      <c r="AD8" s="51" t="s">
        <v>629</v>
      </c>
      <c r="AE8" s="51" t="s">
        <v>106</v>
      </c>
      <c r="AF8" s="51" t="s">
        <v>108</v>
      </c>
      <c r="AG8" s="51" t="s">
        <v>110</v>
      </c>
      <c r="AH8" s="51" t="s">
        <v>112</v>
      </c>
      <c r="AI8" s="388" t="s">
        <v>115</v>
      </c>
      <c r="AJ8" s="390" t="s">
        <v>630</v>
      </c>
      <c r="AK8" s="88" t="s">
        <v>631</v>
      </c>
      <c r="AL8" s="390" t="s">
        <v>632</v>
      </c>
      <c r="AM8" s="390" t="s">
        <v>633</v>
      </c>
      <c r="AN8" s="51" t="s">
        <v>119</v>
      </c>
      <c r="AO8" s="91" t="s">
        <v>121</v>
      </c>
      <c r="AP8" s="41" t="s">
        <v>634</v>
      </c>
      <c r="AQ8" s="42" t="s">
        <v>635</v>
      </c>
      <c r="AR8" s="41" t="s">
        <v>636</v>
      </c>
      <c r="AS8" s="42" t="s">
        <v>637</v>
      </c>
      <c r="AT8" s="491" t="s">
        <v>638</v>
      </c>
      <c r="AU8" s="491" t="s">
        <v>639</v>
      </c>
      <c r="AV8" s="491" t="s">
        <v>640</v>
      </c>
      <c r="AW8" s="491" t="s">
        <v>641</v>
      </c>
      <c r="AX8" s="492" t="s">
        <v>642</v>
      </c>
      <c r="AY8" s="492" t="s">
        <v>643</v>
      </c>
      <c r="AZ8" s="492" t="s">
        <v>644</v>
      </c>
      <c r="BA8" s="492" t="s">
        <v>645</v>
      </c>
      <c r="BB8" s="493" t="s">
        <v>646</v>
      </c>
      <c r="BC8" s="493" t="s">
        <v>647</v>
      </c>
      <c r="BD8" s="493" t="s">
        <v>648</v>
      </c>
      <c r="BE8" s="493" t="s">
        <v>649</v>
      </c>
      <c r="BF8" s="51" t="s">
        <v>650</v>
      </c>
      <c r="BG8" s="51" t="s">
        <v>651</v>
      </c>
      <c r="BH8" s="51" t="s">
        <v>652</v>
      </c>
      <c r="BI8" s="51" t="s">
        <v>653</v>
      </c>
      <c r="BJ8" s="51" t="s">
        <v>654</v>
      </c>
      <c r="BK8" s="51" t="s">
        <v>655</v>
      </c>
      <c r="BL8" s="51" t="s">
        <v>656</v>
      </c>
      <c r="BM8" s="51" t="s">
        <v>657</v>
      </c>
    </row>
    <row r="9" spans="1:65" s="48" customFormat="1" ht="65.099999999999994" customHeight="1" x14ac:dyDescent="0.25">
      <c r="A9" s="698" t="s">
        <v>169</v>
      </c>
      <c r="B9" s="630" t="s">
        <v>170</v>
      </c>
      <c r="C9" s="630" t="s">
        <v>658</v>
      </c>
      <c r="D9" s="630">
        <v>1500</v>
      </c>
      <c r="E9" s="633" t="s">
        <v>581</v>
      </c>
      <c r="F9" s="653">
        <v>2024130010145</v>
      </c>
      <c r="G9" s="630" t="s">
        <v>659</v>
      </c>
      <c r="H9" s="633" t="s">
        <v>660</v>
      </c>
      <c r="I9" s="633" t="s">
        <v>661</v>
      </c>
      <c r="J9" s="636">
        <v>0.15</v>
      </c>
      <c r="K9" s="410" t="s">
        <v>662</v>
      </c>
      <c r="L9" s="444" t="s">
        <v>663</v>
      </c>
      <c r="M9" s="410" t="s">
        <v>664</v>
      </c>
      <c r="N9" s="399">
        <v>1</v>
      </c>
      <c r="O9" s="399"/>
      <c r="P9" s="399">
        <v>0</v>
      </c>
      <c r="Q9" s="445">
        <v>0</v>
      </c>
      <c r="R9" s="92">
        <v>1</v>
      </c>
      <c r="S9" s="92">
        <f>SUM(O9:R9)</f>
        <v>1</v>
      </c>
      <c r="T9" s="446">
        <f>+S9/N9</f>
        <v>1</v>
      </c>
      <c r="U9" s="93">
        <v>45658</v>
      </c>
      <c r="V9" s="93">
        <v>46006</v>
      </c>
      <c r="W9" s="94">
        <f t="shared" ref="W9:W45" si="0">+V9-U9</f>
        <v>348</v>
      </c>
      <c r="X9" s="94"/>
      <c r="Y9" s="95"/>
      <c r="Z9" s="399" t="s">
        <v>665</v>
      </c>
      <c r="AA9" s="96" t="s">
        <v>666</v>
      </c>
      <c r="AB9" s="96" t="s">
        <v>667</v>
      </c>
      <c r="AC9" s="396" t="s">
        <v>668</v>
      </c>
      <c r="AD9" s="410" t="s">
        <v>669</v>
      </c>
      <c r="AE9" s="97">
        <v>1</v>
      </c>
      <c r="AF9" s="399" t="s">
        <v>670</v>
      </c>
      <c r="AG9" s="630" t="s">
        <v>671</v>
      </c>
      <c r="AH9" s="396"/>
      <c r="AI9" s="98">
        <v>1</v>
      </c>
      <c r="AJ9" s="98">
        <v>1</v>
      </c>
      <c r="AK9" s="99"/>
      <c r="AL9" s="100"/>
      <c r="AM9" s="101"/>
      <c r="AN9" s="691" t="s">
        <v>671</v>
      </c>
      <c r="AO9" s="648" t="s">
        <v>672</v>
      </c>
      <c r="AP9" s="412"/>
      <c r="AQ9" s="412"/>
      <c r="AR9" s="412"/>
      <c r="AS9" s="412"/>
      <c r="AT9" s="412"/>
      <c r="AU9" s="412"/>
      <c r="AV9" s="412"/>
      <c r="AW9" s="412"/>
      <c r="AX9" s="108">
        <v>0</v>
      </c>
      <c r="AY9" s="412"/>
      <c r="AZ9" s="108">
        <v>0</v>
      </c>
      <c r="BA9" s="412"/>
      <c r="BB9" s="412"/>
      <c r="BC9" s="412"/>
      <c r="BD9" s="412"/>
      <c r="BE9" s="412"/>
      <c r="BF9" s="47"/>
      <c r="BG9" s="46"/>
      <c r="BH9" s="47"/>
      <c r="BI9" s="47"/>
      <c r="BJ9" s="102"/>
      <c r="BK9" s="748" t="s">
        <v>673</v>
      </c>
      <c r="BL9" s="47"/>
      <c r="BM9" s="494" t="s">
        <v>1710</v>
      </c>
    </row>
    <row r="10" spans="1:65" s="48" customFormat="1" ht="65.099999999999994" customHeight="1" x14ac:dyDescent="0.25">
      <c r="A10" s="699"/>
      <c r="B10" s="533"/>
      <c r="C10" s="533"/>
      <c r="D10" s="533"/>
      <c r="E10" s="541"/>
      <c r="F10" s="654"/>
      <c r="G10" s="533"/>
      <c r="H10" s="541"/>
      <c r="I10" s="541"/>
      <c r="J10" s="631"/>
      <c r="K10" s="383" t="s">
        <v>674</v>
      </c>
      <c r="L10" s="447" t="s">
        <v>663</v>
      </c>
      <c r="M10" s="383" t="s">
        <v>675</v>
      </c>
      <c r="N10" s="381">
        <v>1</v>
      </c>
      <c r="O10" s="381">
        <v>0</v>
      </c>
      <c r="P10" s="381">
        <v>0</v>
      </c>
      <c r="Q10" s="445">
        <v>0</v>
      </c>
      <c r="R10" s="389">
        <v>1</v>
      </c>
      <c r="S10" s="389">
        <f>SUM(O10:R10)</f>
        <v>1</v>
      </c>
      <c r="T10" s="446">
        <f>+S10/N10</f>
        <v>1</v>
      </c>
      <c r="U10" s="103">
        <v>45658</v>
      </c>
      <c r="V10" s="103">
        <v>46001</v>
      </c>
      <c r="W10" s="104">
        <f t="shared" si="0"/>
        <v>343</v>
      </c>
      <c r="X10" s="104"/>
      <c r="Y10" s="408"/>
      <c r="Z10" s="381" t="s">
        <v>665</v>
      </c>
      <c r="AA10" s="105" t="s">
        <v>666</v>
      </c>
      <c r="AB10" s="105" t="s">
        <v>667</v>
      </c>
      <c r="AC10" s="389" t="s">
        <v>668</v>
      </c>
      <c r="AD10" s="383" t="s">
        <v>676</v>
      </c>
      <c r="AE10" s="106">
        <v>101991600</v>
      </c>
      <c r="AF10" s="381" t="s">
        <v>677</v>
      </c>
      <c r="AG10" s="533"/>
      <c r="AH10" s="389"/>
      <c r="AI10" s="98">
        <v>101991600</v>
      </c>
      <c r="AJ10" s="98">
        <v>101991600</v>
      </c>
      <c r="AK10" s="107"/>
      <c r="AL10" s="108">
        <v>101991600</v>
      </c>
      <c r="AM10" s="109"/>
      <c r="AN10" s="692"/>
      <c r="AO10" s="554"/>
      <c r="AP10" s="384"/>
      <c r="AQ10" s="384"/>
      <c r="AR10" s="384"/>
      <c r="AS10" s="384"/>
      <c r="AT10" s="384"/>
      <c r="AU10" s="384"/>
      <c r="AV10" s="384"/>
      <c r="AW10" s="384"/>
      <c r="AX10" s="108">
        <v>98737804</v>
      </c>
      <c r="AY10" s="384"/>
      <c r="AZ10" s="108">
        <v>0</v>
      </c>
      <c r="BA10" s="412"/>
      <c r="BB10" s="384"/>
      <c r="BC10" s="384"/>
      <c r="BD10" s="384"/>
      <c r="BE10" s="384"/>
      <c r="BF10" s="47"/>
      <c r="BG10" s="46"/>
      <c r="BH10" s="47"/>
      <c r="BI10" s="47"/>
      <c r="BJ10" s="102"/>
      <c r="BK10" s="748"/>
      <c r="BL10" s="47"/>
      <c r="BM10" s="494" t="s">
        <v>1710</v>
      </c>
    </row>
    <row r="11" spans="1:65" s="48" customFormat="1" ht="65.099999999999994" customHeight="1" x14ac:dyDescent="0.25">
      <c r="A11" s="699"/>
      <c r="B11" s="533"/>
      <c r="C11" s="533"/>
      <c r="D11" s="533"/>
      <c r="E11" s="541"/>
      <c r="F11" s="654"/>
      <c r="G11" s="533"/>
      <c r="H11" s="541" t="s">
        <v>678</v>
      </c>
      <c r="I11" s="541" t="s">
        <v>679</v>
      </c>
      <c r="J11" s="631">
        <v>0.5</v>
      </c>
      <c r="K11" s="383" t="s">
        <v>680</v>
      </c>
      <c r="L11" s="447" t="s">
        <v>663</v>
      </c>
      <c r="M11" s="383" t="s">
        <v>681</v>
      </c>
      <c r="N11" s="381">
        <v>300</v>
      </c>
      <c r="O11" s="381">
        <v>30</v>
      </c>
      <c r="P11" s="381">
        <v>87</v>
      </c>
      <c r="Q11" s="445">
        <v>48</v>
      </c>
      <c r="R11" s="389">
        <v>58</v>
      </c>
      <c r="S11" s="389">
        <f>SUM(O11:R11)</f>
        <v>223</v>
      </c>
      <c r="T11" s="446">
        <f>+S11/N11</f>
        <v>0.74333333333333329</v>
      </c>
      <c r="U11" s="103">
        <v>45658</v>
      </c>
      <c r="V11" s="103">
        <v>46022</v>
      </c>
      <c r="W11" s="104">
        <f t="shared" si="0"/>
        <v>364</v>
      </c>
      <c r="X11" s="104"/>
      <c r="Y11" s="110" t="s">
        <v>682</v>
      </c>
      <c r="Z11" s="381" t="s">
        <v>665</v>
      </c>
      <c r="AA11" s="105" t="s">
        <v>666</v>
      </c>
      <c r="AB11" s="105" t="s">
        <v>667</v>
      </c>
      <c r="AC11" s="389" t="s">
        <v>668</v>
      </c>
      <c r="AD11" s="383" t="s">
        <v>683</v>
      </c>
      <c r="AE11" s="106">
        <v>103600000</v>
      </c>
      <c r="AF11" s="381" t="s">
        <v>677</v>
      </c>
      <c r="AG11" s="533"/>
      <c r="AH11" s="389"/>
      <c r="AI11" s="98">
        <v>103600000</v>
      </c>
      <c r="AJ11" s="98">
        <v>103600000</v>
      </c>
      <c r="AK11" s="107"/>
      <c r="AL11" s="109">
        <v>103600000</v>
      </c>
      <c r="AM11" s="109"/>
      <c r="AN11" s="692"/>
      <c r="AO11" s="554"/>
      <c r="AP11" s="381"/>
      <c r="AQ11" s="381"/>
      <c r="AR11" s="381"/>
      <c r="AS11" s="381"/>
      <c r="AT11" s="307"/>
      <c r="AU11" s="384"/>
      <c r="AV11" s="384"/>
      <c r="AW11" s="384"/>
      <c r="AX11" s="108">
        <v>86154771.619489551</v>
      </c>
      <c r="AY11" s="384"/>
      <c r="AZ11" s="108">
        <v>65414168.371229693</v>
      </c>
      <c r="BA11" s="412"/>
      <c r="BB11" s="384"/>
      <c r="BC11" s="384"/>
      <c r="BD11" s="384"/>
      <c r="BE11" s="384"/>
      <c r="BF11" s="47"/>
      <c r="BG11" s="46"/>
      <c r="BH11" s="47"/>
      <c r="BI11" s="47"/>
      <c r="BJ11" s="102"/>
      <c r="BK11" s="748"/>
      <c r="BL11" s="47"/>
      <c r="BM11" s="494" t="s">
        <v>1711</v>
      </c>
    </row>
    <row r="12" spans="1:65" s="48" customFormat="1" ht="65.099999999999994" customHeight="1" x14ac:dyDescent="0.25">
      <c r="A12" s="699"/>
      <c r="B12" s="533"/>
      <c r="C12" s="533"/>
      <c r="D12" s="533"/>
      <c r="E12" s="541"/>
      <c r="F12" s="654"/>
      <c r="G12" s="533"/>
      <c r="H12" s="541"/>
      <c r="I12" s="541"/>
      <c r="J12" s="631"/>
      <c r="K12" s="383" t="s">
        <v>684</v>
      </c>
      <c r="L12" s="447" t="s">
        <v>663</v>
      </c>
      <c r="M12" s="383" t="s">
        <v>685</v>
      </c>
      <c r="N12" s="381">
        <v>30</v>
      </c>
      <c r="O12" s="381">
        <v>9</v>
      </c>
      <c r="P12" s="381">
        <v>14</v>
      </c>
      <c r="Q12" s="445">
        <v>13</v>
      </c>
      <c r="R12" s="389">
        <v>11</v>
      </c>
      <c r="S12" s="389">
        <f t="shared" ref="S12:S71" si="1">SUM(O12:R12)</f>
        <v>47</v>
      </c>
      <c r="T12" s="446">
        <v>1</v>
      </c>
      <c r="U12" s="103">
        <v>45658</v>
      </c>
      <c r="V12" s="103">
        <v>46022</v>
      </c>
      <c r="W12" s="104">
        <f t="shared" si="0"/>
        <v>364</v>
      </c>
      <c r="X12" s="104"/>
      <c r="Y12" s="47" t="s">
        <v>686</v>
      </c>
      <c r="Z12" s="381" t="s">
        <v>665</v>
      </c>
      <c r="AA12" s="105" t="s">
        <v>666</v>
      </c>
      <c r="AB12" s="105" t="s">
        <v>667</v>
      </c>
      <c r="AC12" s="389" t="s">
        <v>668</v>
      </c>
      <c r="AD12" s="383" t="s">
        <v>687</v>
      </c>
      <c r="AE12" s="106">
        <v>198100000</v>
      </c>
      <c r="AF12" s="381" t="s">
        <v>688</v>
      </c>
      <c r="AG12" s="533"/>
      <c r="AH12" s="389"/>
      <c r="AI12" s="98">
        <v>198100000</v>
      </c>
      <c r="AJ12" s="98">
        <v>219795788.12</v>
      </c>
      <c r="AK12" s="107"/>
      <c r="AL12" s="109">
        <v>219795788.12</v>
      </c>
      <c r="AM12" s="109"/>
      <c r="AN12" s="692"/>
      <c r="AO12" s="554"/>
      <c r="AP12" s="381"/>
      <c r="AQ12" s="381"/>
      <c r="AR12" s="381"/>
      <c r="AS12" s="381"/>
      <c r="AT12" s="307"/>
      <c r="AU12" s="384"/>
      <c r="AV12" s="384"/>
      <c r="AW12" s="384"/>
      <c r="AX12" s="108">
        <v>164741894.38051042</v>
      </c>
      <c r="AY12" s="384"/>
      <c r="AZ12" s="108">
        <v>125082497.62877029</v>
      </c>
      <c r="BA12" s="412"/>
      <c r="BB12" s="384"/>
      <c r="BC12" s="384"/>
      <c r="BD12" s="384"/>
      <c r="BE12" s="384"/>
      <c r="BF12" s="47"/>
      <c r="BG12" s="46"/>
      <c r="BH12" s="47"/>
      <c r="BI12" s="47"/>
      <c r="BJ12" s="102"/>
      <c r="BK12" s="748"/>
      <c r="BL12" s="47"/>
      <c r="BM12" s="494" t="s">
        <v>1712</v>
      </c>
    </row>
    <row r="13" spans="1:65" s="48" customFormat="1" ht="65.099999999999994" customHeight="1" x14ac:dyDescent="0.25">
      <c r="A13" s="699"/>
      <c r="B13" s="533"/>
      <c r="C13" s="533"/>
      <c r="D13" s="533"/>
      <c r="E13" s="541"/>
      <c r="F13" s="654"/>
      <c r="G13" s="533"/>
      <c r="H13" s="541"/>
      <c r="I13" s="541"/>
      <c r="J13" s="631"/>
      <c r="K13" s="383" t="s">
        <v>689</v>
      </c>
      <c r="L13" s="447" t="s">
        <v>663</v>
      </c>
      <c r="M13" s="383" t="s">
        <v>690</v>
      </c>
      <c r="N13" s="381">
        <v>2</v>
      </c>
      <c r="O13" s="381">
        <v>1</v>
      </c>
      <c r="P13" s="381">
        <v>0</v>
      </c>
      <c r="Q13" s="445">
        <v>0</v>
      </c>
      <c r="R13" s="389">
        <v>1</v>
      </c>
      <c r="S13" s="389">
        <f t="shared" si="1"/>
        <v>2</v>
      </c>
      <c r="T13" s="446">
        <f t="shared" ref="T13:T14" si="2">+S13/N13</f>
        <v>1</v>
      </c>
      <c r="U13" s="103">
        <v>45658</v>
      </c>
      <c r="V13" s="103">
        <v>46011</v>
      </c>
      <c r="W13" s="104">
        <f t="shared" si="0"/>
        <v>353</v>
      </c>
      <c r="X13" s="104"/>
      <c r="Y13" s="47" t="s">
        <v>691</v>
      </c>
      <c r="Z13" s="381" t="s">
        <v>665</v>
      </c>
      <c r="AA13" s="105" t="s">
        <v>666</v>
      </c>
      <c r="AB13" s="105" t="s">
        <v>667</v>
      </c>
      <c r="AC13" s="389" t="s">
        <v>692</v>
      </c>
      <c r="AD13" s="383" t="s">
        <v>693</v>
      </c>
      <c r="AE13" s="106">
        <v>176000000</v>
      </c>
      <c r="AF13" s="381" t="s">
        <v>694</v>
      </c>
      <c r="AG13" s="533"/>
      <c r="AH13" s="389"/>
      <c r="AI13" s="98">
        <v>176000000</v>
      </c>
      <c r="AJ13" s="98">
        <v>212000000</v>
      </c>
      <c r="AK13" s="107"/>
      <c r="AL13" s="109">
        <v>212000000</v>
      </c>
      <c r="AM13" s="109"/>
      <c r="AN13" s="692"/>
      <c r="AO13" s="554"/>
      <c r="AP13" s="381"/>
      <c r="AQ13" s="381"/>
      <c r="AR13" s="381"/>
      <c r="AS13" s="381"/>
      <c r="AT13" s="307"/>
      <c r="AU13" s="384"/>
      <c r="AV13" s="384"/>
      <c r="AW13" s="384"/>
      <c r="AX13" s="108">
        <v>175431000</v>
      </c>
      <c r="AY13" s="381"/>
      <c r="AZ13" s="108">
        <v>175431000</v>
      </c>
      <c r="BA13" s="412"/>
      <c r="BB13" s="384"/>
      <c r="BC13" s="384"/>
      <c r="BD13" s="384"/>
      <c r="BE13" s="381"/>
      <c r="BF13" s="281" t="s">
        <v>695</v>
      </c>
      <c r="BG13" s="383"/>
      <c r="BH13" s="47"/>
      <c r="BI13" s="47"/>
      <c r="BJ13" s="111" t="s">
        <v>696</v>
      </c>
      <c r="BK13" s="748"/>
      <c r="BL13" s="47"/>
      <c r="BM13" s="494" t="s">
        <v>1713</v>
      </c>
    </row>
    <row r="14" spans="1:65" s="48" customFormat="1" ht="65.099999999999994" customHeight="1" thickBot="1" x14ac:dyDescent="0.3">
      <c r="A14" s="702"/>
      <c r="B14" s="651"/>
      <c r="C14" s="651"/>
      <c r="D14" s="651"/>
      <c r="E14" s="634"/>
      <c r="F14" s="656"/>
      <c r="G14" s="535"/>
      <c r="H14" s="411" t="s">
        <v>697</v>
      </c>
      <c r="I14" s="411" t="s">
        <v>698</v>
      </c>
      <c r="J14" s="448">
        <v>0.35</v>
      </c>
      <c r="K14" s="411" t="s">
        <v>699</v>
      </c>
      <c r="L14" s="449" t="s">
        <v>663</v>
      </c>
      <c r="M14" s="411" t="s">
        <v>700</v>
      </c>
      <c r="N14" s="378">
        <v>1</v>
      </c>
      <c r="O14" s="378">
        <v>1</v>
      </c>
      <c r="P14" s="378">
        <v>0</v>
      </c>
      <c r="Q14" s="445">
        <v>0</v>
      </c>
      <c r="R14" s="393">
        <v>0</v>
      </c>
      <c r="S14" s="393">
        <f t="shared" si="1"/>
        <v>1</v>
      </c>
      <c r="T14" s="446">
        <f t="shared" si="2"/>
        <v>1</v>
      </c>
      <c r="U14" s="112">
        <v>45658</v>
      </c>
      <c r="V14" s="112">
        <v>46022</v>
      </c>
      <c r="W14" s="113">
        <f t="shared" si="0"/>
        <v>364</v>
      </c>
      <c r="X14" s="113"/>
      <c r="Y14" s="114"/>
      <c r="Z14" s="400" t="s">
        <v>665</v>
      </c>
      <c r="AA14" s="115" t="s">
        <v>666</v>
      </c>
      <c r="AB14" s="115" t="s">
        <v>667</v>
      </c>
      <c r="AC14" s="397" t="s">
        <v>668</v>
      </c>
      <c r="AD14" s="343" t="s">
        <v>701</v>
      </c>
      <c r="AE14" s="116">
        <v>1463228399</v>
      </c>
      <c r="AF14" s="400" t="s">
        <v>702</v>
      </c>
      <c r="AG14" s="535"/>
      <c r="AH14" s="393"/>
      <c r="AI14" s="282">
        <v>1463228399</v>
      </c>
      <c r="AJ14" s="282">
        <v>1505532611.8800001</v>
      </c>
      <c r="AK14" s="107"/>
      <c r="AL14" s="109">
        <v>1505532611.8800001</v>
      </c>
      <c r="AM14" s="207"/>
      <c r="AN14" s="693"/>
      <c r="AO14" s="578"/>
      <c r="AP14" s="378"/>
      <c r="AQ14" s="378"/>
      <c r="AR14" s="378"/>
      <c r="AS14" s="378"/>
      <c r="AT14" s="308"/>
      <c r="AU14" s="398"/>
      <c r="AV14" s="398"/>
      <c r="AW14" s="398"/>
      <c r="AX14" s="206">
        <v>1463228395.6100001</v>
      </c>
      <c r="AY14" s="378"/>
      <c r="AZ14" s="206">
        <v>688538902.61000001</v>
      </c>
      <c r="BA14" s="401"/>
      <c r="BB14" s="378"/>
      <c r="BC14" s="378"/>
      <c r="BD14" s="378"/>
      <c r="BE14" s="378"/>
      <c r="BF14" s="281" t="s">
        <v>703</v>
      </c>
      <c r="BG14" s="383" t="s">
        <v>704</v>
      </c>
      <c r="BH14" s="47"/>
      <c r="BI14" s="47"/>
      <c r="BJ14" s="111" t="s">
        <v>705</v>
      </c>
      <c r="BK14" s="749"/>
      <c r="BL14" s="47"/>
      <c r="BM14" s="495" t="s">
        <v>1714</v>
      </c>
    </row>
    <row r="15" spans="1:65" s="48" customFormat="1" ht="65.099999999999994" customHeight="1" thickBot="1" x14ac:dyDescent="0.3">
      <c r="A15" s="118"/>
      <c r="B15" s="391"/>
      <c r="C15" s="391"/>
      <c r="D15" s="401"/>
      <c r="E15" s="652" t="s">
        <v>581</v>
      </c>
      <c r="F15" s="650"/>
      <c r="G15" s="650"/>
      <c r="H15" s="650"/>
      <c r="I15" s="650"/>
      <c r="J15" s="650"/>
      <c r="K15" s="650"/>
      <c r="L15" s="650"/>
      <c r="M15" s="650"/>
      <c r="N15" s="650"/>
      <c r="O15" s="650"/>
      <c r="P15" s="650"/>
      <c r="Q15" s="650"/>
      <c r="R15" s="695"/>
      <c r="S15" s="403"/>
      <c r="T15" s="430">
        <f>AVERAGE(T9:T14)</f>
        <v>0.9572222222222222</v>
      </c>
      <c r="U15" s="119"/>
      <c r="V15" s="120"/>
      <c r="W15" s="121"/>
      <c r="X15" s="121"/>
      <c r="Y15" s="122"/>
      <c r="Z15" s="391"/>
      <c r="AA15" s="123"/>
      <c r="AB15" s="123"/>
      <c r="AC15" s="394"/>
      <c r="AD15" s="345"/>
      <c r="AE15" s="124"/>
      <c r="AF15" s="401"/>
      <c r="AG15" s="728" t="s">
        <v>706</v>
      </c>
      <c r="AH15" s="729"/>
      <c r="AI15" s="729"/>
      <c r="AJ15" s="730"/>
      <c r="AK15" s="126">
        <v>2142920000</v>
      </c>
      <c r="AL15" s="346">
        <f>SUM(AL10:AL14)</f>
        <v>2142920000</v>
      </c>
      <c r="AM15" s="431">
        <v>2142920000</v>
      </c>
      <c r="AN15" s="432"/>
      <c r="AO15" s="433"/>
      <c r="AP15" s="434"/>
      <c r="AQ15" s="434"/>
      <c r="AR15" s="434"/>
      <c r="AS15" s="434"/>
      <c r="AT15" s="435">
        <v>1841326061.6100001</v>
      </c>
      <c r="AU15" s="436">
        <f>+AT15/AK15</f>
        <v>0.85926029044948016</v>
      </c>
      <c r="AV15" s="437">
        <v>577765879.61000001</v>
      </c>
      <c r="AW15" s="438">
        <f>+AV15/AK15</f>
        <v>0.26961616841039332</v>
      </c>
      <c r="AX15" s="439">
        <f>SUM(AX9:AX14)</f>
        <v>1988293865.6100001</v>
      </c>
      <c r="AY15" s="440">
        <f>+AX15/AL15</f>
        <v>0.92784325388255284</v>
      </c>
      <c r="AZ15" s="439">
        <f>SUM(AZ9:AZ14)</f>
        <v>1054466568.61</v>
      </c>
      <c r="BA15" s="440">
        <f>+AZ15/AL15</f>
        <v>0.49206996463237079</v>
      </c>
      <c r="BB15" s="441">
        <v>1932284946.6100001</v>
      </c>
      <c r="BC15" s="442">
        <f>+BB15/AM15</f>
        <v>0.90170652502659931</v>
      </c>
      <c r="BD15" s="443">
        <v>1932284946.6100001</v>
      </c>
      <c r="BE15" s="442">
        <f>+BD15/AM15</f>
        <v>0.90170652502659931</v>
      </c>
      <c r="BF15" s="281"/>
      <c r="BG15" s="383"/>
      <c r="BH15" s="47"/>
      <c r="BI15" s="47"/>
      <c r="BJ15" s="111"/>
      <c r="BK15" s="381"/>
      <c r="BL15" s="47"/>
      <c r="BM15" s="47"/>
    </row>
    <row r="16" spans="1:65" s="48" customFormat="1" ht="65.099999999999994" customHeight="1" x14ac:dyDescent="0.25">
      <c r="A16" s="698" t="s">
        <v>169</v>
      </c>
      <c r="B16" s="701" t="s">
        <v>190</v>
      </c>
      <c r="C16" s="630" t="s">
        <v>707</v>
      </c>
      <c r="D16" s="630">
        <v>50</v>
      </c>
      <c r="E16" s="594" t="s">
        <v>582</v>
      </c>
      <c r="F16" s="727">
        <v>2024130010157</v>
      </c>
      <c r="G16" s="537" t="s">
        <v>708</v>
      </c>
      <c r="H16" s="594" t="s">
        <v>709</v>
      </c>
      <c r="I16" s="594" t="s">
        <v>710</v>
      </c>
      <c r="J16" s="550">
        <v>1</v>
      </c>
      <c r="K16" s="450" t="s">
        <v>711</v>
      </c>
      <c r="L16" s="341" t="s">
        <v>712</v>
      </c>
      <c r="M16" s="413" t="s">
        <v>713</v>
      </c>
      <c r="N16" s="379">
        <v>1</v>
      </c>
      <c r="O16" s="379">
        <v>0</v>
      </c>
      <c r="P16" s="379">
        <v>0</v>
      </c>
      <c r="Q16" s="379">
        <v>1</v>
      </c>
      <c r="R16" s="395">
        <v>0</v>
      </c>
      <c r="S16" s="393">
        <f t="shared" si="1"/>
        <v>1</v>
      </c>
      <c r="T16" s="451">
        <f>+S16/N16</f>
        <v>1</v>
      </c>
      <c r="U16" s="93">
        <v>45658</v>
      </c>
      <c r="V16" s="93">
        <v>46022</v>
      </c>
      <c r="W16" s="94">
        <f t="shared" si="0"/>
        <v>364</v>
      </c>
      <c r="X16" s="94"/>
      <c r="Y16" s="95"/>
      <c r="Z16" s="399" t="s">
        <v>665</v>
      </c>
      <c r="AA16" s="96" t="s">
        <v>714</v>
      </c>
      <c r="AB16" s="96" t="s">
        <v>715</v>
      </c>
      <c r="AC16" s="396" t="s">
        <v>668</v>
      </c>
      <c r="AD16" s="410" t="s">
        <v>716</v>
      </c>
      <c r="AE16" s="131">
        <v>101000000</v>
      </c>
      <c r="AF16" s="399" t="s">
        <v>677</v>
      </c>
      <c r="AG16" s="548" t="s">
        <v>717</v>
      </c>
      <c r="AH16" s="395"/>
      <c r="AI16" s="283">
        <v>101000000</v>
      </c>
      <c r="AJ16" s="283">
        <v>101000000</v>
      </c>
      <c r="AK16" s="132"/>
      <c r="AL16" s="100">
        <v>101000000</v>
      </c>
      <c r="AM16" s="238"/>
      <c r="AN16" s="694" t="s">
        <v>717</v>
      </c>
      <c r="AO16" s="580" t="s">
        <v>718</v>
      </c>
      <c r="AP16" s="379"/>
      <c r="AQ16" s="379"/>
      <c r="AR16" s="379"/>
      <c r="AS16" s="379"/>
      <c r="AT16" s="306"/>
      <c r="AU16" s="412"/>
      <c r="AV16" s="412"/>
      <c r="AW16" s="412"/>
      <c r="AX16" s="237">
        <v>101000000</v>
      </c>
      <c r="AY16" s="379"/>
      <c r="AZ16" s="237">
        <v>72306325</v>
      </c>
      <c r="BA16" s="379"/>
      <c r="BB16" s="379"/>
      <c r="BC16" s="412"/>
      <c r="BD16" s="379"/>
      <c r="BE16" s="379"/>
      <c r="BF16" s="299"/>
      <c r="BG16" s="383" t="s">
        <v>719</v>
      </c>
      <c r="BH16" s="47"/>
      <c r="BI16" s="47"/>
      <c r="BJ16" s="102"/>
      <c r="BK16" s="750" t="s">
        <v>720</v>
      </c>
      <c r="BL16" s="47"/>
      <c r="BM16" s="496" t="s">
        <v>1715</v>
      </c>
    </row>
    <row r="17" spans="1:65" s="48" customFormat="1" ht="65.099999999999994" customHeight="1" x14ac:dyDescent="0.25">
      <c r="A17" s="699"/>
      <c r="B17" s="536"/>
      <c r="C17" s="533"/>
      <c r="D17" s="533"/>
      <c r="E17" s="541"/>
      <c r="F17" s="654"/>
      <c r="G17" s="533"/>
      <c r="H17" s="541"/>
      <c r="I17" s="541"/>
      <c r="J17" s="553"/>
      <c r="K17" s="105" t="s">
        <v>721</v>
      </c>
      <c r="L17" s="406" t="s">
        <v>712</v>
      </c>
      <c r="M17" s="383" t="s">
        <v>685</v>
      </c>
      <c r="N17" s="381">
        <v>15</v>
      </c>
      <c r="O17" s="381">
        <v>0</v>
      </c>
      <c r="P17" s="381">
        <v>0</v>
      </c>
      <c r="Q17" s="381">
        <v>2</v>
      </c>
      <c r="R17" s="389">
        <v>0</v>
      </c>
      <c r="S17" s="393">
        <f t="shared" si="1"/>
        <v>2</v>
      </c>
      <c r="T17" s="451">
        <f t="shared" ref="T17:T19" si="3">+S17/N17</f>
        <v>0.13333333333333333</v>
      </c>
      <c r="U17" s="103">
        <v>45658</v>
      </c>
      <c r="V17" s="103">
        <v>46022</v>
      </c>
      <c r="W17" s="104">
        <f t="shared" si="0"/>
        <v>364</v>
      </c>
      <c r="X17" s="104"/>
      <c r="Y17" s="110"/>
      <c r="Z17" s="381" t="s">
        <v>665</v>
      </c>
      <c r="AA17" s="105" t="s">
        <v>714</v>
      </c>
      <c r="AB17" s="105" t="s">
        <v>715</v>
      </c>
      <c r="AC17" s="389" t="s">
        <v>668</v>
      </c>
      <c r="AD17" s="383" t="s">
        <v>722</v>
      </c>
      <c r="AE17" s="133">
        <v>27000000</v>
      </c>
      <c r="AF17" s="381" t="s">
        <v>723</v>
      </c>
      <c r="AG17" s="642"/>
      <c r="AH17" s="389"/>
      <c r="AI17" s="98">
        <v>27000000</v>
      </c>
      <c r="AJ17" s="98">
        <v>27000000</v>
      </c>
      <c r="AK17" s="107"/>
      <c r="AL17" s="108">
        <v>27000000</v>
      </c>
      <c r="AM17" s="109"/>
      <c r="AN17" s="645"/>
      <c r="AO17" s="554"/>
      <c r="AP17" s="381"/>
      <c r="AQ17" s="381"/>
      <c r="AR17" s="381"/>
      <c r="AS17" s="381"/>
      <c r="AT17" s="307"/>
      <c r="AU17" s="384"/>
      <c r="AV17" s="384"/>
      <c r="AW17" s="384"/>
      <c r="AX17" s="108">
        <v>19500000</v>
      </c>
      <c r="AY17" s="381"/>
      <c r="AZ17" s="108">
        <v>9545454.5454545449</v>
      </c>
      <c r="BA17" s="381"/>
      <c r="BB17" s="381"/>
      <c r="BC17" s="384"/>
      <c r="BD17" s="381"/>
      <c r="BE17" s="381"/>
      <c r="BF17" s="299"/>
      <c r="BG17" s="383" t="s">
        <v>719</v>
      </c>
      <c r="BH17" s="47"/>
      <c r="BI17" s="47"/>
      <c r="BJ17" s="102"/>
      <c r="BK17" s="748"/>
      <c r="BL17" s="47"/>
      <c r="BM17" s="496" t="s">
        <v>1715</v>
      </c>
    </row>
    <row r="18" spans="1:65" s="48" customFormat="1" ht="65.099999999999994" customHeight="1" x14ac:dyDescent="0.25">
      <c r="A18" s="699"/>
      <c r="B18" s="536"/>
      <c r="C18" s="533"/>
      <c r="D18" s="533"/>
      <c r="E18" s="541"/>
      <c r="F18" s="654"/>
      <c r="G18" s="533"/>
      <c r="H18" s="541"/>
      <c r="I18" s="541"/>
      <c r="J18" s="553"/>
      <c r="K18" s="452" t="s">
        <v>724</v>
      </c>
      <c r="L18" s="406" t="s">
        <v>712</v>
      </c>
      <c r="M18" s="383" t="s">
        <v>725</v>
      </c>
      <c r="N18" s="381">
        <v>1</v>
      </c>
      <c r="O18" s="381">
        <v>0</v>
      </c>
      <c r="P18" s="381">
        <v>0</v>
      </c>
      <c r="Q18" s="381">
        <v>1</v>
      </c>
      <c r="R18" s="389">
        <v>0</v>
      </c>
      <c r="S18" s="393">
        <f t="shared" si="1"/>
        <v>1</v>
      </c>
      <c r="T18" s="451">
        <f t="shared" si="3"/>
        <v>1</v>
      </c>
      <c r="U18" s="103">
        <v>45658</v>
      </c>
      <c r="V18" s="103">
        <v>46022</v>
      </c>
      <c r="W18" s="104">
        <f t="shared" si="0"/>
        <v>364</v>
      </c>
      <c r="X18" s="104"/>
      <c r="Y18" s="110"/>
      <c r="Z18" s="381" t="s">
        <v>665</v>
      </c>
      <c r="AA18" s="105" t="s">
        <v>714</v>
      </c>
      <c r="AB18" s="105" t="s">
        <v>715</v>
      </c>
      <c r="AC18" s="389" t="s">
        <v>692</v>
      </c>
      <c r="AD18" s="383" t="s">
        <v>726</v>
      </c>
      <c r="AE18" s="133">
        <v>49500000</v>
      </c>
      <c r="AF18" s="381" t="s">
        <v>723</v>
      </c>
      <c r="AG18" s="642"/>
      <c r="AH18" s="389"/>
      <c r="AI18" s="98">
        <v>49500000</v>
      </c>
      <c r="AJ18" s="98">
        <v>49500000</v>
      </c>
      <c r="AK18" s="107"/>
      <c r="AL18" s="108">
        <v>49500000</v>
      </c>
      <c r="AM18" s="109"/>
      <c r="AN18" s="645"/>
      <c r="AO18" s="554"/>
      <c r="AP18" s="381"/>
      <c r="AQ18" s="381"/>
      <c r="AR18" s="381"/>
      <c r="AS18" s="381"/>
      <c r="AT18" s="307"/>
      <c r="AU18" s="384"/>
      <c r="AV18" s="384"/>
      <c r="AW18" s="384"/>
      <c r="AX18" s="108">
        <v>35750000</v>
      </c>
      <c r="AY18" s="381"/>
      <c r="AZ18" s="108">
        <v>17500000</v>
      </c>
      <c r="BA18" s="381"/>
      <c r="BB18" s="381"/>
      <c r="BC18" s="384"/>
      <c r="BD18" s="381"/>
      <c r="BE18" s="381"/>
      <c r="BF18" s="299"/>
      <c r="BG18" s="383" t="s">
        <v>719</v>
      </c>
      <c r="BH18" s="47"/>
      <c r="BI18" s="47"/>
      <c r="BJ18" s="102"/>
      <c r="BK18" s="748"/>
      <c r="BL18" s="47"/>
      <c r="BM18" s="496" t="s">
        <v>1715</v>
      </c>
    </row>
    <row r="19" spans="1:65" s="48" customFormat="1" ht="65.099999999999994" customHeight="1" thickBot="1" x14ac:dyDescent="0.3">
      <c r="A19" s="700"/>
      <c r="B19" s="536"/>
      <c r="C19" s="535"/>
      <c r="D19" s="535"/>
      <c r="E19" s="634"/>
      <c r="F19" s="656"/>
      <c r="G19" s="535"/>
      <c r="H19" s="634"/>
      <c r="I19" s="634"/>
      <c r="J19" s="549"/>
      <c r="K19" s="134" t="s">
        <v>727</v>
      </c>
      <c r="L19" s="342" t="s">
        <v>712</v>
      </c>
      <c r="M19" s="411" t="s">
        <v>725</v>
      </c>
      <c r="N19" s="378">
        <v>1</v>
      </c>
      <c r="O19" s="378">
        <v>0</v>
      </c>
      <c r="P19" s="378">
        <v>0</v>
      </c>
      <c r="Q19" s="378">
        <v>1</v>
      </c>
      <c r="R19" s="393">
        <v>0</v>
      </c>
      <c r="S19" s="393">
        <f t="shared" si="1"/>
        <v>1</v>
      </c>
      <c r="T19" s="451">
        <f t="shared" si="3"/>
        <v>1</v>
      </c>
      <c r="U19" s="112">
        <v>45658</v>
      </c>
      <c r="V19" s="112">
        <v>46022</v>
      </c>
      <c r="W19" s="113">
        <f t="shared" si="0"/>
        <v>364</v>
      </c>
      <c r="X19" s="113"/>
      <c r="Y19" s="114"/>
      <c r="Z19" s="400" t="s">
        <v>665</v>
      </c>
      <c r="AA19" s="115" t="s">
        <v>714</v>
      </c>
      <c r="AB19" s="115" t="s">
        <v>715</v>
      </c>
      <c r="AC19" s="397" t="s">
        <v>668</v>
      </c>
      <c r="AD19" s="343" t="s">
        <v>726</v>
      </c>
      <c r="AE19" s="135">
        <v>22500000</v>
      </c>
      <c r="AF19" s="400" t="s">
        <v>723</v>
      </c>
      <c r="AG19" s="643"/>
      <c r="AH19" s="397"/>
      <c r="AI19" s="98">
        <v>22500000</v>
      </c>
      <c r="AJ19" s="98">
        <v>22500000</v>
      </c>
      <c r="AK19" s="136"/>
      <c r="AL19" s="137">
        <v>22500000</v>
      </c>
      <c r="AM19" s="207"/>
      <c r="AN19" s="646"/>
      <c r="AO19" s="649"/>
      <c r="AP19" s="381"/>
      <c r="AQ19" s="381"/>
      <c r="AR19" s="381"/>
      <c r="AS19" s="381"/>
      <c r="AT19" s="308"/>
      <c r="AU19" s="398"/>
      <c r="AV19" s="398"/>
      <c r="AW19" s="398"/>
      <c r="AX19" s="108">
        <v>16250000</v>
      </c>
      <c r="AY19" s="381"/>
      <c r="AZ19" s="108">
        <v>7954545.4545454541</v>
      </c>
      <c r="BA19" s="381"/>
      <c r="BB19" s="381"/>
      <c r="BC19" s="398"/>
      <c r="BD19" s="381"/>
      <c r="BE19" s="378"/>
      <c r="BF19" s="299"/>
      <c r="BG19" s="383" t="s">
        <v>719</v>
      </c>
      <c r="BH19" s="47"/>
      <c r="BI19" s="47"/>
      <c r="BJ19" s="102"/>
      <c r="BK19" s="749"/>
      <c r="BL19" s="47"/>
      <c r="BM19" s="496" t="s">
        <v>1715</v>
      </c>
    </row>
    <row r="20" spans="1:65" s="48" customFormat="1" ht="65.099999999999994" customHeight="1" thickBot="1" x14ac:dyDescent="0.3">
      <c r="A20" s="138"/>
      <c r="B20" s="139"/>
      <c r="C20" s="140"/>
      <c r="D20" s="141"/>
      <c r="E20" s="652" t="s">
        <v>582</v>
      </c>
      <c r="F20" s="650"/>
      <c r="G20" s="650"/>
      <c r="H20" s="650"/>
      <c r="I20" s="650"/>
      <c r="J20" s="650"/>
      <c r="K20" s="650"/>
      <c r="L20" s="650"/>
      <c r="M20" s="650"/>
      <c r="N20" s="650"/>
      <c r="O20" s="650"/>
      <c r="P20" s="650"/>
      <c r="Q20" s="650"/>
      <c r="R20" s="695"/>
      <c r="S20" s="403"/>
      <c r="T20" s="430">
        <f>+AVERAGE(T16:T19)</f>
        <v>0.78333333333333333</v>
      </c>
      <c r="U20" s="119"/>
      <c r="V20" s="120"/>
      <c r="W20" s="121"/>
      <c r="X20" s="121"/>
      <c r="Y20" s="122"/>
      <c r="Z20" s="391"/>
      <c r="AA20" s="123"/>
      <c r="AB20" s="123"/>
      <c r="AC20" s="394"/>
      <c r="AD20" s="345"/>
      <c r="AE20" s="142"/>
      <c r="AF20" s="391"/>
      <c r="AG20" s="728" t="s">
        <v>706</v>
      </c>
      <c r="AH20" s="729"/>
      <c r="AI20" s="729"/>
      <c r="AJ20" s="730"/>
      <c r="AK20" s="126">
        <v>200000000</v>
      </c>
      <c r="AL20" s="346">
        <f>SUM(AL16:AL19)</f>
        <v>200000000</v>
      </c>
      <c r="AM20" s="431">
        <v>200000000</v>
      </c>
      <c r="AN20" s="432"/>
      <c r="AO20" s="433"/>
      <c r="AP20" s="434"/>
      <c r="AQ20" s="434"/>
      <c r="AR20" s="434"/>
      <c r="AS20" s="434"/>
      <c r="AT20" s="435">
        <v>143000000</v>
      </c>
      <c r="AU20" s="436">
        <f>+AT20/AK20</f>
        <v>0.71499999999999997</v>
      </c>
      <c r="AV20" s="437">
        <v>18500000</v>
      </c>
      <c r="AW20" s="438">
        <f>+AV20/AK20</f>
        <v>9.2499999999999999E-2</v>
      </c>
      <c r="AX20" s="439">
        <f>SUM(AX16:AX19)</f>
        <v>172500000</v>
      </c>
      <c r="AY20" s="440">
        <f>+AX20/AL20</f>
        <v>0.86250000000000004</v>
      </c>
      <c r="AZ20" s="439">
        <f>SUM(AZ16:AZ19)</f>
        <v>107306325</v>
      </c>
      <c r="BA20" s="440">
        <f>+AZ20/AL20</f>
        <v>0.53653162499999996</v>
      </c>
      <c r="BB20" s="441">
        <v>200000000</v>
      </c>
      <c r="BC20" s="442">
        <f>+BB20/AM20</f>
        <v>1</v>
      </c>
      <c r="BD20" s="443">
        <v>200000000</v>
      </c>
      <c r="BE20" s="442">
        <f>+BD20/AM20</f>
        <v>1</v>
      </c>
      <c r="BF20" s="299"/>
      <c r="BG20" s="46"/>
      <c r="BH20" s="47"/>
      <c r="BI20" s="47"/>
      <c r="BJ20" s="102"/>
      <c r="BK20" s="381"/>
      <c r="BL20" s="486"/>
      <c r="BM20" s="47"/>
    </row>
    <row r="21" spans="1:65" s="48" customFormat="1" ht="65.099999999999994" customHeight="1" x14ac:dyDescent="0.25">
      <c r="A21" s="698" t="s">
        <v>202</v>
      </c>
      <c r="B21" s="701" t="s">
        <v>203</v>
      </c>
      <c r="C21" s="630" t="s">
        <v>728</v>
      </c>
      <c r="D21" s="630">
        <v>9875</v>
      </c>
      <c r="E21" s="594" t="s">
        <v>583</v>
      </c>
      <c r="F21" s="727">
        <v>2024130010180</v>
      </c>
      <c r="G21" s="537" t="s">
        <v>729</v>
      </c>
      <c r="H21" s="684" t="s">
        <v>730</v>
      </c>
      <c r="I21" s="684" t="s">
        <v>731</v>
      </c>
      <c r="J21" s="550">
        <v>0.2</v>
      </c>
      <c r="K21" s="144" t="s">
        <v>732</v>
      </c>
      <c r="L21" s="379" t="s">
        <v>733</v>
      </c>
      <c r="M21" s="413" t="s">
        <v>734</v>
      </c>
      <c r="N21" s="379">
        <v>0</v>
      </c>
      <c r="O21" s="379">
        <v>0</v>
      </c>
      <c r="P21" s="379">
        <v>0</v>
      </c>
      <c r="Q21" s="379">
        <v>0</v>
      </c>
      <c r="R21" s="395">
        <v>0</v>
      </c>
      <c r="S21" s="393">
        <f t="shared" si="1"/>
        <v>0</v>
      </c>
      <c r="T21" s="451"/>
      <c r="U21" s="93">
        <v>45536</v>
      </c>
      <c r="V21" s="93">
        <v>46022</v>
      </c>
      <c r="W21" s="94">
        <f t="shared" si="0"/>
        <v>486</v>
      </c>
      <c r="X21" s="94"/>
      <c r="Y21" s="95"/>
      <c r="Z21" s="399" t="s">
        <v>735</v>
      </c>
      <c r="AA21" s="96" t="s">
        <v>714</v>
      </c>
      <c r="AB21" s="96" t="s">
        <v>736</v>
      </c>
      <c r="AC21" s="396" t="s">
        <v>737</v>
      </c>
      <c r="AD21" s="410" t="s">
        <v>228</v>
      </c>
      <c r="AE21" s="399" t="s">
        <v>228</v>
      </c>
      <c r="AF21" s="399" t="s">
        <v>228</v>
      </c>
      <c r="AG21" s="630" t="s">
        <v>738</v>
      </c>
      <c r="AH21" s="396"/>
      <c r="AI21" s="146" t="s">
        <v>228</v>
      </c>
      <c r="AJ21" s="146" t="s">
        <v>228</v>
      </c>
      <c r="AK21" s="132"/>
      <c r="AL21" s="100">
        <v>0</v>
      </c>
      <c r="AM21" s="238"/>
      <c r="AN21" s="630" t="s">
        <v>738</v>
      </c>
      <c r="AO21" s="648" t="s">
        <v>739</v>
      </c>
      <c r="AP21" s="381"/>
      <c r="AQ21" s="381"/>
      <c r="AR21" s="381"/>
      <c r="AS21" s="381"/>
      <c r="AT21" s="306"/>
      <c r="AU21" s="412"/>
      <c r="AV21" s="412"/>
      <c r="AW21" s="412"/>
      <c r="AX21" s="108">
        <v>0</v>
      </c>
      <c r="AY21" s="381"/>
      <c r="AZ21" s="358">
        <v>0</v>
      </c>
      <c r="BA21" s="47"/>
      <c r="BB21" s="381"/>
      <c r="BC21" s="412"/>
      <c r="BD21" s="381"/>
      <c r="BE21" s="379"/>
      <c r="BF21" s="299"/>
      <c r="BG21" s="46"/>
      <c r="BH21" s="47"/>
      <c r="BI21" s="47"/>
      <c r="BJ21" s="147" t="s">
        <v>583</v>
      </c>
      <c r="BK21" s="750" t="s">
        <v>583</v>
      </c>
      <c r="BL21" s="486"/>
      <c r="BM21" s="494"/>
    </row>
    <row r="22" spans="1:65" s="48" customFormat="1" ht="65.099999999999994" customHeight="1" x14ac:dyDescent="0.25">
      <c r="A22" s="699"/>
      <c r="B22" s="536"/>
      <c r="C22" s="533"/>
      <c r="D22" s="533"/>
      <c r="E22" s="541"/>
      <c r="F22" s="654"/>
      <c r="G22" s="533"/>
      <c r="H22" s="629"/>
      <c r="I22" s="629"/>
      <c r="J22" s="553"/>
      <c r="K22" s="144" t="s">
        <v>740</v>
      </c>
      <c r="L22" s="379" t="s">
        <v>733</v>
      </c>
      <c r="M22" s="413" t="s">
        <v>741</v>
      </c>
      <c r="N22" s="379">
        <v>4</v>
      </c>
      <c r="O22" s="381">
        <v>0</v>
      </c>
      <c r="P22" s="381">
        <v>16</v>
      </c>
      <c r="Q22" s="381">
        <v>0</v>
      </c>
      <c r="R22" s="389">
        <v>9</v>
      </c>
      <c r="S22" s="393">
        <f t="shared" si="1"/>
        <v>25</v>
      </c>
      <c r="T22" s="446">
        <f>IF(S22/N22&gt;1,1,S22/N22)</f>
        <v>1</v>
      </c>
      <c r="U22" s="103">
        <v>45536</v>
      </c>
      <c r="V22" s="103">
        <v>46022</v>
      </c>
      <c r="W22" s="104">
        <f t="shared" si="0"/>
        <v>486</v>
      </c>
      <c r="X22" s="104"/>
      <c r="Y22" s="408" t="s">
        <v>742</v>
      </c>
      <c r="Z22" s="381" t="s">
        <v>735</v>
      </c>
      <c r="AA22" s="105" t="s">
        <v>714</v>
      </c>
      <c r="AB22" s="105" t="s">
        <v>736</v>
      </c>
      <c r="AC22" s="389" t="s">
        <v>737</v>
      </c>
      <c r="AD22" s="383" t="s">
        <v>228</v>
      </c>
      <c r="AE22" s="381" t="s">
        <v>228</v>
      </c>
      <c r="AF22" s="381" t="s">
        <v>228</v>
      </c>
      <c r="AG22" s="533"/>
      <c r="AH22" s="389"/>
      <c r="AI22" s="146" t="s">
        <v>228</v>
      </c>
      <c r="AJ22" s="146" t="s">
        <v>228</v>
      </c>
      <c r="AK22" s="107"/>
      <c r="AL22" s="108">
        <v>0</v>
      </c>
      <c r="AM22" s="109"/>
      <c r="AN22" s="533"/>
      <c r="AO22" s="554"/>
      <c r="AP22" s="381"/>
      <c r="AQ22" s="381"/>
      <c r="AR22" s="381"/>
      <c r="AS22" s="381"/>
      <c r="AT22" s="307"/>
      <c r="AU22" s="384"/>
      <c r="AV22" s="384"/>
      <c r="AW22" s="384"/>
      <c r="AX22" s="108">
        <v>0</v>
      </c>
      <c r="AY22" s="381"/>
      <c r="AZ22" s="358">
        <v>0</v>
      </c>
      <c r="BA22" s="47"/>
      <c r="BB22" s="381"/>
      <c r="BC22" s="384"/>
      <c r="BD22" s="381"/>
      <c r="BE22" s="381"/>
      <c r="BF22" s="299"/>
      <c r="BG22" s="383" t="s">
        <v>743</v>
      </c>
      <c r="BH22" s="47"/>
      <c r="BI22" s="47"/>
      <c r="BJ22" s="102"/>
      <c r="BK22" s="748"/>
      <c r="BL22" s="486"/>
      <c r="BM22" s="497"/>
    </row>
    <row r="23" spans="1:65" s="48" customFormat="1" ht="65.099999999999994" customHeight="1" x14ac:dyDescent="0.25">
      <c r="A23" s="699"/>
      <c r="B23" s="536"/>
      <c r="C23" s="533"/>
      <c r="D23" s="533"/>
      <c r="E23" s="541"/>
      <c r="F23" s="654"/>
      <c r="G23" s="533"/>
      <c r="H23" s="629"/>
      <c r="I23" s="629"/>
      <c r="J23" s="553"/>
      <c r="K23" s="105" t="s">
        <v>744</v>
      </c>
      <c r="L23" s="381" t="s">
        <v>733</v>
      </c>
      <c r="M23" s="383" t="s">
        <v>745</v>
      </c>
      <c r="N23" s="381">
        <v>5</v>
      </c>
      <c r="O23" s="381">
        <v>0</v>
      </c>
      <c r="P23" s="381">
        <v>0</v>
      </c>
      <c r="Q23" s="381">
        <v>0</v>
      </c>
      <c r="R23" s="389">
        <v>2</v>
      </c>
      <c r="S23" s="393">
        <f t="shared" si="1"/>
        <v>2</v>
      </c>
      <c r="T23" s="446">
        <f>+S23/N23</f>
        <v>0.4</v>
      </c>
      <c r="U23" s="103">
        <v>45658</v>
      </c>
      <c r="V23" s="103">
        <v>46022</v>
      </c>
      <c r="W23" s="104">
        <f t="shared" si="0"/>
        <v>364</v>
      </c>
      <c r="X23" s="104"/>
      <c r="Y23" s="408"/>
      <c r="Z23" s="381" t="s">
        <v>735</v>
      </c>
      <c r="AA23" s="105" t="s">
        <v>714</v>
      </c>
      <c r="AB23" s="105" t="s">
        <v>736</v>
      </c>
      <c r="AC23" s="389" t="s">
        <v>737</v>
      </c>
      <c r="AD23" s="383" t="s">
        <v>746</v>
      </c>
      <c r="AE23" s="148">
        <v>358200000</v>
      </c>
      <c r="AF23" s="381" t="s">
        <v>694</v>
      </c>
      <c r="AG23" s="533"/>
      <c r="AH23" s="389"/>
      <c r="AI23" s="149">
        <v>358200000</v>
      </c>
      <c r="AJ23" s="149">
        <v>358200000</v>
      </c>
      <c r="AK23" s="107"/>
      <c r="AL23" s="108">
        <v>358200000</v>
      </c>
      <c r="AM23" s="109"/>
      <c r="AN23" s="533"/>
      <c r="AO23" s="554"/>
      <c r="AP23" s="381"/>
      <c r="AQ23" s="381"/>
      <c r="AR23" s="381"/>
      <c r="AS23" s="381"/>
      <c r="AT23" s="307"/>
      <c r="AU23" s="384"/>
      <c r="AV23" s="384"/>
      <c r="AW23" s="384"/>
      <c r="AX23" s="108">
        <v>315399889.39999998</v>
      </c>
      <c r="AY23" s="381"/>
      <c r="AZ23" s="358">
        <v>0</v>
      </c>
      <c r="BA23" s="47"/>
      <c r="BB23" s="381"/>
      <c r="BC23" s="384"/>
      <c r="BD23" s="381"/>
      <c r="BE23" s="381"/>
      <c r="BF23" s="281" t="s">
        <v>747</v>
      </c>
      <c r="BG23" s="46"/>
      <c r="BH23" s="47"/>
      <c r="BI23" s="47"/>
      <c r="BJ23" s="147" t="s">
        <v>748</v>
      </c>
      <c r="BK23" s="748"/>
      <c r="BL23" s="486"/>
      <c r="BM23" s="494" t="s">
        <v>1716</v>
      </c>
    </row>
    <row r="24" spans="1:65" s="48" customFormat="1" ht="65.099999999999994" customHeight="1" x14ac:dyDescent="0.25">
      <c r="A24" s="699"/>
      <c r="B24" s="536"/>
      <c r="C24" s="533"/>
      <c r="D24" s="533"/>
      <c r="E24" s="541"/>
      <c r="F24" s="654"/>
      <c r="G24" s="533"/>
      <c r="H24" s="629"/>
      <c r="I24" s="629"/>
      <c r="J24" s="553"/>
      <c r="K24" s="105" t="s">
        <v>749</v>
      </c>
      <c r="L24" s="381" t="s">
        <v>733</v>
      </c>
      <c r="M24" s="383" t="s">
        <v>750</v>
      </c>
      <c r="N24" s="381">
        <v>4</v>
      </c>
      <c r="O24" s="381">
        <v>7</v>
      </c>
      <c r="P24" s="381">
        <v>0</v>
      </c>
      <c r="Q24" s="381">
        <v>0</v>
      </c>
      <c r="R24" s="389">
        <v>0</v>
      </c>
      <c r="S24" s="393">
        <f t="shared" si="1"/>
        <v>7</v>
      </c>
      <c r="T24" s="446">
        <f>IF(S24/N24&gt;1,1,S24/N24)</f>
        <v>1</v>
      </c>
      <c r="U24" s="103">
        <v>45536</v>
      </c>
      <c r="V24" s="103">
        <v>46022</v>
      </c>
      <c r="W24" s="104">
        <f t="shared" si="0"/>
        <v>486</v>
      </c>
      <c r="X24" s="104"/>
      <c r="Y24" s="150" t="s">
        <v>751</v>
      </c>
      <c r="Z24" s="381" t="s">
        <v>735</v>
      </c>
      <c r="AA24" s="105" t="s">
        <v>714</v>
      </c>
      <c r="AB24" s="105" t="s">
        <v>736</v>
      </c>
      <c r="AC24" s="389" t="s">
        <v>737</v>
      </c>
      <c r="AD24" s="383" t="s">
        <v>228</v>
      </c>
      <c r="AE24" s="381" t="s">
        <v>228</v>
      </c>
      <c r="AF24" s="381" t="s">
        <v>228</v>
      </c>
      <c r="AG24" s="533"/>
      <c r="AH24" s="389"/>
      <c r="AI24" s="146" t="s">
        <v>228</v>
      </c>
      <c r="AJ24" s="146" t="s">
        <v>228</v>
      </c>
      <c r="AK24" s="107"/>
      <c r="AL24" s="108">
        <v>0</v>
      </c>
      <c r="AM24" s="109"/>
      <c r="AN24" s="533"/>
      <c r="AO24" s="554"/>
      <c r="AP24" s="381"/>
      <c r="AQ24" s="381"/>
      <c r="AR24" s="381"/>
      <c r="AS24" s="381"/>
      <c r="AT24" s="307"/>
      <c r="AU24" s="384"/>
      <c r="AV24" s="384"/>
      <c r="AW24" s="384"/>
      <c r="AX24" s="108">
        <v>0</v>
      </c>
      <c r="AY24" s="381"/>
      <c r="AZ24" s="358">
        <v>0</v>
      </c>
      <c r="BA24" s="47"/>
      <c r="BB24" s="381"/>
      <c r="BC24" s="384"/>
      <c r="BD24" s="381"/>
      <c r="BE24" s="381"/>
      <c r="BF24" s="281" t="s">
        <v>752</v>
      </c>
      <c r="BG24" s="151"/>
      <c r="BH24" s="47"/>
      <c r="BI24" s="47"/>
      <c r="BJ24" s="147" t="s">
        <v>753</v>
      </c>
      <c r="BK24" s="748"/>
      <c r="BL24" s="486"/>
      <c r="BM24" s="497"/>
    </row>
    <row r="25" spans="1:65" s="48" customFormat="1" ht="65.099999999999994" customHeight="1" x14ac:dyDescent="0.25">
      <c r="A25" s="699"/>
      <c r="B25" s="536"/>
      <c r="C25" s="533"/>
      <c r="D25" s="533"/>
      <c r="E25" s="541"/>
      <c r="F25" s="654"/>
      <c r="G25" s="533"/>
      <c r="H25" s="629" t="s">
        <v>754</v>
      </c>
      <c r="I25" s="629" t="s">
        <v>755</v>
      </c>
      <c r="J25" s="553">
        <v>0.8</v>
      </c>
      <c r="K25" s="105" t="s">
        <v>756</v>
      </c>
      <c r="L25" s="381" t="s">
        <v>733</v>
      </c>
      <c r="M25" s="383" t="s">
        <v>757</v>
      </c>
      <c r="N25" s="381">
        <v>1</v>
      </c>
      <c r="O25" s="381">
        <v>0</v>
      </c>
      <c r="P25" s="381">
        <v>0</v>
      </c>
      <c r="Q25" s="381">
        <v>0</v>
      </c>
      <c r="R25" s="389">
        <v>1</v>
      </c>
      <c r="S25" s="393">
        <f t="shared" si="1"/>
        <v>1</v>
      </c>
      <c r="T25" s="446">
        <f>+S25/N25</f>
        <v>1</v>
      </c>
      <c r="U25" s="103">
        <v>45658</v>
      </c>
      <c r="V25" s="103">
        <v>46022</v>
      </c>
      <c r="W25" s="104">
        <f t="shared" si="0"/>
        <v>364</v>
      </c>
      <c r="X25" s="104"/>
      <c r="Y25" s="408"/>
      <c r="Z25" s="381" t="s">
        <v>735</v>
      </c>
      <c r="AA25" s="105" t="s">
        <v>714</v>
      </c>
      <c r="AB25" s="105" t="s">
        <v>736</v>
      </c>
      <c r="AC25" s="389" t="s">
        <v>668</v>
      </c>
      <c r="AD25" s="383" t="s">
        <v>758</v>
      </c>
      <c r="AE25" s="148">
        <v>78616749.799999997</v>
      </c>
      <c r="AF25" s="381" t="s">
        <v>759</v>
      </c>
      <c r="AG25" s="533"/>
      <c r="AH25" s="389"/>
      <c r="AI25" s="149">
        <v>78616749.799999997</v>
      </c>
      <c r="AJ25" s="149">
        <v>78616749.799999997</v>
      </c>
      <c r="AK25" s="107"/>
      <c r="AL25" s="108">
        <v>78616749.799999997</v>
      </c>
      <c r="AM25" s="109"/>
      <c r="AN25" s="533"/>
      <c r="AO25" s="554"/>
      <c r="AP25" s="381"/>
      <c r="AQ25" s="381"/>
      <c r="AR25" s="381"/>
      <c r="AS25" s="381"/>
      <c r="AT25" s="307"/>
      <c r="AU25" s="384"/>
      <c r="AV25" s="384"/>
      <c r="AW25" s="384"/>
      <c r="AX25" s="108">
        <v>0</v>
      </c>
      <c r="AY25" s="381"/>
      <c r="AZ25" s="358">
        <v>0</v>
      </c>
      <c r="BA25" s="47"/>
      <c r="BB25" s="381"/>
      <c r="BC25" s="384"/>
      <c r="BD25" s="381"/>
      <c r="BE25" s="381"/>
      <c r="BF25" s="299"/>
      <c r="BG25" s="46"/>
      <c r="BH25" s="47"/>
      <c r="BI25" s="47"/>
      <c r="BJ25" s="102"/>
      <c r="BK25" s="748"/>
      <c r="BL25" s="486"/>
      <c r="BM25" s="497"/>
    </row>
    <row r="26" spans="1:65" s="48" customFormat="1" ht="65.099999999999994" customHeight="1" x14ac:dyDescent="0.25">
      <c r="A26" s="699"/>
      <c r="B26" s="536"/>
      <c r="C26" s="533"/>
      <c r="D26" s="533"/>
      <c r="E26" s="541"/>
      <c r="F26" s="654"/>
      <c r="G26" s="533"/>
      <c r="H26" s="629"/>
      <c r="I26" s="629"/>
      <c r="J26" s="553"/>
      <c r="K26" s="105" t="s">
        <v>760</v>
      </c>
      <c r="L26" s="381" t="s">
        <v>733</v>
      </c>
      <c r="M26" s="383" t="s">
        <v>761</v>
      </c>
      <c r="N26" s="381">
        <v>0</v>
      </c>
      <c r="O26" s="381">
        <v>0</v>
      </c>
      <c r="P26" s="381">
        <v>0</v>
      </c>
      <c r="Q26" s="381">
        <v>0</v>
      </c>
      <c r="R26" s="389">
        <v>1</v>
      </c>
      <c r="S26" s="393">
        <f t="shared" si="1"/>
        <v>1</v>
      </c>
      <c r="T26" s="446"/>
      <c r="U26" s="103">
        <v>45658</v>
      </c>
      <c r="V26" s="103">
        <v>46022</v>
      </c>
      <c r="W26" s="104">
        <f t="shared" si="0"/>
        <v>364</v>
      </c>
      <c r="X26" s="104"/>
      <c r="Y26" s="408"/>
      <c r="Z26" s="381" t="s">
        <v>735</v>
      </c>
      <c r="AA26" s="105" t="s">
        <v>714</v>
      </c>
      <c r="AB26" s="105" t="s">
        <v>736</v>
      </c>
      <c r="AC26" s="389" t="s">
        <v>737</v>
      </c>
      <c r="AD26" s="383" t="s">
        <v>228</v>
      </c>
      <c r="AE26" s="381" t="s">
        <v>228</v>
      </c>
      <c r="AF26" s="381" t="s">
        <v>228</v>
      </c>
      <c r="AG26" s="533"/>
      <c r="AH26" s="389"/>
      <c r="AI26" s="146" t="s">
        <v>228</v>
      </c>
      <c r="AJ26" s="146" t="s">
        <v>228</v>
      </c>
      <c r="AK26" s="107"/>
      <c r="AL26" s="108">
        <v>0</v>
      </c>
      <c r="AM26" s="109"/>
      <c r="AN26" s="533"/>
      <c r="AO26" s="554"/>
      <c r="AP26" s="384"/>
      <c r="AQ26" s="384"/>
      <c r="AR26" s="384"/>
      <c r="AS26" s="384"/>
      <c r="AT26" s="384"/>
      <c r="AU26" s="384"/>
      <c r="AV26" s="384"/>
      <c r="AW26" s="384"/>
      <c r="AX26" s="108">
        <v>0</v>
      </c>
      <c r="AY26" s="381"/>
      <c r="AZ26" s="358">
        <v>0</v>
      </c>
      <c r="BA26" s="47"/>
      <c r="BB26" s="381"/>
      <c r="BC26" s="384"/>
      <c r="BD26" s="381"/>
      <c r="BE26" s="381"/>
      <c r="BF26" s="299"/>
      <c r="BG26" s="46"/>
      <c r="BH26" s="47"/>
      <c r="BI26" s="47"/>
      <c r="BJ26" s="102"/>
      <c r="BK26" s="748"/>
      <c r="BL26" s="486"/>
      <c r="BM26" s="494" t="s">
        <v>1717</v>
      </c>
    </row>
    <row r="27" spans="1:65" s="48" customFormat="1" ht="65.099999999999994" customHeight="1" x14ac:dyDescent="0.25">
      <c r="A27" s="699"/>
      <c r="B27" s="536"/>
      <c r="C27" s="533"/>
      <c r="D27" s="533"/>
      <c r="E27" s="541"/>
      <c r="F27" s="654"/>
      <c r="G27" s="533"/>
      <c r="H27" s="629"/>
      <c r="I27" s="629"/>
      <c r="J27" s="553"/>
      <c r="K27" s="105" t="s">
        <v>762</v>
      </c>
      <c r="L27" s="381" t="s">
        <v>733</v>
      </c>
      <c r="M27" s="383" t="s">
        <v>763</v>
      </c>
      <c r="N27" s="381">
        <v>1</v>
      </c>
      <c r="O27" s="381">
        <v>0</v>
      </c>
      <c r="P27" s="381">
        <v>0</v>
      </c>
      <c r="Q27" s="381">
        <v>0</v>
      </c>
      <c r="R27" s="389">
        <v>0</v>
      </c>
      <c r="S27" s="393">
        <f t="shared" si="1"/>
        <v>0</v>
      </c>
      <c r="T27" s="446">
        <f>+S27/N27</f>
        <v>0</v>
      </c>
      <c r="U27" s="103">
        <v>45658</v>
      </c>
      <c r="V27" s="103">
        <v>46022</v>
      </c>
      <c r="W27" s="104">
        <f t="shared" si="0"/>
        <v>364</v>
      </c>
      <c r="X27" s="104"/>
      <c r="Y27" s="408"/>
      <c r="Z27" s="381" t="s">
        <v>735</v>
      </c>
      <c r="AA27" s="105" t="s">
        <v>714</v>
      </c>
      <c r="AB27" s="105" t="s">
        <v>736</v>
      </c>
      <c r="AC27" s="389" t="s">
        <v>737</v>
      </c>
      <c r="AD27" s="383" t="s">
        <v>228</v>
      </c>
      <c r="AE27" s="381" t="s">
        <v>228</v>
      </c>
      <c r="AF27" s="381" t="s">
        <v>228</v>
      </c>
      <c r="AG27" s="533"/>
      <c r="AH27" s="389"/>
      <c r="AI27" s="146" t="s">
        <v>228</v>
      </c>
      <c r="AJ27" s="146" t="s">
        <v>228</v>
      </c>
      <c r="AK27" s="107"/>
      <c r="AL27" s="108">
        <v>0</v>
      </c>
      <c r="AM27" s="109"/>
      <c r="AN27" s="533"/>
      <c r="AO27" s="554"/>
      <c r="AP27" s="384"/>
      <c r="AQ27" s="384"/>
      <c r="AR27" s="384"/>
      <c r="AS27" s="384"/>
      <c r="AT27" s="384"/>
      <c r="AU27" s="384"/>
      <c r="AV27" s="384"/>
      <c r="AW27" s="384"/>
      <c r="AX27" s="108">
        <v>0</v>
      </c>
      <c r="AY27" s="381"/>
      <c r="AZ27" s="358">
        <v>0</v>
      </c>
      <c r="BA27" s="47"/>
      <c r="BB27" s="381"/>
      <c r="BC27" s="384"/>
      <c r="BD27" s="381"/>
      <c r="BE27" s="381"/>
      <c r="BF27" s="299"/>
      <c r="BG27" s="46"/>
      <c r="BH27" s="47"/>
      <c r="BI27" s="47"/>
      <c r="BJ27" s="102"/>
      <c r="BK27" s="748"/>
      <c r="BL27" s="486"/>
      <c r="BM27" s="497"/>
    </row>
    <row r="28" spans="1:65" s="48" customFormat="1" ht="65.099999999999994" customHeight="1" x14ac:dyDescent="0.25">
      <c r="A28" s="699"/>
      <c r="B28" s="536"/>
      <c r="C28" s="533"/>
      <c r="D28" s="533"/>
      <c r="E28" s="541"/>
      <c r="F28" s="654"/>
      <c r="G28" s="533"/>
      <c r="H28" s="629"/>
      <c r="I28" s="629"/>
      <c r="J28" s="553"/>
      <c r="K28" s="105" t="s">
        <v>764</v>
      </c>
      <c r="L28" s="381" t="s">
        <v>733</v>
      </c>
      <c r="M28" s="383" t="s">
        <v>765</v>
      </c>
      <c r="N28" s="381">
        <v>500</v>
      </c>
      <c r="O28" s="381">
        <v>180</v>
      </c>
      <c r="P28" s="381">
        <v>315</v>
      </c>
      <c r="Q28" s="381">
        <v>126</v>
      </c>
      <c r="R28" s="389">
        <v>183</v>
      </c>
      <c r="S28" s="393">
        <f t="shared" si="1"/>
        <v>804</v>
      </c>
      <c r="T28" s="446">
        <v>1</v>
      </c>
      <c r="U28" s="103">
        <v>45536</v>
      </c>
      <c r="V28" s="103">
        <v>46022</v>
      </c>
      <c r="W28" s="104">
        <f t="shared" si="0"/>
        <v>486</v>
      </c>
      <c r="X28" s="104"/>
      <c r="Y28" s="150" t="s">
        <v>766</v>
      </c>
      <c r="Z28" s="381" t="s">
        <v>735</v>
      </c>
      <c r="AA28" s="105" t="s">
        <v>714</v>
      </c>
      <c r="AB28" s="105" t="s">
        <v>736</v>
      </c>
      <c r="AC28" s="389" t="s">
        <v>737</v>
      </c>
      <c r="AD28" s="383" t="s">
        <v>228</v>
      </c>
      <c r="AE28" s="381" t="s">
        <v>228</v>
      </c>
      <c r="AF28" s="381" t="s">
        <v>228</v>
      </c>
      <c r="AG28" s="533"/>
      <c r="AH28" s="389"/>
      <c r="AI28" s="146" t="s">
        <v>228</v>
      </c>
      <c r="AJ28" s="146" t="s">
        <v>228</v>
      </c>
      <c r="AK28" s="107"/>
      <c r="AL28" s="108">
        <v>0</v>
      </c>
      <c r="AM28" s="109"/>
      <c r="AN28" s="533"/>
      <c r="AO28" s="554"/>
      <c r="AP28" s="384"/>
      <c r="AQ28" s="384"/>
      <c r="AR28" s="384"/>
      <c r="AS28" s="384"/>
      <c r="AT28" s="384"/>
      <c r="AU28" s="384"/>
      <c r="AV28" s="384"/>
      <c r="AW28" s="384"/>
      <c r="AX28" s="108">
        <v>0</v>
      </c>
      <c r="AY28" s="381"/>
      <c r="AZ28" s="358">
        <v>0</v>
      </c>
      <c r="BA28" s="47"/>
      <c r="BB28" s="381"/>
      <c r="BC28" s="384"/>
      <c r="BD28" s="381"/>
      <c r="BE28" s="381"/>
      <c r="BF28" s="281" t="s">
        <v>767</v>
      </c>
      <c r="BG28" s="152" t="s">
        <v>768</v>
      </c>
      <c r="BH28" s="47"/>
      <c r="BI28" s="47"/>
      <c r="BJ28" s="147" t="s">
        <v>769</v>
      </c>
      <c r="BK28" s="748"/>
      <c r="BL28" s="486"/>
      <c r="BM28" s="494" t="s">
        <v>1718</v>
      </c>
    </row>
    <row r="29" spans="1:65" s="48" customFormat="1" ht="65.099999999999994" customHeight="1" x14ac:dyDescent="0.25">
      <c r="A29" s="699"/>
      <c r="B29" s="536"/>
      <c r="C29" s="533"/>
      <c r="D29" s="533"/>
      <c r="E29" s="541"/>
      <c r="F29" s="654"/>
      <c r="G29" s="533"/>
      <c r="H29" s="629"/>
      <c r="I29" s="629"/>
      <c r="J29" s="553"/>
      <c r="K29" s="105" t="s">
        <v>770</v>
      </c>
      <c r="L29" s="381" t="s">
        <v>733</v>
      </c>
      <c r="M29" s="383" t="s">
        <v>771</v>
      </c>
      <c r="N29" s="381">
        <v>30</v>
      </c>
      <c r="O29" s="381">
        <v>0</v>
      </c>
      <c r="P29" s="381">
        <v>0</v>
      </c>
      <c r="Q29" s="381">
        <v>0</v>
      </c>
      <c r="R29" s="389">
        <v>30</v>
      </c>
      <c r="S29" s="393">
        <f t="shared" si="1"/>
        <v>30</v>
      </c>
      <c r="T29" s="446">
        <f>+S29/N29</f>
        <v>1</v>
      </c>
      <c r="U29" s="103">
        <v>45536</v>
      </c>
      <c r="V29" s="103">
        <v>46022</v>
      </c>
      <c r="W29" s="104">
        <f t="shared" si="0"/>
        <v>486</v>
      </c>
      <c r="X29" s="104"/>
      <c r="Y29" s="408"/>
      <c r="Z29" s="381" t="s">
        <v>735</v>
      </c>
      <c r="AA29" s="105" t="s">
        <v>714</v>
      </c>
      <c r="AB29" s="105" t="s">
        <v>736</v>
      </c>
      <c r="AC29" s="389" t="s">
        <v>668</v>
      </c>
      <c r="AD29" s="383" t="s">
        <v>770</v>
      </c>
      <c r="AE29" s="148">
        <v>1189938356.52</v>
      </c>
      <c r="AF29" s="381" t="s">
        <v>694</v>
      </c>
      <c r="AG29" s="533"/>
      <c r="AH29" s="389"/>
      <c r="AI29" s="149">
        <v>1189938356.52</v>
      </c>
      <c r="AJ29" s="149">
        <v>971650000.22000003</v>
      </c>
      <c r="AK29" s="107"/>
      <c r="AL29" s="108">
        <v>971650000.22000003</v>
      </c>
      <c r="AM29" s="109"/>
      <c r="AN29" s="533"/>
      <c r="AO29" s="554"/>
      <c r="AP29" s="384"/>
      <c r="AQ29" s="384"/>
      <c r="AR29" s="384"/>
      <c r="AS29" s="384"/>
      <c r="AT29" s="384"/>
      <c r="AU29" s="384"/>
      <c r="AV29" s="384"/>
      <c r="AW29" s="384"/>
      <c r="AX29" s="108">
        <v>971650000</v>
      </c>
      <c r="AY29" s="381"/>
      <c r="AZ29" s="358">
        <v>0</v>
      </c>
      <c r="BA29" s="47"/>
      <c r="BB29" s="381"/>
      <c r="BC29" s="384"/>
      <c r="BD29" s="381"/>
      <c r="BE29" s="381"/>
      <c r="BF29" s="299"/>
      <c r="BG29" s="46"/>
      <c r="BH29" s="47"/>
      <c r="BI29" s="47"/>
      <c r="BJ29" s="102"/>
      <c r="BK29" s="748"/>
      <c r="BL29" s="486"/>
      <c r="BM29" s="494" t="s">
        <v>1719</v>
      </c>
    </row>
    <row r="30" spans="1:65" s="48" customFormat="1" ht="65.099999999999994" customHeight="1" x14ac:dyDescent="0.25">
      <c r="A30" s="699"/>
      <c r="B30" s="536"/>
      <c r="C30" s="533"/>
      <c r="D30" s="533"/>
      <c r="E30" s="541"/>
      <c r="F30" s="654"/>
      <c r="G30" s="533"/>
      <c r="H30" s="629"/>
      <c r="I30" s="629"/>
      <c r="J30" s="553"/>
      <c r="K30" s="105" t="s">
        <v>772</v>
      </c>
      <c r="L30" s="381" t="s">
        <v>733</v>
      </c>
      <c r="M30" s="383" t="s">
        <v>773</v>
      </c>
      <c r="N30" s="381">
        <v>9150</v>
      </c>
      <c r="O30" s="381">
        <v>0</v>
      </c>
      <c r="P30" s="381">
        <v>0</v>
      </c>
      <c r="Q30" s="381">
        <v>0</v>
      </c>
      <c r="R30" s="389">
        <v>0</v>
      </c>
      <c r="S30" s="393">
        <f t="shared" si="1"/>
        <v>0</v>
      </c>
      <c r="T30" s="446">
        <f>+S30/N30</f>
        <v>0</v>
      </c>
      <c r="U30" s="103">
        <v>45536</v>
      </c>
      <c r="V30" s="103">
        <v>46022</v>
      </c>
      <c r="W30" s="104">
        <f t="shared" si="0"/>
        <v>486</v>
      </c>
      <c r="X30" s="104"/>
      <c r="Y30" s="408"/>
      <c r="Z30" s="381" t="s">
        <v>735</v>
      </c>
      <c r="AA30" s="105" t="s">
        <v>714</v>
      </c>
      <c r="AB30" s="105" t="s">
        <v>736</v>
      </c>
      <c r="AC30" s="389" t="s">
        <v>737</v>
      </c>
      <c r="AD30" s="383" t="s">
        <v>228</v>
      </c>
      <c r="AE30" s="381" t="s">
        <v>228</v>
      </c>
      <c r="AF30" s="381" t="s">
        <v>228</v>
      </c>
      <c r="AG30" s="533"/>
      <c r="AH30" s="389"/>
      <c r="AI30" s="146" t="s">
        <v>228</v>
      </c>
      <c r="AJ30" s="146" t="s">
        <v>228</v>
      </c>
      <c r="AK30" s="107"/>
      <c r="AL30" s="108">
        <v>0</v>
      </c>
      <c r="AM30" s="109"/>
      <c r="AN30" s="533"/>
      <c r="AO30" s="554"/>
      <c r="AP30" s="384"/>
      <c r="AQ30" s="384"/>
      <c r="AR30" s="384"/>
      <c r="AS30" s="384"/>
      <c r="AT30" s="384"/>
      <c r="AU30" s="384"/>
      <c r="AV30" s="384"/>
      <c r="AW30" s="384"/>
      <c r="AX30" s="108">
        <v>0</v>
      </c>
      <c r="AY30" s="381"/>
      <c r="AZ30" s="358">
        <v>0</v>
      </c>
      <c r="BA30" s="47"/>
      <c r="BB30" s="381"/>
      <c r="BC30" s="384"/>
      <c r="BD30" s="381"/>
      <c r="BE30" s="381"/>
      <c r="BF30" s="299"/>
      <c r="BG30" s="46"/>
      <c r="BH30" s="47"/>
      <c r="BI30" s="47"/>
      <c r="BJ30" s="102"/>
      <c r="BK30" s="748"/>
      <c r="BL30" s="486"/>
      <c r="BM30" s="497"/>
    </row>
    <row r="31" spans="1:65" s="48" customFormat="1" ht="65.099999999999994" customHeight="1" x14ac:dyDescent="0.25">
      <c r="A31" s="699"/>
      <c r="B31" s="536"/>
      <c r="C31" s="533"/>
      <c r="D31" s="533"/>
      <c r="E31" s="541"/>
      <c r="F31" s="654"/>
      <c r="G31" s="533"/>
      <c r="H31" s="629"/>
      <c r="I31" s="629"/>
      <c r="J31" s="553"/>
      <c r="K31" s="105" t="s">
        <v>774</v>
      </c>
      <c r="L31" s="381" t="s">
        <v>733</v>
      </c>
      <c r="M31" s="383" t="s">
        <v>775</v>
      </c>
      <c r="N31" s="381">
        <v>0</v>
      </c>
      <c r="O31" s="381">
        <v>0</v>
      </c>
      <c r="P31" s="381">
        <v>0</v>
      </c>
      <c r="Q31" s="381">
        <v>112</v>
      </c>
      <c r="R31" s="389">
        <v>0</v>
      </c>
      <c r="S31" s="393">
        <f t="shared" si="1"/>
        <v>112</v>
      </c>
      <c r="T31" s="446"/>
      <c r="U31" s="103">
        <v>45536</v>
      </c>
      <c r="V31" s="103">
        <v>46022</v>
      </c>
      <c r="W31" s="104">
        <f t="shared" si="0"/>
        <v>486</v>
      </c>
      <c r="X31" s="104"/>
      <c r="Y31" s="408"/>
      <c r="Z31" s="381" t="s">
        <v>735</v>
      </c>
      <c r="AA31" s="105" t="s">
        <v>714</v>
      </c>
      <c r="AB31" s="105" t="s">
        <v>736</v>
      </c>
      <c r="AC31" s="389" t="s">
        <v>737</v>
      </c>
      <c r="AD31" s="383" t="s">
        <v>228</v>
      </c>
      <c r="AE31" s="381" t="s">
        <v>228</v>
      </c>
      <c r="AF31" s="381" t="s">
        <v>228</v>
      </c>
      <c r="AG31" s="533"/>
      <c r="AH31" s="389"/>
      <c r="AI31" s="146" t="s">
        <v>228</v>
      </c>
      <c r="AJ31" s="146" t="s">
        <v>228</v>
      </c>
      <c r="AK31" s="107"/>
      <c r="AL31" s="108">
        <v>0</v>
      </c>
      <c r="AM31" s="109"/>
      <c r="AN31" s="533"/>
      <c r="AO31" s="554"/>
      <c r="AP31" s="384"/>
      <c r="AQ31" s="384"/>
      <c r="AR31" s="384"/>
      <c r="AS31" s="384"/>
      <c r="AT31" s="384"/>
      <c r="AU31" s="384"/>
      <c r="AV31" s="384"/>
      <c r="AW31" s="384"/>
      <c r="AX31" s="108">
        <v>0</v>
      </c>
      <c r="AY31" s="381"/>
      <c r="AZ31" s="358">
        <v>0</v>
      </c>
      <c r="BA31" s="47"/>
      <c r="BB31" s="381"/>
      <c r="BC31" s="384"/>
      <c r="BD31" s="381"/>
      <c r="BE31" s="381"/>
      <c r="BF31" s="299"/>
      <c r="BG31" s="46"/>
      <c r="BH31" s="47"/>
      <c r="BI31" s="47"/>
      <c r="BJ31" s="102"/>
      <c r="BK31" s="748"/>
      <c r="BL31" s="486"/>
      <c r="BM31" s="497"/>
    </row>
    <row r="32" spans="1:65" s="48" customFormat="1" ht="65.099999999999994" customHeight="1" x14ac:dyDescent="0.25">
      <c r="A32" s="699"/>
      <c r="B32" s="536"/>
      <c r="C32" s="533"/>
      <c r="D32" s="533"/>
      <c r="E32" s="541"/>
      <c r="F32" s="654"/>
      <c r="G32" s="533"/>
      <c r="H32" s="629"/>
      <c r="I32" s="629"/>
      <c r="J32" s="553"/>
      <c r="K32" s="105" t="s">
        <v>776</v>
      </c>
      <c r="L32" s="381" t="s">
        <v>733</v>
      </c>
      <c r="M32" s="383" t="s">
        <v>777</v>
      </c>
      <c r="N32" s="381">
        <v>30</v>
      </c>
      <c r="O32" s="381">
        <v>0</v>
      </c>
      <c r="P32" s="381">
        <v>0</v>
      </c>
      <c r="Q32" s="381">
        <v>0</v>
      </c>
      <c r="R32" s="389">
        <v>0</v>
      </c>
      <c r="S32" s="393">
        <f t="shared" si="1"/>
        <v>0</v>
      </c>
      <c r="T32" s="446">
        <f>+S32/N32</f>
        <v>0</v>
      </c>
      <c r="U32" s="103">
        <v>45536</v>
      </c>
      <c r="V32" s="103">
        <v>46022</v>
      </c>
      <c r="W32" s="104">
        <f t="shared" si="0"/>
        <v>486</v>
      </c>
      <c r="X32" s="104"/>
      <c r="Y32" s="408"/>
      <c r="Z32" s="381" t="s">
        <v>735</v>
      </c>
      <c r="AA32" s="105" t="s">
        <v>714</v>
      </c>
      <c r="AB32" s="105" t="s">
        <v>736</v>
      </c>
      <c r="AC32" s="389" t="s">
        <v>737</v>
      </c>
      <c r="AD32" s="383" t="s">
        <v>228</v>
      </c>
      <c r="AE32" s="381" t="s">
        <v>228</v>
      </c>
      <c r="AF32" s="381" t="s">
        <v>228</v>
      </c>
      <c r="AG32" s="533"/>
      <c r="AH32" s="389"/>
      <c r="AI32" s="146" t="s">
        <v>228</v>
      </c>
      <c r="AJ32" s="146" t="s">
        <v>228</v>
      </c>
      <c r="AK32" s="107"/>
      <c r="AL32" s="108">
        <v>0</v>
      </c>
      <c r="AM32" s="109"/>
      <c r="AN32" s="533"/>
      <c r="AO32" s="554"/>
      <c r="AP32" s="384"/>
      <c r="AQ32" s="384"/>
      <c r="AR32" s="384"/>
      <c r="AS32" s="384"/>
      <c r="AT32" s="384"/>
      <c r="AU32" s="384"/>
      <c r="AV32" s="384"/>
      <c r="AW32" s="384"/>
      <c r="AX32" s="108">
        <v>0</v>
      </c>
      <c r="AY32" s="381"/>
      <c r="AZ32" s="358">
        <v>0</v>
      </c>
      <c r="BA32" s="47"/>
      <c r="BB32" s="381"/>
      <c r="BC32" s="384"/>
      <c r="BD32" s="381"/>
      <c r="BE32" s="381"/>
      <c r="BF32" s="299"/>
      <c r="BG32" s="46"/>
      <c r="BH32" s="47"/>
      <c r="BI32" s="47"/>
      <c r="BJ32" s="102"/>
      <c r="BK32" s="748"/>
      <c r="BL32" s="486"/>
      <c r="BM32" s="497"/>
    </row>
    <row r="33" spans="1:65" s="48" customFormat="1" ht="65.099999999999994" customHeight="1" x14ac:dyDescent="0.25">
      <c r="A33" s="699"/>
      <c r="B33" s="536"/>
      <c r="C33" s="533"/>
      <c r="D33" s="533"/>
      <c r="E33" s="541"/>
      <c r="F33" s="654"/>
      <c r="G33" s="533"/>
      <c r="H33" s="629"/>
      <c r="I33" s="629"/>
      <c r="J33" s="553"/>
      <c r="K33" s="105" t="s">
        <v>778</v>
      </c>
      <c r="L33" s="381" t="s">
        <v>733</v>
      </c>
      <c r="M33" s="383" t="s">
        <v>779</v>
      </c>
      <c r="N33" s="381">
        <v>2</v>
      </c>
      <c r="O33" s="381">
        <v>0</v>
      </c>
      <c r="P33" s="381">
        <v>2</v>
      </c>
      <c r="Q33" s="381">
        <v>3</v>
      </c>
      <c r="R33" s="389">
        <v>2</v>
      </c>
      <c r="S33" s="393">
        <f t="shared" si="1"/>
        <v>7</v>
      </c>
      <c r="T33" s="446">
        <f>IF(S33/N33&gt;1,1,S33/N33)</f>
        <v>1</v>
      </c>
      <c r="U33" s="103">
        <v>45536</v>
      </c>
      <c r="V33" s="103">
        <v>46022</v>
      </c>
      <c r="W33" s="104">
        <f t="shared" si="0"/>
        <v>486</v>
      </c>
      <c r="X33" s="104"/>
      <c r="Y33" s="408" t="s">
        <v>780</v>
      </c>
      <c r="Z33" s="381" t="s">
        <v>735</v>
      </c>
      <c r="AA33" s="105" t="s">
        <v>714</v>
      </c>
      <c r="AB33" s="105" t="s">
        <v>736</v>
      </c>
      <c r="AC33" s="389" t="s">
        <v>668</v>
      </c>
      <c r="AD33" s="383" t="s">
        <v>781</v>
      </c>
      <c r="AE33" s="148">
        <v>438672681.74000001</v>
      </c>
      <c r="AF33" s="381" t="s">
        <v>694</v>
      </c>
      <c r="AG33" s="533"/>
      <c r="AH33" s="389"/>
      <c r="AI33" s="149">
        <v>438672681.74000001</v>
      </c>
      <c r="AJ33" s="149">
        <v>656961038.03999996</v>
      </c>
      <c r="AK33" s="107"/>
      <c r="AL33" s="108">
        <v>656961038.03999996</v>
      </c>
      <c r="AM33" s="109"/>
      <c r="AN33" s="533"/>
      <c r="AO33" s="554"/>
      <c r="AP33" s="384"/>
      <c r="AQ33" s="384"/>
      <c r="AR33" s="384"/>
      <c r="AS33" s="384"/>
      <c r="AT33" s="384"/>
      <c r="AU33" s="384"/>
      <c r="AV33" s="384"/>
      <c r="AW33" s="384"/>
      <c r="AX33" s="108">
        <v>656959363</v>
      </c>
      <c r="AY33" s="381"/>
      <c r="AZ33" s="358">
        <v>125157489</v>
      </c>
      <c r="BA33" s="47"/>
      <c r="BB33" s="381"/>
      <c r="BC33" s="384"/>
      <c r="BD33" s="381"/>
      <c r="BE33" s="381"/>
      <c r="BF33" s="281" t="s">
        <v>782</v>
      </c>
      <c r="BG33" s="383" t="s">
        <v>783</v>
      </c>
      <c r="BH33" s="47"/>
      <c r="BI33" s="47"/>
      <c r="BJ33" s="102"/>
      <c r="BK33" s="748"/>
      <c r="BL33" s="486"/>
      <c r="BM33" s="494" t="s">
        <v>1720</v>
      </c>
    </row>
    <row r="34" spans="1:65" s="48" customFormat="1" ht="65.099999999999994" customHeight="1" x14ac:dyDescent="0.25">
      <c r="A34" s="699"/>
      <c r="B34" s="536"/>
      <c r="C34" s="533"/>
      <c r="D34" s="533"/>
      <c r="E34" s="541"/>
      <c r="F34" s="654"/>
      <c r="G34" s="533"/>
      <c r="H34" s="629"/>
      <c r="I34" s="629"/>
      <c r="J34" s="553"/>
      <c r="K34" s="105" t="s">
        <v>784</v>
      </c>
      <c r="L34" s="381" t="s">
        <v>733</v>
      </c>
      <c r="M34" s="383" t="s">
        <v>785</v>
      </c>
      <c r="N34" s="381">
        <v>0.25</v>
      </c>
      <c r="O34" s="381">
        <v>0</v>
      </c>
      <c r="P34" s="381">
        <v>0</v>
      </c>
      <c r="Q34" s="381">
        <v>0</v>
      </c>
      <c r="R34" s="389">
        <v>0</v>
      </c>
      <c r="S34" s="393">
        <f t="shared" si="1"/>
        <v>0</v>
      </c>
      <c r="T34" s="446">
        <f>+S34/N34</f>
        <v>0</v>
      </c>
      <c r="U34" s="103">
        <v>45658</v>
      </c>
      <c r="V34" s="103">
        <v>46022</v>
      </c>
      <c r="W34" s="104">
        <f t="shared" si="0"/>
        <v>364</v>
      </c>
      <c r="X34" s="104"/>
      <c r="Y34" s="408"/>
      <c r="Z34" s="381" t="s">
        <v>735</v>
      </c>
      <c r="AA34" s="105" t="s">
        <v>714</v>
      </c>
      <c r="AB34" s="105" t="s">
        <v>736</v>
      </c>
      <c r="AC34" s="389" t="s">
        <v>668</v>
      </c>
      <c r="AD34" s="383" t="s">
        <v>786</v>
      </c>
      <c r="AE34" s="148">
        <v>43270485.689999998</v>
      </c>
      <c r="AF34" s="381" t="s">
        <v>677</v>
      </c>
      <c r="AG34" s="533"/>
      <c r="AH34" s="389"/>
      <c r="AI34" s="149">
        <v>43270485.689999998</v>
      </c>
      <c r="AJ34" s="149">
        <v>43270485.689999998</v>
      </c>
      <c r="AK34" s="107"/>
      <c r="AL34" s="108">
        <v>0</v>
      </c>
      <c r="AM34" s="109"/>
      <c r="AN34" s="533"/>
      <c r="AO34" s="554"/>
      <c r="AP34" s="384"/>
      <c r="AQ34" s="384"/>
      <c r="AR34" s="384"/>
      <c r="AS34" s="384"/>
      <c r="AT34" s="384"/>
      <c r="AU34" s="384"/>
      <c r="AV34" s="384"/>
      <c r="AW34" s="384"/>
      <c r="AX34" s="108">
        <v>0</v>
      </c>
      <c r="AY34" s="381"/>
      <c r="AZ34" s="358">
        <v>0</v>
      </c>
      <c r="BA34" s="47"/>
      <c r="BB34" s="381"/>
      <c r="BC34" s="384"/>
      <c r="BD34" s="381"/>
      <c r="BE34" s="381"/>
      <c r="BF34" s="299"/>
      <c r="BG34" s="46"/>
      <c r="BH34" s="47"/>
      <c r="BI34" s="47"/>
      <c r="BJ34" s="102"/>
      <c r="BK34" s="748"/>
      <c r="BL34" s="486"/>
      <c r="BM34" s="497"/>
    </row>
    <row r="35" spans="1:65" s="48" customFormat="1" ht="65.099999999999994" customHeight="1" x14ac:dyDescent="0.25">
      <c r="A35" s="699"/>
      <c r="B35" s="536"/>
      <c r="C35" s="533"/>
      <c r="D35" s="533"/>
      <c r="E35" s="541"/>
      <c r="F35" s="654"/>
      <c r="G35" s="533"/>
      <c r="H35" s="629"/>
      <c r="I35" s="629"/>
      <c r="J35" s="553"/>
      <c r="K35" s="105" t="s">
        <v>787</v>
      </c>
      <c r="L35" s="381" t="s">
        <v>733</v>
      </c>
      <c r="M35" s="383" t="s">
        <v>788</v>
      </c>
      <c r="N35" s="381">
        <v>9000</v>
      </c>
      <c r="O35" s="381">
        <v>0</v>
      </c>
      <c r="P35" s="381">
        <v>0</v>
      </c>
      <c r="Q35" s="381">
        <v>0</v>
      </c>
      <c r="R35" s="389">
        <v>8934</v>
      </c>
      <c r="S35" s="393">
        <f t="shared" si="1"/>
        <v>8934</v>
      </c>
      <c r="T35" s="446">
        <f>+S35/N35</f>
        <v>0.9926666666666667</v>
      </c>
      <c r="U35" s="103">
        <v>45658</v>
      </c>
      <c r="V35" s="103">
        <v>46022</v>
      </c>
      <c r="W35" s="104">
        <f t="shared" si="0"/>
        <v>364</v>
      </c>
      <c r="X35" s="104"/>
      <c r="Y35" s="110"/>
      <c r="Z35" s="381" t="s">
        <v>735</v>
      </c>
      <c r="AA35" s="105" t="s">
        <v>714</v>
      </c>
      <c r="AB35" s="105" t="s">
        <v>736</v>
      </c>
      <c r="AC35" s="389" t="s">
        <v>668</v>
      </c>
      <c r="AD35" s="383" t="s">
        <v>789</v>
      </c>
      <c r="AE35" s="148">
        <v>7367875700.5500002</v>
      </c>
      <c r="AF35" s="381" t="s">
        <v>702</v>
      </c>
      <c r="AG35" s="533"/>
      <c r="AH35" s="389"/>
      <c r="AI35" s="149">
        <v>7367875700.5500002</v>
      </c>
      <c r="AJ35" s="149">
        <v>10359767427.02</v>
      </c>
      <c r="AK35" s="107"/>
      <c r="AL35" s="108">
        <v>9759767427.0200005</v>
      </c>
      <c r="AM35" s="109"/>
      <c r="AN35" s="533"/>
      <c r="AO35" s="554"/>
      <c r="AP35" s="384"/>
      <c r="AQ35" s="384"/>
      <c r="AR35" s="384"/>
      <c r="AS35" s="384"/>
      <c r="AT35" s="384"/>
      <c r="AU35" s="384"/>
      <c r="AV35" s="384"/>
      <c r="AW35" s="384"/>
      <c r="AX35" s="108">
        <v>7367852241.6000004</v>
      </c>
      <c r="AY35" s="381"/>
      <c r="AZ35" s="358">
        <v>4747040290</v>
      </c>
      <c r="BA35" s="47"/>
      <c r="BB35" s="381"/>
      <c r="BC35" s="384"/>
      <c r="BD35" s="381"/>
      <c r="BE35" s="381"/>
      <c r="BF35" s="281" t="s">
        <v>790</v>
      </c>
      <c r="BG35" s="383" t="s">
        <v>791</v>
      </c>
      <c r="BH35" s="47"/>
      <c r="BI35" s="47"/>
      <c r="BJ35" s="147" t="s">
        <v>792</v>
      </c>
      <c r="BK35" s="748"/>
      <c r="BL35" s="486"/>
      <c r="BM35" s="494" t="s">
        <v>1721</v>
      </c>
    </row>
    <row r="36" spans="1:65" s="48" customFormat="1" ht="65.099999999999994" customHeight="1" x14ac:dyDescent="0.25">
      <c r="A36" s="699"/>
      <c r="B36" s="536"/>
      <c r="C36" s="533"/>
      <c r="D36" s="533"/>
      <c r="E36" s="541"/>
      <c r="F36" s="654"/>
      <c r="G36" s="533"/>
      <c r="H36" s="629"/>
      <c r="I36" s="629"/>
      <c r="J36" s="553"/>
      <c r="K36" s="105" t="s">
        <v>793</v>
      </c>
      <c r="L36" s="381" t="s">
        <v>733</v>
      </c>
      <c r="M36" s="383" t="s">
        <v>794</v>
      </c>
      <c r="N36" s="381">
        <v>0</v>
      </c>
      <c r="O36" s="381">
        <v>0</v>
      </c>
      <c r="P36" s="381">
        <v>0</v>
      </c>
      <c r="Q36" s="381">
        <v>20</v>
      </c>
      <c r="R36" s="389">
        <v>20</v>
      </c>
      <c r="S36" s="393">
        <f t="shared" si="1"/>
        <v>40</v>
      </c>
      <c r="T36" s="446"/>
      <c r="U36" s="103">
        <v>45536</v>
      </c>
      <c r="V36" s="103">
        <v>46022</v>
      </c>
      <c r="W36" s="104">
        <f t="shared" si="0"/>
        <v>486</v>
      </c>
      <c r="X36" s="104"/>
      <c r="Y36" s="408" t="s">
        <v>795</v>
      </c>
      <c r="Z36" s="381" t="s">
        <v>735</v>
      </c>
      <c r="AA36" s="105" t="s">
        <v>714</v>
      </c>
      <c r="AB36" s="105" t="s">
        <v>736</v>
      </c>
      <c r="AC36" s="389" t="s">
        <v>737</v>
      </c>
      <c r="AD36" s="383" t="s">
        <v>228</v>
      </c>
      <c r="AE36" s="381" t="s">
        <v>228</v>
      </c>
      <c r="AF36" s="381" t="s">
        <v>228</v>
      </c>
      <c r="AG36" s="533"/>
      <c r="AH36" s="389"/>
      <c r="AI36" s="146" t="s">
        <v>228</v>
      </c>
      <c r="AJ36" s="146">
        <v>0</v>
      </c>
      <c r="AK36" s="107"/>
      <c r="AL36" s="108">
        <v>0</v>
      </c>
      <c r="AM36" s="109"/>
      <c r="AN36" s="533"/>
      <c r="AO36" s="554"/>
      <c r="AP36" s="384"/>
      <c r="AQ36" s="384"/>
      <c r="AR36" s="384"/>
      <c r="AS36" s="384"/>
      <c r="AT36" s="384"/>
      <c r="AU36" s="384"/>
      <c r="AV36" s="384"/>
      <c r="AW36" s="384"/>
      <c r="AX36" s="108">
        <v>0</v>
      </c>
      <c r="AY36" s="381"/>
      <c r="AZ36" s="358">
        <v>0</v>
      </c>
      <c r="BA36" s="47"/>
      <c r="BB36" s="381"/>
      <c r="BC36" s="384"/>
      <c r="BD36" s="381"/>
      <c r="BE36" s="381"/>
      <c r="BF36" s="281" t="s">
        <v>796</v>
      </c>
      <c r="BG36" s="383" t="s">
        <v>797</v>
      </c>
      <c r="BH36" s="47"/>
      <c r="BI36" s="47"/>
      <c r="BJ36" s="102"/>
      <c r="BK36" s="748"/>
      <c r="BL36" s="486"/>
      <c r="BM36" s="494" t="s">
        <v>1722</v>
      </c>
    </row>
    <row r="37" spans="1:65" s="48" customFormat="1" ht="65.099999999999994" customHeight="1" x14ac:dyDescent="0.25">
      <c r="A37" s="699"/>
      <c r="B37" s="536"/>
      <c r="C37" s="533"/>
      <c r="D37" s="533"/>
      <c r="E37" s="541"/>
      <c r="F37" s="654"/>
      <c r="G37" s="533"/>
      <c r="H37" s="629"/>
      <c r="I37" s="629"/>
      <c r="J37" s="553"/>
      <c r="K37" s="105" t="s">
        <v>798</v>
      </c>
      <c r="L37" s="381" t="s">
        <v>733</v>
      </c>
      <c r="M37" s="383" t="s">
        <v>799</v>
      </c>
      <c r="N37" s="381">
        <v>1</v>
      </c>
      <c r="O37" s="381">
        <v>0</v>
      </c>
      <c r="P37" s="381">
        <v>0.8</v>
      </c>
      <c r="Q37" s="381">
        <v>0</v>
      </c>
      <c r="R37" s="389">
        <v>1</v>
      </c>
      <c r="S37" s="393">
        <f t="shared" si="1"/>
        <v>1.8</v>
      </c>
      <c r="T37" s="446">
        <f>IF(S37/N37&gt;1,1,S37/N37)</f>
        <v>1</v>
      </c>
      <c r="U37" s="103">
        <v>45658</v>
      </c>
      <c r="V37" s="103">
        <v>46022</v>
      </c>
      <c r="W37" s="104">
        <f t="shared" si="0"/>
        <v>364</v>
      </c>
      <c r="X37" s="104"/>
      <c r="Y37" s="408" t="s">
        <v>800</v>
      </c>
      <c r="Z37" s="381" t="s">
        <v>735</v>
      </c>
      <c r="AA37" s="105" t="s">
        <v>714</v>
      </c>
      <c r="AB37" s="105" t="s">
        <v>736</v>
      </c>
      <c r="AC37" s="389" t="s">
        <v>668</v>
      </c>
      <c r="AD37" s="383" t="s">
        <v>801</v>
      </c>
      <c r="AE37" s="153">
        <v>2946955503.6999998</v>
      </c>
      <c r="AF37" s="381" t="s">
        <v>677</v>
      </c>
      <c r="AG37" s="533"/>
      <c r="AH37" s="389"/>
      <c r="AI37" s="154">
        <v>2946955503.6999998</v>
      </c>
      <c r="AJ37" s="154">
        <v>3894370075.4500003</v>
      </c>
      <c r="AK37" s="107"/>
      <c r="AL37" s="108">
        <v>4537640561.1400003</v>
      </c>
      <c r="AM37" s="109"/>
      <c r="AN37" s="533"/>
      <c r="AO37" s="554"/>
      <c r="AP37" s="384"/>
      <c r="AQ37" s="384"/>
      <c r="AR37" s="384"/>
      <c r="AS37" s="384"/>
      <c r="AT37" s="384"/>
      <c r="AU37" s="384"/>
      <c r="AV37" s="384"/>
      <c r="AW37" s="384"/>
      <c r="AX37" s="108">
        <v>3876396667</v>
      </c>
      <c r="AY37" s="381"/>
      <c r="AZ37" s="358">
        <v>2924850000</v>
      </c>
      <c r="BA37" s="47"/>
      <c r="BB37" s="381"/>
      <c r="BC37" s="384"/>
      <c r="BD37" s="381"/>
      <c r="BE37" s="381"/>
      <c r="BF37" s="299"/>
      <c r="BG37" s="383" t="s">
        <v>802</v>
      </c>
      <c r="BH37" s="47"/>
      <c r="BI37" s="47"/>
      <c r="BJ37" s="102"/>
      <c r="BK37" s="748"/>
      <c r="BL37" s="486"/>
      <c r="BM37" s="497"/>
    </row>
    <row r="38" spans="1:65" s="48" customFormat="1" ht="65.099999999999994" customHeight="1" x14ac:dyDescent="0.25">
      <c r="A38" s="699"/>
      <c r="B38" s="536"/>
      <c r="C38" s="533"/>
      <c r="D38" s="533"/>
      <c r="E38" s="541"/>
      <c r="F38" s="654"/>
      <c r="G38" s="533"/>
      <c r="H38" s="629"/>
      <c r="I38" s="629"/>
      <c r="J38" s="553"/>
      <c r="K38" s="105" t="s">
        <v>803</v>
      </c>
      <c r="L38" s="381" t="s">
        <v>733</v>
      </c>
      <c r="M38" s="383" t="s">
        <v>804</v>
      </c>
      <c r="N38" s="381">
        <v>142</v>
      </c>
      <c r="O38" s="381">
        <v>0</v>
      </c>
      <c r="P38" s="381">
        <v>0</v>
      </c>
      <c r="Q38" s="381">
        <v>0</v>
      </c>
      <c r="R38" s="389">
        <v>6500</v>
      </c>
      <c r="S38" s="393">
        <f t="shared" si="1"/>
        <v>6500</v>
      </c>
      <c r="T38" s="446">
        <v>1</v>
      </c>
      <c r="U38" s="103">
        <v>45658</v>
      </c>
      <c r="V38" s="103">
        <v>46022</v>
      </c>
      <c r="W38" s="104">
        <f t="shared" si="0"/>
        <v>364</v>
      </c>
      <c r="X38" s="104"/>
      <c r="Y38" s="408"/>
      <c r="Z38" s="381" t="s">
        <v>735</v>
      </c>
      <c r="AA38" s="105" t="s">
        <v>714</v>
      </c>
      <c r="AB38" s="105" t="s">
        <v>736</v>
      </c>
      <c r="AC38" s="389" t="s">
        <v>737</v>
      </c>
      <c r="AD38" s="383" t="s">
        <v>228</v>
      </c>
      <c r="AE38" s="381" t="s">
        <v>228</v>
      </c>
      <c r="AF38" s="381" t="s">
        <v>228</v>
      </c>
      <c r="AG38" s="533"/>
      <c r="AH38" s="389"/>
      <c r="AI38" s="146" t="s">
        <v>228</v>
      </c>
      <c r="AJ38" s="146">
        <v>0</v>
      </c>
      <c r="AK38" s="107"/>
      <c r="AL38" s="108">
        <v>0</v>
      </c>
      <c r="AM38" s="109"/>
      <c r="AN38" s="533"/>
      <c r="AO38" s="554"/>
      <c r="AP38" s="384"/>
      <c r="AQ38" s="384"/>
      <c r="AR38" s="384"/>
      <c r="AS38" s="384"/>
      <c r="AT38" s="384"/>
      <c r="AU38" s="384"/>
      <c r="AV38" s="384"/>
      <c r="AW38" s="384"/>
      <c r="AX38" s="108">
        <v>0</v>
      </c>
      <c r="AY38" s="381"/>
      <c r="AZ38" s="358">
        <v>0</v>
      </c>
      <c r="BA38" s="47"/>
      <c r="BB38" s="381"/>
      <c r="BC38" s="384"/>
      <c r="BD38" s="381"/>
      <c r="BE38" s="381"/>
      <c r="BF38" s="299"/>
      <c r="BG38" s="46"/>
      <c r="BH38" s="47"/>
      <c r="BI38" s="47"/>
      <c r="BJ38" s="102"/>
      <c r="BK38" s="748"/>
      <c r="BL38" s="486"/>
      <c r="BM38" s="494" t="s">
        <v>1723</v>
      </c>
    </row>
    <row r="39" spans="1:65" s="48" customFormat="1" ht="65.099999999999994" customHeight="1" x14ac:dyDescent="0.25">
      <c r="A39" s="699"/>
      <c r="B39" s="536"/>
      <c r="C39" s="533"/>
      <c r="D39" s="533"/>
      <c r="E39" s="541"/>
      <c r="F39" s="654"/>
      <c r="G39" s="533"/>
      <c r="H39" s="629"/>
      <c r="I39" s="629"/>
      <c r="J39" s="553"/>
      <c r="K39" s="105" t="s">
        <v>805</v>
      </c>
      <c r="L39" s="381" t="s">
        <v>733</v>
      </c>
      <c r="M39" s="383" t="s">
        <v>806</v>
      </c>
      <c r="N39" s="381">
        <v>5</v>
      </c>
      <c r="O39" s="381">
        <v>5</v>
      </c>
      <c r="P39" s="381">
        <v>0</v>
      </c>
      <c r="Q39" s="381">
        <v>0</v>
      </c>
      <c r="R39" s="389">
        <v>0</v>
      </c>
      <c r="S39" s="393">
        <f t="shared" si="1"/>
        <v>5</v>
      </c>
      <c r="T39" s="446">
        <f>+S39/N39</f>
        <v>1</v>
      </c>
      <c r="U39" s="103">
        <v>45658</v>
      </c>
      <c r="V39" s="103">
        <v>46022</v>
      </c>
      <c r="W39" s="104">
        <f t="shared" si="0"/>
        <v>364</v>
      </c>
      <c r="X39" s="104"/>
      <c r="Y39" s="150" t="s">
        <v>807</v>
      </c>
      <c r="Z39" s="381" t="s">
        <v>735</v>
      </c>
      <c r="AA39" s="105" t="s">
        <v>714</v>
      </c>
      <c r="AB39" s="105" t="s">
        <v>736</v>
      </c>
      <c r="AC39" s="389" t="s">
        <v>668</v>
      </c>
      <c r="AD39" s="383" t="s">
        <v>758</v>
      </c>
      <c r="AE39" s="153">
        <v>300000000</v>
      </c>
      <c r="AF39" s="381" t="s">
        <v>759</v>
      </c>
      <c r="AG39" s="533"/>
      <c r="AH39" s="389"/>
      <c r="AI39" s="154">
        <v>300000000</v>
      </c>
      <c r="AJ39" s="154">
        <v>264580557.44999999</v>
      </c>
      <c r="AK39" s="107"/>
      <c r="AL39" s="108">
        <v>264580557.44999999</v>
      </c>
      <c r="AM39" s="109"/>
      <c r="AN39" s="533"/>
      <c r="AO39" s="554"/>
      <c r="AP39" s="381"/>
      <c r="AQ39" s="381"/>
      <c r="AR39" s="381"/>
      <c r="AS39" s="381"/>
      <c r="AT39" s="307"/>
      <c r="AU39" s="384"/>
      <c r="AV39" s="384"/>
      <c r="AW39" s="384"/>
      <c r="AX39" s="108">
        <v>264580557.44999999</v>
      </c>
      <c r="AY39" s="381"/>
      <c r="AZ39" s="358">
        <v>188253423.59999999</v>
      </c>
      <c r="BA39" s="47"/>
      <c r="BE39" s="381"/>
      <c r="BF39" s="281" t="s">
        <v>808</v>
      </c>
      <c r="BG39" s="46"/>
      <c r="BH39" s="47"/>
      <c r="BI39" s="47"/>
      <c r="BJ39" s="147" t="s">
        <v>809</v>
      </c>
      <c r="BK39" s="748"/>
      <c r="BL39" s="486"/>
      <c r="BM39" s="497"/>
    </row>
    <row r="40" spans="1:65" s="48" customFormat="1" ht="65.099999999999994" customHeight="1" x14ac:dyDescent="0.25">
      <c r="A40" s="699"/>
      <c r="B40" s="536"/>
      <c r="C40" s="533"/>
      <c r="D40" s="533"/>
      <c r="E40" s="541"/>
      <c r="F40" s="654"/>
      <c r="G40" s="533"/>
      <c r="H40" s="629"/>
      <c r="I40" s="629"/>
      <c r="J40" s="553"/>
      <c r="K40" s="105" t="s">
        <v>810</v>
      </c>
      <c r="L40" s="381" t="s">
        <v>733</v>
      </c>
      <c r="M40" s="383" t="s">
        <v>811</v>
      </c>
      <c r="N40" s="381">
        <v>4</v>
      </c>
      <c r="O40" s="381">
        <v>0</v>
      </c>
      <c r="P40" s="381">
        <v>3</v>
      </c>
      <c r="Q40" s="381">
        <v>0</v>
      </c>
      <c r="R40" s="389">
        <v>1</v>
      </c>
      <c r="S40" s="393">
        <f t="shared" si="1"/>
        <v>4</v>
      </c>
      <c r="T40" s="446">
        <f>IF(S40/N40&gt;1,1,S40/N40)</f>
        <v>1</v>
      </c>
      <c r="U40" s="103">
        <v>45658</v>
      </c>
      <c r="V40" s="103">
        <v>46022</v>
      </c>
      <c r="W40" s="104">
        <f t="shared" si="0"/>
        <v>364</v>
      </c>
      <c r="X40" s="104"/>
      <c r="Y40" s="408" t="s">
        <v>812</v>
      </c>
      <c r="Z40" s="381" t="s">
        <v>735</v>
      </c>
      <c r="AA40" s="105" t="s">
        <v>714</v>
      </c>
      <c r="AB40" s="105" t="s">
        <v>736</v>
      </c>
      <c r="AC40" s="389" t="s">
        <v>737</v>
      </c>
      <c r="AD40" s="383" t="s">
        <v>228</v>
      </c>
      <c r="AE40" s="381" t="s">
        <v>228</v>
      </c>
      <c r="AF40" s="381" t="s">
        <v>228</v>
      </c>
      <c r="AG40" s="533"/>
      <c r="AH40" s="389"/>
      <c r="AI40" s="146" t="s">
        <v>228</v>
      </c>
      <c r="AJ40" s="146" t="s">
        <v>228</v>
      </c>
      <c r="AK40" s="107"/>
      <c r="AL40" s="108">
        <v>0</v>
      </c>
      <c r="AM40" s="109"/>
      <c r="AN40" s="533"/>
      <c r="AO40" s="554"/>
      <c r="AP40" s="381"/>
      <c r="AQ40" s="381"/>
      <c r="AR40" s="381"/>
      <c r="AS40" s="381"/>
      <c r="AT40" s="307"/>
      <c r="AU40" s="384"/>
      <c r="AV40" s="384"/>
      <c r="AW40" s="384"/>
      <c r="AX40" s="108">
        <v>0</v>
      </c>
      <c r="AY40" s="381"/>
      <c r="AZ40" s="358">
        <v>0</v>
      </c>
      <c r="BA40" s="47"/>
      <c r="BB40" s="381"/>
      <c r="BC40" s="384"/>
      <c r="BD40" s="381"/>
      <c r="BE40" s="381"/>
      <c r="BF40" s="299"/>
      <c r="BG40" s="383" t="s">
        <v>813</v>
      </c>
      <c r="BH40" s="47"/>
      <c r="BI40" s="47"/>
      <c r="BJ40" s="102"/>
      <c r="BK40" s="748"/>
      <c r="BL40" s="486"/>
      <c r="BM40" s="494" t="s">
        <v>1724</v>
      </c>
    </row>
    <row r="41" spans="1:65" s="48" customFormat="1" ht="65.099999999999994" customHeight="1" thickBot="1" x14ac:dyDescent="0.3">
      <c r="A41" s="702"/>
      <c r="B41" s="536"/>
      <c r="C41" s="651"/>
      <c r="D41" s="651"/>
      <c r="E41" s="634"/>
      <c r="F41" s="656"/>
      <c r="G41" s="535"/>
      <c r="H41" s="658"/>
      <c r="I41" s="658"/>
      <c r="J41" s="549"/>
      <c r="K41" s="134" t="s">
        <v>814</v>
      </c>
      <c r="L41" s="378" t="s">
        <v>733</v>
      </c>
      <c r="M41" s="411" t="s">
        <v>815</v>
      </c>
      <c r="N41" s="378">
        <v>0</v>
      </c>
      <c r="O41" s="378">
        <v>1</v>
      </c>
      <c r="P41" s="378">
        <v>0</v>
      </c>
      <c r="Q41" s="378">
        <v>1</v>
      </c>
      <c r="R41" s="393">
        <v>0</v>
      </c>
      <c r="S41" s="393">
        <f t="shared" si="1"/>
        <v>2</v>
      </c>
      <c r="T41" s="453">
        <v>0</v>
      </c>
      <c r="U41" s="112">
        <v>45658</v>
      </c>
      <c r="V41" s="112">
        <v>46022</v>
      </c>
      <c r="W41" s="113">
        <f t="shared" si="0"/>
        <v>364</v>
      </c>
      <c r="X41" s="113"/>
      <c r="Y41" s="156" t="s">
        <v>816</v>
      </c>
      <c r="Z41" s="400" t="s">
        <v>735</v>
      </c>
      <c r="AA41" s="115" t="s">
        <v>714</v>
      </c>
      <c r="AB41" s="115" t="s">
        <v>736</v>
      </c>
      <c r="AC41" s="397" t="s">
        <v>737</v>
      </c>
      <c r="AD41" s="343" t="s">
        <v>228</v>
      </c>
      <c r="AE41" s="400" t="s">
        <v>228</v>
      </c>
      <c r="AF41" s="400" t="s">
        <v>228</v>
      </c>
      <c r="AG41" s="651"/>
      <c r="AH41" s="397"/>
      <c r="AI41" s="146" t="s">
        <v>228</v>
      </c>
      <c r="AJ41" s="146" t="s">
        <v>228</v>
      </c>
      <c r="AK41" s="136"/>
      <c r="AL41" s="137">
        <v>0</v>
      </c>
      <c r="AM41" s="207"/>
      <c r="AN41" s="651"/>
      <c r="AO41" s="649"/>
      <c r="AP41" s="381"/>
      <c r="AQ41" s="381"/>
      <c r="AR41" s="381"/>
      <c r="AS41" s="381"/>
      <c r="AT41" s="308"/>
      <c r="AU41" s="398"/>
      <c r="AV41" s="398"/>
      <c r="AW41" s="398"/>
      <c r="AX41" s="108">
        <v>0</v>
      </c>
      <c r="AY41" s="381"/>
      <c r="AZ41" s="358">
        <v>0</v>
      </c>
      <c r="BA41" s="47"/>
      <c r="BB41" s="381"/>
      <c r="BC41" s="398"/>
      <c r="BD41" s="381"/>
      <c r="BE41" s="378"/>
      <c r="BF41" s="281" t="s">
        <v>817</v>
      </c>
      <c r="BG41" s="46"/>
      <c r="BH41" s="47"/>
      <c r="BI41" s="47"/>
      <c r="BJ41" s="147" t="s">
        <v>818</v>
      </c>
      <c r="BK41" s="749"/>
      <c r="BL41" s="486"/>
      <c r="BM41" s="497"/>
    </row>
    <row r="42" spans="1:65" s="48" customFormat="1" ht="65.099999999999994" customHeight="1" thickBot="1" x14ac:dyDescent="0.3">
      <c r="A42" s="118"/>
      <c r="B42" s="536"/>
      <c r="C42" s="391"/>
      <c r="D42" s="391"/>
      <c r="E42" s="652" t="s">
        <v>583</v>
      </c>
      <c r="F42" s="650"/>
      <c r="G42" s="650"/>
      <c r="H42" s="650"/>
      <c r="I42" s="650"/>
      <c r="J42" s="650"/>
      <c r="K42" s="650"/>
      <c r="L42" s="650"/>
      <c r="M42" s="650"/>
      <c r="N42" s="650"/>
      <c r="O42" s="650"/>
      <c r="P42" s="650"/>
      <c r="Q42" s="650"/>
      <c r="R42" s="695"/>
      <c r="S42" s="403"/>
      <c r="T42" s="430">
        <f>AVERAGE(T21:T41)</f>
        <v>0.670156862745098</v>
      </c>
      <c r="U42" s="119"/>
      <c r="V42" s="120"/>
      <c r="W42" s="121"/>
      <c r="X42" s="121"/>
      <c r="Y42" s="157"/>
      <c r="Z42" s="391"/>
      <c r="AA42" s="123"/>
      <c r="AB42" s="123"/>
      <c r="AC42" s="394"/>
      <c r="AD42" s="345"/>
      <c r="AE42" s="391"/>
      <c r="AF42" s="391"/>
      <c r="AG42" s="391"/>
      <c r="AH42" s="394"/>
      <c r="AI42" s="146"/>
      <c r="AJ42" s="125"/>
      <c r="AK42" s="126">
        <v>16627416333.719999</v>
      </c>
      <c r="AL42" s="346">
        <f>SUM(AL21:AL41)</f>
        <v>16627416333.670002</v>
      </c>
      <c r="AM42" s="431">
        <v>16797314512.719999</v>
      </c>
      <c r="AN42" s="432"/>
      <c r="AO42" s="433"/>
      <c r="AP42" s="434"/>
      <c r="AQ42" s="434"/>
      <c r="AR42" s="434"/>
      <c r="AS42" s="434"/>
      <c r="AT42" s="435">
        <v>12394916958.049999</v>
      </c>
      <c r="AU42" s="436">
        <f>+AT42/AK42</f>
        <v>0.74545056846344837</v>
      </c>
      <c r="AV42" s="437">
        <v>4263553464.75</v>
      </c>
      <c r="AW42" s="438">
        <f>+AV42/AK42</f>
        <v>0.25641707521953466</v>
      </c>
      <c r="AX42" s="439">
        <f>SUM(AX21:AX41)</f>
        <v>13452838718.450001</v>
      </c>
      <c r="AY42" s="440">
        <f>+AX42/AL42</f>
        <v>0.80907571257528565</v>
      </c>
      <c r="AZ42" s="439">
        <f>SUM(AZ21:AZ41)</f>
        <v>7985301202.6000004</v>
      </c>
      <c r="BA42" s="440">
        <f>+AZ42/AL42</f>
        <v>0.48024906830714365</v>
      </c>
      <c r="BB42" s="441">
        <v>16622856311.960001</v>
      </c>
      <c r="BC42" s="442">
        <f>+BB42/AM42</f>
        <v>0.98961392306919727</v>
      </c>
      <c r="BD42" s="443">
        <v>16622856311.960001</v>
      </c>
      <c r="BE42" s="442">
        <f>+BD42/AM42</f>
        <v>0.98961392306919727</v>
      </c>
      <c r="BF42" s="281"/>
      <c r="BG42" s="46"/>
      <c r="BH42" s="47"/>
      <c r="BI42" s="47"/>
      <c r="BJ42" s="147"/>
      <c r="BK42" s="381"/>
      <c r="BL42" s="486"/>
      <c r="BM42" s="47"/>
    </row>
    <row r="43" spans="1:65" s="48" customFormat="1" ht="97.9" customHeight="1" x14ac:dyDescent="0.25">
      <c r="A43" s="698" t="s">
        <v>202</v>
      </c>
      <c r="B43" s="536"/>
      <c r="C43" s="638" t="s">
        <v>728</v>
      </c>
      <c r="D43" s="630">
        <v>150</v>
      </c>
      <c r="E43" s="594" t="s">
        <v>584</v>
      </c>
      <c r="F43" s="705">
        <v>2024130010116</v>
      </c>
      <c r="G43" s="678" t="s">
        <v>819</v>
      </c>
      <c r="H43" s="684" t="s">
        <v>820</v>
      </c>
      <c r="I43" s="594" t="s">
        <v>755</v>
      </c>
      <c r="J43" s="670">
        <v>1</v>
      </c>
      <c r="K43" s="450" t="s">
        <v>821</v>
      </c>
      <c r="L43" s="379"/>
      <c r="M43" s="413" t="s">
        <v>822</v>
      </c>
      <c r="N43" s="379">
        <v>150</v>
      </c>
      <c r="O43" s="379">
        <v>135</v>
      </c>
      <c r="P43" s="379">
        <v>136</v>
      </c>
      <c r="Q43" s="379">
        <v>138</v>
      </c>
      <c r="R43" s="395">
        <v>140</v>
      </c>
      <c r="S43" s="393">
        <f>+R43</f>
        <v>140</v>
      </c>
      <c r="T43" s="451">
        <f>+S43/N43</f>
        <v>0.93333333333333335</v>
      </c>
      <c r="U43" s="93">
        <v>45658</v>
      </c>
      <c r="V43" s="93">
        <v>46022</v>
      </c>
      <c r="W43" s="94">
        <f t="shared" si="0"/>
        <v>364</v>
      </c>
      <c r="X43" s="94"/>
      <c r="Y43" s="95"/>
      <c r="Z43" s="399" t="s">
        <v>735</v>
      </c>
      <c r="AA43" s="96" t="s">
        <v>714</v>
      </c>
      <c r="AB43" s="96" t="s">
        <v>823</v>
      </c>
      <c r="AC43" s="399" t="s">
        <v>668</v>
      </c>
      <c r="AD43" s="410" t="s">
        <v>824</v>
      </c>
      <c r="AE43" s="159">
        <v>4895293018</v>
      </c>
      <c r="AF43" s="399" t="s">
        <v>702</v>
      </c>
      <c r="AG43" s="630" t="s">
        <v>825</v>
      </c>
      <c r="AH43" s="399"/>
      <c r="AI43" s="160">
        <v>4895293018</v>
      </c>
      <c r="AJ43" s="160">
        <v>4934521684.9899998</v>
      </c>
      <c r="AK43" s="99"/>
      <c r="AL43" s="359">
        <v>4934521684.9899998</v>
      </c>
      <c r="AM43" s="238"/>
      <c r="AN43" s="630" t="s">
        <v>825</v>
      </c>
      <c r="AO43" s="648" t="s">
        <v>826</v>
      </c>
      <c r="AP43" s="381"/>
      <c r="AQ43" s="381"/>
      <c r="AR43" s="381"/>
      <c r="AS43" s="381"/>
      <c r="AT43" s="306"/>
      <c r="AU43" s="412"/>
      <c r="AV43" s="412"/>
      <c r="AW43" s="412"/>
      <c r="AX43" s="108">
        <v>4534910092.4300003</v>
      </c>
      <c r="AZ43" s="108">
        <v>2949017955.6100001</v>
      </c>
      <c r="BB43" s="381"/>
      <c r="BC43" s="412"/>
      <c r="BD43" s="381"/>
      <c r="BE43" s="379"/>
      <c r="BF43" s="281" t="s">
        <v>827</v>
      </c>
      <c r="BG43" s="383" t="s">
        <v>828</v>
      </c>
      <c r="BH43" s="47"/>
      <c r="BI43" s="47"/>
      <c r="BJ43" s="147" t="s">
        <v>584</v>
      </c>
      <c r="BK43" s="750" t="s">
        <v>584</v>
      </c>
      <c r="BL43" s="486"/>
      <c r="BM43" s="494" t="s">
        <v>584</v>
      </c>
    </row>
    <row r="44" spans="1:65" s="48" customFormat="1" ht="65.099999999999994" customHeight="1" x14ac:dyDescent="0.25">
      <c r="A44" s="699"/>
      <c r="B44" s="536"/>
      <c r="C44" s="545"/>
      <c r="D44" s="533"/>
      <c r="E44" s="541"/>
      <c r="F44" s="706"/>
      <c r="G44" s="679"/>
      <c r="H44" s="629"/>
      <c r="I44" s="541"/>
      <c r="J44" s="631"/>
      <c r="K44" s="452" t="s">
        <v>829</v>
      </c>
      <c r="L44" s="381"/>
      <c r="M44" s="383" t="s">
        <v>830</v>
      </c>
      <c r="N44" s="381">
        <v>0</v>
      </c>
      <c r="O44" s="381">
        <v>0</v>
      </c>
      <c r="P44" s="381">
        <v>0</v>
      </c>
      <c r="Q44" s="381">
        <v>1</v>
      </c>
      <c r="R44" s="389">
        <v>0</v>
      </c>
      <c r="S44" s="393">
        <f t="shared" si="1"/>
        <v>1</v>
      </c>
      <c r="T44" s="446"/>
      <c r="U44" s="103">
        <v>45658</v>
      </c>
      <c r="V44" s="103">
        <v>46022</v>
      </c>
      <c r="W44" s="104">
        <f t="shared" si="0"/>
        <v>364</v>
      </c>
      <c r="X44" s="104"/>
      <c r="Y44" s="408"/>
      <c r="Z44" s="381" t="s">
        <v>735</v>
      </c>
      <c r="AA44" s="105" t="s">
        <v>714</v>
      </c>
      <c r="AB44" s="105" t="s">
        <v>823</v>
      </c>
      <c r="AC44" s="381" t="s">
        <v>737</v>
      </c>
      <c r="AD44" s="383" t="s">
        <v>228</v>
      </c>
      <c r="AE44" s="381" t="s">
        <v>228</v>
      </c>
      <c r="AF44" s="381" t="s">
        <v>228</v>
      </c>
      <c r="AG44" s="533"/>
      <c r="AH44" s="381"/>
      <c r="AI44" s="146" t="s">
        <v>228</v>
      </c>
      <c r="AJ44" s="146" t="s">
        <v>228</v>
      </c>
      <c r="AK44" s="107"/>
      <c r="AL44" s="108"/>
      <c r="AM44" s="109"/>
      <c r="AN44" s="533"/>
      <c r="AO44" s="554"/>
      <c r="AP44" s="381"/>
      <c r="AQ44" s="381"/>
      <c r="AR44" s="381"/>
      <c r="AS44" s="381"/>
      <c r="AT44" s="307"/>
      <c r="AU44" s="384"/>
      <c r="AV44" s="384"/>
      <c r="AW44" s="384"/>
      <c r="AX44" s="381"/>
      <c r="AY44" s="381"/>
      <c r="AZ44" s="381"/>
      <c r="BA44" s="381"/>
      <c r="BB44" s="381"/>
      <c r="BC44" s="381"/>
      <c r="BD44" s="381"/>
      <c r="BE44" s="381"/>
      <c r="BF44" s="299"/>
      <c r="BG44" s="46"/>
      <c r="BH44" s="47"/>
      <c r="BI44" s="47"/>
      <c r="BJ44" s="102"/>
      <c r="BK44" s="748"/>
      <c r="BL44" s="486"/>
      <c r="BM44" s="497"/>
    </row>
    <row r="45" spans="1:65" s="48" customFormat="1" ht="65.099999999999994" customHeight="1" thickBot="1" x14ac:dyDescent="0.3">
      <c r="A45" s="702"/>
      <c r="B45" s="708"/>
      <c r="C45" s="639"/>
      <c r="D45" s="651"/>
      <c r="E45" s="634"/>
      <c r="F45" s="710"/>
      <c r="G45" s="680"/>
      <c r="H45" s="658"/>
      <c r="I45" s="634"/>
      <c r="J45" s="632"/>
      <c r="K45" s="454" t="s">
        <v>831</v>
      </c>
      <c r="L45" s="378"/>
      <c r="M45" s="411" t="s">
        <v>832</v>
      </c>
      <c r="N45" s="378">
        <v>0</v>
      </c>
      <c r="O45" s="378">
        <v>0</v>
      </c>
      <c r="P45" s="378">
        <v>0</v>
      </c>
      <c r="Q45" s="378">
        <v>1</v>
      </c>
      <c r="R45" s="393">
        <v>0</v>
      </c>
      <c r="S45" s="393">
        <f t="shared" si="1"/>
        <v>1</v>
      </c>
      <c r="T45" s="453"/>
      <c r="U45" s="112">
        <v>45658</v>
      </c>
      <c r="V45" s="112">
        <v>46022</v>
      </c>
      <c r="W45" s="113">
        <f t="shared" si="0"/>
        <v>364</v>
      </c>
      <c r="X45" s="113"/>
      <c r="Y45" s="409"/>
      <c r="Z45" s="400" t="s">
        <v>735</v>
      </c>
      <c r="AA45" s="115" t="s">
        <v>714</v>
      </c>
      <c r="AB45" s="115" t="s">
        <v>823</v>
      </c>
      <c r="AC45" s="400" t="s">
        <v>737</v>
      </c>
      <c r="AD45" s="343" t="s">
        <v>228</v>
      </c>
      <c r="AE45" s="400" t="s">
        <v>228</v>
      </c>
      <c r="AF45" s="400" t="s">
        <v>228</v>
      </c>
      <c r="AG45" s="651"/>
      <c r="AH45" s="400"/>
      <c r="AI45" s="146" t="s">
        <v>228</v>
      </c>
      <c r="AJ45" s="146" t="s">
        <v>228</v>
      </c>
      <c r="AK45" s="136"/>
      <c r="AL45" s="137"/>
      <c r="AM45" s="207"/>
      <c r="AN45" s="651"/>
      <c r="AO45" s="649"/>
      <c r="AP45" s="381"/>
      <c r="AQ45" s="381"/>
      <c r="AR45" s="381"/>
      <c r="AS45" s="381"/>
      <c r="AT45" s="308"/>
      <c r="AU45" s="398"/>
      <c r="AV45" s="398"/>
      <c r="AW45" s="398"/>
      <c r="AX45" s="381"/>
      <c r="AY45" s="381"/>
      <c r="AZ45" s="381"/>
      <c r="BA45" s="381"/>
      <c r="BB45" s="381"/>
      <c r="BC45" s="398"/>
      <c r="BD45" s="381"/>
      <c r="BE45" s="378"/>
      <c r="BF45" s="299"/>
      <c r="BG45" s="46"/>
      <c r="BH45" s="47"/>
      <c r="BI45" s="47"/>
      <c r="BJ45" s="102"/>
      <c r="BK45" s="749"/>
      <c r="BL45" s="486"/>
      <c r="BM45" s="497"/>
    </row>
    <row r="46" spans="1:65" s="48" customFormat="1" ht="65.099999999999994" customHeight="1" thickBot="1" x14ac:dyDescent="0.3">
      <c r="A46" s="118"/>
      <c r="B46" s="391"/>
      <c r="C46" s="392"/>
      <c r="D46" s="391"/>
      <c r="E46" s="652" t="s">
        <v>584</v>
      </c>
      <c r="F46" s="650"/>
      <c r="G46" s="650"/>
      <c r="H46" s="650"/>
      <c r="I46" s="650"/>
      <c r="J46" s="650"/>
      <c r="K46" s="650"/>
      <c r="L46" s="650"/>
      <c r="M46" s="650"/>
      <c r="N46" s="650"/>
      <c r="O46" s="650"/>
      <c r="P46" s="650"/>
      <c r="Q46" s="650"/>
      <c r="R46" s="695"/>
      <c r="S46" s="403"/>
      <c r="T46" s="430">
        <f>AVERAGE(T43:T45)</f>
        <v>0.93333333333333335</v>
      </c>
      <c r="U46" s="119"/>
      <c r="V46" s="120"/>
      <c r="W46" s="121"/>
      <c r="X46" s="121"/>
      <c r="Y46" s="161"/>
      <c r="Z46" s="391"/>
      <c r="AA46" s="123"/>
      <c r="AB46" s="123"/>
      <c r="AC46" s="391"/>
      <c r="AD46" s="345"/>
      <c r="AE46" s="391"/>
      <c r="AF46" s="391"/>
      <c r="AG46" s="391"/>
      <c r="AH46" s="391"/>
      <c r="AI46" s="146"/>
      <c r="AJ46" s="125"/>
      <c r="AK46" s="126">
        <v>4934521684.9399996</v>
      </c>
      <c r="AL46" s="346">
        <v>4934521684.9399996</v>
      </c>
      <c r="AM46" s="431">
        <v>5015521684.9399996</v>
      </c>
      <c r="AN46" s="432"/>
      <c r="AO46" s="433"/>
      <c r="AP46" s="434"/>
      <c r="AQ46" s="434"/>
      <c r="AR46" s="434"/>
      <c r="AS46" s="434"/>
      <c r="AT46" s="435">
        <v>4484992299.79</v>
      </c>
      <c r="AU46" s="436">
        <f>+AT46/AK46</f>
        <v>0.90890112277306456</v>
      </c>
      <c r="AV46" s="437">
        <v>2006098248.3699999</v>
      </c>
      <c r="AW46" s="438">
        <f>+AV46/AK46</f>
        <v>0.40654360776091975</v>
      </c>
      <c r="AX46" s="439">
        <f>SUM(AX43:AX45)</f>
        <v>4534910092.4300003</v>
      </c>
      <c r="AY46" s="440">
        <f>+AX46/AL46</f>
        <v>0.9190171574826389</v>
      </c>
      <c r="AZ46" s="439">
        <f>SUM(AZ43:AZ45)</f>
        <v>2949017955.6100001</v>
      </c>
      <c r="BA46" s="440">
        <f>+AZ46/AL46</f>
        <v>0.59762995157368692</v>
      </c>
      <c r="BB46" s="441">
        <v>4977698196.3499994</v>
      </c>
      <c r="BC46" s="442">
        <f>+BB46/AM46</f>
        <v>0.99245871297823873</v>
      </c>
      <c r="BD46" s="443">
        <v>4747236614.3499994</v>
      </c>
      <c r="BE46" s="442">
        <f>+BD46/AM46</f>
        <v>0.94650903984812307</v>
      </c>
      <c r="BF46" s="299"/>
      <c r="BG46" s="46"/>
      <c r="BH46" s="47"/>
      <c r="BI46" s="47"/>
      <c r="BJ46" s="102"/>
      <c r="BK46" s="381"/>
      <c r="BL46" s="486"/>
      <c r="BM46" s="47"/>
    </row>
    <row r="47" spans="1:65" s="48" customFormat="1" ht="65.099999999999994" customHeight="1" thickBot="1" x14ac:dyDescent="0.3">
      <c r="A47" s="381"/>
      <c r="B47" s="381"/>
      <c r="C47" s="380"/>
      <c r="D47" s="381"/>
      <c r="E47" s="376"/>
      <c r="F47" s="376"/>
      <c r="G47" s="376"/>
      <c r="H47" s="376"/>
      <c r="I47" s="376"/>
      <c r="J47" s="376"/>
      <c r="K47" s="376"/>
      <c r="L47" s="376"/>
      <c r="M47" s="376"/>
      <c r="N47" s="376"/>
      <c r="O47" s="376"/>
      <c r="P47" s="376"/>
      <c r="Q47" s="376"/>
      <c r="R47" s="376"/>
      <c r="S47" s="376"/>
      <c r="T47" s="377"/>
      <c r="U47" s="103"/>
      <c r="V47" s="103"/>
      <c r="W47" s="104"/>
      <c r="X47" s="104"/>
      <c r="Y47" s="408"/>
      <c r="Z47" s="381"/>
      <c r="AA47" s="105"/>
      <c r="AB47" s="105"/>
      <c r="AC47" s="381"/>
      <c r="AD47" s="383"/>
      <c r="AE47" s="381"/>
      <c r="AF47" s="381"/>
      <c r="AG47" s="696" t="s">
        <v>706</v>
      </c>
      <c r="AH47" s="696"/>
      <c r="AI47" s="696"/>
      <c r="AJ47" s="697"/>
      <c r="AK47" s="284"/>
      <c r="AL47" s="127"/>
      <c r="AM47" s="128"/>
      <c r="AN47" s="129"/>
      <c r="AO47" s="401"/>
      <c r="AP47" s="381"/>
      <c r="AQ47" s="381"/>
      <c r="AR47" s="381"/>
      <c r="AS47" s="384"/>
      <c r="AT47" s="130"/>
      <c r="AU47" s="158"/>
      <c r="AV47" s="130"/>
      <c r="AW47" s="158"/>
      <c r="AX47" s="130"/>
      <c r="AY47" s="130"/>
      <c r="AZ47" s="130"/>
      <c r="BA47" s="289"/>
      <c r="BB47" s="297"/>
      <c r="BC47" s="297"/>
      <c r="BD47" s="297"/>
      <c r="BE47" s="425"/>
      <c r="BF47" s="299"/>
      <c r="BG47" s="46"/>
      <c r="BH47" s="47"/>
      <c r="BI47" s="47"/>
      <c r="BJ47" s="102"/>
      <c r="BK47" s="378"/>
      <c r="BL47" s="486"/>
      <c r="BM47" s="497"/>
    </row>
    <row r="48" spans="1:65" s="48" customFormat="1" ht="90.6" customHeight="1" x14ac:dyDescent="0.25">
      <c r="A48" s="717" t="s">
        <v>238</v>
      </c>
      <c r="B48" s="536" t="s">
        <v>239</v>
      </c>
      <c r="C48" s="540" t="s">
        <v>728</v>
      </c>
      <c r="D48" s="537">
        <v>900</v>
      </c>
      <c r="E48" s="594" t="s">
        <v>585</v>
      </c>
      <c r="F48" s="705">
        <v>2024130010004</v>
      </c>
      <c r="G48" s="678" t="s">
        <v>833</v>
      </c>
      <c r="H48" s="684" t="s">
        <v>834</v>
      </c>
      <c r="I48" s="594" t="s">
        <v>835</v>
      </c>
      <c r="J48" s="670">
        <v>1</v>
      </c>
      <c r="K48" s="450" t="s">
        <v>836</v>
      </c>
      <c r="L48" s="379"/>
      <c r="M48" s="413" t="s">
        <v>837</v>
      </c>
      <c r="N48" s="379">
        <v>15</v>
      </c>
      <c r="O48" s="379"/>
      <c r="P48" s="379">
        <v>0</v>
      </c>
      <c r="Q48" s="379">
        <v>0</v>
      </c>
      <c r="R48" s="455">
        <v>0</v>
      </c>
      <c r="S48" s="394">
        <f t="shared" si="1"/>
        <v>0</v>
      </c>
      <c r="T48" s="451">
        <f t="shared" ref="T48:T57" si="4">+S48/N48</f>
        <v>0</v>
      </c>
      <c r="U48" s="235">
        <v>45658</v>
      </c>
      <c r="V48" s="235">
        <v>46022</v>
      </c>
      <c r="W48" s="236">
        <f t="shared" ref="W48:W82" si="5">+V48-U48</f>
        <v>364</v>
      </c>
      <c r="X48" s="236"/>
      <c r="Y48" s="286"/>
      <c r="Z48" s="379" t="s">
        <v>838</v>
      </c>
      <c r="AA48" s="144" t="s">
        <v>839</v>
      </c>
      <c r="AB48" s="144" t="s">
        <v>840</v>
      </c>
      <c r="AC48" s="379" t="s">
        <v>692</v>
      </c>
      <c r="AD48" s="413" t="s">
        <v>841</v>
      </c>
      <c r="AE48" s="287">
        <v>30000000</v>
      </c>
      <c r="AF48" s="379" t="s">
        <v>694</v>
      </c>
      <c r="AG48" s="641" t="s">
        <v>717</v>
      </c>
      <c r="AH48" s="399"/>
      <c r="AI48" s="160">
        <v>30000000</v>
      </c>
      <c r="AJ48" s="160">
        <v>30000000</v>
      </c>
      <c r="AK48" s="99"/>
      <c r="AL48" s="100">
        <v>30000000</v>
      </c>
      <c r="AM48" s="101"/>
      <c r="AN48" s="644" t="s">
        <v>717</v>
      </c>
      <c r="AO48" s="648" t="s">
        <v>842</v>
      </c>
      <c r="AP48" s="381"/>
      <c r="AQ48" s="381"/>
      <c r="AR48" s="381"/>
      <c r="AS48" s="381"/>
      <c r="AT48" s="306"/>
      <c r="AU48" s="412"/>
      <c r="AV48" s="412"/>
      <c r="AW48" s="412"/>
      <c r="AX48" s="109">
        <v>30000000</v>
      </c>
      <c r="AY48" s="381"/>
      <c r="AZ48" s="349">
        <v>0</v>
      </c>
      <c r="BA48" s="47"/>
      <c r="BB48" s="381"/>
      <c r="BC48" s="412"/>
      <c r="BD48" s="381"/>
      <c r="BE48" s="381"/>
      <c r="BF48" s="299"/>
      <c r="BG48" s="46"/>
      <c r="BH48" s="47"/>
      <c r="BI48" s="47"/>
      <c r="BJ48" s="162"/>
      <c r="BK48" s="750" t="s">
        <v>843</v>
      </c>
      <c r="BL48" s="486"/>
      <c r="BM48" s="494" t="s">
        <v>1725</v>
      </c>
    </row>
    <row r="49" spans="1:65" s="48" customFormat="1" ht="65.099999999999994" customHeight="1" x14ac:dyDescent="0.25">
      <c r="A49" s="699"/>
      <c r="B49" s="536"/>
      <c r="C49" s="545"/>
      <c r="D49" s="533"/>
      <c r="E49" s="541"/>
      <c r="F49" s="706"/>
      <c r="G49" s="679"/>
      <c r="H49" s="629"/>
      <c r="I49" s="541"/>
      <c r="J49" s="631"/>
      <c r="K49" s="452" t="s">
        <v>844</v>
      </c>
      <c r="L49" s="381"/>
      <c r="M49" s="383" t="s">
        <v>845</v>
      </c>
      <c r="N49" s="381">
        <v>80</v>
      </c>
      <c r="O49" s="381">
        <v>0</v>
      </c>
      <c r="P49" s="381">
        <v>3</v>
      </c>
      <c r="Q49" s="381">
        <v>5</v>
      </c>
      <c r="R49" s="456">
        <v>70</v>
      </c>
      <c r="S49" s="393">
        <f t="shared" si="1"/>
        <v>78</v>
      </c>
      <c r="T49" s="446">
        <f t="shared" si="4"/>
        <v>0.97499999999999998</v>
      </c>
      <c r="U49" s="103">
        <v>45658</v>
      </c>
      <c r="V49" s="103">
        <v>46022</v>
      </c>
      <c r="W49" s="104">
        <f t="shared" si="5"/>
        <v>364</v>
      </c>
      <c r="X49" s="104"/>
      <c r="Y49" s="381" t="s">
        <v>846</v>
      </c>
      <c r="Z49" s="381" t="s">
        <v>838</v>
      </c>
      <c r="AA49" s="105" t="s">
        <v>839</v>
      </c>
      <c r="AB49" s="105" t="s">
        <v>840</v>
      </c>
      <c r="AC49" s="381" t="s">
        <v>692</v>
      </c>
      <c r="AD49" s="383" t="s">
        <v>847</v>
      </c>
      <c r="AE49" s="163">
        <v>27200000</v>
      </c>
      <c r="AF49" s="381" t="s">
        <v>677</v>
      </c>
      <c r="AG49" s="642"/>
      <c r="AH49" s="381"/>
      <c r="AI49" s="164">
        <v>27200000</v>
      </c>
      <c r="AJ49" s="164">
        <v>57700000</v>
      </c>
      <c r="AK49" s="107"/>
      <c r="AL49" s="108">
        <v>57700000</v>
      </c>
      <c r="AM49" s="109"/>
      <c r="AN49" s="645"/>
      <c r="AO49" s="554"/>
      <c r="AP49" s="381"/>
      <c r="AQ49" s="381"/>
      <c r="AR49" s="381"/>
      <c r="AS49" s="381"/>
      <c r="AT49" s="307"/>
      <c r="AU49" s="384"/>
      <c r="AV49" s="384"/>
      <c r="AW49" s="384"/>
      <c r="AX49" s="109">
        <v>57617575.757575758</v>
      </c>
      <c r="AY49" s="381"/>
      <c r="AZ49" s="349">
        <v>33592599.772945598</v>
      </c>
      <c r="BA49" s="47"/>
      <c r="BB49" s="381"/>
      <c r="BC49" s="384"/>
      <c r="BD49" s="381"/>
      <c r="BE49" s="381"/>
      <c r="BF49" s="299"/>
      <c r="BG49" s="383" t="s">
        <v>848</v>
      </c>
      <c r="BH49" s="47"/>
      <c r="BI49" s="47"/>
      <c r="BJ49" s="102"/>
      <c r="BK49" s="748"/>
      <c r="BL49" s="486"/>
      <c r="BM49" s="494" t="s">
        <v>1726</v>
      </c>
    </row>
    <row r="50" spans="1:65" s="48" customFormat="1" ht="65.099999999999994" customHeight="1" x14ac:dyDescent="0.25">
      <c r="A50" s="699"/>
      <c r="B50" s="536"/>
      <c r="C50" s="545"/>
      <c r="D50" s="533"/>
      <c r="E50" s="541"/>
      <c r="F50" s="706"/>
      <c r="G50" s="679"/>
      <c r="H50" s="629"/>
      <c r="I50" s="541"/>
      <c r="J50" s="631"/>
      <c r="K50" s="452" t="s">
        <v>849</v>
      </c>
      <c r="L50" s="381"/>
      <c r="M50" s="383" t="s">
        <v>850</v>
      </c>
      <c r="N50" s="381">
        <v>1</v>
      </c>
      <c r="O50" s="381">
        <v>0</v>
      </c>
      <c r="P50" s="381">
        <v>0</v>
      </c>
      <c r="Q50" s="381">
        <v>0</v>
      </c>
      <c r="R50" s="456">
        <v>1</v>
      </c>
      <c r="S50" s="393">
        <f t="shared" si="1"/>
        <v>1</v>
      </c>
      <c r="T50" s="446">
        <f t="shared" si="4"/>
        <v>1</v>
      </c>
      <c r="U50" s="103">
        <v>45658</v>
      </c>
      <c r="V50" s="103">
        <v>46022</v>
      </c>
      <c r="W50" s="104">
        <f t="shared" si="5"/>
        <v>364</v>
      </c>
      <c r="X50" s="104"/>
      <c r="Y50" s="408"/>
      <c r="Z50" s="381" t="s">
        <v>838</v>
      </c>
      <c r="AA50" s="105" t="s">
        <v>839</v>
      </c>
      <c r="AB50" s="105" t="s">
        <v>840</v>
      </c>
      <c r="AC50" s="381" t="s">
        <v>692</v>
      </c>
      <c r="AD50" s="383" t="s">
        <v>847</v>
      </c>
      <c r="AE50" s="163">
        <v>9200000</v>
      </c>
      <c r="AF50" s="381" t="s">
        <v>677</v>
      </c>
      <c r="AG50" s="642"/>
      <c r="AH50" s="381"/>
      <c r="AI50" s="164">
        <v>9200000</v>
      </c>
      <c r="AJ50" s="164">
        <v>23100000</v>
      </c>
      <c r="AK50" s="107"/>
      <c r="AL50" s="108">
        <v>23100000</v>
      </c>
      <c r="AM50" s="109"/>
      <c r="AN50" s="645"/>
      <c r="AO50" s="554"/>
      <c r="AP50" s="381"/>
      <c r="AQ50" s="381"/>
      <c r="AR50" s="381"/>
      <c r="AS50" s="381"/>
      <c r="AT50" s="307"/>
      <c r="AU50" s="384"/>
      <c r="AV50" s="384"/>
      <c r="AW50" s="384"/>
      <c r="AX50" s="109">
        <v>21643427.421971321</v>
      </c>
      <c r="AY50" s="381"/>
      <c r="AZ50" s="349">
        <v>10213877.100772176</v>
      </c>
      <c r="BA50" s="47"/>
      <c r="BB50" s="381"/>
      <c r="BC50" s="384"/>
      <c r="BD50" s="381"/>
      <c r="BE50" s="381"/>
      <c r="BF50" s="299"/>
      <c r="BG50" s="46"/>
      <c r="BH50" s="47"/>
      <c r="BI50" s="47"/>
      <c r="BJ50" s="102"/>
      <c r="BK50" s="748"/>
      <c r="BL50" s="486"/>
      <c r="BM50" s="494" t="s">
        <v>1727</v>
      </c>
    </row>
    <row r="51" spans="1:65" s="48" customFormat="1" ht="65.099999999999994" customHeight="1" x14ac:dyDescent="0.25">
      <c r="A51" s="699"/>
      <c r="B51" s="536"/>
      <c r="C51" s="545"/>
      <c r="D51" s="533"/>
      <c r="E51" s="541"/>
      <c r="F51" s="706"/>
      <c r="G51" s="679"/>
      <c r="H51" s="629"/>
      <c r="I51" s="541"/>
      <c r="J51" s="631"/>
      <c r="K51" s="452" t="s">
        <v>851</v>
      </c>
      <c r="L51" s="381"/>
      <c r="M51" s="383" t="s">
        <v>852</v>
      </c>
      <c r="N51" s="381">
        <v>300</v>
      </c>
      <c r="O51" s="381">
        <v>0</v>
      </c>
      <c r="P51" s="381">
        <v>0</v>
      </c>
      <c r="Q51" s="381">
        <v>0</v>
      </c>
      <c r="R51" s="456">
        <v>303</v>
      </c>
      <c r="S51" s="393">
        <f t="shared" si="1"/>
        <v>303</v>
      </c>
      <c r="T51" s="446">
        <v>1</v>
      </c>
      <c r="U51" s="103">
        <v>45658</v>
      </c>
      <c r="V51" s="103">
        <v>46022</v>
      </c>
      <c r="W51" s="104">
        <f t="shared" si="5"/>
        <v>364</v>
      </c>
      <c r="X51" s="104"/>
      <c r="Y51" s="408"/>
      <c r="Z51" s="381" t="s">
        <v>838</v>
      </c>
      <c r="AA51" s="105" t="s">
        <v>839</v>
      </c>
      <c r="AB51" s="105" t="s">
        <v>840</v>
      </c>
      <c r="AC51" s="381" t="s">
        <v>692</v>
      </c>
      <c r="AD51" s="383" t="s">
        <v>853</v>
      </c>
      <c r="AE51" s="163">
        <v>80000000</v>
      </c>
      <c r="AF51" s="381" t="s">
        <v>694</v>
      </c>
      <c r="AG51" s="642"/>
      <c r="AH51" s="381"/>
      <c r="AI51" s="164">
        <v>80000000</v>
      </c>
      <c r="AJ51" s="164">
        <v>80000000</v>
      </c>
      <c r="AK51" s="107"/>
      <c r="AL51" s="108">
        <v>80000000</v>
      </c>
      <c r="AM51" s="109"/>
      <c r="AN51" s="645"/>
      <c r="AO51" s="554"/>
      <c r="AP51" s="381"/>
      <c r="AQ51" s="381"/>
      <c r="AR51" s="381"/>
      <c r="AS51" s="381"/>
      <c r="AT51" s="307"/>
      <c r="AU51" s="384"/>
      <c r="AV51" s="384"/>
      <c r="AW51" s="384"/>
      <c r="AX51" s="109">
        <v>80000000</v>
      </c>
      <c r="AY51" s="381"/>
      <c r="AZ51" s="349">
        <v>75789946.287519753</v>
      </c>
      <c r="BA51" s="47"/>
      <c r="BB51" s="381"/>
      <c r="BC51" s="384"/>
      <c r="BD51" s="381"/>
      <c r="BE51" s="381"/>
      <c r="BF51" s="299"/>
      <c r="BG51" s="46"/>
      <c r="BH51" s="47"/>
      <c r="BI51" s="47"/>
      <c r="BJ51" s="102"/>
      <c r="BK51" s="748"/>
      <c r="BL51" s="486"/>
      <c r="BM51" s="494" t="s">
        <v>1728</v>
      </c>
    </row>
    <row r="52" spans="1:65" s="48" customFormat="1" ht="65.099999999999994" customHeight="1" x14ac:dyDescent="0.25">
      <c r="A52" s="699"/>
      <c r="B52" s="536"/>
      <c r="C52" s="545"/>
      <c r="D52" s="533"/>
      <c r="E52" s="541"/>
      <c r="F52" s="706"/>
      <c r="G52" s="679"/>
      <c r="H52" s="629"/>
      <c r="I52" s="541"/>
      <c r="J52" s="631"/>
      <c r="K52" s="452" t="s">
        <v>854</v>
      </c>
      <c r="L52" s="381"/>
      <c r="M52" s="383" t="s">
        <v>855</v>
      </c>
      <c r="N52" s="381">
        <v>70</v>
      </c>
      <c r="O52" s="381">
        <v>14</v>
      </c>
      <c r="P52" s="381">
        <v>13</v>
      </c>
      <c r="Q52" s="381">
        <v>3</v>
      </c>
      <c r="R52" s="456">
        <v>17</v>
      </c>
      <c r="S52" s="393">
        <f t="shared" si="1"/>
        <v>47</v>
      </c>
      <c r="T52" s="446">
        <f t="shared" si="4"/>
        <v>0.67142857142857137</v>
      </c>
      <c r="U52" s="103">
        <v>45658</v>
      </c>
      <c r="V52" s="103">
        <v>46022</v>
      </c>
      <c r="W52" s="104">
        <f t="shared" si="5"/>
        <v>364</v>
      </c>
      <c r="X52" s="104"/>
      <c r="Y52" s="389" t="s">
        <v>856</v>
      </c>
      <c r="Z52" s="381" t="s">
        <v>838</v>
      </c>
      <c r="AA52" s="105" t="s">
        <v>839</v>
      </c>
      <c r="AB52" s="105" t="s">
        <v>840</v>
      </c>
      <c r="AC52" s="381" t="s">
        <v>692</v>
      </c>
      <c r="AD52" s="383" t="s">
        <v>857</v>
      </c>
      <c r="AE52" s="163">
        <v>47600000</v>
      </c>
      <c r="AF52" s="381" t="s">
        <v>723</v>
      </c>
      <c r="AG52" s="642"/>
      <c r="AH52" s="381"/>
      <c r="AI52" s="164">
        <v>47600000</v>
      </c>
      <c r="AJ52" s="164">
        <v>47600000</v>
      </c>
      <c r="AK52" s="107"/>
      <c r="AL52" s="108">
        <v>47600000</v>
      </c>
      <c r="AM52" s="109"/>
      <c r="AN52" s="645"/>
      <c r="AO52" s="554"/>
      <c r="AP52" s="381"/>
      <c r="AQ52" s="381"/>
      <c r="AR52" s="381"/>
      <c r="AS52" s="381"/>
      <c r="AT52" s="307"/>
      <c r="AU52" s="384"/>
      <c r="AV52" s="384"/>
      <c r="AW52" s="384"/>
      <c r="AX52" s="109">
        <v>44744000</v>
      </c>
      <c r="AY52" s="381"/>
      <c r="AZ52" s="349">
        <v>0</v>
      </c>
      <c r="BA52" s="47"/>
      <c r="BB52" s="381"/>
      <c r="BC52" s="384"/>
      <c r="BD52" s="381"/>
      <c r="BE52" s="381"/>
      <c r="BF52" s="281" t="s">
        <v>858</v>
      </c>
      <c r="BG52" s="46"/>
      <c r="BH52" s="47"/>
      <c r="BI52" s="47"/>
      <c r="BJ52" s="165" t="s">
        <v>859</v>
      </c>
      <c r="BK52" s="748"/>
      <c r="BL52" s="486"/>
      <c r="BM52" s="494" t="s">
        <v>1729</v>
      </c>
    </row>
    <row r="53" spans="1:65" s="48" customFormat="1" ht="65.099999999999994" customHeight="1" x14ac:dyDescent="0.25">
      <c r="A53" s="699"/>
      <c r="B53" s="536"/>
      <c r="C53" s="545"/>
      <c r="D53" s="533"/>
      <c r="E53" s="541"/>
      <c r="F53" s="706"/>
      <c r="G53" s="679"/>
      <c r="H53" s="629"/>
      <c r="I53" s="541"/>
      <c r="J53" s="631"/>
      <c r="K53" s="452" t="s">
        <v>860</v>
      </c>
      <c r="L53" s="381"/>
      <c r="M53" s="383" t="s">
        <v>861</v>
      </c>
      <c r="N53" s="381">
        <v>1</v>
      </c>
      <c r="O53" s="381">
        <v>0</v>
      </c>
      <c r="P53" s="381">
        <v>0</v>
      </c>
      <c r="Q53" s="381">
        <v>0</v>
      </c>
      <c r="R53" s="456">
        <v>1</v>
      </c>
      <c r="S53" s="393">
        <f t="shared" si="1"/>
        <v>1</v>
      </c>
      <c r="T53" s="446">
        <f t="shared" si="4"/>
        <v>1</v>
      </c>
      <c r="U53" s="103">
        <v>45658</v>
      </c>
      <c r="V53" s="103">
        <v>46022</v>
      </c>
      <c r="W53" s="104">
        <f t="shared" si="5"/>
        <v>364</v>
      </c>
      <c r="X53" s="104"/>
      <c r="Y53" s="408"/>
      <c r="Z53" s="381" t="s">
        <v>838</v>
      </c>
      <c r="AA53" s="105" t="s">
        <v>839</v>
      </c>
      <c r="AB53" s="105" t="s">
        <v>840</v>
      </c>
      <c r="AC53" s="381" t="s">
        <v>692</v>
      </c>
      <c r="AD53" s="383" t="s">
        <v>847</v>
      </c>
      <c r="AE53" s="163">
        <v>30800000</v>
      </c>
      <c r="AF53" s="381" t="s">
        <v>677</v>
      </c>
      <c r="AG53" s="642"/>
      <c r="AH53" s="381"/>
      <c r="AI53" s="164">
        <v>30800000</v>
      </c>
      <c r="AJ53" s="164">
        <v>62800000</v>
      </c>
      <c r="AK53" s="107"/>
      <c r="AL53" s="108">
        <v>62800000</v>
      </c>
      <c r="AM53" s="109"/>
      <c r="AN53" s="645"/>
      <c r="AO53" s="554"/>
      <c r="AP53" s="381"/>
      <c r="AQ53" s="381"/>
      <c r="AR53" s="381"/>
      <c r="AS53" s="381"/>
      <c r="AT53" s="307"/>
      <c r="AU53" s="384"/>
      <c r="AV53" s="384"/>
      <c r="AW53" s="384"/>
      <c r="AX53" s="109">
        <v>59337784.699240804</v>
      </c>
      <c r="AY53" s="381"/>
      <c r="AZ53" s="349">
        <v>32367335.020439941</v>
      </c>
      <c r="BA53" s="47"/>
      <c r="BB53" s="381"/>
      <c r="BC53" s="384"/>
      <c r="BD53" s="381"/>
      <c r="BE53" s="381"/>
      <c r="BF53" s="299"/>
      <c r="BG53" s="46"/>
      <c r="BH53" s="47"/>
      <c r="BI53" s="47"/>
      <c r="BJ53" s="102"/>
      <c r="BK53" s="748"/>
      <c r="BL53" s="486"/>
      <c r="BM53" s="494" t="s">
        <v>1730</v>
      </c>
    </row>
    <row r="54" spans="1:65" s="48" customFormat="1" ht="65.099999999999994" customHeight="1" x14ac:dyDescent="0.25">
      <c r="A54" s="699"/>
      <c r="B54" s="536"/>
      <c r="C54" s="545"/>
      <c r="D54" s="533"/>
      <c r="E54" s="541"/>
      <c r="F54" s="706"/>
      <c r="G54" s="679"/>
      <c r="H54" s="629"/>
      <c r="I54" s="541"/>
      <c r="J54" s="631"/>
      <c r="K54" s="452" t="s">
        <v>862</v>
      </c>
      <c r="L54" s="381"/>
      <c r="M54" s="383" t="s">
        <v>863</v>
      </c>
      <c r="N54" s="381">
        <v>1</v>
      </c>
      <c r="O54" s="381">
        <v>0</v>
      </c>
      <c r="P54" s="381">
        <v>0</v>
      </c>
      <c r="Q54" s="381">
        <v>0</v>
      </c>
      <c r="R54" s="456">
        <v>1</v>
      </c>
      <c r="S54" s="393">
        <f t="shared" si="1"/>
        <v>1</v>
      </c>
      <c r="T54" s="446">
        <f t="shared" si="4"/>
        <v>1</v>
      </c>
      <c r="U54" s="103">
        <v>45658</v>
      </c>
      <c r="V54" s="103">
        <v>46022</v>
      </c>
      <c r="W54" s="104">
        <f t="shared" si="5"/>
        <v>364</v>
      </c>
      <c r="X54" s="104"/>
      <c r="Y54" s="408"/>
      <c r="Z54" s="381" t="s">
        <v>838</v>
      </c>
      <c r="AA54" s="105" t="s">
        <v>839</v>
      </c>
      <c r="AB54" s="105" t="s">
        <v>840</v>
      </c>
      <c r="AC54" s="381" t="s">
        <v>692</v>
      </c>
      <c r="AD54" s="383" t="s">
        <v>864</v>
      </c>
      <c r="AE54" s="166">
        <v>46600000</v>
      </c>
      <c r="AF54" s="381" t="s">
        <v>694</v>
      </c>
      <c r="AG54" s="642"/>
      <c r="AH54" s="381"/>
      <c r="AI54" s="160">
        <v>46600000</v>
      </c>
      <c r="AJ54" s="160">
        <v>46600000</v>
      </c>
      <c r="AK54" s="107"/>
      <c r="AL54" s="108">
        <v>46600000</v>
      </c>
      <c r="AM54" s="109"/>
      <c r="AN54" s="645"/>
      <c r="AO54" s="554"/>
      <c r="AP54" s="381"/>
      <c r="AQ54" s="381"/>
      <c r="AR54" s="381"/>
      <c r="AS54" s="381"/>
      <c r="AT54" s="307"/>
      <c r="AU54" s="384"/>
      <c r="AV54" s="384"/>
      <c r="AW54" s="384"/>
      <c r="AX54" s="109">
        <v>46600000</v>
      </c>
      <c r="AY54" s="381"/>
      <c r="AZ54" s="349">
        <v>44147643.712480254</v>
      </c>
      <c r="BA54" s="47"/>
      <c r="BB54" s="381"/>
      <c r="BC54" s="384"/>
      <c r="BD54" s="381"/>
      <c r="BE54" s="381"/>
      <c r="BF54" s="299"/>
      <c r="BG54" s="46"/>
      <c r="BH54" s="47"/>
      <c r="BI54" s="47"/>
      <c r="BJ54" s="102"/>
      <c r="BK54" s="748"/>
      <c r="BL54" s="486"/>
      <c r="BM54" s="494" t="s">
        <v>1731</v>
      </c>
    </row>
    <row r="55" spans="1:65" s="48" customFormat="1" ht="65.099999999999994" customHeight="1" x14ac:dyDescent="0.25">
      <c r="A55" s="699"/>
      <c r="B55" s="536"/>
      <c r="C55" s="545"/>
      <c r="D55" s="533"/>
      <c r="E55" s="541"/>
      <c r="F55" s="706"/>
      <c r="G55" s="679"/>
      <c r="H55" s="629"/>
      <c r="I55" s="541"/>
      <c r="J55" s="631"/>
      <c r="K55" s="452" t="s">
        <v>865</v>
      </c>
      <c r="L55" s="381"/>
      <c r="M55" s="383" t="s">
        <v>866</v>
      </c>
      <c r="N55" s="381">
        <v>900</v>
      </c>
      <c r="O55" s="381">
        <v>86</v>
      </c>
      <c r="P55" s="381">
        <v>123</v>
      </c>
      <c r="Q55" s="381">
        <v>109</v>
      </c>
      <c r="R55" s="456">
        <v>430</v>
      </c>
      <c r="S55" s="393">
        <f t="shared" si="1"/>
        <v>748</v>
      </c>
      <c r="T55" s="446">
        <f t="shared" si="4"/>
        <v>0.83111111111111113</v>
      </c>
      <c r="U55" s="103">
        <v>45658</v>
      </c>
      <c r="V55" s="103">
        <v>46022</v>
      </c>
      <c r="W55" s="104">
        <f t="shared" si="5"/>
        <v>364</v>
      </c>
      <c r="X55" s="104"/>
      <c r="Y55" s="389" t="s">
        <v>867</v>
      </c>
      <c r="Z55" s="381" t="s">
        <v>838</v>
      </c>
      <c r="AA55" s="105" t="s">
        <v>839</v>
      </c>
      <c r="AB55" s="105" t="s">
        <v>840</v>
      </c>
      <c r="AC55" s="381" t="s">
        <v>692</v>
      </c>
      <c r="AD55" s="383" t="s">
        <v>847</v>
      </c>
      <c r="AE55" s="163">
        <v>24000000</v>
      </c>
      <c r="AF55" s="381" t="s">
        <v>677</v>
      </c>
      <c r="AG55" s="642"/>
      <c r="AH55" s="381"/>
      <c r="AI55" s="164">
        <v>24000000</v>
      </c>
      <c r="AJ55" s="164">
        <v>56000000</v>
      </c>
      <c r="AK55" s="107"/>
      <c r="AL55" s="108">
        <v>56000000</v>
      </c>
      <c r="AM55" s="109"/>
      <c r="AN55" s="645"/>
      <c r="AO55" s="554"/>
      <c r="AP55" s="381"/>
      <c r="AQ55" s="381"/>
      <c r="AR55" s="381"/>
      <c r="AS55" s="381"/>
      <c r="AT55" s="307"/>
      <c r="AU55" s="384"/>
      <c r="AV55" s="384"/>
      <c r="AW55" s="384"/>
      <c r="AX55" s="109">
        <v>55927272.727272734</v>
      </c>
      <c r="AY55" s="381"/>
      <c r="AZ55" s="349">
        <v>30720740.546677146</v>
      </c>
      <c r="BA55" s="47"/>
      <c r="BB55" s="381"/>
      <c r="BC55" s="384"/>
      <c r="BD55" s="381"/>
      <c r="BE55" s="381"/>
      <c r="BF55" s="281" t="s">
        <v>868</v>
      </c>
      <c r="BG55" s="383" t="s">
        <v>869</v>
      </c>
      <c r="BH55" s="47"/>
      <c r="BI55" s="47"/>
      <c r="BJ55" s="165" t="s">
        <v>870</v>
      </c>
      <c r="BK55" s="748"/>
      <c r="BL55" s="486"/>
      <c r="BM55" s="494" t="s">
        <v>1732</v>
      </c>
    </row>
    <row r="56" spans="1:65" s="48" customFormat="1" ht="91.9" customHeight="1" x14ac:dyDescent="0.25">
      <c r="A56" s="699"/>
      <c r="B56" s="536"/>
      <c r="C56" s="545"/>
      <c r="D56" s="533"/>
      <c r="E56" s="541"/>
      <c r="F56" s="706"/>
      <c r="G56" s="679"/>
      <c r="H56" s="629"/>
      <c r="I56" s="541"/>
      <c r="J56" s="631"/>
      <c r="K56" s="452" t="s">
        <v>871</v>
      </c>
      <c r="L56" s="381"/>
      <c r="M56" s="383" t="s">
        <v>872</v>
      </c>
      <c r="N56" s="381">
        <v>200</v>
      </c>
      <c r="O56" s="381">
        <v>32</v>
      </c>
      <c r="P56" s="381">
        <v>80</v>
      </c>
      <c r="Q56" s="381">
        <v>17</v>
      </c>
      <c r="R56" s="456">
        <v>57</v>
      </c>
      <c r="S56" s="393">
        <f t="shared" si="1"/>
        <v>186</v>
      </c>
      <c r="T56" s="446">
        <f t="shared" si="4"/>
        <v>0.93</v>
      </c>
      <c r="U56" s="103">
        <v>45658</v>
      </c>
      <c r="V56" s="103">
        <v>46022</v>
      </c>
      <c r="W56" s="104">
        <f t="shared" si="5"/>
        <v>364</v>
      </c>
      <c r="X56" s="104"/>
      <c r="Y56" s="381" t="s">
        <v>873</v>
      </c>
      <c r="Z56" s="381" t="s">
        <v>838</v>
      </c>
      <c r="AA56" s="105" t="s">
        <v>839</v>
      </c>
      <c r="AB56" s="105" t="s">
        <v>840</v>
      </c>
      <c r="AC56" s="381" t="s">
        <v>692</v>
      </c>
      <c r="AD56" s="383" t="s">
        <v>847</v>
      </c>
      <c r="AE56" s="163">
        <v>41600000</v>
      </c>
      <c r="AF56" s="381" t="s">
        <v>677</v>
      </c>
      <c r="AG56" s="642"/>
      <c r="AH56" s="381"/>
      <c r="AI56" s="164">
        <v>41600000</v>
      </c>
      <c r="AJ56" s="164">
        <v>83200000</v>
      </c>
      <c r="AK56" s="107"/>
      <c r="AL56" s="108">
        <v>83200000</v>
      </c>
      <c r="AM56" s="109"/>
      <c r="AN56" s="645"/>
      <c r="AO56" s="554"/>
      <c r="AP56" s="381"/>
      <c r="AQ56" s="381"/>
      <c r="AR56" s="381"/>
      <c r="AS56" s="381"/>
      <c r="AT56" s="307"/>
      <c r="AU56" s="384"/>
      <c r="AV56" s="384"/>
      <c r="AW56" s="384"/>
      <c r="AX56" s="109">
        <v>83073939.393939391</v>
      </c>
      <c r="AY56" s="381"/>
      <c r="AZ56" s="349">
        <v>50305447.559165135</v>
      </c>
      <c r="BA56" s="47"/>
      <c r="BB56" s="457"/>
      <c r="BC56" s="457"/>
      <c r="BD56" s="457"/>
      <c r="BE56" s="381"/>
      <c r="BF56" s="281" t="s">
        <v>874</v>
      </c>
      <c r="BG56" s="383" t="s">
        <v>875</v>
      </c>
      <c r="BH56" s="47"/>
      <c r="BI56" s="47"/>
      <c r="BJ56" s="165" t="s">
        <v>876</v>
      </c>
      <c r="BK56" s="748"/>
      <c r="BL56" s="486"/>
      <c r="BM56" s="497"/>
    </row>
    <row r="57" spans="1:65" s="48" customFormat="1" ht="65.099999999999994" customHeight="1" thickBot="1" x14ac:dyDescent="0.3">
      <c r="A57" s="702"/>
      <c r="B57" s="536"/>
      <c r="C57" s="639"/>
      <c r="D57" s="651"/>
      <c r="E57" s="634"/>
      <c r="F57" s="710"/>
      <c r="G57" s="680"/>
      <c r="H57" s="658"/>
      <c r="I57" s="634"/>
      <c r="J57" s="632"/>
      <c r="K57" s="454" t="s">
        <v>877</v>
      </c>
      <c r="L57" s="378"/>
      <c r="M57" s="411" t="s">
        <v>877</v>
      </c>
      <c r="N57" s="378">
        <v>1</v>
      </c>
      <c r="O57" s="378"/>
      <c r="P57" s="378">
        <v>0</v>
      </c>
      <c r="Q57" s="378">
        <v>0</v>
      </c>
      <c r="R57" s="458">
        <v>0</v>
      </c>
      <c r="S57" s="393">
        <f t="shared" si="1"/>
        <v>0</v>
      </c>
      <c r="T57" s="446">
        <f t="shared" si="4"/>
        <v>0</v>
      </c>
      <c r="U57" s="112">
        <v>45658</v>
      </c>
      <c r="V57" s="112">
        <v>46022</v>
      </c>
      <c r="W57" s="113">
        <f t="shared" si="5"/>
        <v>364</v>
      </c>
      <c r="X57" s="113"/>
      <c r="Y57" s="409"/>
      <c r="Z57" s="400" t="s">
        <v>838</v>
      </c>
      <c r="AA57" s="115" t="s">
        <v>839</v>
      </c>
      <c r="AB57" s="115" t="s">
        <v>840</v>
      </c>
      <c r="AC57" s="400" t="s">
        <v>692</v>
      </c>
      <c r="AD57" s="343" t="s">
        <v>758</v>
      </c>
      <c r="AE57" s="167">
        <v>15000000</v>
      </c>
      <c r="AF57" s="400" t="s">
        <v>759</v>
      </c>
      <c r="AG57" s="643"/>
      <c r="AH57" s="400"/>
      <c r="AI57" s="160">
        <v>15000000</v>
      </c>
      <c r="AJ57" s="160">
        <v>15000000</v>
      </c>
      <c r="AK57" s="205"/>
      <c r="AL57" s="206">
        <v>15000000</v>
      </c>
      <c r="AM57" s="207"/>
      <c r="AN57" s="647"/>
      <c r="AO57" s="578"/>
      <c r="AP57" s="378"/>
      <c r="AQ57" s="378"/>
      <c r="AR57" s="378"/>
      <c r="AS57" s="378"/>
      <c r="AT57" s="308"/>
      <c r="AU57" s="398"/>
      <c r="AV57" s="398"/>
      <c r="AW57" s="398"/>
      <c r="AX57" s="207">
        <v>0</v>
      </c>
      <c r="AY57" s="378"/>
      <c r="AZ57" s="350">
        <v>0</v>
      </c>
      <c r="BA57" s="47"/>
      <c r="BB57" s="381"/>
      <c r="BC57" s="398"/>
      <c r="BD57" s="381"/>
      <c r="BE57" s="378"/>
      <c r="BF57" s="299"/>
      <c r="BG57" s="46"/>
      <c r="BH57" s="47"/>
      <c r="BI57" s="47"/>
      <c r="BJ57" s="102"/>
      <c r="BK57" s="749"/>
      <c r="BL57" s="486"/>
      <c r="BM57" s="47"/>
    </row>
    <row r="58" spans="1:65" s="48" customFormat="1" ht="65.099999999999994" customHeight="1" thickBot="1" x14ac:dyDescent="0.3">
      <c r="A58" s="118"/>
      <c r="B58" s="536"/>
      <c r="C58" s="392"/>
      <c r="D58" s="391"/>
      <c r="E58" s="652" t="s">
        <v>585</v>
      </c>
      <c r="F58" s="650"/>
      <c r="G58" s="650"/>
      <c r="H58" s="650"/>
      <c r="I58" s="650"/>
      <c r="J58" s="650"/>
      <c r="K58" s="650"/>
      <c r="L58" s="650"/>
      <c r="M58" s="650"/>
      <c r="N58" s="650"/>
      <c r="O58" s="650"/>
      <c r="P58" s="650"/>
      <c r="Q58" s="650"/>
      <c r="R58" s="650"/>
      <c r="S58" s="402"/>
      <c r="T58" s="459">
        <f>AVERAGE(T48:T57)</f>
        <v>0.74075396825396822</v>
      </c>
      <c r="U58" s="119"/>
      <c r="V58" s="120"/>
      <c r="W58" s="121"/>
      <c r="X58" s="121"/>
      <c r="Y58" s="161"/>
      <c r="Z58" s="391"/>
      <c r="AA58" s="123"/>
      <c r="AB58" s="123"/>
      <c r="AC58" s="391"/>
      <c r="AD58" s="345"/>
      <c r="AE58" s="168"/>
      <c r="AF58" s="391"/>
      <c r="AG58" s="394"/>
      <c r="AH58" s="391"/>
      <c r="AI58" s="160"/>
      <c r="AJ58" s="348"/>
      <c r="AK58" s="130">
        <v>502000000</v>
      </c>
      <c r="AL58" s="346">
        <f>SUM(AL48:AL57)</f>
        <v>502000000</v>
      </c>
      <c r="AM58" s="431">
        <v>502000000</v>
      </c>
      <c r="AN58" s="432"/>
      <c r="AO58" s="433"/>
      <c r="AP58" s="434"/>
      <c r="AQ58" s="434"/>
      <c r="AR58" s="434"/>
      <c r="AS58" s="434"/>
      <c r="AT58" s="435">
        <v>288200000</v>
      </c>
      <c r="AU58" s="436">
        <f>+AT58/AK58</f>
        <v>0.57410358565737052</v>
      </c>
      <c r="AV58" s="437">
        <v>103900000</v>
      </c>
      <c r="AW58" s="438">
        <f>+AV58/AK58</f>
        <v>0.20697211155378487</v>
      </c>
      <c r="AX58" s="439">
        <f>SUM(AX48:AX57)</f>
        <v>478944000</v>
      </c>
      <c r="AY58" s="440">
        <f>+AX58/AL58</f>
        <v>0.95407171314741035</v>
      </c>
      <c r="AZ58" s="439">
        <f>SUM(AZ48:AZ57)</f>
        <v>277137590</v>
      </c>
      <c r="BA58" s="440">
        <f>+AZ58/AL58</f>
        <v>0.55206691235059757</v>
      </c>
      <c r="BB58" s="441">
        <v>499297333</v>
      </c>
      <c r="BC58" s="442">
        <f>+BB58/AM58</f>
        <v>0.9946162011952191</v>
      </c>
      <c r="BD58" s="443">
        <v>490297333</v>
      </c>
      <c r="BE58" s="442">
        <f>+BD58/AM58</f>
        <v>0.97668791434262947</v>
      </c>
      <c r="BF58" s="299"/>
      <c r="BG58" s="46"/>
      <c r="BH58" s="47"/>
      <c r="BI58" s="47"/>
      <c r="BJ58" s="102"/>
      <c r="BK58" s="381"/>
      <c r="BL58" s="486"/>
      <c r="BM58" s="47"/>
    </row>
    <row r="59" spans="1:65" s="48" customFormat="1" ht="149.44999999999999" customHeight="1" x14ac:dyDescent="0.25">
      <c r="A59" s="698" t="s">
        <v>238</v>
      </c>
      <c r="B59" s="536"/>
      <c r="C59" s="638" t="s">
        <v>707</v>
      </c>
      <c r="D59" s="630">
        <v>50</v>
      </c>
      <c r="E59" s="594" t="s">
        <v>586</v>
      </c>
      <c r="F59" s="727">
        <v>2024130010047</v>
      </c>
      <c r="G59" s="731" t="s">
        <v>878</v>
      </c>
      <c r="H59" s="726" t="s">
        <v>879</v>
      </c>
      <c r="I59" s="594" t="s">
        <v>880</v>
      </c>
      <c r="J59" s="670">
        <v>0.3</v>
      </c>
      <c r="K59" s="144" t="s">
        <v>881</v>
      </c>
      <c r="L59" s="379"/>
      <c r="M59" s="413" t="s">
        <v>882</v>
      </c>
      <c r="N59" s="379">
        <v>25</v>
      </c>
      <c r="O59" s="379">
        <v>3</v>
      </c>
      <c r="P59" s="379">
        <v>4</v>
      </c>
      <c r="Q59" s="42">
        <v>2</v>
      </c>
      <c r="R59" s="455">
        <v>0</v>
      </c>
      <c r="S59" s="393">
        <f t="shared" si="1"/>
        <v>9</v>
      </c>
      <c r="T59" s="451">
        <f t="shared" ref="T59:T68" si="6">+S59/N59</f>
        <v>0.36</v>
      </c>
      <c r="U59" s="93">
        <v>45658</v>
      </c>
      <c r="V59" s="93">
        <v>46022</v>
      </c>
      <c r="W59" s="94">
        <f t="shared" si="5"/>
        <v>364</v>
      </c>
      <c r="X59" s="94"/>
      <c r="Y59" s="396" t="s">
        <v>883</v>
      </c>
      <c r="Z59" s="399" t="s">
        <v>838</v>
      </c>
      <c r="AA59" s="96" t="s">
        <v>839</v>
      </c>
      <c r="AB59" s="96" t="s">
        <v>840</v>
      </c>
      <c r="AC59" s="399" t="s">
        <v>668</v>
      </c>
      <c r="AD59" s="410" t="s">
        <v>884</v>
      </c>
      <c r="AE59" s="169">
        <v>25200000</v>
      </c>
      <c r="AF59" s="399" t="s">
        <v>677</v>
      </c>
      <c r="AG59" s="641" t="s">
        <v>717</v>
      </c>
      <c r="AH59" s="399"/>
      <c r="AI59" s="164">
        <v>25200000</v>
      </c>
      <c r="AJ59" s="164">
        <v>25200000</v>
      </c>
      <c r="AK59" s="145"/>
      <c r="AL59" s="145">
        <v>25200000</v>
      </c>
      <c r="AM59" s="145"/>
      <c r="AN59" s="548" t="s">
        <v>717</v>
      </c>
      <c r="AO59" s="537" t="s">
        <v>885</v>
      </c>
      <c r="AP59" s="379"/>
      <c r="AQ59" s="379"/>
      <c r="AR59" s="379"/>
      <c r="AS59" s="379"/>
      <c r="AT59" s="145"/>
      <c r="AU59" s="379"/>
      <c r="AV59" s="145"/>
      <c r="AW59" s="379"/>
      <c r="AX59" s="238">
        <v>24929032.258064516</v>
      </c>
      <c r="AY59" s="379"/>
      <c r="AZ59" s="238">
        <v>24929032.258064516</v>
      </c>
      <c r="BA59" s="379"/>
      <c r="BB59" s="381"/>
      <c r="BC59" s="379"/>
      <c r="BD59" s="381"/>
      <c r="BE59" s="379"/>
      <c r="BF59" s="281" t="s">
        <v>886</v>
      </c>
      <c r="BG59" s="46"/>
      <c r="BH59" s="47"/>
      <c r="BI59" s="47"/>
      <c r="BJ59" s="162" t="s">
        <v>887</v>
      </c>
      <c r="BK59" s="750" t="s">
        <v>888</v>
      </c>
      <c r="BL59" s="486"/>
      <c r="BM59" s="497"/>
    </row>
    <row r="60" spans="1:65" s="48" customFormat="1" ht="124.9" customHeight="1" x14ac:dyDescent="0.25">
      <c r="A60" s="699"/>
      <c r="B60" s="536"/>
      <c r="C60" s="545"/>
      <c r="D60" s="533"/>
      <c r="E60" s="541"/>
      <c r="F60" s="654"/>
      <c r="G60" s="732"/>
      <c r="H60" s="676"/>
      <c r="I60" s="541"/>
      <c r="J60" s="631"/>
      <c r="K60" s="105" t="s">
        <v>889</v>
      </c>
      <c r="L60" s="381"/>
      <c r="M60" s="383" t="s">
        <v>890</v>
      </c>
      <c r="N60" s="381">
        <v>60</v>
      </c>
      <c r="O60" s="381">
        <v>0</v>
      </c>
      <c r="P60" s="381">
        <v>13</v>
      </c>
      <c r="Q60" s="445">
        <v>0</v>
      </c>
      <c r="R60" s="456">
        <v>4</v>
      </c>
      <c r="S60" s="393">
        <f t="shared" si="1"/>
        <v>17</v>
      </c>
      <c r="T60" s="451">
        <f t="shared" si="6"/>
        <v>0.28333333333333333</v>
      </c>
      <c r="U60" s="103">
        <v>45658</v>
      </c>
      <c r="V60" s="103">
        <v>46022</v>
      </c>
      <c r="W60" s="104">
        <f t="shared" si="5"/>
        <v>364</v>
      </c>
      <c r="X60" s="104"/>
      <c r="Y60" s="389" t="s">
        <v>891</v>
      </c>
      <c r="Z60" s="381" t="s">
        <v>838</v>
      </c>
      <c r="AA60" s="105" t="s">
        <v>839</v>
      </c>
      <c r="AB60" s="105" t="s">
        <v>840</v>
      </c>
      <c r="AC60" s="381" t="s">
        <v>668</v>
      </c>
      <c r="AD60" s="383" t="s">
        <v>884</v>
      </c>
      <c r="AE60" s="163">
        <v>12000000</v>
      </c>
      <c r="AF60" s="381" t="s">
        <v>677</v>
      </c>
      <c r="AG60" s="642"/>
      <c r="AH60" s="381"/>
      <c r="AI60" s="164">
        <v>12000000</v>
      </c>
      <c r="AJ60" s="164">
        <v>34000000</v>
      </c>
      <c r="AK60" s="47"/>
      <c r="AL60" s="108">
        <v>34000000</v>
      </c>
      <c r="AM60" s="109"/>
      <c r="AN60" s="642"/>
      <c r="AO60" s="533"/>
      <c r="AP60" s="381"/>
      <c r="AQ60" s="381"/>
      <c r="AR60" s="381"/>
      <c r="AS60" s="381"/>
      <c r="AT60" s="47"/>
      <c r="AU60" s="47"/>
      <c r="AV60" s="47"/>
      <c r="AW60" s="47"/>
      <c r="AX60" s="256">
        <v>33870967.741935484</v>
      </c>
      <c r="AY60" s="47"/>
      <c r="AZ60" s="256">
        <v>17070967.741935484</v>
      </c>
      <c r="BA60" s="47"/>
      <c r="BB60" s="47"/>
      <c r="BC60" s="47"/>
      <c r="BD60" s="47"/>
      <c r="BE60" s="47"/>
      <c r="BF60" s="299"/>
      <c r="BG60" s="46"/>
      <c r="BH60" s="47"/>
      <c r="BI60" s="47"/>
      <c r="BJ60" s="102"/>
      <c r="BK60" s="748"/>
      <c r="BL60" s="486"/>
      <c r="BM60" s="494" t="s">
        <v>1733</v>
      </c>
    </row>
    <row r="61" spans="1:65" s="48" customFormat="1" ht="65.099999999999994" customHeight="1" x14ac:dyDescent="0.25">
      <c r="A61" s="699"/>
      <c r="B61" s="536"/>
      <c r="C61" s="545"/>
      <c r="D61" s="533"/>
      <c r="E61" s="541"/>
      <c r="F61" s="654"/>
      <c r="G61" s="732"/>
      <c r="H61" s="676" t="s">
        <v>892</v>
      </c>
      <c r="I61" s="541" t="s">
        <v>893</v>
      </c>
      <c r="J61" s="631">
        <v>0.35</v>
      </c>
      <c r="K61" s="105" t="s">
        <v>894</v>
      </c>
      <c r="L61" s="381"/>
      <c r="M61" s="383" t="s">
        <v>895</v>
      </c>
      <c r="N61" s="381">
        <v>60</v>
      </c>
      <c r="O61" s="381">
        <v>2</v>
      </c>
      <c r="P61" s="381">
        <v>40</v>
      </c>
      <c r="Q61" s="445">
        <v>26</v>
      </c>
      <c r="R61" s="456">
        <v>0</v>
      </c>
      <c r="S61" s="393">
        <f t="shared" si="1"/>
        <v>68</v>
      </c>
      <c r="T61" s="451">
        <v>1</v>
      </c>
      <c r="U61" s="103">
        <v>45658</v>
      </c>
      <c r="V61" s="103">
        <v>46022</v>
      </c>
      <c r="W61" s="104">
        <f t="shared" si="5"/>
        <v>364</v>
      </c>
      <c r="X61" s="104"/>
      <c r="Y61" s="389" t="s">
        <v>896</v>
      </c>
      <c r="Z61" s="381" t="s">
        <v>838</v>
      </c>
      <c r="AA61" s="105" t="s">
        <v>839</v>
      </c>
      <c r="AB61" s="105" t="s">
        <v>840</v>
      </c>
      <c r="AC61" s="381" t="s">
        <v>668</v>
      </c>
      <c r="AD61" s="383" t="s">
        <v>884</v>
      </c>
      <c r="AE61" s="163">
        <v>10400000</v>
      </c>
      <c r="AF61" s="381" t="s">
        <v>677</v>
      </c>
      <c r="AG61" s="642"/>
      <c r="AH61" s="381"/>
      <c r="AI61" s="164">
        <v>10400000</v>
      </c>
      <c r="AJ61" s="164">
        <v>22400000</v>
      </c>
      <c r="AK61" s="109"/>
      <c r="AL61" s="108">
        <v>22400000</v>
      </c>
      <c r="AM61" s="109"/>
      <c r="AN61" s="642"/>
      <c r="AO61" s="533"/>
      <c r="AP61" s="381"/>
      <c r="AQ61" s="381"/>
      <c r="AR61" s="381"/>
      <c r="AS61" s="381"/>
      <c r="AT61" s="381"/>
      <c r="AU61" s="381"/>
      <c r="AV61" s="381"/>
      <c r="AW61" s="381"/>
      <c r="AX61" s="109">
        <v>22400000</v>
      </c>
      <c r="AY61" s="381"/>
      <c r="AZ61" s="109">
        <v>12889010.98901099</v>
      </c>
      <c r="BA61" s="381"/>
      <c r="BB61" s="381"/>
      <c r="BC61" s="381"/>
      <c r="BD61" s="381"/>
      <c r="BE61" s="381"/>
      <c r="BF61" s="281" t="s">
        <v>897</v>
      </c>
      <c r="BG61" s="46"/>
      <c r="BH61" s="47"/>
      <c r="BI61" s="47"/>
      <c r="BJ61" s="165" t="s">
        <v>898</v>
      </c>
      <c r="BK61" s="748"/>
      <c r="BL61" s="486"/>
      <c r="BM61" s="497"/>
    </row>
    <row r="62" spans="1:65" s="48" customFormat="1" ht="65.099999999999994" customHeight="1" x14ac:dyDescent="0.25">
      <c r="A62" s="699"/>
      <c r="B62" s="536"/>
      <c r="C62" s="545"/>
      <c r="D62" s="533"/>
      <c r="E62" s="541"/>
      <c r="F62" s="654"/>
      <c r="G62" s="732"/>
      <c r="H62" s="676"/>
      <c r="I62" s="541"/>
      <c r="J62" s="631"/>
      <c r="K62" s="105" t="s">
        <v>899</v>
      </c>
      <c r="L62" s="381"/>
      <c r="M62" s="383" t="s">
        <v>900</v>
      </c>
      <c r="N62" s="381">
        <v>60</v>
      </c>
      <c r="O62" s="381">
        <v>0</v>
      </c>
      <c r="P62" s="381">
        <v>0</v>
      </c>
      <c r="Q62" s="445">
        <v>0</v>
      </c>
      <c r="R62" s="456">
        <v>60</v>
      </c>
      <c r="S62" s="393">
        <f t="shared" si="1"/>
        <v>60</v>
      </c>
      <c r="T62" s="451">
        <f t="shared" si="6"/>
        <v>1</v>
      </c>
      <c r="U62" s="103">
        <v>45658</v>
      </c>
      <c r="V62" s="103">
        <v>46022</v>
      </c>
      <c r="W62" s="104">
        <f t="shared" si="5"/>
        <v>364</v>
      </c>
      <c r="X62" s="104"/>
      <c r="Y62" s="408"/>
      <c r="Z62" s="381" t="s">
        <v>838</v>
      </c>
      <c r="AA62" s="105" t="s">
        <v>839</v>
      </c>
      <c r="AB62" s="105" t="s">
        <v>840</v>
      </c>
      <c r="AC62" s="381" t="s">
        <v>668</v>
      </c>
      <c r="AD62" s="383" t="s">
        <v>901</v>
      </c>
      <c r="AE62" s="163">
        <v>127400000</v>
      </c>
      <c r="AF62" s="381" t="s">
        <v>723</v>
      </c>
      <c r="AG62" s="642"/>
      <c r="AH62" s="381"/>
      <c r="AI62" s="164">
        <v>127400000</v>
      </c>
      <c r="AJ62" s="164">
        <v>127400000</v>
      </c>
      <c r="AK62" s="109"/>
      <c r="AL62" s="108">
        <v>127400000</v>
      </c>
      <c r="AM62" s="109"/>
      <c r="AN62" s="642"/>
      <c r="AO62" s="533"/>
      <c r="AP62" s="381"/>
      <c r="AQ62" s="381"/>
      <c r="AR62" s="381"/>
      <c r="AS62" s="381"/>
      <c r="AT62" s="381"/>
      <c r="AU62" s="381"/>
      <c r="AV62" s="381"/>
      <c r="AW62" s="381"/>
      <c r="AX62" s="109">
        <v>127400000</v>
      </c>
      <c r="AY62" s="381"/>
      <c r="AZ62" s="109">
        <v>0</v>
      </c>
      <c r="BA62" s="381"/>
      <c r="BB62" s="381"/>
      <c r="BC62" s="381"/>
      <c r="BD62" s="381"/>
      <c r="BE62" s="381"/>
      <c r="BF62" s="299"/>
      <c r="BG62" s="46"/>
      <c r="BH62" s="47"/>
      <c r="BI62" s="47"/>
      <c r="BJ62" s="102"/>
      <c r="BK62" s="748"/>
      <c r="BL62" s="486"/>
      <c r="BM62" s="494" t="s">
        <v>1734</v>
      </c>
    </row>
    <row r="63" spans="1:65" s="48" customFormat="1" ht="65.099999999999994" customHeight="1" x14ac:dyDescent="0.25">
      <c r="A63" s="699"/>
      <c r="B63" s="536"/>
      <c r="C63" s="545"/>
      <c r="D63" s="533"/>
      <c r="E63" s="541"/>
      <c r="F63" s="654"/>
      <c r="G63" s="732"/>
      <c r="H63" s="676"/>
      <c r="I63" s="541"/>
      <c r="J63" s="631"/>
      <c r="K63" s="383" t="s">
        <v>902</v>
      </c>
      <c r="L63" s="381"/>
      <c r="M63" s="383" t="s">
        <v>903</v>
      </c>
      <c r="N63" s="381">
        <v>60</v>
      </c>
      <c r="O63" s="381">
        <v>0</v>
      </c>
      <c r="P63" s="381">
        <v>0</v>
      </c>
      <c r="Q63" s="445">
        <v>0</v>
      </c>
      <c r="R63" s="456">
        <v>50</v>
      </c>
      <c r="S63" s="393">
        <f t="shared" si="1"/>
        <v>50</v>
      </c>
      <c r="T63" s="451">
        <f t="shared" si="6"/>
        <v>0.83333333333333337</v>
      </c>
      <c r="U63" s="103">
        <v>45658</v>
      </c>
      <c r="V63" s="103">
        <v>46022</v>
      </c>
      <c r="W63" s="104">
        <f t="shared" si="5"/>
        <v>364</v>
      </c>
      <c r="X63" s="104"/>
      <c r="Y63" s="408"/>
      <c r="Z63" s="381" t="s">
        <v>838</v>
      </c>
      <c r="AA63" s="105" t="s">
        <v>839</v>
      </c>
      <c r="AB63" s="105" t="s">
        <v>840</v>
      </c>
      <c r="AC63" s="381" t="s">
        <v>668</v>
      </c>
      <c r="AD63" s="383" t="s">
        <v>884</v>
      </c>
      <c r="AE63" s="163">
        <v>16000000</v>
      </c>
      <c r="AF63" s="381" t="s">
        <v>677</v>
      </c>
      <c r="AG63" s="642"/>
      <c r="AH63" s="381"/>
      <c r="AI63" s="164">
        <v>16000000</v>
      </c>
      <c r="AJ63" s="164">
        <v>32000000</v>
      </c>
      <c r="AK63" s="109"/>
      <c r="AL63" s="108">
        <v>32000000</v>
      </c>
      <c r="AM63" s="109"/>
      <c r="AN63" s="642"/>
      <c r="AO63" s="533"/>
      <c r="AP63" s="381"/>
      <c r="AQ63" s="381"/>
      <c r="AR63" s="381"/>
      <c r="AS63" s="381"/>
      <c r="AT63" s="381"/>
      <c r="AU63" s="381"/>
      <c r="AV63" s="381"/>
      <c r="AW63" s="381"/>
      <c r="AX63" s="109">
        <v>32000000</v>
      </c>
      <c r="AY63" s="381"/>
      <c r="AZ63" s="109">
        <v>19318681.318681318</v>
      </c>
      <c r="BA63" s="381"/>
      <c r="BB63" s="381"/>
      <c r="BC63" s="381"/>
      <c r="BD63" s="381"/>
      <c r="BE63" s="381"/>
      <c r="BF63" s="299"/>
      <c r="BG63" s="46"/>
      <c r="BH63" s="47"/>
      <c r="BI63" s="47"/>
      <c r="BJ63" s="102"/>
      <c r="BK63" s="748"/>
      <c r="BL63" s="486"/>
      <c r="BM63" s="494" t="s">
        <v>1735</v>
      </c>
    </row>
    <row r="64" spans="1:65" s="48" customFormat="1" ht="65.099999999999994" customHeight="1" x14ac:dyDescent="0.25">
      <c r="A64" s="699"/>
      <c r="B64" s="536"/>
      <c r="C64" s="545"/>
      <c r="D64" s="533"/>
      <c r="E64" s="541"/>
      <c r="F64" s="654"/>
      <c r="G64" s="732"/>
      <c r="H64" s="676"/>
      <c r="I64" s="541"/>
      <c r="J64" s="631"/>
      <c r="K64" s="383" t="s">
        <v>904</v>
      </c>
      <c r="L64" s="381"/>
      <c r="M64" s="383" t="s">
        <v>905</v>
      </c>
      <c r="N64" s="381">
        <v>1</v>
      </c>
      <c r="O64" s="381">
        <v>0</v>
      </c>
      <c r="P64" s="381">
        <v>0</v>
      </c>
      <c r="Q64" s="445">
        <v>1</v>
      </c>
      <c r="R64" s="456">
        <v>0</v>
      </c>
      <c r="S64" s="393">
        <f t="shared" si="1"/>
        <v>1</v>
      </c>
      <c r="T64" s="451">
        <f>+S64/N64</f>
        <v>1</v>
      </c>
      <c r="U64" s="103">
        <v>45658</v>
      </c>
      <c r="V64" s="103">
        <v>46022</v>
      </c>
      <c r="W64" s="104">
        <f t="shared" si="5"/>
        <v>364</v>
      </c>
      <c r="X64" s="104"/>
      <c r="Y64" s="408"/>
      <c r="Z64" s="381" t="s">
        <v>838</v>
      </c>
      <c r="AA64" s="105" t="s">
        <v>839</v>
      </c>
      <c r="AB64" s="105" t="s">
        <v>840</v>
      </c>
      <c r="AC64" s="381" t="s">
        <v>668</v>
      </c>
      <c r="AD64" s="383" t="s">
        <v>884</v>
      </c>
      <c r="AE64" s="163">
        <v>25200000</v>
      </c>
      <c r="AF64" s="381" t="s">
        <v>677</v>
      </c>
      <c r="AG64" s="642"/>
      <c r="AH64" s="381"/>
      <c r="AI64" s="164">
        <v>25200000</v>
      </c>
      <c r="AJ64" s="164">
        <v>50400000</v>
      </c>
      <c r="AK64" s="109"/>
      <c r="AL64" s="108">
        <v>50400000</v>
      </c>
      <c r="AM64" s="109"/>
      <c r="AN64" s="642"/>
      <c r="AO64" s="533"/>
      <c r="AP64" s="381"/>
      <c r="AQ64" s="381"/>
      <c r="AR64" s="381"/>
      <c r="AS64" s="381"/>
      <c r="AT64" s="381"/>
      <c r="AU64" s="381"/>
      <c r="AV64" s="381"/>
      <c r="AW64" s="381"/>
      <c r="AX64" s="109">
        <v>50400000</v>
      </c>
      <c r="AY64" s="381"/>
      <c r="AZ64" s="109">
        <v>30426923.076923076</v>
      </c>
      <c r="BA64" s="381"/>
      <c r="BB64" s="381"/>
      <c r="BC64" s="381"/>
      <c r="BD64" s="381"/>
      <c r="BE64" s="381"/>
      <c r="BF64" s="299"/>
      <c r="BG64" s="46"/>
      <c r="BH64" s="47"/>
      <c r="BI64" s="47"/>
      <c r="BJ64" s="102"/>
      <c r="BK64" s="748"/>
      <c r="BL64" s="486"/>
      <c r="BM64" s="497"/>
    </row>
    <row r="65" spans="1:94" s="48" customFormat="1" ht="65.099999999999994" customHeight="1" x14ac:dyDescent="0.25">
      <c r="A65" s="699"/>
      <c r="B65" s="536"/>
      <c r="C65" s="545"/>
      <c r="D65" s="533"/>
      <c r="E65" s="541"/>
      <c r="F65" s="654"/>
      <c r="G65" s="732"/>
      <c r="H65" s="676"/>
      <c r="I65" s="541"/>
      <c r="J65" s="631"/>
      <c r="K65" s="105" t="s">
        <v>906</v>
      </c>
      <c r="L65" s="381"/>
      <c r="M65" s="383" t="s">
        <v>877</v>
      </c>
      <c r="N65" s="381">
        <v>1</v>
      </c>
      <c r="O65" s="381"/>
      <c r="P65" s="381">
        <v>0</v>
      </c>
      <c r="Q65" s="445">
        <v>0</v>
      </c>
      <c r="R65" s="456">
        <v>0</v>
      </c>
      <c r="S65" s="393">
        <f t="shared" si="1"/>
        <v>0</v>
      </c>
      <c r="T65" s="451">
        <f t="shared" si="6"/>
        <v>0</v>
      </c>
      <c r="U65" s="103">
        <v>45658</v>
      </c>
      <c r="V65" s="103">
        <v>46022</v>
      </c>
      <c r="W65" s="104">
        <f t="shared" si="5"/>
        <v>364</v>
      </c>
      <c r="X65" s="104"/>
      <c r="Y65" s="408"/>
      <c r="Z65" s="381" t="s">
        <v>838</v>
      </c>
      <c r="AA65" s="105" t="s">
        <v>839</v>
      </c>
      <c r="AB65" s="105" t="s">
        <v>840</v>
      </c>
      <c r="AC65" s="381" t="s">
        <v>668</v>
      </c>
      <c r="AD65" s="383" t="s">
        <v>884</v>
      </c>
      <c r="AE65" s="163">
        <v>15000000</v>
      </c>
      <c r="AF65" s="381" t="s">
        <v>677</v>
      </c>
      <c r="AG65" s="642"/>
      <c r="AH65" s="381"/>
      <c r="AI65" s="164">
        <v>15000000</v>
      </c>
      <c r="AJ65" s="164">
        <v>15000000</v>
      </c>
      <c r="AK65" s="109"/>
      <c r="AL65" s="108">
        <v>15000000</v>
      </c>
      <c r="AM65" s="109"/>
      <c r="AN65" s="642"/>
      <c r="AO65" s="533"/>
      <c r="AP65" s="381"/>
      <c r="AQ65" s="381"/>
      <c r="AR65" s="381"/>
      <c r="AS65" s="381"/>
      <c r="AT65" s="381"/>
      <c r="AU65" s="381"/>
      <c r="AV65" s="381"/>
      <c r="AW65" s="381"/>
      <c r="AX65" s="109">
        <v>0</v>
      </c>
      <c r="AY65" s="381"/>
      <c r="AZ65" s="109">
        <v>0</v>
      </c>
      <c r="BA65" s="381"/>
      <c r="BB65" s="381"/>
      <c r="BC65" s="381"/>
      <c r="BD65" s="381"/>
      <c r="BE65" s="381"/>
      <c r="BF65" s="299"/>
      <c r="BG65" s="46"/>
      <c r="BH65" s="47"/>
      <c r="BI65" s="47"/>
      <c r="BJ65" s="102"/>
      <c r="BK65" s="748"/>
      <c r="BL65" s="486"/>
      <c r="BM65" s="497"/>
    </row>
    <row r="66" spans="1:94" s="48" customFormat="1" ht="97.9" customHeight="1" x14ac:dyDescent="0.25">
      <c r="A66" s="699"/>
      <c r="B66" s="536"/>
      <c r="C66" s="545"/>
      <c r="D66" s="533"/>
      <c r="E66" s="541"/>
      <c r="F66" s="654"/>
      <c r="G66" s="732"/>
      <c r="H66" s="676"/>
      <c r="I66" s="541"/>
      <c r="J66" s="631"/>
      <c r="K66" s="105" t="s">
        <v>907</v>
      </c>
      <c r="L66" s="381"/>
      <c r="M66" s="383" t="s">
        <v>908</v>
      </c>
      <c r="N66" s="381">
        <v>4</v>
      </c>
      <c r="O66" s="381">
        <v>0</v>
      </c>
      <c r="P66" s="381">
        <v>0</v>
      </c>
      <c r="Q66" s="445">
        <v>0</v>
      </c>
      <c r="R66" s="456">
        <v>3</v>
      </c>
      <c r="S66" s="393">
        <f t="shared" si="1"/>
        <v>3</v>
      </c>
      <c r="T66" s="451">
        <f t="shared" si="6"/>
        <v>0.75</v>
      </c>
      <c r="U66" s="103">
        <v>45658</v>
      </c>
      <c r="V66" s="103">
        <v>46022</v>
      </c>
      <c r="W66" s="104">
        <f t="shared" si="5"/>
        <v>364</v>
      </c>
      <c r="X66" s="104"/>
      <c r="Y66" s="408"/>
      <c r="Z66" s="381" t="s">
        <v>838</v>
      </c>
      <c r="AA66" s="105" t="s">
        <v>839</v>
      </c>
      <c r="AB66" s="105" t="s">
        <v>840</v>
      </c>
      <c r="AC66" s="381" t="s">
        <v>668</v>
      </c>
      <c r="AD66" s="383" t="s">
        <v>884</v>
      </c>
      <c r="AE66" s="163">
        <v>19600000</v>
      </c>
      <c r="AF66" s="381" t="s">
        <v>677</v>
      </c>
      <c r="AG66" s="642"/>
      <c r="AH66" s="381"/>
      <c r="AI66" s="164">
        <v>19600000</v>
      </c>
      <c r="AJ66" s="164">
        <v>39200000</v>
      </c>
      <c r="AK66" s="109"/>
      <c r="AL66" s="108">
        <v>39200000</v>
      </c>
      <c r="AM66" s="109"/>
      <c r="AN66" s="642"/>
      <c r="AO66" s="533"/>
      <c r="AP66" s="381"/>
      <c r="AQ66" s="381"/>
      <c r="AR66" s="381"/>
      <c r="AS66" s="381"/>
      <c r="AT66" s="381"/>
      <c r="AU66" s="381"/>
      <c r="AV66" s="381"/>
      <c r="AW66" s="381"/>
      <c r="AX66" s="109">
        <v>39200000</v>
      </c>
      <c r="AY66" s="381"/>
      <c r="AZ66" s="109">
        <v>23665384.615384616</v>
      </c>
      <c r="BA66" s="381"/>
      <c r="BB66" s="381"/>
      <c r="BC66" s="381"/>
      <c r="BD66" s="381"/>
      <c r="BE66" s="381"/>
      <c r="BF66" s="299"/>
      <c r="BG66" s="46"/>
      <c r="BH66" s="47"/>
      <c r="BI66" s="47"/>
      <c r="BJ66" s="102"/>
      <c r="BK66" s="748"/>
      <c r="BL66" s="486"/>
      <c r="BM66" s="494" t="s">
        <v>1736</v>
      </c>
    </row>
    <row r="67" spans="1:94" s="48" customFormat="1" ht="88.9" customHeight="1" x14ac:dyDescent="0.25">
      <c r="A67" s="699"/>
      <c r="B67" s="536"/>
      <c r="C67" s="545"/>
      <c r="D67" s="533"/>
      <c r="E67" s="541"/>
      <c r="F67" s="654"/>
      <c r="G67" s="732"/>
      <c r="H67" s="676"/>
      <c r="I67" s="541"/>
      <c r="J67" s="631"/>
      <c r="K67" s="105" t="s">
        <v>909</v>
      </c>
      <c r="L67" s="381"/>
      <c r="M67" s="383" t="s">
        <v>910</v>
      </c>
      <c r="N67" s="381">
        <v>6</v>
      </c>
      <c r="O67" s="381">
        <v>0</v>
      </c>
      <c r="P67" s="381">
        <v>1</v>
      </c>
      <c r="Q67" s="445">
        <v>1</v>
      </c>
      <c r="R67" s="456">
        <v>3</v>
      </c>
      <c r="S67" s="393">
        <f t="shared" si="1"/>
        <v>5</v>
      </c>
      <c r="T67" s="451">
        <f t="shared" si="6"/>
        <v>0.83333333333333337</v>
      </c>
      <c r="U67" s="103">
        <v>45658</v>
      </c>
      <c r="V67" s="103">
        <v>46022</v>
      </c>
      <c r="W67" s="104">
        <f t="shared" si="5"/>
        <v>364</v>
      </c>
      <c r="X67" s="104"/>
      <c r="Y67" s="408"/>
      <c r="Z67" s="381" t="s">
        <v>838</v>
      </c>
      <c r="AA67" s="105" t="s">
        <v>839</v>
      </c>
      <c r="AB67" s="105" t="s">
        <v>840</v>
      </c>
      <c r="AC67" s="381" t="s">
        <v>668</v>
      </c>
      <c r="AD67" s="383" t="s">
        <v>884</v>
      </c>
      <c r="AE67" s="163">
        <v>16000000</v>
      </c>
      <c r="AF67" s="381" t="s">
        <v>677</v>
      </c>
      <c r="AG67" s="642"/>
      <c r="AH67" s="381"/>
      <c r="AI67" s="164">
        <v>16000000</v>
      </c>
      <c r="AJ67" s="164">
        <v>35200000</v>
      </c>
      <c r="AK67" s="109"/>
      <c r="AL67" s="108">
        <v>35200000</v>
      </c>
      <c r="AM67" s="109"/>
      <c r="AN67" s="642"/>
      <c r="AO67" s="533"/>
      <c r="AP67" s="381"/>
      <c r="AQ67" s="381"/>
      <c r="AR67" s="381"/>
      <c r="AS67" s="381"/>
      <c r="AT67" s="381"/>
      <c r="AU67" s="381"/>
      <c r="AV67" s="381"/>
      <c r="AW67" s="381"/>
      <c r="AX67" s="109">
        <v>35200000</v>
      </c>
      <c r="AY67" s="381"/>
      <c r="AZ67" s="109">
        <v>18600000</v>
      </c>
      <c r="BA67" s="381"/>
      <c r="BB67" s="381"/>
      <c r="BC67" s="381"/>
      <c r="BD67" s="381"/>
      <c r="BE67" s="381"/>
      <c r="BF67" s="299"/>
      <c r="BG67" s="46"/>
      <c r="BH67" s="47"/>
      <c r="BI67" s="47"/>
      <c r="BJ67" s="102"/>
      <c r="BK67" s="748"/>
      <c r="BL67" s="486"/>
      <c r="BM67" s="494" t="s">
        <v>1737</v>
      </c>
    </row>
    <row r="68" spans="1:94" s="48" customFormat="1" ht="65.099999999999994" customHeight="1" x14ac:dyDescent="0.25">
      <c r="A68" s="699"/>
      <c r="B68" s="536"/>
      <c r="C68" s="545"/>
      <c r="D68" s="533"/>
      <c r="E68" s="541"/>
      <c r="F68" s="654"/>
      <c r="G68" s="732"/>
      <c r="H68" s="676"/>
      <c r="I68" s="541"/>
      <c r="J68" s="631"/>
      <c r="K68" s="105" t="s">
        <v>911</v>
      </c>
      <c r="L68" s="381"/>
      <c r="M68" s="383" t="s">
        <v>912</v>
      </c>
      <c r="N68" s="381">
        <v>1</v>
      </c>
      <c r="O68" s="381">
        <v>0</v>
      </c>
      <c r="P68" s="381">
        <v>0</v>
      </c>
      <c r="Q68" s="445">
        <v>0</v>
      </c>
      <c r="R68" s="456">
        <v>0</v>
      </c>
      <c r="S68" s="393">
        <f t="shared" si="1"/>
        <v>0</v>
      </c>
      <c r="T68" s="451">
        <f t="shared" si="6"/>
        <v>0</v>
      </c>
      <c r="U68" s="103">
        <v>45658</v>
      </c>
      <c r="V68" s="103">
        <v>46022</v>
      </c>
      <c r="W68" s="104">
        <f t="shared" si="5"/>
        <v>364</v>
      </c>
      <c r="X68" s="104"/>
      <c r="Y68" s="408"/>
      <c r="Z68" s="381" t="s">
        <v>838</v>
      </c>
      <c r="AA68" s="105" t="s">
        <v>839</v>
      </c>
      <c r="AB68" s="105" t="s">
        <v>840</v>
      </c>
      <c r="AC68" s="381" t="s">
        <v>668</v>
      </c>
      <c r="AD68" s="383" t="s">
        <v>884</v>
      </c>
      <c r="AE68" s="163">
        <v>40000000</v>
      </c>
      <c r="AF68" s="381" t="s">
        <v>677</v>
      </c>
      <c r="AG68" s="642"/>
      <c r="AH68" s="381"/>
      <c r="AI68" s="164">
        <v>40000000</v>
      </c>
      <c r="AJ68" s="164">
        <v>40000000</v>
      </c>
      <c r="AK68" s="109"/>
      <c r="AL68" s="108">
        <v>40000000</v>
      </c>
      <c r="AM68" s="109"/>
      <c r="AN68" s="642"/>
      <c r="AO68" s="533"/>
      <c r="AP68" s="381"/>
      <c r="AQ68" s="381"/>
      <c r="AR68" s="381"/>
      <c r="AS68" s="381"/>
      <c r="AT68" s="381"/>
      <c r="AU68" s="381"/>
      <c r="AV68" s="381"/>
      <c r="AW68" s="381"/>
      <c r="AX68" s="109">
        <v>40000000</v>
      </c>
      <c r="AY68" s="381"/>
      <c r="AZ68" s="109">
        <v>0</v>
      </c>
      <c r="BA68" s="381"/>
      <c r="BB68" s="381"/>
      <c r="BC68" s="381"/>
      <c r="BD68" s="381"/>
      <c r="BE68" s="381"/>
      <c r="BF68" s="299"/>
      <c r="BG68" s="46"/>
      <c r="BH68" s="47"/>
      <c r="BI68" s="47"/>
      <c r="BJ68" s="102"/>
      <c r="BK68" s="748"/>
      <c r="BL68" s="486"/>
      <c r="BM68" s="497"/>
    </row>
    <row r="69" spans="1:94" s="48" customFormat="1" ht="88.9" customHeight="1" x14ac:dyDescent="0.25">
      <c r="A69" s="699"/>
      <c r="B69" s="536"/>
      <c r="C69" s="545"/>
      <c r="D69" s="533"/>
      <c r="E69" s="541"/>
      <c r="F69" s="654"/>
      <c r="G69" s="732"/>
      <c r="H69" s="676" t="s">
        <v>913</v>
      </c>
      <c r="I69" s="676" t="s">
        <v>914</v>
      </c>
      <c r="J69" s="553">
        <v>0.35</v>
      </c>
      <c r="K69" s="105" t="s">
        <v>915</v>
      </c>
      <c r="L69" s="381"/>
      <c r="M69" s="383" t="s">
        <v>916</v>
      </c>
      <c r="N69" s="381" t="s">
        <v>235</v>
      </c>
      <c r="O69" s="381"/>
      <c r="P69" s="381"/>
      <c r="Q69" s="445"/>
      <c r="R69" s="456"/>
      <c r="S69" s="393"/>
      <c r="T69" s="451"/>
      <c r="U69" s="103"/>
      <c r="V69" s="103"/>
      <c r="W69" s="104"/>
      <c r="X69" s="104"/>
      <c r="Y69" s="408"/>
      <c r="Z69" s="381" t="s">
        <v>838</v>
      </c>
      <c r="AA69" s="105" t="s">
        <v>839</v>
      </c>
      <c r="AB69" s="105" t="s">
        <v>840</v>
      </c>
      <c r="AC69" s="381" t="s">
        <v>737</v>
      </c>
      <c r="AD69" s="383" t="s">
        <v>235</v>
      </c>
      <c r="AE69" s="163" t="s">
        <v>235</v>
      </c>
      <c r="AF69" s="381" t="s">
        <v>235</v>
      </c>
      <c r="AG69" s="642"/>
      <c r="AH69" s="381"/>
      <c r="AI69" s="164" t="s">
        <v>235</v>
      </c>
      <c r="AJ69" s="164">
        <v>0</v>
      </c>
      <c r="AK69" s="109"/>
      <c r="AL69" s="108">
        <v>0</v>
      </c>
      <c r="AM69" s="109"/>
      <c r="AN69" s="642"/>
      <c r="AO69" s="533"/>
      <c r="AP69" s="381"/>
      <c r="AQ69" s="381"/>
      <c r="AR69" s="381"/>
      <c r="AS69" s="381"/>
      <c r="AT69" s="381"/>
      <c r="AU69" s="381"/>
      <c r="AV69" s="381"/>
      <c r="AW69" s="381"/>
      <c r="AX69" s="109">
        <v>0</v>
      </c>
      <c r="AY69" s="381"/>
      <c r="AZ69" s="109">
        <v>0</v>
      </c>
      <c r="BA69" s="381"/>
      <c r="BB69" s="381"/>
      <c r="BC69" s="381"/>
      <c r="BD69" s="381"/>
      <c r="BE69" s="381"/>
      <c r="BF69" s="299"/>
      <c r="BG69" s="46"/>
      <c r="BH69" s="47"/>
      <c r="BI69" s="47"/>
      <c r="BJ69" s="102"/>
      <c r="BK69" s="748"/>
      <c r="BL69" s="486"/>
      <c r="BM69" s="497"/>
    </row>
    <row r="70" spans="1:94" s="48" customFormat="1" ht="90.6" customHeight="1" x14ac:dyDescent="0.25">
      <c r="A70" s="699"/>
      <c r="B70" s="536"/>
      <c r="C70" s="545"/>
      <c r="D70" s="533"/>
      <c r="E70" s="541"/>
      <c r="F70" s="654"/>
      <c r="G70" s="732"/>
      <c r="H70" s="676"/>
      <c r="I70" s="676"/>
      <c r="J70" s="553"/>
      <c r="K70" s="105" t="s">
        <v>917</v>
      </c>
      <c r="L70" s="381"/>
      <c r="M70" s="383" t="s">
        <v>918</v>
      </c>
      <c r="N70" s="381">
        <v>1</v>
      </c>
      <c r="O70" s="381">
        <v>0</v>
      </c>
      <c r="P70" s="381">
        <v>0</v>
      </c>
      <c r="Q70" s="445">
        <v>0</v>
      </c>
      <c r="R70" s="456">
        <v>1</v>
      </c>
      <c r="S70" s="393">
        <f t="shared" si="1"/>
        <v>1</v>
      </c>
      <c r="T70" s="451">
        <f>+S70/N70</f>
        <v>1</v>
      </c>
      <c r="U70" s="103">
        <v>45658</v>
      </c>
      <c r="V70" s="103">
        <v>46022</v>
      </c>
      <c r="W70" s="104">
        <f t="shared" si="5"/>
        <v>364</v>
      </c>
      <c r="X70" s="104"/>
      <c r="Y70" s="408"/>
      <c r="Z70" s="381" t="s">
        <v>838</v>
      </c>
      <c r="AA70" s="105" t="s">
        <v>839</v>
      </c>
      <c r="AB70" s="105" t="s">
        <v>840</v>
      </c>
      <c r="AC70" s="381" t="s">
        <v>668</v>
      </c>
      <c r="AD70" s="383" t="s">
        <v>884</v>
      </c>
      <c r="AE70" s="163">
        <v>14000000</v>
      </c>
      <c r="AF70" s="381" t="s">
        <v>677</v>
      </c>
      <c r="AG70" s="642"/>
      <c r="AH70" s="381"/>
      <c r="AI70" s="164">
        <v>14000000</v>
      </c>
      <c r="AJ70" s="164">
        <v>28000000</v>
      </c>
      <c r="AK70" s="109"/>
      <c r="AL70" s="108">
        <v>28000000</v>
      </c>
      <c r="AM70" s="109"/>
      <c r="AN70" s="642"/>
      <c r="AO70" s="533"/>
      <c r="AP70" s="381"/>
      <c r="AQ70" s="381"/>
      <c r="AR70" s="381"/>
      <c r="AS70" s="381"/>
      <c r="AT70" s="381"/>
      <c r="AU70" s="381"/>
      <c r="AV70" s="381"/>
      <c r="AW70" s="381"/>
      <c r="AX70" s="109">
        <v>28000000</v>
      </c>
      <c r="AY70" s="381"/>
      <c r="AZ70" s="109">
        <v>16605555.555555556</v>
      </c>
      <c r="BA70" s="381"/>
      <c r="BB70" s="381"/>
      <c r="BC70" s="381"/>
      <c r="BD70" s="381"/>
      <c r="BE70" s="381"/>
      <c r="BF70" s="299"/>
      <c r="BG70" s="46"/>
      <c r="BH70" s="47"/>
      <c r="BI70" s="47"/>
      <c r="BJ70" s="102"/>
      <c r="BK70" s="748"/>
      <c r="BL70" s="486"/>
      <c r="BM70" s="494" t="s">
        <v>1738</v>
      </c>
    </row>
    <row r="71" spans="1:94" s="48" customFormat="1" ht="78.599999999999994" customHeight="1" thickBot="1" x14ac:dyDescent="0.3">
      <c r="A71" s="702"/>
      <c r="B71" s="536"/>
      <c r="C71" s="639"/>
      <c r="D71" s="651"/>
      <c r="E71" s="634"/>
      <c r="F71" s="656"/>
      <c r="G71" s="733"/>
      <c r="H71" s="677"/>
      <c r="I71" s="677"/>
      <c r="J71" s="549"/>
      <c r="K71" s="134" t="s">
        <v>919</v>
      </c>
      <c r="L71" s="378"/>
      <c r="M71" s="411" t="s">
        <v>920</v>
      </c>
      <c r="N71" s="378">
        <v>200</v>
      </c>
      <c r="O71" s="378">
        <v>0</v>
      </c>
      <c r="P71" s="378">
        <v>53</v>
      </c>
      <c r="Q71" s="445">
        <v>0</v>
      </c>
      <c r="R71" s="458">
        <v>0</v>
      </c>
      <c r="S71" s="393">
        <f t="shared" si="1"/>
        <v>53</v>
      </c>
      <c r="T71" s="451">
        <f>+S71/N71</f>
        <v>0.26500000000000001</v>
      </c>
      <c r="U71" s="112">
        <v>45658</v>
      </c>
      <c r="V71" s="112">
        <v>46022</v>
      </c>
      <c r="W71" s="113">
        <f t="shared" si="5"/>
        <v>364</v>
      </c>
      <c r="X71" s="113"/>
      <c r="Y71" s="400" t="s">
        <v>921</v>
      </c>
      <c r="Z71" s="400" t="s">
        <v>838</v>
      </c>
      <c r="AA71" s="115" t="s">
        <v>839</v>
      </c>
      <c r="AB71" s="115" t="s">
        <v>840</v>
      </c>
      <c r="AC71" s="400" t="s">
        <v>668</v>
      </c>
      <c r="AD71" s="343" t="s">
        <v>922</v>
      </c>
      <c r="AE71" s="170">
        <v>9200000</v>
      </c>
      <c r="AF71" s="400" t="s">
        <v>723</v>
      </c>
      <c r="AG71" s="643"/>
      <c r="AH71" s="400"/>
      <c r="AI71" s="164">
        <v>9200000</v>
      </c>
      <c r="AJ71" s="164">
        <v>31200000</v>
      </c>
      <c r="AK71" s="109"/>
      <c r="AL71" s="108">
        <v>31200000</v>
      </c>
      <c r="AM71" s="207"/>
      <c r="AN71" s="642"/>
      <c r="AO71" s="533"/>
      <c r="AP71" s="381"/>
      <c r="AQ71" s="381"/>
      <c r="AR71" s="381"/>
      <c r="AS71" s="381"/>
      <c r="AT71" s="381"/>
      <c r="AU71" s="381"/>
      <c r="AV71" s="381"/>
      <c r="AW71" s="381"/>
      <c r="AX71" s="109">
        <v>31200000</v>
      </c>
      <c r="AY71" s="381"/>
      <c r="AZ71" s="109">
        <v>13294444.444444444</v>
      </c>
      <c r="BA71" s="381"/>
      <c r="BB71" s="381"/>
      <c r="BC71" s="381"/>
      <c r="BD71" s="381"/>
      <c r="BE71" s="378"/>
      <c r="BF71" s="299"/>
      <c r="BG71" s="383" t="s">
        <v>923</v>
      </c>
      <c r="BH71" s="47"/>
      <c r="BI71" s="47"/>
      <c r="BJ71" s="102"/>
      <c r="BK71" s="749"/>
      <c r="BL71" s="486"/>
      <c r="BM71" s="497"/>
    </row>
    <row r="72" spans="1:94" s="48" customFormat="1" ht="65.099999999999994" customHeight="1" thickBot="1" x14ac:dyDescent="0.3">
      <c r="A72" s="118"/>
      <c r="B72" s="708"/>
      <c r="C72" s="392"/>
      <c r="D72" s="391"/>
      <c r="E72" s="652" t="s">
        <v>586</v>
      </c>
      <c r="F72" s="650"/>
      <c r="G72" s="650"/>
      <c r="H72" s="650"/>
      <c r="I72" s="650"/>
      <c r="J72" s="650"/>
      <c r="K72" s="650"/>
      <c r="L72" s="650"/>
      <c r="M72" s="650"/>
      <c r="N72" s="650"/>
      <c r="O72" s="650"/>
      <c r="P72" s="650"/>
      <c r="Q72" s="650"/>
      <c r="R72" s="650"/>
      <c r="S72" s="402"/>
      <c r="T72" s="460">
        <f>AVERAGE(T59:T71)</f>
        <v>0.61041666666666661</v>
      </c>
      <c r="U72" s="119"/>
      <c r="V72" s="120"/>
      <c r="W72" s="121"/>
      <c r="X72" s="121"/>
      <c r="Y72" s="161"/>
      <c r="Z72" s="391"/>
      <c r="AA72" s="123"/>
      <c r="AB72" s="123"/>
      <c r="AC72" s="391"/>
      <c r="AD72" s="345"/>
      <c r="AE72" s="171"/>
      <c r="AF72" s="391"/>
      <c r="AG72" s="394"/>
      <c r="AH72" s="391"/>
      <c r="AI72" s="288"/>
      <c r="AJ72" s="277"/>
      <c r="AK72" s="347">
        <v>480000000</v>
      </c>
      <c r="AL72" s="346">
        <f>SUM(AL59:AL71)</f>
        <v>480000000</v>
      </c>
      <c r="AM72" s="431">
        <v>480000000</v>
      </c>
      <c r="AN72" s="432"/>
      <c r="AO72" s="433"/>
      <c r="AP72" s="434"/>
      <c r="AQ72" s="434"/>
      <c r="AR72" s="434"/>
      <c r="AS72" s="434"/>
      <c r="AT72" s="435">
        <v>147200000</v>
      </c>
      <c r="AU72" s="436">
        <f>+AT72/AK72</f>
        <v>0.30666666666666664</v>
      </c>
      <c r="AV72" s="437">
        <v>125100000</v>
      </c>
      <c r="AW72" s="438">
        <f>+AV72/AK72</f>
        <v>0.260625</v>
      </c>
      <c r="AX72" s="439">
        <f>SUM(AX59:AX71)</f>
        <v>464600000</v>
      </c>
      <c r="AY72" s="440">
        <f>+AX72/AL72</f>
        <v>0.96791666666666665</v>
      </c>
      <c r="AZ72" s="439">
        <f>SUM(AZ59:AZ71)</f>
        <v>176800000</v>
      </c>
      <c r="BA72" s="440">
        <f>+AZ72/AL72</f>
        <v>0.36833333333333335</v>
      </c>
      <c r="BB72" s="441">
        <v>479600000</v>
      </c>
      <c r="BC72" s="442">
        <f>+BB72/AM72</f>
        <v>0.99916666666666665</v>
      </c>
      <c r="BD72" s="443">
        <v>479600000</v>
      </c>
      <c r="BE72" s="442">
        <f>+BD72/AM72</f>
        <v>0.99916666666666665</v>
      </c>
      <c r="BF72" s="300"/>
      <c r="BG72" s="290"/>
      <c r="BH72" s="155"/>
      <c r="BI72" s="155"/>
      <c r="BJ72" s="276"/>
      <c r="BK72" s="378"/>
      <c r="BL72" s="487"/>
      <c r="BM72" s="47"/>
    </row>
    <row r="73" spans="1:94" s="47" customFormat="1" ht="65.099999999999994" customHeight="1" thickBot="1" x14ac:dyDescent="0.3">
      <c r="A73" s="381"/>
      <c r="B73" s="381"/>
      <c r="C73" s="380"/>
      <c r="D73" s="381"/>
      <c r="E73" s="376"/>
      <c r="F73" s="376"/>
      <c r="G73" s="376"/>
      <c r="H73" s="376"/>
      <c r="I73" s="376"/>
      <c r="J73" s="376"/>
      <c r="K73" s="376"/>
      <c r="L73" s="376"/>
      <c r="M73" s="376"/>
      <c r="N73" s="376"/>
      <c r="O73" s="376"/>
      <c r="P73" s="376"/>
      <c r="Q73" s="376"/>
      <c r="R73" s="376"/>
      <c r="S73" s="376"/>
      <c r="T73" s="377"/>
      <c r="U73" s="103"/>
      <c r="V73" s="103"/>
      <c r="W73" s="104"/>
      <c r="X73" s="104"/>
      <c r="Y73" s="408"/>
      <c r="Z73" s="381"/>
      <c r="AA73" s="105"/>
      <c r="AB73" s="105"/>
      <c r="AC73" s="381"/>
      <c r="AD73" s="383"/>
      <c r="AE73" s="163"/>
      <c r="AF73" s="384"/>
      <c r="AG73" s="728" t="s">
        <v>706</v>
      </c>
      <c r="AH73" s="729"/>
      <c r="AI73" s="729"/>
      <c r="AJ73" s="730"/>
      <c r="AK73" s="130">
        <f>+AK72+AK58</f>
        <v>982000000</v>
      </c>
      <c r="AL73" s="310"/>
      <c r="AM73" s="238"/>
      <c r="AN73" s="389"/>
      <c r="AO73" s="381"/>
      <c r="AP73" s="381"/>
      <c r="AQ73" s="381"/>
      <c r="AR73" s="381"/>
      <c r="AS73" s="381"/>
      <c r="AT73" s="296"/>
      <c r="AU73" s="297"/>
      <c r="AV73" s="296"/>
      <c r="AW73" s="298"/>
      <c r="AX73" s="297"/>
      <c r="AY73" s="297"/>
      <c r="AZ73" s="296"/>
      <c r="BA73" s="297"/>
      <c r="BB73" s="297"/>
      <c r="BC73" s="297"/>
      <c r="BD73" s="297"/>
      <c r="BE73" s="425"/>
      <c r="BF73" s="299"/>
      <c r="BG73" s="46"/>
      <c r="BJ73" s="102"/>
      <c r="BK73" s="381"/>
      <c r="BL73" s="486"/>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row>
    <row r="74" spans="1:94" s="48" customFormat="1" ht="65.099999999999994" customHeight="1" x14ac:dyDescent="0.25">
      <c r="A74" s="698" t="s">
        <v>265</v>
      </c>
      <c r="B74" s="701" t="s">
        <v>266</v>
      </c>
      <c r="C74" s="638" t="s">
        <v>728</v>
      </c>
      <c r="D74" s="630">
        <v>80</v>
      </c>
      <c r="E74" s="594" t="s">
        <v>587</v>
      </c>
      <c r="F74" s="705">
        <v>2024130010181</v>
      </c>
      <c r="G74" s="678" t="s">
        <v>924</v>
      </c>
      <c r="H74" s="684" t="s">
        <v>925</v>
      </c>
      <c r="I74" s="594" t="s">
        <v>926</v>
      </c>
      <c r="J74" s="670">
        <v>1</v>
      </c>
      <c r="K74" s="144" t="s">
        <v>927</v>
      </c>
      <c r="L74" s="379"/>
      <c r="M74" s="413" t="s">
        <v>928</v>
      </c>
      <c r="N74" s="379" t="s">
        <v>235</v>
      </c>
      <c r="O74" s="379">
        <v>1</v>
      </c>
      <c r="P74" s="379">
        <v>1</v>
      </c>
      <c r="Q74" s="379">
        <v>0</v>
      </c>
      <c r="R74" s="455">
        <v>0</v>
      </c>
      <c r="S74" s="394">
        <f>SUM(O74:R74)</f>
        <v>2</v>
      </c>
      <c r="T74" s="451"/>
      <c r="U74" s="235">
        <v>45658</v>
      </c>
      <c r="V74" s="235">
        <v>46022</v>
      </c>
      <c r="W74" s="236">
        <f t="shared" si="5"/>
        <v>364</v>
      </c>
      <c r="X74" s="236"/>
      <c r="Y74" s="395" t="s">
        <v>235</v>
      </c>
      <c r="Z74" s="379" t="s">
        <v>929</v>
      </c>
      <c r="AA74" s="144" t="s">
        <v>839</v>
      </c>
      <c r="AB74" s="144" t="s">
        <v>840</v>
      </c>
      <c r="AC74" s="379" t="s">
        <v>737</v>
      </c>
      <c r="AD74" s="413" t="s">
        <v>235</v>
      </c>
      <c r="AE74" s="291" t="s">
        <v>235</v>
      </c>
      <c r="AF74" s="379" t="s">
        <v>235</v>
      </c>
      <c r="AG74" s="292" t="s">
        <v>717</v>
      </c>
      <c r="AH74" s="379"/>
      <c r="AI74" s="293" t="s">
        <v>235</v>
      </c>
      <c r="AJ74" s="293" t="s">
        <v>235</v>
      </c>
      <c r="AK74" s="132"/>
      <c r="AL74" s="237">
        <v>0</v>
      </c>
      <c r="AM74" s="238"/>
      <c r="AN74" s="294" t="s">
        <v>717</v>
      </c>
      <c r="AO74" s="174" t="s">
        <v>930</v>
      </c>
      <c r="AP74" s="174"/>
      <c r="AQ74" s="174"/>
      <c r="AR74" s="174"/>
      <c r="AS74" s="174"/>
      <c r="AT74" s="174"/>
      <c r="AU74" s="174"/>
      <c r="AV74" s="174"/>
      <c r="AW74" s="174"/>
      <c r="AX74" s="351">
        <v>0</v>
      </c>
      <c r="AY74" s="105"/>
      <c r="AZ74" s="351">
        <v>0</v>
      </c>
      <c r="BA74" s="105"/>
      <c r="BB74" s="105"/>
      <c r="BC74" s="174"/>
      <c r="BD74" s="105"/>
      <c r="BE74" s="105"/>
      <c r="BF74" s="301" t="s">
        <v>931</v>
      </c>
      <c r="BG74" s="413" t="s">
        <v>932</v>
      </c>
      <c r="BH74" s="145"/>
      <c r="BI74" s="145"/>
      <c r="BJ74" s="295"/>
      <c r="BK74" s="750" t="s">
        <v>587</v>
      </c>
      <c r="BL74" s="500"/>
      <c r="BM74" s="498" t="s">
        <v>587</v>
      </c>
    </row>
    <row r="75" spans="1:94" s="48" customFormat="1" ht="65.099999999999994" customHeight="1" x14ac:dyDescent="0.25">
      <c r="A75" s="699"/>
      <c r="B75" s="536"/>
      <c r="C75" s="545"/>
      <c r="D75" s="533"/>
      <c r="E75" s="541"/>
      <c r="F75" s="706"/>
      <c r="G75" s="679"/>
      <c r="H75" s="629"/>
      <c r="I75" s="541"/>
      <c r="J75" s="631"/>
      <c r="K75" s="105" t="s">
        <v>933</v>
      </c>
      <c r="L75" s="381"/>
      <c r="M75" s="383" t="s">
        <v>934</v>
      </c>
      <c r="N75" s="381" t="s">
        <v>235</v>
      </c>
      <c r="O75" s="381">
        <v>1</v>
      </c>
      <c r="P75" s="381">
        <v>1</v>
      </c>
      <c r="Q75" s="381">
        <v>0</v>
      </c>
      <c r="R75" s="456">
        <v>0</v>
      </c>
      <c r="S75" s="393">
        <f t="shared" ref="S75:S138" si="7">SUM(O75:R75)</f>
        <v>2</v>
      </c>
      <c r="T75" s="446"/>
      <c r="U75" s="103">
        <v>45658</v>
      </c>
      <c r="V75" s="103">
        <v>46022</v>
      </c>
      <c r="W75" s="104">
        <f t="shared" si="5"/>
        <v>364</v>
      </c>
      <c r="X75" s="104"/>
      <c r="Y75" s="389" t="s">
        <v>235</v>
      </c>
      <c r="Z75" s="381" t="s">
        <v>929</v>
      </c>
      <c r="AA75" s="105" t="s">
        <v>839</v>
      </c>
      <c r="AB75" s="105" t="s">
        <v>840</v>
      </c>
      <c r="AC75" s="381" t="s">
        <v>737</v>
      </c>
      <c r="AD75" s="383" t="s">
        <v>235</v>
      </c>
      <c r="AE75" s="163" t="s">
        <v>235</v>
      </c>
      <c r="AF75" s="381" t="s">
        <v>235</v>
      </c>
      <c r="AG75" s="79"/>
      <c r="AH75" s="381"/>
      <c r="AI75" s="164" t="s">
        <v>235</v>
      </c>
      <c r="AJ75" s="164" t="s">
        <v>235</v>
      </c>
      <c r="AK75" s="107"/>
      <c r="AL75" s="108">
        <v>0</v>
      </c>
      <c r="AM75" s="109"/>
      <c r="AN75" s="176"/>
      <c r="AO75" s="177"/>
      <c r="AP75" s="177"/>
      <c r="AQ75" s="177"/>
      <c r="AR75" s="177"/>
      <c r="AS75" s="177"/>
      <c r="AT75" s="177"/>
      <c r="AU75" s="177"/>
      <c r="AV75" s="177"/>
      <c r="AW75" s="177"/>
      <c r="AX75" s="351">
        <v>0</v>
      </c>
      <c r="AY75" s="105"/>
      <c r="AZ75" s="351">
        <v>0</v>
      </c>
      <c r="BA75" s="105"/>
      <c r="BB75" s="105"/>
      <c r="BC75" s="177"/>
      <c r="BD75" s="105"/>
      <c r="BE75" s="105"/>
      <c r="BF75" s="302" t="s">
        <v>935</v>
      </c>
      <c r="BG75" s="383" t="s">
        <v>936</v>
      </c>
      <c r="BH75" s="47"/>
      <c r="BI75" s="47"/>
      <c r="BJ75" s="102"/>
      <c r="BK75" s="748"/>
      <c r="BL75" s="486"/>
      <c r="BM75" s="498"/>
    </row>
    <row r="76" spans="1:94" s="48" customFormat="1" ht="65.099999999999994" customHeight="1" x14ac:dyDescent="0.25">
      <c r="A76" s="699"/>
      <c r="B76" s="536"/>
      <c r="C76" s="545"/>
      <c r="D76" s="533"/>
      <c r="E76" s="541"/>
      <c r="F76" s="706"/>
      <c r="G76" s="679"/>
      <c r="H76" s="629"/>
      <c r="I76" s="541"/>
      <c r="J76" s="631"/>
      <c r="K76" s="105" t="s">
        <v>937</v>
      </c>
      <c r="L76" s="381"/>
      <c r="M76" s="383" t="s">
        <v>938</v>
      </c>
      <c r="N76" s="381" t="s">
        <v>235</v>
      </c>
      <c r="O76" s="381">
        <v>0</v>
      </c>
      <c r="P76" s="381">
        <v>0</v>
      </c>
      <c r="Q76" s="381">
        <v>78</v>
      </c>
      <c r="R76" s="456">
        <v>11</v>
      </c>
      <c r="S76" s="393">
        <f t="shared" si="7"/>
        <v>89</v>
      </c>
      <c r="T76" s="446"/>
      <c r="U76" s="103">
        <v>45658</v>
      </c>
      <c r="V76" s="103">
        <v>46022</v>
      </c>
      <c r="W76" s="104">
        <f t="shared" si="5"/>
        <v>364</v>
      </c>
      <c r="X76" s="104"/>
      <c r="Y76" s="389" t="s">
        <v>235</v>
      </c>
      <c r="Z76" s="381" t="s">
        <v>929</v>
      </c>
      <c r="AA76" s="105" t="s">
        <v>839</v>
      </c>
      <c r="AB76" s="105" t="s">
        <v>840</v>
      </c>
      <c r="AC76" s="381" t="s">
        <v>737</v>
      </c>
      <c r="AD76" s="383" t="s">
        <v>235</v>
      </c>
      <c r="AE76" s="163" t="s">
        <v>235</v>
      </c>
      <c r="AF76" s="381" t="s">
        <v>235</v>
      </c>
      <c r="AG76" s="79"/>
      <c r="AH76" s="381"/>
      <c r="AI76" s="164" t="s">
        <v>235</v>
      </c>
      <c r="AJ76" s="164" t="s">
        <v>235</v>
      </c>
      <c r="AK76" s="107"/>
      <c r="AL76" s="108">
        <v>0</v>
      </c>
      <c r="AM76" s="109"/>
      <c r="AN76" s="176"/>
      <c r="AO76" s="177"/>
      <c r="AP76" s="177"/>
      <c r="AQ76" s="177"/>
      <c r="AR76" s="177"/>
      <c r="AS76" s="177"/>
      <c r="AT76" s="177"/>
      <c r="AU76" s="177"/>
      <c r="AV76" s="177"/>
      <c r="AW76" s="177"/>
      <c r="AX76" s="351">
        <v>0</v>
      </c>
      <c r="AY76" s="105"/>
      <c r="AZ76" s="351">
        <v>0</v>
      </c>
      <c r="BA76" s="105"/>
      <c r="BB76" s="105"/>
      <c r="BC76" s="177"/>
      <c r="BD76" s="105"/>
      <c r="BE76" s="105"/>
      <c r="BF76" s="302" t="s">
        <v>939</v>
      </c>
      <c r="BG76" s="383" t="s">
        <v>940</v>
      </c>
      <c r="BH76" s="47"/>
      <c r="BI76" s="47"/>
      <c r="BJ76" s="102"/>
      <c r="BK76" s="748"/>
      <c r="BL76" s="486"/>
      <c r="BM76" s="498"/>
    </row>
    <row r="77" spans="1:94" s="48" customFormat="1" ht="65.099999999999994" customHeight="1" x14ac:dyDescent="0.25">
      <c r="A77" s="699"/>
      <c r="B77" s="536"/>
      <c r="C77" s="545"/>
      <c r="D77" s="533"/>
      <c r="E77" s="541"/>
      <c r="F77" s="706"/>
      <c r="G77" s="679"/>
      <c r="H77" s="629"/>
      <c r="I77" s="541"/>
      <c r="J77" s="631"/>
      <c r="K77" s="105" t="s">
        <v>941</v>
      </c>
      <c r="L77" s="381"/>
      <c r="M77" s="383" t="s">
        <v>942</v>
      </c>
      <c r="N77" s="381">
        <v>1</v>
      </c>
      <c r="O77" s="381">
        <v>0</v>
      </c>
      <c r="P77" s="381">
        <v>0</v>
      </c>
      <c r="Q77" s="381">
        <v>0</v>
      </c>
      <c r="R77" s="456">
        <v>1</v>
      </c>
      <c r="S77" s="393">
        <f t="shared" si="7"/>
        <v>1</v>
      </c>
      <c r="T77" s="446">
        <f t="shared" ref="T77:T82" si="8">+S77/N77</f>
        <v>1</v>
      </c>
      <c r="U77" s="103">
        <v>45658</v>
      </c>
      <c r="V77" s="103">
        <v>46022</v>
      </c>
      <c r="W77" s="104">
        <f t="shared" si="5"/>
        <v>364</v>
      </c>
      <c r="X77" s="104"/>
      <c r="Y77" s="389" t="s">
        <v>943</v>
      </c>
      <c r="Z77" s="381" t="s">
        <v>929</v>
      </c>
      <c r="AA77" s="105" t="s">
        <v>714</v>
      </c>
      <c r="AB77" s="105" t="s">
        <v>823</v>
      </c>
      <c r="AC77" s="381" t="s">
        <v>668</v>
      </c>
      <c r="AD77" s="383" t="s">
        <v>941</v>
      </c>
      <c r="AE77" s="178">
        <v>25000000</v>
      </c>
      <c r="AF77" s="178" t="s">
        <v>723</v>
      </c>
      <c r="AG77" s="79"/>
      <c r="AH77" s="381"/>
      <c r="AI77" s="179">
        <v>25000000</v>
      </c>
      <c r="AJ77" s="179">
        <v>25000000</v>
      </c>
      <c r="AK77" s="107"/>
      <c r="AL77" s="108">
        <v>25000000</v>
      </c>
      <c r="AM77" s="109"/>
      <c r="AN77" s="176"/>
      <c r="AO77" s="177"/>
      <c r="AP77" s="177"/>
      <c r="AQ77" s="177"/>
      <c r="AR77" s="177"/>
      <c r="AS77" s="177"/>
      <c r="AT77" s="177"/>
      <c r="AU77" s="177"/>
      <c r="AV77" s="177"/>
      <c r="AW77" s="177"/>
      <c r="AX77" s="351">
        <v>25000000</v>
      </c>
      <c r="AY77" s="105"/>
      <c r="AZ77" s="351">
        <v>0</v>
      </c>
      <c r="BA77" s="105"/>
      <c r="BB77" s="105"/>
      <c r="BC77" s="177"/>
      <c r="BD77" s="105"/>
      <c r="BE77" s="105"/>
      <c r="BF77" s="303" t="s">
        <v>944</v>
      </c>
      <c r="BG77" s="383" t="s">
        <v>944</v>
      </c>
      <c r="BH77" s="47"/>
      <c r="BI77" s="47"/>
      <c r="BJ77" s="102"/>
      <c r="BK77" s="748"/>
      <c r="BL77" s="486"/>
      <c r="BM77" s="498"/>
    </row>
    <row r="78" spans="1:94" s="48" customFormat="1" ht="65.099999999999994" customHeight="1" x14ac:dyDescent="0.25">
      <c r="A78" s="699"/>
      <c r="B78" s="536"/>
      <c r="C78" s="545"/>
      <c r="D78" s="533"/>
      <c r="E78" s="541"/>
      <c r="F78" s="706"/>
      <c r="G78" s="679"/>
      <c r="H78" s="629"/>
      <c r="I78" s="541"/>
      <c r="J78" s="631"/>
      <c r="K78" s="105" t="s">
        <v>945</v>
      </c>
      <c r="L78" s="381"/>
      <c r="M78" s="383" t="s">
        <v>946</v>
      </c>
      <c r="N78" s="381">
        <v>10</v>
      </c>
      <c r="O78" s="381">
        <v>2</v>
      </c>
      <c r="P78" s="381">
        <v>4</v>
      </c>
      <c r="Q78" s="381">
        <v>1</v>
      </c>
      <c r="R78" s="456">
        <v>10</v>
      </c>
      <c r="S78" s="393">
        <f t="shared" si="7"/>
        <v>17</v>
      </c>
      <c r="T78" s="446">
        <v>1</v>
      </c>
      <c r="U78" s="103">
        <v>45658</v>
      </c>
      <c r="V78" s="103">
        <v>46022</v>
      </c>
      <c r="W78" s="104">
        <f t="shared" si="5"/>
        <v>364</v>
      </c>
      <c r="X78" s="104"/>
      <c r="Y78" s="389" t="s">
        <v>947</v>
      </c>
      <c r="Z78" s="381" t="s">
        <v>929</v>
      </c>
      <c r="AA78" s="105" t="s">
        <v>714</v>
      </c>
      <c r="AB78" s="105" t="s">
        <v>823</v>
      </c>
      <c r="AC78" s="381" t="s">
        <v>668</v>
      </c>
      <c r="AD78" s="383" t="s">
        <v>948</v>
      </c>
      <c r="AE78" s="163">
        <v>50000000</v>
      </c>
      <c r="AF78" s="163" t="s">
        <v>694</v>
      </c>
      <c r="AG78" s="79"/>
      <c r="AH78" s="381"/>
      <c r="AI78" s="164">
        <v>50000000</v>
      </c>
      <c r="AJ78" s="164">
        <v>50000000</v>
      </c>
      <c r="AK78" s="107"/>
      <c r="AL78" s="108">
        <v>50000000</v>
      </c>
      <c r="AM78" s="109"/>
      <c r="AN78" s="176"/>
      <c r="AO78" s="177"/>
      <c r="AP78" s="177"/>
      <c r="AQ78" s="177"/>
      <c r="AR78" s="177"/>
      <c r="AS78" s="177"/>
      <c r="AT78" s="177"/>
      <c r="AU78" s="177"/>
      <c r="AV78" s="177"/>
      <c r="AW78" s="177"/>
      <c r="AX78" s="351">
        <v>49508627.450980395</v>
      </c>
      <c r="AY78" s="105"/>
      <c r="AZ78" s="351">
        <v>46077525.882352941</v>
      </c>
      <c r="BA78" s="105"/>
      <c r="BB78" s="105"/>
      <c r="BC78" s="177"/>
      <c r="BD78" s="105"/>
      <c r="BE78" s="105"/>
      <c r="BF78" s="281" t="s">
        <v>949</v>
      </c>
      <c r="BG78" s="383" t="s">
        <v>950</v>
      </c>
      <c r="BH78" s="47"/>
      <c r="BI78" s="47"/>
      <c r="BJ78" s="102"/>
      <c r="BK78" s="748"/>
      <c r="BL78" s="486"/>
      <c r="BM78" s="498"/>
    </row>
    <row r="79" spans="1:94" s="48" customFormat="1" ht="65.099999999999994" customHeight="1" x14ac:dyDescent="0.25">
      <c r="A79" s="699"/>
      <c r="B79" s="536"/>
      <c r="C79" s="545"/>
      <c r="D79" s="533"/>
      <c r="E79" s="541"/>
      <c r="F79" s="706"/>
      <c r="G79" s="679"/>
      <c r="H79" s="629"/>
      <c r="I79" s="541"/>
      <c r="J79" s="631"/>
      <c r="K79" s="105" t="s">
        <v>951</v>
      </c>
      <c r="L79" s="381"/>
      <c r="M79" s="383" t="s">
        <v>952</v>
      </c>
      <c r="N79" s="381">
        <v>20</v>
      </c>
      <c r="O79" s="381">
        <v>6</v>
      </c>
      <c r="P79" s="381">
        <v>6</v>
      </c>
      <c r="Q79" s="381">
        <v>6</v>
      </c>
      <c r="R79" s="456">
        <v>11</v>
      </c>
      <c r="S79" s="393">
        <f>SUM(O79:R79)</f>
        <v>29</v>
      </c>
      <c r="T79" s="446">
        <v>1</v>
      </c>
      <c r="U79" s="103">
        <v>45658</v>
      </c>
      <c r="V79" s="103">
        <v>46022</v>
      </c>
      <c r="W79" s="104">
        <f t="shared" si="5"/>
        <v>364</v>
      </c>
      <c r="X79" s="104"/>
      <c r="Y79" s="389" t="s">
        <v>235</v>
      </c>
      <c r="Z79" s="381" t="s">
        <v>929</v>
      </c>
      <c r="AA79" s="105" t="s">
        <v>839</v>
      </c>
      <c r="AB79" s="105" t="s">
        <v>840</v>
      </c>
      <c r="AC79" s="381" t="s">
        <v>737</v>
      </c>
      <c r="AD79" s="383" t="s">
        <v>235</v>
      </c>
      <c r="AE79" s="163" t="s">
        <v>235</v>
      </c>
      <c r="AF79" s="381" t="s">
        <v>235</v>
      </c>
      <c r="AG79" s="79"/>
      <c r="AH79" s="381"/>
      <c r="AI79" s="164" t="s">
        <v>235</v>
      </c>
      <c r="AJ79" s="164" t="s">
        <v>235</v>
      </c>
      <c r="AK79" s="107"/>
      <c r="AL79" s="108">
        <v>0</v>
      </c>
      <c r="AM79" s="109"/>
      <c r="AN79" s="176"/>
      <c r="AO79" s="177"/>
      <c r="AP79" s="177"/>
      <c r="AQ79" s="177"/>
      <c r="AR79" s="177"/>
      <c r="AS79" s="177"/>
      <c r="AT79" s="177"/>
      <c r="AU79" s="177"/>
      <c r="AV79" s="177"/>
      <c r="AW79" s="177"/>
      <c r="AX79" s="351">
        <v>0</v>
      </c>
      <c r="AY79" s="105"/>
      <c r="AZ79" s="351">
        <v>0</v>
      </c>
      <c r="BA79" s="105"/>
      <c r="BB79" s="105"/>
      <c r="BC79" s="177"/>
      <c r="BD79" s="105"/>
      <c r="BE79" s="105"/>
      <c r="BF79" s="281" t="s">
        <v>953</v>
      </c>
      <c r="BG79" s="383" t="s">
        <v>954</v>
      </c>
      <c r="BH79" s="47"/>
      <c r="BI79" s="47"/>
      <c r="BJ79" s="102"/>
      <c r="BK79" s="748"/>
      <c r="BL79" s="486"/>
      <c r="BM79" s="498"/>
    </row>
    <row r="80" spans="1:94" s="48" customFormat="1" ht="65.099999999999994" customHeight="1" x14ac:dyDescent="0.25">
      <c r="A80" s="699"/>
      <c r="B80" s="536"/>
      <c r="C80" s="545"/>
      <c r="D80" s="533"/>
      <c r="E80" s="541"/>
      <c r="F80" s="706"/>
      <c r="G80" s="679"/>
      <c r="H80" s="629"/>
      <c r="I80" s="541"/>
      <c r="J80" s="631"/>
      <c r="K80" s="105" t="s">
        <v>955</v>
      </c>
      <c r="L80" s="381"/>
      <c r="M80" s="383" t="s">
        <v>799</v>
      </c>
      <c r="N80" s="381">
        <v>1</v>
      </c>
      <c r="O80" s="381">
        <v>1</v>
      </c>
      <c r="P80" s="381">
        <v>1</v>
      </c>
      <c r="Q80" s="381">
        <v>0</v>
      </c>
      <c r="R80" s="456">
        <v>0</v>
      </c>
      <c r="S80" s="393">
        <f t="shared" si="7"/>
        <v>2</v>
      </c>
      <c r="T80" s="446">
        <f>IF(S80/N80&gt;1,1,S80/N80)</f>
        <v>1</v>
      </c>
      <c r="U80" s="103">
        <v>45658</v>
      </c>
      <c r="V80" s="103">
        <v>46022</v>
      </c>
      <c r="W80" s="104">
        <f t="shared" si="5"/>
        <v>364</v>
      </c>
      <c r="X80" s="104"/>
      <c r="Y80" s="389" t="s">
        <v>235</v>
      </c>
      <c r="Z80" s="381" t="s">
        <v>929</v>
      </c>
      <c r="AA80" s="105" t="s">
        <v>714</v>
      </c>
      <c r="AB80" s="105" t="s">
        <v>823</v>
      </c>
      <c r="AC80" s="381" t="s">
        <v>668</v>
      </c>
      <c r="AD80" s="383" t="s">
        <v>956</v>
      </c>
      <c r="AE80" s="178">
        <v>250000000</v>
      </c>
      <c r="AF80" s="178" t="s">
        <v>677</v>
      </c>
      <c r="AG80" s="79"/>
      <c r="AH80" s="381"/>
      <c r="AI80" s="179">
        <v>250000000</v>
      </c>
      <c r="AJ80" s="179">
        <v>250000000</v>
      </c>
      <c r="AK80" s="107"/>
      <c r="AL80" s="108">
        <v>250000000</v>
      </c>
      <c r="AM80" s="109"/>
      <c r="AN80" s="176"/>
      <c r="AO80" s="177"/>
      <c r="AP80" s="105"/>
      <c r="AQ80" s="105"/>
      <c r="AR80" s="105"/>
      <c r="AS80" s="105"/>
      <c r="AT80" s="304"/>
      <c r="AU80" s="177"/>
      <c r="AV80" s="177"/>
      <c r="AW80" s="177"/>
      <c r="AX80" s="351">
        <v>225431372.5490196</v>
      </c>
      <c r="AY80" s="105"/>
      <c r="AZ80" s="351">
        <v>147235294.11764705</v>
      </c>
      <c r="BA80" s="105"/>
      <c r="BB80" s="105"/>
      <c r="BC80" s="177"/>
      <c r="BD80" s="105"/>
      <c r="BE80" s="105"/>
      <c r="BF80" s="281" t="s">
        <v>957</v>
      </c>
      <c r="BG80" s="383" t="s">
        <v>958</v>
      </c>
      <c r="BH80" s="47"/>
      <c r="BI80" s="47"/>
      <c r="BJ80" s="102"/>
      <c r="BK80" s="748"/>
      <c r="BL80" s="486"/>
      <c r="BM80" s="498"/>
    </row>
    <row r="81" spans="1:65" s="48" customFormat="1" ht="65.099999999999994" customHeight="1" x14ac:dyDescent="0.25">
      <c r="A81" s="699"/>
      <c r="B81" s="536"/>
      <c r="C81" s="545"/>
      <c r="D81" s="533"/>
      <c r="E81" s="541"/>
      <c r="F81" s="706"/>
      <c r="G81" s="679"/>
      <c r="H81" s="629"/>
      <c r="I81" s="541"/>
      <c r="J81" s="631"/>
      <c r="K81" s="105" t="s">
        <v>959</v>
      </c>
      <c r="L81" s="381"/>
      <c r="M81" s="383" t="s">
        <v>960</v>
      </c>
      <c r="N81" s="381">
        <v>10</v>
      </c>
      <c r="O81" s="381">
        <v>3</v>
      </c>
      <c r="P81" s="381">
        <v>7</v>
      </c>
      <c r="Q81" s="381">
        <v>6</v>
      </c>
      <c r="R81" s="456">
        <v>0</v>
      </c>
      <c r="S81" s="393">
        <f t="shared" si="7"/>
        <v>16</v>
      </c>
      <c r="T81" s="446">
        <v>1</v>
      </c>
      <c r="U81" s="103">
        <v>45658</v>
      </c>
      <c r="V81" s="103">
        <v>46022</v>
      </c>
      <c r="W81" s="104">
        <f t="shared" si="5"/>
        <v>364</v>
      </c>
      <c r="X81" s="104"/>
      <c r="Y81" s="389" t="s">
        <v>943</v>
      </c>
      <c r="Z81" s="381" t="s">
        <v>929</v>
      </c>
      <c r="AA81" s="105" t="s">
        <v>714</v>
      </c>
      <c r="AB81" s="105" t="s">
        <v>823</v>
      </c>
      <c r="AC81" s="381" t="s">
        <v>668</v>
      </c>
      <c r="AD81" s="383" t="s">
        <v>959</v>
      </c>
      <c r="AE81" s="178">
        <v>100000000</v>
      </c>
      <c r="AF81" s="178" t="s">
        <v>694</v>
      </c>
      <c r="AG81" s="79"/>
      <c r="AH81" s="381"/>
      <c r="AI81" s="179">
        <v>100000000</v>
      </c>
      <c r="AJ81" s="179">
        <v>100000000</v>
      </c>
      <c r="AK81" s="107"/>
      <c r="AL81" s="108">
        <v>100000000</v>
      </c>
      <c r="AM81" s="109"/>
      <c r="AN81" s="176"/>
      <c r="AO81" s="177"/>
      <c r="AP81" s="105"/>
      <c r="AQ81" s="105"/>
      <c r="AR81" s="105"/>
      <c r="AS81" s="105"/>
      <c r="AT81" s="304"/>
      <c r="AU81" s="177"/>
      <c r="AV81" s="177"/>
      <c r="AW81" s="177"/>
      <c r="AX81" s="351">
        <v>100000000</v>
      </c>
      <c r="AY81" s="105"/>
      <c r="AZ81" s="351">
        <v>100000000</v>
      </c>
      <c r="BA81" s="105"/>
      <c r="BB81" s="105"/>
      <c r="BC81" s="177"/>
      <c r="BD81" s="105"/>
      <c r="BE81" s="105"/>
      <c r="BF81" s="281" t="s">
        <v>961</v>
      </c>
      <c r="BG81" s="383" t="s">
        <v>962</v>
      </c>
      <c r="BH81" s="47"/>
      <c r="BI81" s="47"/>
      <c r="BJ81" s="102"/>
      <c r="BK81" s="748"/>
      <c r="BL81" s="486"/>
      <c r="BM81" s="498"/>
    </row>
    <row r="82" spans="1:65" s="48" customFormat="1" ht="65.099999999999994" customHeight="1" thickBot="1" x14ac:dyDescent="0.3">
      <c r="A82" s="702"/>
      <c r="B82" s="536"/>
      <c r="C82" s="639"/>
      <c r="D82" s="651"/>
      <c r="E82" s="634"/>
      <c r="F82" s="710"/>
      <c r="G82" s="680"/>
      <c r="H82" s="658"/>
      <c r="I82" s="634"/>
      <c r="J82" s="632"/>
      <c r="K82" s="134" t="s">
        <v>963</v>
      </c>
      <c r="L82" s="378"/>
      <c r="M82" s="411" t="s">
        <v>964</v>
      </c>
      <c r="N82" s="378">
        <v>1</v>
      </c>
      <c r="O82" s="378">
        <v>1</v>
      </c>
      <c r="P82" s="378">
        <v>0</v>
      </c>
      <c r="Q82" s="378">
        <v>0</v>
      </c>
      <c r="R82" s="458">
        <v>0</v>
      </c>
      <c r="S82" s="393">
        <f t="shared" si="7"/>
        <v>1</v>
      </c>
      <c r="T82" s="446">
        <f t="shared" si="8"/>
        <v>1</v>
      </c>
      <c r="U82" s="112">
        <v>45658</v>
      </c>
      <c r="V82" s="112">
        <v>46022</v>
      </c>
      <c r="W82" s="113">
        <f t="shared" si="5"/>
        <v>364</v>
      </c>
      <c r="X82" s="113"/>
      <c r="Y82" s="389" t="s">
        <v>943</v>
      </c>
      <c r="Z82" s="400" t="s">
        <v>929</v>
      </c>
      <c r="AA82" s="115" t="s">
        <v>714</v>
      </c>
      <c r="AB82" s="115" t="s">
        <v>823</v>
      </c>
      <c r="AC82" s="400" t="s">
        <v>668</v>
      </c>
      <c r="AD82" s="180" t="s">
        <v>965</v>
      </c>
      <c r="AE82" s="170">
        <v>400000000</v>
      </c>
      <c r="AF82" s="170" t="s">
        <v>702</v>
      </c>
      <c r="AG82" s="181"/>
      <c r="AH82" s="400"/>
      <c r="AI82" s="164">
        <v>400000000</v>
      </c>
      <c r="AJ82" s="164">
        <v>900000000</v>
      </c>
      <c r="AK82" s="136"/>
      <c r="AL82" s="137">
        <v>900000000</v>
      </c>
      <c r="AM82" s="207"/>
      <c r="AN82" s="182"/>
      <c r="AO82" s="183"/>
      <c r="AP82" s="105"/>
      <c r="AQ82" s="105"/>
      <c r="AR82" s="105"/>
      <c r="AS82" s="105"/>
      <c r="AT82" s="305"/>
      <c r="AU82" s="184"/>
      <c r="AV82" s="184"/>
      <c r="AW82" s="184"/>
      <c r="AX82" s="351">
        <v>900000000</v>
      </c>
      <c r="AY82" s="105"/>
      <c r="AZ82" s="351">
        <v>400000000</v>
      </c>
      <c r="BA82" s="105"/>
      <c r="BB82" s="105"/>
      <c r="BC82" s="184"/>
      <c r="BD82" s="105"/>
      <c r="BE82" s="134"/>
      <c r="BF82" s="281" t="s">
        <v>966</v>
      </c>
      <c r="BG82" s="383" t="s">
        <v>967</v>
      </c>
      <c r="BH82" s="47"/>
      <c r="BI82" s="47"/>
      <c r="BJ82" s="102"/>
      <c r="BK82" s="749"/>
      <c r="BL82" s="486"/>
      <c r="BM82" s="498"/>
    </row>
    <row r="83" spans="1:65" s="48" customFormat="1" ht="65.099999999999994" customHeight="1" thickBot="1" x14ac:dyDescent="0.3">
      <c r="A83" s="118"/>
      <c r="B83" s="708"/>
      <c r="C83" s="392"/>
      <c r="D83" s="391"/>
      <c r="E83" s="652" t="s">
        <v>587</v>
      </c>
      <c r="F83" s="650"/>
      <c r="G83" s="650"/>
      <c r="H83" s="650"/>
      <c r="I83" s="650"/>
      <c r="J83" s="650"/>
      <c r="K83" s="650"/>
      <c r="L83" s="650"/>
      <c r="M83" s="650"/>
      <c r="N83" s="650"/>
      <c r="O83" s="650"/>
      <c r="P83" s="650"/>
      <c r="Q83" s="650"/>
      <c r="R83" s="650"/>
      <c r="S83" s="402"/>
      <c r="T83" s="459">
        <f>AVERAGE(T74:T82)</f>
        <v>1</v>
      </c>
      <c r="U83" s="119"/>
      <c r="V83" s="120"/>
      <c r="W83" s="121"/>
      <c r="X83" s="121"/>
      <c r="Y83" s="395"/>
      <c r="Z83" s="391"/>
      <c r="AA83" s="123"/>
      <c r="AB83" s="123"/>
      <c r="AC83" s="391"/>
      <c r="AD83" s="185"/>
      <c r="AE83" s="171"/>
      <c r="AF83" s="171"/>
      <c r="AG83" s="728" t="s">
        <v>706</v>
      </c>
      <c r="AH83" s="729"/>
      <c r="AI83" s="729"/>
      <c r="AJ83" s="730"/>
      <c r="AK83" s="126">
        <v>1325000000</v>
      </c>
      <c r="AL83" s="346">
        <f>SUM(AL74:AL82)</f>
        <v>1325000000</v>
      </c>
      <c r="AM83" s="461">
        <v>1535801821</v>
      </c>
      <c r="AN83" s="462"/>
      <c r="AO83" s="463"/>
      <c r="AP83" s="464"/>
      <c r="AQ83" s="464"/>
      <c r="AR83" s="464"/>
      <c r="AS83" s="464"/>
      <c r="AT83" s="465">
        <v>722040000</v>
      </c>
      <c r="AU83" s="466">
        <f>+AT83/AK83</f>
        <v>0.54493584905660375</v>
      </c>
      <c r="AV83" s="467">
        <v>286969930.88</v>
      </c>
      <c r="AW83" s="468">
        <f>+AV83/AK83</f>
        <v>0.21658107990943395</v>
      </c>
      <c r="AX83" s="469">
        <f>SUM(AX74:AX82)</f>
        <v>1299940000</v>
      </c>
      <c r="AY83" s="470">
        <f>+AX83/AL83</f>
        <v>0.98108679245283015</v>
      </c>
      <c r="AZ83" s="469">
        <f>SUM(AZ74:AZ82)</f>
        <v>693312820</v>
      </c>
      <c r="BA83" s="470">
        <f>+AZ83/AL83</f>
        <v>0.52325495849056602</v>
      </c>
      <c r="BB83" s="471">
        <v>1534178230</v>
      </c>
      <c r="BC83" s="472">
        <f>+BB83/AM83</f>
        <v>0.99894283821141527</v>
      </c>
      <c r="BD83" s="473">
        <v>1411178230</v>
      </c>
      <c r="BE83" s="442">
        <f>+BD83/AM83</f>
        <v>0.91885437997537056</v>
      </c>
      <c r="BF83" s="281"/>
      <c r="BG83" s="46"/>
      <c r="BH83" s="47"/>
      <c r="BI83" s="47"/>
      <c r="BJ83" s="102"/>
      <c r="BK83" s="381"/>
      <c r="BL83" s="486"/>
      <c r="BM83" s="47"/>
    </row>
    <row r="84" spans="1:65" s="48" customFormat="1" ht="65.099999999999994" customHeight="1" x14ac:dyDescent="0.25">
      <c r="A84" s="698" t="s">
        <v>283</v>
      </c>
      <c r="B84" s="674" t="s">
        <v>284</v>
      </c>
      <c r="C84" s="638" t="s">
        <v>968</v>
      </c>
      <c r="D84" s="630">
        <v>9800</v>
      </c>
      <c r="E84" s="594" t="s">
        <v>588</v>
      </c>
      <c r="F84" s="705">
        <v>202400000003135</v>
      </c>
      <c r="G84" s="537" t="s">
        <v>969</v>
      </c>
      <c r="H84" s="594" t="s">
        <v>970</v>
      </c>
      <c r="I84" s="594" t="s">
        <v>971</v>
      </c>
      <c r="J84" s="669">
        <v>1</v>
      </c>
      <c r="K84" s="144" t="s">
        <v>972</v>
      </c>
      <c r="L84" s="379" t="s">
        <v>663</v>
      </c>
      <c r="M84" s="413" t="s">
        <v>973</v>
      </c>
      <c r="N84" s="379">
        <v>15</v>
      </c>
      <c r="O84" s="379">
        <v>0</v>
      </c>
      <c r="P84" s="379">
        <v>0</v>
      </c>
      <c r="Q84" s="379">
        <v>0</v>
      </c>
      <c r="R84" s="455">
        <v>41</v>
      </c>
      <c r="S84" s="393">
        <f t="shared" si="7"/>
        <v>41</v>
      </c>
      <c r="T84" s="451">
        <v>1</v>
      </c>
      <c r="U84" s="93">
        <v>45658</v>
      </c>
      <c r="V84" s="93">
        <v>46022</v>
      </c>
      <c r="W84" s="94">
        <f>+V84-U84</f>
        <v>364</v>
      </c>
      <c r="X84" s="94"/>
      <c r="Y84" s="95"/>
      <c r="Z84" s="399" t="s">
        <v>974</v>
      </c>
      <c r="AA84" s="96" t="s">
        <v>975</v>
      </c>
      <c r="AB84" s="96" t="s">
        <v>976</v>
      </c>
      <c r="AC84" s="399" t="s">
        <v>668</v>
      </c>
      <c r="AD84" s="187" t="s">
        <v>977</v>
      </c>
      <c r="AE84" s="188">
        <v>100000000</v>
      </c>
      <c r="AF84" s="189" t="s">
        <v>723</v>
      </c>
      <c r="AG84" s="641" t="s">
        <v>717</v>
      </c>
      <c r="AH84" s="190"/>
      <c r="AI84" s="149">
        <v>100000000</v>
      </c>
      <c r="AJ84" s="149">
        <v>100000000</v>
      </c>
      <c r="AK84" s="99"/>
      <c r="AL84" s="100">
        <v>100000000</v>
      </c>
      <c r="AM84" s="109"/>
      <c r="AN84" s="642" t="s">
        <v>717</v>
      </c>
      <c r="AO84" s="533" t="s">
        <v>978</v>
      </c>
      <c r="AP84" s="381"/>
      <c r="AQ84" s="381"/>
      <c r="AR84" s="381"/>
      <c r="AS84" s="381"/>
      <c r="AT84" s="381"/>
      <c r="AU84" s="381"/>
      <c r="AV84" s="381"/>
      <c r="AW84" s="381"/>
      <c r="AX84" s="109">
        <v>57745454.545454547</v>
      </c>
      <c r="AY84" s="381"/>
      <c r="AZ84" s="109">
        <v>31636363.636363637</v>
      </c>
      <c r="BA84" s="381"/>
      <c r="BB84" s="381"/>
      <c r="BC84" s="381"/>
      <c r="BD84" s="381"/>
      <c r="BE84" s="379"/>
      <c r="BF84" s="281" t="s">
        <v>979</v>
      </c>
      <c r="BG84" s="383" t="s">
        <v>980</v>
      </c>
      <c r="BH84" s="47"/>
      <c r="BI84" s="47"/>
      <c r="BJ84" s="102"/>
      <c r="BK84" s="750" t="s">
        <v>588</v>
      </c>
      <c r="BL84" s="486"/>
      <c r="BM84" s="494" t="s">
        <v>1739</v>
      </c>
    </row>
    <row r="85" spans="1:65" s="48" customFormat="1" ht="65.099999999999994" customHeight="1" x14ac:dyDescent="0.25">
      <c r="A85" s="699"/>
      <c r="B85" s="579"/>
      <c r="C85" s="545"/>
      <c r="D85" s="533"/>
      <c r="E85" s="541"/>
      <c r="F85" s="706"/>
      <c r="G85" s="533"/>
      <c r="H85" s="541"/>
      <c r="I85" s="541"/>
      <c r="J85" s="670"/>
      <c r="K85" s="105" t="s">
        <v>981</v>
      </c>
      <c r="L85" s="381" t="s">
        <v>663</v>
      </c>
      <c r="M85" s="383" t="s">
        <v>982</v>
      </c>
      <c r="N85" s="381">
        <v>1</v>
      </c>
      <c r="O85" s="381">
        <v>0</v>
      </c>
      <c r="P85" s="381">
        <v>0</v>
      </c>
      <c r="Q85" s="389">
        <v>0</v>
      </c>
      <c r="R85" s="456">
        <v>1</v>
      </c>
      <c r="S85" s="393">
        <f t="shared" si="7"/>
        <v>1</v>
      </c>
      <c r="T85" s="451">
        <f>+S85/N85</f>
        <v>1</v>
      </c>
      <c r="U85" s="103">
        <v>45658</v>
      </c>
      <c r="V85" s="103">
        <v>46022</v>
      </c>
      <c r="W85" s="104">
        <f>+V85-U85</f>
        <v>364</v>
      </c>
      <c r="X85" s="104"/>
      <c r="Y85" s="408"/>
      <c r="Z85" s="381" t="s">
        <v>974</v>
      </c>
      <c r="AA85" s="105" t="s">
        <v>975</v>
      </c>
      <c r="AB85" s="105" t="s">
        <v>976</v>
      </c>
      <c r="AC85" s="381" t="s">
        <v>668</v>
      </c>
      <c r="AD85" s="191" t="s">
        <v>983</v>
      </c>
      <c r="AE85" s="149">
        <v>200000000</v>
      </c>
      <c r="AF85" s="150" t="s">
        <v>723</v>
      </c>
      <c r="AG85" s="642"/>
      <c r="AH85" s="78"/>
      <c r="AI85" s="149">
        <v>200000000</v>
      </c>
      <c r="AJ85" s="149">
        <v>0</v>
      </c>
      <c r="AK85" s="107"/>
      <c r="AL85" s="108">
        <v>0</v>
      </c>
      <c r="AM85" s="109"/>
      <c r="AN85" s="642"/>
      <c r="AO85" s="533"/>
      <c r="AP85" s="381"/>
      <c r="AQ85" s="381"/>
      <c r="AR85" s="381"/>
      <c r="AS85" s="381"/>
      <c r="AT85" s="381"/>
      <c r="AU85" s="381"/>
      <c r="AV85" s="381"/>
      <c r="AW85" s="381"/>
      <c r="AX85" s="109">
        <v>0</v>
      </c>
      <c r="AY85" s="381"/>
      <c r="AZ85" s="109">
        <v>0</v>
      </c>
      <c r="BA85" s="381"/>
      <c r="BB85" s="381"/>
      <c r="BC85" s="381"/>
      <c r="BD85" s="381"/>
      <c r="BE85" s="381"/>
      <c r="BF85" s="281" t="s">
        <v>984</v>
      </c>
      <c r="BG85" s="383" t="s">
        <v>980</v>
      </c>
      <c r="BH85" s="47"/>
      <c r="BI85" s="47"/>
      <c r="BJ85" s="102"/>
      <c r="BK85" s="748"/>
      <c r="BL85" s="486"/>
      <c r="BM85" s="494" t="s">
        <v>1740</v>
      </c>
    </row>
    <row r="86" spans="1:65" s="48" customFormat="1" ht="65.099999999999994" customHeight="1" x14ac:dyDescent="0.25">
      <c r="A86" s="699"/>
      <c r="B86" s="579"/>
      <c r="C86" s="545"/>
      <c r="D86" s="533"/>
      <c r="E86" s="541"/>
      <c r="F86" s="706"/>
      <c r="G86" s="533"/>
      <c r="H86" s="541" t="s">
        <v>985</v>
      </c>
      <c r="I86" s="541" t="s">
        <v>986</v>
      </c>
      <c r="J86" s="632">
        <v>1</v>
      </c>
      <c r="K86" s="105" t="s">
        <v>987</v>
      </c>
      <c r="L86" s="381" t="s">
        <v>663</v>
      </c>
      <c r="M86" s="383" t="s">
        <v>988</v>
      </c>
      <c r="N86" s="381">
        <v>1</v>
      </c>
      <c r="O86" s="381">
        <v>0</v>
      </c>
      <c r="P86" s="381">
        <v>0</v>
      </c>
      <c r="Q86" s="381">
        <v>0.3</v>
      </c>
      <c r="R86" s="456">
        <v>0.7</v>
      </c>
      <c r="S86" s="393">
        <f t="shared" si="7"/>
        <v>1</v>
      </c>
      <c r="T86" s="451">
        <f>+S86/N86</f>
        <v>1</v>
      </c>
      <c r="U86" s="103">
        <v>45658</v>
      </c>
      <c r="V86" s="103">
        <v>46022</v>
      </c>
      <c r="W86" s="104">
        <f>+V86-U86</f>
        <v>364</v>
      </c>
      <c r="X86" s="104"/>
      <c r="Y86" s="408"/>
      <c r="Z86" s="381" t="s">
        <v>974</v>
      </c>
      <c r="AA86" s="105" t="s">
        <v>975</v>
      </c>
      <c r="AB86" s="105" t="s">
        <v>976</v>
      </c>
      <c r="AC86" s="381" t="s">
        <v>668</v>
      </c>
      <c r="AD86" s="191" t="s">
        <v>989</v>
      </c>
      <c r="AE86" s="149">
        <v>50000000</v>
      </c>
      <c r="AF86" s="150" t="s">
        <v>677</v>
      </c>
      <c r="AG86" s="642"/>
      <c r="AH86" s="78"/>
      <c r="AI86" s="149">
        <v>50000000</v>
      </c>
      <c r="AJ86" s="149">
        <v>50000000</v>
      </c>
      <c r="AK86" s="107"/>
      <c r="AL86" s="108">
        <v>50000000</v>
      </c>
      <c r="AM86" s="109"/>
      <c r="AN86" s="642"/>
      <c r="AO86" s="533"/>
      <c r="AP86" s="381"/>
      <c r="AQ86" s="381"/>
      <c r="AR86" s="381"/>
      <c r="AS86" s="381"/>
      <c r="AT86" s="381"/>
      <c r="AU86" s="381"/>
      <c r="AV86" s="381"/>
      <c r="AW86" s="381"/>
      <c r="AX86" s="109">
        <v>14436363.636363637</v>
      </c>
      <c r="AY86" s="381"/>
      <c r="AZ86" s="109">
        <v>7909090.9090909092</v>
      </c>
      <c r="BA86" s="381"/>
      <c r="BB86" s="47"/>
      <c r="BC86" s="47"/>
      <c r="BD86" s="381"/>
      <c r="BE86" s="381"/>
      <c r="BF86" s="281" t="s">
        <v>979</v>
      </c>
      <c r="BG86" s="383" t="s">
        <v>990</v>
      </c>
      <c r="BH86" s="47"/>
      <c r="BI86" s="47"/>
      <c r="BJ86" s="102"/>
      <c r="BK86" s="748"/>
      <c r="BL86" s="486"/>
      <c r="BM86" s="494" t="s">
        <v>1741</v>
      </c>
    </row>
    <row r="87" spans="1:65" s="48" customFormat="1" ht="65.099999999999994" customHeight="1" thickBot="1" x14ac:dyDescent="0.3">
      <c r="A87" s="702"/>
      <c r="B87" s="579"/>
      <c r="C87" s="639"/>
      <c r="D87" s="651"/>
      <c r="E87" s="634"/>
      <c r="F87" s="710"/>
      <c r="G87" s="535"/>
      <c r="H87" s="634"/>
      <c r="I87" s="634"/>
      <c r="J87" s="669"/>
      <c r="K87" s="134" t="s">
        <v>991</v>
      </c>
      <c r="L87" s="378" t="s">
        <v>663</v>
      </c>
      <c r="M87" s="411" t="s">
        <v>992</v>
      </c>
      <c r="N87" s="378">
        <v>1500</v>
      </c>
      <c r="O87" s="378">
        <v>0</v>
      </c>
      <c r="P87" s="378">
        <v>353</v>
      </c>
      <c r="Q87" s="378">
        <v>286</v>
      </c>
      <c r="R87" s="458">
        <v>614</v>
      </c>
      <c r="S87" s="393">
        <f t="shared" si="7"/>
        <v>1253</v>
      </c>
      <c r="T87" s="451">
        <f>+S87/N87</f>
        <v>0.83533333333333337</v>
      </c>
      <c r="U87" s="112">
        <v>45658</v>
      </c>
      <c r="V87" s="112">
        <v>46022</v>
      </c>
      <c r="W87" s="113">
        <f>+V87-U87</f>
        <v>364</v>
      </c>
      <c r="X87" s="113"/>
      <c r="Y87" s="400" t="s">
        <v>993</v>
      </c>
      <c r="Z87" s="400" t="s">
        <v>974</v>
      </c>
      <c r="AA87" s="115" t="s">
        <v>975</v>
      </c>
      <c r="AB87" s="115" t="s">
        <v>976</v>
      </c>
      <c r="AC87" s="400" t="s">
        <v>668</v>
      </c>
      <c r="AD87" s="192" t="s">
        <v>994</v>
      </c>
      <c r="AE87" s="193">
        <v>150000000</v>
      </c>
      <c r="AF87" s="156" t="s">
        <v>677</v>
      </c>
      <c r="AG87" s="643"/>
      <c r="AH87" s="194"/>
      <c r="AI87" s="149">
        <v>150000000</v>
      </c>
      <c r="AJ87" s="149">
        <v>50000000</v>
      </c>
      <c r="AK87" s="136"/>
      <c r="AL87" s="137">
        <v>50000000</v>
      </c>
      <c r="AM87" s="207"/>
      <c r="AN87" s="546"/>
      <c r="AO87" s="535"/>
      <c r="AP87" s="378"/>
      <c r="AQ87" s="378"/>
      <c r="AR87" s="378"/>
      <c r="AS87" s="378"/>
      <c r="AT87" s="378"/>
      <c r="AU87" s="378"/>
      <c r="AV87" s="378"/>
      <c r="AW87" s="378"/>
      <c r="AX87" s="207">
        <v>7218181.8181818184</v>
      </c>
      <c r="AY87" s="378"/>
      <c r="AZ87" s="207">
        <v>3954545.4545454546</v>
      </c>
      <c r="BA87" s="378"/>
      <c r="BB87" s="378"/>
      <c r="BC87" s="378"/>
      <c r="BD87" s="378"/>
      <c r="BE87" s="378"/>
      <c r="BF87" s="281" t="s">
        <v>979</v>
      </c>
      <c r="BG87" s="383" t="s">
        <v>995</v>
      </c>
      <c r="BH87" s="47"/>
      <c r="BI87" s="47"/>
      <c r="BJ87" s="102"/>
      <c r="BK87" s="749"/>
      <c r="BL87" s="486"/>
      <c r="BM87" s="494" t="s">
        <v>1742</v>
      </c>
    </row>
    <row r="88" spans="1:65" s="48" customFormat="1" ht="65.099999999999994" customHeight="1" thickBot="1" x14ac:dyDescent="0.3">
      <c r="A88" s="118"/>
      <c r="B88" s="675"/>
      <c r="C88" s="195"/>
      <c r="D88" s="391"/>
      <c r="E88" s="652" t="s">
        <v>588</v>
      </c>
      <c r="F88" s="650"/>
      <c r="G88" s="650"/>
      <c r="H88" s="650"/>
      <c r="I88" s="650"/>
      <c r="J88" s="650"/>
      <c r="K88" s="650"/>
      <c r="L88" s="650"/>
      <c r="M88" s="650"/>
      <c r="N88" s="650"/>
      <c r="O88" s="650"/>
      <c r="P88" s="650"/>
      <c r="Q88" s="650"/>
      <c r="R88" s="650"/>
      <c r="S88" s="402"/>
      <c r="T88" s="459">
        <f>AVERAGE(T84:T87)</f>
        <v>0.95883333333333332</v>
      </c>
      <c r="U88" s="119"/>
      <c r="V88" s="120"/>
      <c r="W88" s="121"/>
      <c r="X88" s="121"/>
      <c r="Y88" s="161"/>
      <c r="Z88" s="391"/>
      <c r="AA88" s="123"/>
      <c r="AB88" s="123"/>
      <c r="AC88" s="391"/>
      <c r="AD88" s="196"/>
      <c r="AE88" s="197"/>
      <c r="AF88" s="157"/>
      <c r="AG88" s="728" t="s">
        <v>706</v>
      </c>
      <c r="AH88" s="729"/>
      <c r="AI88" s="729"/>
      <c r="AJ88" s="730"/>
      <c r="AK88" s="126">
        <v>200000000</v>
      </c>
      <c r="AL88" s="346">
        <f>SUM(AL84:AL87)</f>
        <v>200000000</v>
      </c>
      <c r="AM88" s="431">
        <v>179400000</v>
      </c>
      <c r="AN88" s="432"/>
      <c r="AO88" s="433"/>
      <c r="AP88" s="434"/>
      <c r="AQ88" s="434"/>
      <c r="AR88" s="434"/>
      <c r="AS88" s="434"/>
      <c r="AT88" s="435">
        <v>57000000</v>
      </c>
      <c r="AU88" s="436">
        <f>+AT88/AK88</f>
        <v>0.28499999999999998</v>
      </c>
      <c r="AV88" s="437">
        <v>27500000</v>
      </c>
      <c r="AW88" s="438">
        <f>+AV88/AK88</f>
        <v>0.13750000000000001</v>
      </c>
      <c r="AX88" s="439">
        <f>SUM(AX84:AX87)</f>
        <v>79400000</v>
      </c>
      <c r="AY88" s="440">
        <f>+AX88/AL88</f>
        <v>0.39700000000000002</v>
      </c>
      <c r="AZ88" s="439">
        <f>SUM(AZ84:AZ87)</f>
        <v>43500000</v>
      </c>
      <c r="BA88" s="440">
        <f>+AZ88/AL88</f>
        <v>0.2175</v>
      </c>
      <c r="BB88" s="441">
        <v>88400000</v>
      </c>
      <c r="BC88" s="442">
        <f>+BB88/AM88</f>
        <v>0.49275362318840582</v>
      </c>
      <c r="BD88" s="443">
        <v>88400000</v>
      </c>
      <c r="BE88" s="442">
        <f>+BD88/AM88</f>
        <v>0.49275362318840582</v>
      </c>
      <c r="BF88" s="281"/>
      <c r="BG88" s="46"/>
      <c r="BH88" s="47"/>
      <c r="BI88" s="47"/>
      <c r="BJ88" s="102"/>
      <c r="BK88" s="381"/>
      <c r="BL88" s="486"/>
      <c r="BM88" s="47"/>
    </row>
    <row r="89" spans="1:65" s="48" customFormat="1" ht="65.099999999999994" customHeight="1" x14ac:dyDescent="0.25">
      <c r="A89" s="698" t="s">
        <v>294</v>
      </c>
      <c r="B89" s="648" t="s">
        <v>295</v>
      </c>
      <c r="C89" s="723" t="s">
        <v>996</v>
      </c>
      <c r="D89" s="630">
        <v>210</v>
      </c>
      <c r="E89" s="684" t="s">
        <v>589</v>
      </c>
      <c r="F89" s="727">
        <v>2024130010156</v>
      </c>
      <c r="G89" s="678" t="s">
        <v>997</v>
      </c>
      <c r="H89" s="684" t="s">
        <v>998</v>
      </c>
      <c r="I89" s="684" t="s">
        <v>999</v>
      </c>
      <c r="J89" s="550">
        <v>0.2</v>
      </c>
      <c r="K89" s="144" t="s">
        <v>1000</v>
      </c>
      <c r="L89" s="341"/>
      <c r="M89" s="413" t="s">
        <v>988</v>
      </c>
      <c r="N89" s="379">
        <v>1</v>
      </c>
      <c r="O89" s="379">
        <v>0</v>
      </c>
      <c r="P89" s="379">
        <v>1</v>
      </c>
      <c r="Q89" s="379">
        <v>0</v>
      </c>
      <c r="R89" s="455">
        <v>0</v>
      </c>
      <c r="S89" s="393">
        <f t="shared" si="7"/>
        <v>1</v>
      </c>
      <c r="T89" s="451">
        <f t="shared" ref="T89:T97" si="9">+S89/N89</f>
        <v>1</v>
      </c>
      <c r="U89" s="93">
        <v>45658</v>
      </c>
      <c r="V89" s="93">
        <v>46022</v>
      </c>
      <c r="W89" s="94">
        <f t="shared" ref="W89:W97" si="10">+V89-U89</f>
        <v>364</v>
      </c>
      <c r="X89" s="94"/>
      <c r="Y89" s="399">
        <v>12</v>
      </c>
      <c r="Z89" s="399" t="s">
        <v>665</v>
      </c>
      <c r="AA89" s="96" t="s">
        <v>1001</v>
      </c>
      <c r="AB89" s="96" t="s">
        <v>1002</v>
      </c>
      <c r="AC89" s="399" t="s">
        <v>1003</v>
      </c>
      <c r="AD89" s="410" t="s">
        <v>1004</v>
      </c>
      <c r="AE89" s="198">
        <v>1</v>
      </c>
      <c r="AF89" s="399" t="s">
        <v>677</v>
      </c>
      <c r="AG89" s="172" t="s">
        <v>717</v>
      </c>
      <c r="AH89" s="399"/>
      <c r="AI89" s="199">
        <v>1</v>
      </c>
      <c r="AJ89" s="199">
        <v>1</v>
      </c>
      <c r="AK89" s="99"/>
      <c r="AL89" s="100">
        <v>0</v>
      </c>
      <c r="AM89" s="238"/>
      <c r="AN89" s="172" t="s">
        <v>717</v>
      </c>
      <c r="AO89" s="173" t="s">
        <v>1005</v>
      </c>
      <c r="AP89" s="105"/>
      <c r="AQ89" s="105"/>
      <c r="AR89" s="105"/>
      <c r="AS89" s="105"/>
      <c r="AT89" s="309"/>
      <c r="AU89" s="174"/>
      <c r="AV89" s="174"/>
      <c r="AW89" s="174"/>
      <c r="AX89" s="351">
        <v>0</v>
      </c>
      <c r="AY89" s="105"/>
      <c r="AZ89" s="351">
        <v>0</v>
      </c>
      <c r="BA89" s="105"/>
      <c r="BB89" s="105"/>
      <c r="BC89" s="174"/>
      <c r="BD89" s="105"/>
      <c r="BE89" s="144"/>
      <c r="BF89" s="299"/>
      <c r="BG89" s="383" t="s">
        <v>1006</v>
      </c>
      <c r="BH89" s="47"/>
      <c r="BI89" s="47"/>
      <c r="BJ89" s="102"/>
      <c r="BK89" s="750" t="s">
        <v>589</v>
      </c>
      <c r="BL89" s="486"/>
      <c r="BM89" s="497"/>
    </row>
    <row r="90" spans="1:65" s="48" customFormat="1" ht="65.099999999999994" customHeight="1" x14ac:dyDescent="0.25">
      <c r="A90" s="699"/>
      <c r="B90" s="554"/>
      <c r="C90" s="724"/>
      <c r="D90" s="533"/>
      <c r="E90" s="629"/>
      <c r="F90" s="654"/>
      <c r="G90" s="679"/>
      <c r="H90" s="629"/>
      <c r="I90" s="629"/>
      <c r="J90" s="553"/>
      <c r="K90" s="105" t="s">
        <v>1007</v>
      </c>
      <c r="L90" s="406"/>
      <c r="M90" s="383" t="s">
        <v>1008</v>
      </c>
      <c r="N90" s="381">
        <v>2</v>
      </c>
      <c r="O90" s="381">
        <v>0</v>
      </c>
      <c r="P90" s="381">
        <v>3</v>
      </c>
      <c r="Q90" s="381">
        <v>1</v>
      </c>
      <c r="R90" s="456">
        <v>1</v>
      </c>
      <c r="S90" s="393">
        <f t="shared" si="7"/>
        <v>5</v>
      </c>
      <c r="T90" s="451">
        <f>IF(S90/N90&gt;1,1,S90/N90)</f>
        <v>1</v>
      </c>
      <c r="U90" s="103">
        <v>45658</v>
      </c>
      <c r="V90" s="103">
        <v>46022</v>
      </c>
      <c r="W90" s="104">
        <f t="shared" si="10"/>
        <v>364</v>
      </c>
      <c r="X90" s="104"/>
      <c r="Y90" s="381" t="s">
        <v>1009</v>
      </c>
      <c r="Z90" s="381" t="s">
        <v>665</v>
      </c>
      <c r="AA90" s="105" t="s">
        <v>1001</v>
      </c>
      <c r="AB90" s="105" t="s">
        <v>1002</v>
      </c>
      <c r="AC90" s="381" t="s">
        <v>668</v>
      </c>
      <c r="AD90" s="383" t="s">
        <v>1010</v>
      </c>
      <c r="AE90" s="199">
        <v>24000000</v>
      </c>
      <c r="AF90" s="381" t="s">
        <v>1011</v>
      </c>
      <c r="AG90" s="79"/>
      <c r="AH90" s="381"/>
      <c r="AI90" s="199">
        <v>24000000</v>
      </c>
      <c r="AJ90" s="199">
        <v>124000000</v>
      </c>
      <c r="AK90" s="107"/>
      <c r="AL90" s="108">
        <v>126900000</v>
      </c>
      <c r="AM90" s="109"/>
      <c r="AN90" s="79"/>
      <c r="AO90" s="177"/>
      <c r="AP90" s="105"/>
      <c r="AQ90" s="105"/>
      <c r="AR90" s="105"/>
      <c r="AS90" s="105"/>
      <c r="AT90" s="304"/>
      <c r="AU90" s="177"/>
      <c r="AV90" s="177"/>
      <c r="AW90" s="177"/>
      <c r="AX90" s="351">
        <v>74000000</v>
      </c>
      <c r="AY90" s="105"/>
      <c r="AZ90" s="351">
        <v>24000000</v>
      </c>
      <c r="BA90" s="105"/>
      <c r="BB90" s="105"/>
      <c r="BC90" s="177"/>
      <c r="BD90" s="105"/>
      <c r="BE90" s="105"/>
      <c r="BF90" s="299"/>
      <c r="BG90" s="151" t="s">
        <v>1012</v>
      </c>
      <c r="BH90" s="47"/>
      <c r="BI90" s="47"/>
      <c r="BJ90" s="102"/>
      <c r="BK90" s="748"/>
      <c r="BL90" s="486"/>
      <c r="BM90" s="494" t="s">
        <v>1743</v>
      </c>
    </row>
    <row r="91" spans="1:65" s="48" customFormat="1" ht="65.099999999999994" customHeight="1" x14ac:dyDescent="0.25">
      <c r="A91" s="699"/>
      <c r="B91" s="554"/>
      <c r="C91" s="724"/>
      <c r="D91" s="533"/>
      <c r="E91" s="629"/>
      <c r="F91" s="654"/>
      <c r="G91" s="679"/>
      <c r="H91" s="629"/>
      <c r="I91" s="629"/>
      <c r="J91" s="553"/>
      <c r="K91" s="105" t="s">
        <v>1013</v>
      </c>
      <c r="L91" s="406"/>
      <c r="M91" s="383" t="s">
        <v>1014</v>
      </c>
      <c r="N91" s="381">
        <v>5</v>
      </c>
      <c r="O91" s="381">
        <v>0</v>
      </c>
      <c r="P91" s="381">
        <v>0</v>
      </c>
      <c r="Q91" s="381">
        <v>0</v>
      </c>
      <c r="R91" s="456">
        <v>4</v>
      </c>
      <c r="S91" s="393">
        <f t="shared" si="7"/>
        <v>4</v>
      </c>
      <c r="T91" s="451">
        <f t="shared" si="9"/>
        <v>0.8</v>
      </c>
      <c r="U91" s="103">
        <v>45658</v>
      </c>
      <c r="V91" s="103">
        <v>46022</v>
      </c>
      <c r="W91" s="104">
        <f t="shared" si="10"/>
        <v>364</v>
      </c>
      <c r="X91" s="104"/>
      <c r="Y91" s="408"/>
      <c r="Z91" s="381" t="s">
        <v>665</v>
      </c>
      <c r="AA91" s="105" t="s">
        <v>1001</v>
      </c>
      <c r="AB91" s="105" t="s">
        <v>1002</v>
      </c>
      <c r="AC91" s="381" t="s">
        <v>668</v>
      </c>
      <c r="AD91" s="383" t="s">
        <v>1015</v>
      </c>
      <c r="AE91" s="199">
        <v>32999998</v>
      </c>
      <c r="AF91" s="381" t="s">
        <v>723</v>
      </c>
      <c r="AG91" s="79"/>
      <c r="AH91" s="381"/>
      <c r="AI91" s="199">
        <v>32999998</v>
      </c>
      <c r="AJ91" s="199">
        <v>82999998</v>
      </c>
      <c r="AK91" s="107"/>
      <c r="AL91" s="108">
        <v>83000000</v>
      </c>
      <c r="AM91" s="109"/>
      <c r="AN91" s="79"/>
      <c r="AO91" s="177"/>
      <c r="AP91" s="105"/>
      <c r="AQ91" s="105"/>
      <c r="AR91" s="105"/>
      <c r="AS91" s="105"/>
      <c r="AT91" s="304"/>
      <c r="AU91" s="177"/>
      <c r="AV91" s="177"/>
      <c r="AW91" s="177"/>
      <c r="AX91" s="351">
        <v>0</v>
      </c>
      <c r="AY91" s="105"/>
      <c r="AZ91" s="351">
        <v>0</v>
      </c>
      <c r="BA91" s="105"/>
      <c r="BB91" s="105"/>
      <c r="BC91" s="177"/>
      <c r="BD91" s="105"/>
      <c r="BE91" s="105"/>
      <c r="BF91" s="299"/>
      <c r="BG91" s="46"/>
      <c r="BH91" s="47"/>
      <c r="BI91" s="47"/>
      <c r="BJ91" s="102"/>
      <c r="BK91" s="748"/>
      <c r="BL91" s="486"/>
      <c r="BM91" s="494" t="s">
        <v>1744</v>
      </c>
    </row>
    <row r="92" spans="1:65" s="48" customFormat="1" ht="65.099999999999994" customHeight="1" x14ac:dyDescent="0.25">
      <c r="A92" s="699"/>
      <c r="B92" s="554"/>
      <c r="C92" s="724"/>
      <c r="D92" s="533"/>
      <c r="E92" s="629"/>
      <c r="F92" s="654"/>
      <c r="G92" s="679"/>
      <c r="H92" s="629" t="s">
        <v>1016</v>
      </c>
      <c r="I92" s="629" t="s">
        <v>1017</v>
      </c>
      <c r="J92" s="553">
        <v>0.6</v>
      </c>
      <c r="K92" s="105" t="s">
        <v>1018</v>
      </c>
      <c r="L92" s="406"/>
      <c r="M92" s="383" t="s">
        <v>992</v>
      </c>
      <c r="N92" s="381">
        <v>5</v>
      </c>
      <c r="O92" s="381">
        <v>0</v>
      </c>
      <c r="P92" s="381">
        <v>0</v>
      </c>
      <c r="Q92" s="381">
        <v>0</v>
      </c>
      <c r="R92" s="456">
        <v>10</v>
      </c>
      <c r="S92" s="393">
        <f t="shared" si="7"/>
        <v>10</v>
      </c>
      <c r="T92" s="451">
        <v>1</v>
      </c>
      <c r="U92" s="103">
        <v>45658</v>
      </c>
      <c r="V92" s="103">
        <v>46022</v>
      </c>
      <c r="W92" s="104">
        <f t="shared" si="10"/>
        <v>364</v>
      </c>
      <c r="X92" s="104"/>
      <c r="Y92" s="408"/>
      <c r="Z92" s="381" t="s">
        <v>665</v>
      </c>
      <c r="AA92" s="105" t="s">
        <v>1001</v>
      </c>
      <c r="AB92" s="105" t="s">
        <v>1002</v>
      </c>
      <c r="AC92" s="381" t="s">
        <v>668</v>
      </c>
      <c r="AD92" s="383" t="s">
        <v>1019</v>
      </c>
      <c r="AE92" s="199">
        <v>20000000</v>
      </c>
      <c r="AF92" s="381" t="s">
        <v>677</v>
      </c>
      <c r="AG92" s="79"/>
      <c r="AH92" s="381"/>
      <c r="AI92" s="199">
        <v>20000000</v>
      </c>
      <c r="AJ92" s="199">
        <v>20000000</v>
      </c>
      <c r="AK92" s="107"/>
      <c r="AL92" s="108">
        <v>20000000</v>
      </c>
      <c r="AM92" s="109"/>
      <c r="AN92" s="79"/>
      <c r="AO92" s="177"/>
      <c r="AP92" s="105"/>
      <c r="AQ92" s="105"/>
      <c r="AR92" s="105"/>
      <c r="AS92" s="105"/>
      <c r="AT92" s="304"/>
      <c r="AU92" s="177"/>
      <c r="AV92" s="177"/>
      <c r="AW92" s="177"/>
      <c r="AX92" s="351">
        <v>14210526.315789472</v>
      </c>
      <c r="AY92" s="105"/>
      <c r="AZ92" s="351">
        <v>11842105.263157895</v>
      </c>
      <c r="BA92" s="105"/>
      <c r="BB92" s="105"/>
      <c r="BC92" s="177"/>
      <c r="BD92" s="105"/>
      <c r="BE92" s="105"/>
      <c r="BF92" s="299"/>
      <c r="BG92" s="383" t="s">
        <v>1020</v>
      </c>
      <c r="BH92" s="47"/>
      <c r="BI92" s="47"/>
      <c r="BJ92" s="102"/>
      <c r="BK92" s="748"/>
      <c r="BL92" s="486"/>
      <c r="BM92" s="494" t="s">
        <v>1745</v>
      </c>
    </row>
    <row r="93" spans="1:65" s="48" customFormat="1" ht="65.099999999999994" customHeight="1" x14ac:dyDescent="0.25">
      <c r="A93" s="699"/>
      <c r="B93" s="554"/>
      <c r="C93" s="724"/>
      <c r="D93" s="533"/>
      <c r="E93" s="629"/>
      <c r="F93" s="654"/>
      <c r="G93" s="679"/>
      <c r="H93" s="629"/>
      <c r="I93" s="629"/>
      <c r="J93" s="553"/>
      <c r="K93" s="105" t="s">
        <v>1021</v>
      </c>
      <c r="L93" s="406"/>
      <c r="M93" s="383" t="s">
        <v>1022</v>
      </c>
      <c r="N93" s="381">
        <v>1</v>
      </c>
      <c r="O93" s="381">
        <v>0</v>
      </c>
      <c r="P93" s="381">
        <v>0</v>
      </c>
      <c r="Q93" s="381">
        <v>1</v>
      </c>
      <c r="R93" s="456">
        <v>0</v>
      </c>
      <c r="S93" s="393">
        <f t="shared" si="7"/>
        <v>1</v>
      </c>
      <c r="T93" s="451">
        <f t="shared" si="9"/>
        <v>1</v>
      </c>
      <c r="U93" s="103">
        <v>45658</v>
      </c>
      <c r="V93" s="103">
        <v>46022</v>
      </c>
      <c r="W93" s="104">
        <f t="shared" si="10"/>
        <v>364</v>
      </c>
      <c r="X93" s="104"/>
      <c r="Y93" s="408"/>
      <c r="Z93" s="381" t="s">
        <v>665</v>
      </c>
      <c r="AA93" s="105" t="s">
        <v>1001</v>
      </c>
      <c r="AB93" s="105" t="s">
        <v>1002</v>
      </c>
      <c r="AC93" s="381" t="s">
        <v>668</v>
      </c>
      <c r="AD93" s="383" t="s">
        <v>1019</v>
      </c>
      <c r="AE93" s="199">
        <v>18000000</v>
      </c>
      <c r="AF93" s="381" t="s">
        <v>677</v>
      </c>
      <c r="AG93" s="79"/>
      <c r="AH93" s="381"/>
      <c r="AI93" s="199">
        <v>18000000</v>
      </c>
      <c r="AJ93" s="199">
        <v>18000000</v>
      </c>
      <c r="AK93" s="107"/>
      <c r="AL93" s="108">
        <v>18000000</v>
      </c>
      <c r="AM93" s="109"/>
      <c r="AN93" s="79"/>
      <c r="AO93" s="177"/>
      <c r="AP93" s="105"/>
      <c r="AQ93" s="105"/>
      <c r="AR93" s="105"/>
      <c r="AS93" s="105"/>
      <c r="AT93" s="304"/>
      <c r="AU93" s="177"/>
      <c r="AV93" s="177"/>
      <c r="AW93" s="177"/>
      <c r="AX93" s="351">
        <v>12789473.684210526</v>
      </c>
      <c r="AY93" s="105"/>
      <c r="AZ93" s="351">
        <v>10657894.736842105</v>
      </c>
      <c r="BA93" s="105"/>
      <c r="BB93" s="105"/>
      <c r="BC93" s="177"/>
      <c r="BD93" s="105"/>
      <c r="BE93" s="105"/>
      <c r="BF93" s="299"/>
      <c r="BG93" s="383" t="s">
        <v>1020</v>
      </c>
      <c r="BH93" s="47"/>
      <c r="BI93" s="47"/>
      <c r="BJ93" s="102"/>
      <c r="BK93" s="748"/>
      <c r="BL93" s="486"/>
      <c r="BM93" s="497"/>
    </row>
    <row r="94" spans="1:65" s="48" customFormat="1" ht="65.099999999999994" customHeight="1" x14ac:dyDescent="0.25">
      <c r="A94" s="699"/>
      <c r="B94" s="554"/>
      <c r="C94" s="724"/>
      <c r="D94" s="533"/>
      <c r="E94" s="629"/>
      <c r="F94" s="654"/>
      <c r="G94" s="679"/>
      <c r="H94" s="629"/>
      <c r="I94" s="629"/>
      <c r="J94" s="553"/>
      <c r="K94" s="105" t="s">
        <v>1023</v>
      </c>
      <c r="L94" s="406"/>
      <c r="M94" s="383" t="s">
        <v>1024</v>
      </c>
      <c r="N94" s="381">
        <v>54</v>
      </c>
      <c r="O94" s="381">
        <v>0</v>
      </c>
      <c r="P94" s="381">
        <v>0</v>
      </c>
      <c r="Q94" s="381">
        <v>0</v>
      </c>
      <c r="R94" s="456">
        <v>54</v>
      </c>
      <c r="S94" s="393">
        <f t="shared" si="7"/>
        <v>54</v>
      </c>
      <c r="T94" s="451">
        <f t="shared" si="9"/>
        <v>1</v>
      </c>
      <c r="U94" s="103">
        <v>45658</v>
      </c>
      <c r="V94" s="103">
        <v>46022</v>
      </c>
      <c r="W94" s="104">
        <f t="shared" si="10"/>
        <v>364</v>
      </c>
      <c r="X94" s="104"/>
      <c r="Y94" s="408"/>
      <c r="Z94" s="381" t="s">
        <v>665</v>
      </c>
      <c r="AA94" s="105" t="s">
        <v>1001</v>
      </c>
      <c r="AB94" s="105" t="s">
        <v>1002</v>
      </c>
      <c r="AC94" s="381" t="s">
        <v>668</v>
      </c>
      <c r="AD94" s="383" t="s">
        <v>1025</v>
      </c>
      <c r="AE94" s="199">
        <v>60000000</v>
      </c>
      <c r="AF94" s="381" t="s">
        <v>723</v>
      </c>
      <c r="AG94" s="79"/>
      <c r="AH94" s="381"/>
      <c r="AI94" s="199">
        <v>60000000</v>
      </c>
      <c r="AJ94" s="199">
        <v>110000000</v>
      </c>
      <c r="AK94" s="107"/>
      <c r="AL94" s="108">
        <v>110000000</v>
      </c>
      <c r="AM94" s="109"/>
      <c r="AN94" s="79"/>
      <c r="AO94" s="177"/>
      <c r="AP94" s="105"/>
      <c r="AQ94" s="105"/>
      <c r="AR94" s="105"/>
      <c r="AS94" s="105"/>
      <c r="AT94" s="304"/>
      <c r="AU94" s="177"/>
      <c r="AV94" s="177"/>
      <c r="AW94" s="177"/>
      <c r="AX94" s="351">
        <v>60000000</v>
      </c>
      <c r="AY94" s="105"/>
      <c r="AZ94" s="351">
        <v>0</v>
      </c>
      <c r="BA94" s="105"/>
      <c r="BB94" s="105"/>
      <c r="BC94" s="177"/>
      <c r="BD94" s="105"/>
      <c r="BE94" s="105"/>
      <c r="BF94" s="299"/>
      <c r="BG94" s="383" t="s">
        <v>1020</v>
      </c>
      <c r="BH94" s="47"/>
      <c r="BI94" s="47"/>
      <c r="BJ94" s="102"/>
      <c r="BK94" s="748"/>
      <c r="BL94" s="486"/>
      <c r="BM94" s="494" t="s">
        <v>1745</v>
      </c>
    </row>
    <row r="95" spans="1:65" s="48" customFormat="1" ht="65.099999999999994" customHeight="1" x14ac:dyDescent="0.25">
      <c r="A95" s="699"/>
      <c r="B95" s="554"/>
      <c r="C95" s="724"/>
      <c r="D95" s="533"/>
      <c r="E95" s="629"/>
      <c r="F95" s="654"/>
      <c r="G95" s="679"/>
      <c r="H95" s="629" t="s">
        <v>1026</v>
      </c>
      <c r="I95" s="629" t="s">
        <v>1027</v>
      </c>
      <c r="J95" s="553">
        <v>0.2</v>
      </c>
      <c r="K95" s="105" t="s">
        <v>1028</v>
      </c>
      <c r="L95" s="406"/>
      <c r="M95" s="383" t="s">
        <v>1029</v>
      </c>
      <c r="N95" s="381">
        <v>0.5</v>
      </c>
      <c r="O95" s="381">
        <v>0.5</v>
      </c>
      <c r="P95" s="381">
        <v>0</v>
      </c>
      <c r="Q95" s="381">
        <v>0</v>
      </c>
      <c r="R95" s="456">
        <v>0.5</v>
      </c>
      <c r="S95" s="393">
        <f t="shared" si="7"/>
        <v>1</v>
      </c>
      <c r="T95" s="451">
        <v>1</v>
      </c>
      <c r="U95" s="103">
        <v>45658</v>
      </c>
      <c r="V95" s="103">
        <v>46022</v>
      </c>
      <c r="W95" s="104">
        <f t="shared" si="10"/>
        <v>364</v>
      </c>
      <c r="X95" s="104"/>
      <c r="Y95" s="408"/>
      <c r="Z95" s="381" t="s">
        <v>665</v>
      </c>
      <c r="AA95" s="105" t="s">
        <v>1001</v>
      </c>
      <c r="AB95" s="105" t="s">
        <v>1002</v>
      </c>
      <c r="AC95" s="381" t="s">
        <v>668</v>
      </c>
      <c r="AD95" s="383" t="s">
        <v>1030</v>
      </c>
      <c r="AE95" s="199">
        <v>18000000</v>
      </c>
      <c r="AF95" s="381" t="s">
        <v>723</v>
      </c>
      <c r="AG95" s="79"/>
      <c r="AH95" s="381"/>
      <c r="AI95" s="199">
        <v>18000000</v>
      </c>
      <c r="AJ95" s="199">
        <v>18000000</v>
      </c>
      <c r="AK95" s="107"/>
      <c r="AL95" s="108">
        <v>19100000</v>
      </c>
      <c r="AM95" s="109"/>
      <c r="AN95" s="79"/>
      <c r="AO95" s="177"/>
      <c r="AP95" s="105"/>
      <c r="AQ95" s="105"/>
      <c r="AR95" s="105"/>
      <c r="AS95" s="105"/>
      <c r="AT95" s="304"/>
      <c r="AU95" s="177"/>
      <c r="AV95" s="177"/>
      <c r="AW95" s="177"/>
      <c r="AX95" s="351">
        <v>7902439.0243902439</v>
      </c>
      <c r="AY95" s="105"/>
      <c r="AZ95" s="351">
        <v>6585365.8536585364</v>
      </c>
      <c r="BA95" s="105"/>
      <c r="BB95" s="105"/>
      <c r="BC95" s="105"/>
      <c r="BD95" s="105"/>
      <c r="BE95" s="105"/>
      <c r="BF95" s="281" t="s">
        <v>1031</v>
      </c>
      <c r="BG95" s="46"/>
      <c r="BH95" s="47"/>
      <c r="BI95" s="47"/>
      <c r="BJ95" s="175" t="s">
        <v>1032</v>
      </c>
      <c r="BK95" s="748"/>
      <c r="BL95" s="486"/>
      <c r="BM95" s="494" t="s">
        <v>1746</v>
      </c>
    </row>
    <row r="96" spans="1:65" s="48" customFormat="1" ht="65.099999999999994" customHeight="1" x14ac:dyDescent="0.25">
      <c r="A96" s="699"/>
      <c r="B96" s="554"/>
      <c r="C96" s="724"/>
      <c r="D96" s="533"/>
      <c r="E96" s="629"/>
      <c r="F96" s="654"/>
      <c r="G96" s="679"/>
      <c r="H96" s="629"/>
      <c r="I96" s="629"/>
      <c r="J96" s="553"/>
      <c r="K96" s="105" t="s">
        <v>1033</v>
      </c>
      <c r="L96" s="406"/>
      <c r="M96" s="383" t="s">
        <v>1034</v>
      </c>
      <c r="N96" s="381">
        <v>2</v>
      </c>
      <c r="O96" s="381">
        <v>0</v>
      </c>
      <c r="P96" s="381">
        <v>1</v>
      </c>
      <c r="Q96" s="381">
        <v>0</v>
      </c>
      <c r="R96" s="456">
        <v>1</v>
      </c>
      <c r="S96" s="393">
        <f t="shared" si="7"/>
        <v>2</v>
      </c>
      <c r="T96" s="451">
        <f t="shared" si="9"/>
        <v>1</v>
      </c>
      <c r="U96" s="103">
        <v>45658</v>
      </c>
      <c r="V96" s="103">
        <v>46022</v>
      </c>
      <c r="W96" s="104">
        <f t="shared" si="10"/>
        <v>364</v>
      </c>
      <c r="X96" s="104"/>
      <c r="Y96" s="408"/>
      <c r="Z96" s="381" t="s">
        <v>665</v>
      </c>
      <c r="AA96" s="105" t="s">
        <v>1001</v>
      </c>
      <c r="AB96" s="105" t="s">
        <v>1002</v>
      </c>
      <c r="AC96" s="381" t="s">
        <v>668</v>
      </c>
      <c r="AD96" s="383" t="s">
        <v>1035</v>
      </c>
      <c r="AE96" s="199">
        <v>1</v>
      </c>
      <c r="AF96" s="381" t="s">
        <v>723</v>
      </c>
      <c r="AG96" s="79"/>
      <c r="AH96" s="381"/>
      <c r="AI96" s="199">
        <v>1</v>
      </c>
      <c r="AJ96" s="199">
        <v>1</v>
      </c>
      <c r="AK96" s="107"/>
      <c r="AL96" s="108">
        <v>0</v>
      </c>
      <c r="AM96" s="109"/>
      <c r="AN96" s="79"/>
      <c r="AO96" s="177"/>
      <c r="AP96" s="105"/>
      <c r="AQ96" s="105"/>
      <c r="AR96" s="105"/>
      <c r="AS96" s="105"/>
      <c r="AT96" s="304"/>
      <c r="AU96" s="177"/>
      <c r="AV96" s="177"/>
      <c r="AW96" s="177"/>
      <c r="AX96" s="351">
        <v>0</v>
      </c>
      <c r="AY96" s="105"/>
      <c r="AZ96" s="351">
        <v>0</v>
      </c>
      <c r="BA96" s="105"/>
      <c r="BB96" s="105"/>
      <c r="BC96" s="177"/>
      <c r="BD96" s="105"/>
      <c r="BE96" s="105"/>
      <c r="BF96" s="299"/>
      <c r="BG96" s="383" t="s">
        <v>1036</v>
      </c>
      <c r="BH96" s="47"/>
      <c r="BI96" s="47"/>
      <c r="BJ96" s="102"/>
      <c r="BK96" s="748"/>
      <c r="BL96" s="486"/>
      <c r="BM96" s="497" t="s">
        <v>1747</v>
      </c>
    </row>
    <row r="97" spans="1:65" s="48" customFormat="1" ht="65.099999999999994" customHeight="1" thickBot="1" x14ac:dyDescent="0.3">
      <c r="A97" s="700"/>
      <c r="B97" s="578"/>
      <c r="C97" s="725"/>
      <c r="D97" s="535"/>
      <c r="E97" s="658"/>
      <c r="F97" s="656"/>
      <c r="G97" s="680"/>
      <c r="H97" s="658"/>
      <c r="I97" s="658"/>
      <c r="J97" s="549"/>
      <c r="K97" s="134" t="s">
        <v>1037</v>
      </c>
      <c r="L97" s="342"/>
      <c r="M97" s="411" t="s">
        <v>1038</v>
      </c>
      <c r="N97" s="378">
        <v>0.5</v>
      </c>
      <c r="O97" s="378"/>
      <c r="P97" s="378">
        <v>0</v>
      </c>
      <c r="Q97" s="378">
        <v>0</v>
      </c>
      <c r="R97" s="458">
        <v>0.5</v>
      </c>
      <c r="S97" s="393">
        <f t="shared" si="7"/>
        <v>0.5</v>
      </c>
      <c r="T97" s="451">
        <f t="shared" si="9"/>
        <v>1</v>
      </c>
      <c r="U97" s="200">
        <v>45658</v>
      </c>
      <c r="V97" s="200">
        <v>46022</v>
      </c>
      <c r="W97" s="201">
        <f t="shared" si="10"/>
        <v>364</v>
      </c>
      <c r="X97" s="201"/>
      <c r="Y97" s="202"/>
      <c r="Z97" s="378" t="s">
        <v>665</v>
      </c>
      <c r="AA97" s="134" t="s">
        <v>1001</v>
      </c>
      <c r="AB97" s="134" t="s">
        <v>1002</v>
      </c>
      <c r="AC97" s="378" t="s">
        <v>668</v>
      </c>
      <c r="AD97" s="411" t="s">
        <v>1004</v>
      </c>
      <c r="AE97" s="203">
        <v>27000000</v>
      </c>
      <c r="AF97" s="378" t="s">
        <v>677</v>
      </c>
      <c r="AG97" s="204"/>
      <c r="AH97" s="378"/>
      <c r="AI97" s="199">
        <v>27000000</v>
      </c>
      <c r="AJ97" s="199">
        <v>27000000</v>
      </c>
      <c r="AK97" s="205"/>
      <c r="AL97" s="206">
        <v>23000000</v>
      </c>
      <c r="AM97" s="207"/>
      <c r="AN97" s="204"/>
      <c r="AO97" s="184"/>
      <c r="AP97" s="105"/>
      <c r="AQ97" s="105"/>
      <c r="AR97" s="105"/>
      <c r="AS97" s="105"/>
      <c r="AT97" s="305"/>
      <c r="AU97" s="184"/>
      <c r="AV97" s="184"/>
      <c r="AW97" s="184"/>
      <c r="AX97" s="351">
        <v>10097560.975609757</v>
      </c>
      <c r="AY97" s="105"/>
      <c r="AZ97" s="351">
        <v>8414634.1463414636</v>
      </c>
      <c r="BA97" s="105"/>
      <c r="BB97" s="105"/>
      <c r="BC97" s="184"/>
      <c r="BD97" s="105"/>
      <c r="BE97" s="134"/>
      <c r="BF97" s="299"/>
      <c r="BG97" s="383" t="s">
        <v>1039</v>
      </c>
      <c r="BH97" s="47"/>
      <c r="BI97" s="47"/>
      <c r="BJ97" s="102"/>
      <c r="BK97" s="749"/>
      <c r="BL97" s="486"/>
      <c r="BM97" s="497"/>
    </row>
    <row r="98" spans="1:65" s="48" customFormat="1" ht="65.099999999999994" customHeight="1" thickBot="1" x14ac:dyDescent="0.3">
      <c r="A98" s="118"/>
      <c r="B98" s="401"/>
      <c r="C98" s="195"/>
      <c r="D98" s="391"/>
      <c r="E98" s="652" t="s">
        <v>589</v>
      </c>
      <c r="F98" s="650"/>
      <c r="G98" s="650"/>
      <c r="H98" s="650"/>
      <c r="I98" s="650"/>
      <c r="J98" s="650"/>
      <c r="K98" s="650"/>
      <c r="L98" s="650"/>
      <c r="M98" s="650"/>
      <c r="N98" s="650"/>
      <c r="O98" s="650"/>
      <c r="P98" s="650"/>
      <c r="Q98" s="650"/>
      <c r="R98" s="650"/>
      <c r="S98" s="402"/>
      <c r="T98" s="460">
        <f>AVERAGE(T89:T97)</f>
        <v>0.97777777777777786</v>
      </c>
      <c r="U98" s="208"/>
      <c r="V98" s="209"/>
      <c r="W98" s="210"/>
      <c r="X98" s="210"/>
      <c r="Y98" s="211"/>
      <c r="Z98" s="140"/>
      <c r="AA98" s="139"/>
      <c r="AB98" s="139"/>
      <c r="AC98" s="140"/>
      <c r="AD98" s="212"/>
      <c r="AE98" s="213"/>
      <c r="AF98" s="140"/>
      <c r="AG98" s="728" t="s">
        <v>706</v>
      </c>
      <c r="AH98" s="729"/>
      <c r="AI98" s="729"/>
      <c r="AJ98" s="730"/>
      <c r="AK98" s="126">
        <v>400000000</v>
      </c>
      <c r="AL98" s="346">
        <f>SUM(AL89:AL97)</f>
        <v>400000000</v>
      </c>
      <c r="AM98" s="431">
        <v>400000000</v>
      </c>
      <c r="AN98" s="432"/>
      <c r="AO98" s="433"/>
      <c r="AP98" s="434"/>
      <c r="AQ98" s="434"/>
      <c r="AR98" s="434"/>
      <c r="AS98" s="434"/>
      <c r="AT98" s="435">
        <v>69000000</v>
      </c>
      <c r="AU98" s="436">
        <f>+AT98/AK98</f>
        <v>0.17249999999999999</v>
      </c>
      <c r="AV98" s="437">
        <v>31500000</v>
      </c>
      <c r="AW98" s="438">
        <f>+AV98/AK98</f>
        <v>7.8750000000000001E-2</v>
      </c>
      <c r="AX98" s="439">
        <f>SUM(AX89:AX97)</f>
        <v>179000000</v>
      </c>
      <c r="AY98" s="440">
        <f>+AX98/AL98</f>
        <v>0.44750000000000001</v>
      </c>
      <c r="AZ98" s="439">
        <f>SUM(AZ89:AZ97)</f>
        <v>61500000</v>
      </c>
      <c r="BA98" s="440">
        <f>+AZ98/AL98</f>
        <v>0.15375</v>
      </c>
      <c r="BB98" s="441">
        <v>315133333</v>
      </c>
      <c r="BC98" s="442">
        <f>+BB98/AM98</f>
        <v>0.78783333249999998</v>
      </c>
      <c r="BD98" s="443">
        <v>312733333</v>
      </c>
      <c r="BE98" s="442">
        <f>+BD98/AM98</f>
        <v>0.78183333249999998</v>
      </c>
      <c r="BF98" s="299"/>
      <c r="BG98" s="46"/>
      <c r="BH98" s="47"/>
      <c r="BI98" s="47"/>
      <c r="BJ98" s="102"/>
      <c r="BK98" s="381"/>
      <c r="BL98" s="486"/>
      <c r="BM98" s="47"/>
    </row>
    <row r="99" spans="1:65" s="48" customFormat="1" ht="65.099999999999994" customHeight="1" x14ac:dyDescent="0.25">
      <c r="A99" s="698" t="s">
        <v>294</v>
      </c>
      <c r="B99" s="630" t="s">
        <v>313</v>
      </c>
      <c r="C99" s="638" t="s">
        <v>707</v>
      </c>
      <c r="D99" s="630">
        <v>1</v>
      </c>
      <c r="E99" s="633" t="s">
        <v>590</v>
      </c>
      <c r="F99" s="653">
        <v>202400000004752</v>
      </c>
      <c r="G99" s="689" t="s">
        <v>1040</v>
      </c>
      <c r="H99" s="657" t="s">
        <v>1041</v>
      </c>
      <c r="I99" s="657" t="s">
        <v>1042</v>
      </c>
      <c r="J99" s="722">
        <v>0.3</v>
      </c>
      <c r="K99" s="96" t="s">
        <v>1043</v>
      </c>
      <c r="L99" s="399" t="s">
        <v>663</v>
      </c>
      <c r="M99" s="410"/>
      <c r="N99" s="399">
        <v>5</v>
      </c>
      <c r="O99" s="399">
        <v>0</v>
      </c>
      <c r="P99" s="399">
        <v>3</v>
      </c>
      <c r="Q99" s="399">
        <v>0</v>
      </c>
      <c r="R99" s="474">
        <v>1</v>
      </c>
      <c r="S99" s="393">
        <f t="shared" si="7"/>
        <v>4</v>
      </c>
      <c r="T99" s="451">
        <f t="shared" ref="T99:T107" si="11">+S99/N99</f>
        <v>0.8</v>
      </c>
      <c r="U99" s="214"/>
      <c r="V99" s="214"/>
      <c r="W99" s="214"/>
      <c r="X99" s="214"/>
      <c r="Y99" s="399" t="s">
        <v>1044</v>
      </c>
      <c r="Z99" s="399" t="s">
        <v>665</v>
      </c>
      <c r="AA99" s="96"/>
      <c r="AB99" s="96"/>
      <c r="AC99" s="399" t="s">
        <v>668</v>
      </c>
      <c r="AD99" s="187" t="s">
        <v>1045</v>
      </c>
      <c r="AE99" s="188">
        <v>11000000</v>
      </c>
      <c r="AF99" s="189" t="s">
        <v>677</v>
      </c>
      <c r="AG99" s="641" t="s">
        <v>717</v>
      </c>
      <c r="AH99" s="190"/>
      <c r="AI99" s="149">
        <v>11000000</v>
      </c>
      <c r="AJ99" s="149">
        <v>11000000</v>
      </c>
      <c r="AK99" s="99"/>
      <c r="AL99" s="100">
        <v>11000000</v>
      </c>
      <c r="AM99" s="381"/>
      <c r="AN99" s="381" t="s">
        <v>717</v>
      </c>
      <c r="AO99" s="381" t="s">
        <v>1046</v>
      </c>
      <c r="AP99" s="381"/>
      <c r="AQ99" s="381"/>
      <c r="AR99" s="381"/>
      <c r="AS99" s="381"/>
      <c r="AT99" s="381"/>
      <c r="AU99" s="381"/>
      <c r="AV99" s="381"/>
      <c r="AW99" s="381"/>
      <c r="AX99" s="381">
        <v>9600000</v>
      </c>
      <c r="AY99" s="381"/>
      <c r="AZ99" s="381">
        <v>8327272.7272727275</v>
      </c>
      <c r="BA99" s="381"/>
      <c r="BB99" s="381"/>
      <c r="BC99" s="412"/>
      <c r="BD99" s="381"/>
      <c r="BE99" s="379"/>
      <c r="BF99" s="299"/>
      <c r="BG99" s="383" t="s">
        <v>1047</v>
      </c>
      <c r="BH99" s="47"/>
      <c r="BI99" s="47"/>
      <c r="BJ99" s="102"/>
      <c r="BK99" s="750" t="s">
        <v>590</v>
      </c>
      <c r="BL99" s="486"/>
      <c r="BM99" s="494" t="s">
        <v>1748</v>
      </c>
    </row>
    <row r="100" spans="1:65" s="48" customFormat="1" ht="65.099999999999994" customHeight="1" x14ac:dyDescent="0.25">
      <c r="A100" s="699"/>
      <c r="B100" s="533"/>
      <c r="C100" s="545"/>
      <c r="D100" s="533"/>
      <c r="E100" s="541"/>
      <c r="F100" s="654"/>
      <c r="G100" s="679"/>
      <c r="H100" s="629"/>
      <c r="I100" s="629"/>
      <c r="J100" s="553"/>
      <c r="K100" s="105" t="s">
        <v>1048</v>
      </c>
      <c r="L100" s="381" t="s">
        <v>663</v>
      </c>
      <c r="M100" s="383"/>
      <c r="N100" s="381">
        <v>1</v>
      </c>
      <c r="O100" s="381">
        <v>0</v>
      </c>
      <c r="P100" s="381">
        <v>0</v>
      </c>
      <c r="Q100" s="381">
        <v>0</v>
      </c>
      <c r="R100" s="456">
        <v>1</v>
      </c>
      <c r="S100" s="393">
        <f t="shared" si="7"/>
        <v>1</v>
      </c>
      <c r="T100" s="451">
        <f t="shared" si="11"/>
        <v>1</v>
      </c>
      <c r="U100" s="47"/>
      <c r="V100" s="47"/>
      <c r="W100" s="47"/>
      <c r="X100" s="47"/>
      <c r="Y100" s="408"/>
      <c r="Z100" s="381" t="s">
        <v>665</v>
      </c>
      <c r="AA100" s="105"/>
      <c r="AB100" s="105"/>
      <c r="AC100" s="381" t="s">
        <v>668</v>
      </c>
      <c r="AD100" s="191" t="s">
        <v>1049</v>
      </c>
      <c r="AE100" s="149">
        <v>38500000</v>
      </c>
      <c r="AF100" s="150" t="s">
        <v>723</v>
      </c>
      <c r="AG100" s="642"/>
      <c r="AH100" s="78"/>
      <c r="AI100" s="149">
        <v>38500000</v>
      </c>
      <c r="AJ100" s="149">
        <v>44000000</v>
      </c>
      <c r="AK100" s="107"/>
      <c r="AL100" s="108">
        <v>44000000</v>
      </c>
      <c r="AM100" s="381"/>
      <c r="AN100" s="381"/>
      <c r="AO100" s="381"/>
      <c r="AP100" s="381"/>
      <c r="AQ100" s="381"/>
      <c r="AR100" s="381"/>
      <c r="AS100" s="381"/>
      <c r="AT100" s="381"/>
      <c r="AU100" s="381"/>
      <c r="AV100" s="381"/>
      <c r="AW100" s="381"/>
      <c r="AX100" s="381">
        <v>33600000</v>
      </c>
      <c r="AY100" s="381"/>
      <c r="AZ100" s="381">
        <v>29145454.545454547</v>
      </c>
      <c r="BA100" s="381"/>
      <c r="BB100" s="381"/>
      <c r="BC100" s="384"/>
      <c r="BD100" s="381"/>
      <c r="BE100" s="381"/>
      <c r="BF100" s="299"/>
      <c r="BG100" s="46"/>
      <c r="BH100" s="47"/>
      <c r="BI100" s="47"/>
      <c r="BJ100" s="102"/>
      <c r="BK100" s="748"/>
      <c r="BL100" s="486"/>
      <c r="BM100" s="494" t="s">
        <v>1748</v>
      </c>
    </row>
    <row r="101" spans="1:65" s="48" customFormat="1" ht="65.099999999999994" customHeight="1" x14ac:dyDescent="0.25">
      <c r="A101" s="699"/>
      <c r="B101" s="533"/>
      <c r="C101" s="545"/>
      <c r="D101" s="533"/>
      <c r="E101" s="541"/>
      <c r="F101" s="654"/>
      <c r="G101" s="679"/>
      <c r="H101" s="629" t="s">
        <v>1050</v>
      </c>
      <c r="I101" s="629" t="s">
        <v>1051</v>
      </c>
      <c r="J101" s="553">
        <v>0.2</v>
      </c>
      <c r="K101" s="105" t="s">
        <v>1052</v>
      </c>
      <c r="L101" s="381" t="s">
        <v>663</v>
      </c>
      <c r="M101" s="383"/>
      <c r="N101" s="381">
        <v>1</v>
      </c>
      <c r="O101" s="381">
        <v>0</v>
      </c>
      <c r="P101" s="381">
        <v>0</v>
      </c>
      <c r="Q101" s="381">
        <v>0</v>
      </c>
      <c r="R101" s="456">
        <v>1</v>
      </c>
      <c r="S101" s="393">
        <f t="shared" si="7"/>
        <v>1</v>
      </c>
      <c r="T101" s="451">
        <f t="shared" si="11"/>
        <v>1</v>
      </c>
      <c r="U101" s="47"/>
      <c r="V101" s="47"/>
      <c r="W101" s="47"/>
      <c r="X101" s="47"/>
      <c r="Y101" s="408"/>
      <c r="Z101" s="381" t="s">
        <v>665</v>
      </c>
      <c r="AA101" s="105"/>
      <c r="AB101" s="105"/>
      <c r="AC101" s="381" t="s">
        <v>668</v>
      </c>
      <c r="AD101" s="191" t="s">
        <v>1053</v>
      </c>
      <c r="AE101" s="149">
        <v>64000000</v>
      </c>
      <c r="AF101" s="150" t="s">
        <v>723</v>
      </c>
      <c r="AG101" s="642"/>
      <c r="AH101" s="78"/>
      <c r="AI101" s="149">
        <v>64000000</v>
      </c>
      <c r="AJ101" s="149">
        <v>157000000</v>
      </c>
      <c r="AK101" s="107"/>
      <c r="AL101" s="108">
        <v>157000000</v>
      </c>
      <c r="AM101" s="381"/>
      <c r="AN101" s="381"/>
      <c r="AO101" s="381"/>
      <c r="AP101" s="381"/>
      <c r="AQ101" s="381"/>
      <c r="AR101" s="381"/>
      <c r="AS101" s="381"/>
      <c r="AT101" s="381"/>
      <c r="AU101" s="381"/>
      <c r="AV101" s="381"/>
      <c r="AW101" s="381"/>
      <c r="AX101" s="381">
        <v>0</v>
      </c>
      <c r="AY101" s="381"/>
      <c r="AZ101" s="381">
        <v>0</v>
      </c>
      <c r="BA101" s="381"/>
      <c r="BB101" s="381"/>
      <c r="BC101" s="384"/>
      <c r="BD101" s="381"/>
      <c r="BE101" s="381"/>
      <c r="BF101" s="299"/>
      <c r="BG101" s="383" t="s">
        <v>1054</v>
      </c>
      <c r="BH101" s="47"/>
      <c r="BI101" s="47"/>
      <c r="BJ101" s="102"/>
      <c r="BK101" s="748"/>
      <c r="BL101" s="486"/>
      <c r="BM101" s="494" t="s">
        <v>1749</v>
      </c>
    </row>
    <row r="102" spans="1:65" s="48" customFormat="1" ht="65.099999999999994" customHeight="1" x14ac:dyDescent="0.25">
      <c r="A102" s="699"/>
      <c r="B102" s="533"/>
      <c r="C102" s="545"/>
      <c r="D102" s="533"/>
      <c r="E102" s="541"/>
      <c r="F102" s="654"/>
      <c r="G102" s="679"/>
      <c r="H102" s="629"/>
      <c r="I102" s="629"/>
      <c r="J102" s="553"/>
      <c r="K102" s="105" t="s">
        <v>1055</v>
      </c>
      <c r="L102" s="381" t="s">
        <v>663</v>
      </c>
      <c r="M102" s="383"/>
      <c r="N102" s="381">
        <v>3</v>
      </c>
      <c r="O102" s="381">
        <v>0</v>
      </c>
      <c r="P102" s="381">
        <v>1</v>
      </c>
      <c r="Q102" s="381">
        <v>0</v>
      </c>
      <c r="R102" s="456">
        <v>2</v>
      </c>
      <c r="S102" s="393">
        <f t="shared" si="7"/>
        <v>3</v>
      </c>
      <c r="T102" s="451">
        <f t="shared" si="11"/>
        <v>1</v>
      </c>
      <c r="U102" s="47"/>
      <c r="V102" s="47"/>
      <c r="W102" s="47"/>
      <c r="X102" s="47"/>
      <c r="Y102" s="408"/>
      <c r="Z102" s="381" t="s">
        <v>665</v>
      </c>
      <c r="AA102" s="105"/>
      <c r="AB102" s="105"/>
      <c r="AC102" s="381" t="s">
        <v>668</v>
      </c>
      <c r="AD102" s="191" t="s">
        <v>1045</v>
      </c>
      <c r="AE102" s="149">
        <v>45500000</v>
      </c>
      <c r="AF102" s="150" t="s">
        <v>677</v>
      </c>
      <c r="AG102" s="642"/>
      <c r="AH102" s="78"/>
      <c r="AI102" s="149">
        <v>45500000</v>
      </c>
      <c r="AJ102" s="149">
        <v>105500000</v>
      </c>
      <c r="AK102" s="107"/>
      <c r="AL102" s="108">
        <v>105500000</v>
      </c>
      <c r="AM102" s="381"/>
      <c r="AN102" s="381"/>
      <c r="AO102" s="381"/>
      <c r="AP102" s="381"/>
      <c r="AQ102" s="381"/>
      <c r="AR102" s="381"/>
      <c r="AS102" s="381"/>
      <c r="AT102" s="381"/>
      <c r="AU102" s="381"/>
      <c r="AV102" s="381"/>
      <c r="AW102" s="381"/>
      <c r="AX102" s="381">
        <v>25970000</v>
      </c>
      <c r="AY102" s="381"/>
      <c r="AZ102" s="381">
        <v>5300000</v>
      </c>
      <c r="BA102" s="381"/>
      <c r="BB102" s="381"/>
      <c r="BC102" s="384"/>
      <c r="BD102" s="381"/>
      <c r="BE102" s="381"/>
      <c r="BF102" s="299"/>
      <c r="BG102" s="383"/>
      <c r="BH102" s="47"/>
      <c r="BI102" s="47"/>
      <c r="BJ102" s="102"/>
      <c r="BK102" s="748"/>
      <c r="BL102" s="486"/>
      <c r="BM102" s="494" t="s">
        <v>1749</v>
      </c>
    </row>
    <row r="103" spans="1:65" s="48" customFormat="1" ht="65.099999999999994" customHeight="1" x14ac:dyDescent="0.25">
      <c r="A103" s="699"/>
      <c r="B103" s="533"/>
      <c r="C103" s="545"/>
      <c r="D103" s="533"/>
      <c r="E103" s="541"/>
      <c r="F103" s="654"/>
      <c r="G103" s="679"/>
      <c r="H103" s="629"/>
      <c r="I103" s="629"/>
      <c r="J103" s="553"/>
      <c r="K103" s="105" t="s">
        <v>1056</v>
      </c>
      <c r="L103" s="381" t="s">
        <v>663</v>
      </c>
      <c r="M103" s="383"/>
      <c r="N103" s="381">
        <v>1</v>
      </c>
      <c r="O103" s="381">
        <v>0</v>
      </c>
      <c r="P103" s="381">
        <v>1</v>
      </c>
      <c r="Q103" s="381">
        <v>0</v>
      </c>
      <c r="R103" s="456">
        <v>0</v>
      </c>
      <c r="S103" s="393">
        <f t="shared" si="7"/>
        <v>1</v>
      </c>
      <c r="T103" s="451">
        <f t="shared" si="11"/>
        <v>1</v>
      </c>
      <c r="U103" s="47"/>
      <c r="V103" s="47"/>
      <c r="W103" s="47"/>
      <c r="X103" s="47"/>
      <c r="Y103" s="408"/>
      <c r="Z103" s="381" t="s">
        <v>665</v>
      </c>
      <c r="AA103" s="105"/>
      <c r="AB103" s="105"/>
      <c r="AC103" s="389" t="s">
        <v>668</v>
      </c>
      <c r="AD103" s="191" t="s">
        <v>1057</v>
      </c>
      <c r="AE103" s="149">
        <v>5000000</v>
      </c>
      <c r="AF103" s="150" t="s">
        <v>723</v>
      </c>
      <c r="AG103" s="642"/>
      <c r="AH103" s="78"/>
      <c r="AI103" s="149">
        <v>5000000</v>
      </c>
      <c r="AJ103" s="149">
        <v>20000001</v>
      </c>
      <c r="AK103" s="107"/>
      <c r="AL103" s="108">
        <v>20000001</v>
      </c>
      <c r="AM103" s="381"/>
      <c r="AN103" s="381"/>
      <c r="AO103" s="381"/>
      <c r="AP103" s="381"/>
      <c r="AQ103" s="381"/>
      <c r="AR103" s="381"/>
      <c r="AS103" s="381"/>
      <c r="AT103" s="381"/>
      <c r="AU103" s="381"/>
      <c r="AV103" s="381"/>
      <c r="AW103" s="381"/>
      <c r="AX103" s="381">
        <v>0</v>
      </c>
      <c r="AY103" s="381"/>
      <c r="AZ103" s="381">
        <v>0</v>
      </c>
      <c r="BA103" s="381"/>
      <c r="BB103" s="381"/>
      <c r="BC103" s="384"/>
      <c r="BD103" s="381"/>
      <c r="BE103" s="381"/>
      <c r="BF103" s="299"/>
      <c r="BG103" s="383" t="s">
        <v>1054</v>
      </c>
      <c r="BH103" s="47"/>
      <c r="BI103" s="47"/>
      <c r="BJ103" s="102"/>
      <c r="BK103" s="748"/>
      <c r="BL103" s="486"/>
      <c r="BM103" s="497"/>
    </row>
    <row r="104" spans="1:65" s="48" customFormat="1" ht="65.099999999999994" customHeight="1" x14ac:dyDescent="0.25">
      <c r="A104" s="699"/>
      <c r="B104" s="533"/>
      <c r="C104" s="545"/>
      <c r="D104" s="533"/>
      <c r="E104" s="541"/>
      <c r="F104" s="654"/>
      <c r="G104" s="679"/>
      <c r="H104" s="629" t="s">
        <v>1058</v>
      </c>
      <c r="I104" s="629" t="s">
        <v>1059</v>
      </c>
      <c r="J104" s="553">
        <v>0.25</v>
      </c>
      <c r="K104" s="105" t="s">
        <v>1060</v>
      </c>
      <c r="L104" s="381" t="s">
        <v>663</v>
      </c>
      <c r="M104" s="383"/>
      <c r="N104" s="381">
        <v>1</v>
      </c>
      <c r="O104" s="381">
        <v>0</v>
      </c>
      <c r="P104" s="381">
        <v>0</v>
      </c>
      <c r="Q104" s="381">
        <v>1</v>
      </c>
      <c r="R104" s="456">
        <v>0</v>
      </c>
      <c r="S104" s="393">
        <f t="shared" si="7"/>
        <v>1</v>
      </c>
      <c r="T104" s="451">
        <f t="shared" si="11"/>
        <v>1</v>
      </c>
      <c r="U104" s="47"/>
      <c r="V104" s="47"/>
      <c r="W104" s="47"/>
      <c r="X104" s="47"/>
      <c r="Y104" s="408"/>
      <c r="Z104" s="381" t="s">
        <v>665</v>
      </c>
      <c r="AA104" s="105"/>
      <c r="AB104" s="105"/>
      <c r="AC104" s="381" t="s">
        <v>668</v>
      </c>
      <c r="AD104" s="191" t="s">
        <v>1061</v>
      </c>
      <c r="AE104" s="149">
        <v>5000000</v>
      </c>
      <c r="AF104" s="150" t="s">
        <v>723</v>
      </c>
      <c r="AG104" s="642"/>
      <c r="AH104" s="78"/>
      <c r="AI104" s="149">
        <v>5000000</v>
      </c>
      <c r="AJ104" s="149">
        <v>15000000</v>
      </c>
      <c r="AK104" s="107"/>
      <c r="AL104" s="108">
        <v>15000000</v>
      </c>
      <c r="AM104" s="381"/>
      <c r="AN104" s="381"/>
      <c r="AO104" s="381"/>
      <c r="AP104" s="381"/>
      <c r="AQ104" s="381"/>
      <c r="AR104" s="381"/>
      <c r="AS104" s="381"/>
      <c r="AT104" s="381"/>
      <c r="AU104" s="381"/>
      <c r="AV104" s="381"/>
      <c r="AW104" s="381"/>
      <c r="AX104" s="381">
        <v>0</v>
      </c>
      <c r="AY104" s="381"/>
      <c r="AZ104" s="381">
        <v>0</v>
      </c>
      <c r="BA104" s="381"/>
      <c r="BB104" s="381"/>
      <c r="BC104" s="381"/>
      <c r="BD104" s="381"/>
      <c r="BE104" s="381"/>
      <c r="BF104" s="299"/>
      <c r="BG104" s="383" t="s">
        <v>1054</v>
      </c>
      <c r="BH104" s="47"/>
      <c r="BI104" s="47"/>
      <c r="BJ104" s="102"/>
      <c r="BK104" s="748"/>
      <c r="BL104" s="486"/>
      <c r="BM104" s="497"/>
    </row>
    <row r="105" spans="1:65" s="48" customFormat="1" ht="65.099999999999994" customHeight="1" x14ac:dyDescent="0.25">
      <c r="A105" s="699"/>
      <c r="B105" s="533"/>
      <c r="C105" s="545"/>
      <c r="D105" s="533"/>
      <c r="E105" s="541"/>
      <c r="F105" s="654"/>
      <c r="G105" s="679"/>
      <c r="H105" s="629"/>
      <c r="I105" s="629"/>
      <c r="J105" s="553"/>
      <c r="K105" s="105" t="s">
        <v>1062</v>
      </c>
      <c r="L105" s="381" t="s">
        <v>663</v>
      </c>
      <c r="M105" s="383"/>
      <c r="N105" s="381">
        <v>0.3</v>
      </c>
      <c r="O105" s="381">
        <v>0</v>
      </c>
      <c r="P105" s="381">
        <v>0</v>
      </c>
      <c r="Q105" s="381">
        <v>0</v>
      </c>
      <c r="R105" s="456">
        <v>0.3</v>
      </c>
      <c r="S105" s="393">
        <f t="shared" si="7"/>
        <v>0.3</v>
      </c>
      <c r="T105" s="451">
        <f t="shared" si="11"/>
        <v>1</v>
      </c>
      <c r="U105" s="47"/>
      <c r="V105" s="47"/>
      <c r="W105" s="47"/>
      <c r="X105" s="47"/>
      <c r="Y105" s="408"/>
      <c r="Z105" s="381" t="s">
        <v>665</v>
      </c>
      <c r="AA105" s="105"/>
      <c r="AB105" s="105"/>
      <c r="AC105" s="381" t="s">
        <v>668</v>
      </c>
      <c r="AD105" s="191" t="s">
        <v>1063</v>
      </c>
      <c r="AE105" s="149">
        <v>10000000</v>
      </c>
      <c r="AF105" s="150" t="s">
        <v>723</v>
      </c>
      <c r="AG105" s="642"/>
      <c r="AH105" s="78"/>
      <c r="AI105" s="149">
        <v>10000000</v>
      </c>
      <c r="AJ105" s="149">
        <v>50000000</v>
      </c>
      <c r="AK105" s="107"/>
      <c r="AL105" s="108">
        <v>50000000</v>
      </c>
      <c r="AM105" s="381"/>
      <c r="AN105" s="381"/>
      <c r="AO105" s="381"/>
      <c r="AP105" s="381"/>
      <c r="AQ105" s="381"/>
      <c r="AR105" s="381"/>
      <c r="AS105" s="381"/>
      <c r="AT105" s="381"/>
      <c r="AU105" s="381"/>
      <c r="AV105" s="381"/>
      <c r="AW105" s="381"/>
      <c r="AX105" s="381">
        <v>0</v>
      </c>
      <c r="AY105" s="381"/>
      <c r="AZ105" s="381">
        <v>0</v>
      </c>
      <c r="BA105" s="381"/>
      <c r="BB105" s="381"/>
      <c r="BC105" s="384"/>
      <c r="BD105" s="381"/>
      <c r="BE105" s="381"/>
      <c r="BF105" s="299"/>
      <c r="BG105" s="383" t="s">
        <v>1054</v>
      </c>
      <c r="BH105" s="47"/>
      <c r="BI105" s="47"/>
      <c r="BJ105" s="102"/>
      <c r="BK105" s="748"/>
      <c r="BL105" s="486"/>
      <c r="BM105" s="494" t="s">
        <v>1749</v>
      </c>
    </row>
    <row r="106" spans="1:65" s="48" customFormat="1" ht="65.099999999999994" customHeight="1" x14ac:dyDescent="0.25">
      <c r="A106" s="699"/>
      <c r="B106" s="533"/>
      <c r="C106" s="545"/>
      <c r="D106" s="533"/>
      <c r="E106" s="541"/>
      <c r="F106" s="654"/>
      <c r="G106" s="679"/>
      <c r="H106" s="629" t="s">
        <v>1064</v>
      </c>
      <c r="I106" s="629" t="s">
        <v>1065</v>
      </c>
      <c r="J106" s="553">
        <v>0.25</v>
      </c>
      <c r="K106" s="105" t="s">
        <v>1066</v>
      </c>
      <c r="L106" s="381" t="s">
        <v>663</v>
      </c>
      <c r="M106" s="383"/>
      <c r="N106" s="381">
        <v>1</v>
      </c>
      <c r="O106" s="381">
        <v>0</v>
      </c>
      <c r="P106" s="381">
        <v>1</v>
      </c>
      <c r="Q106" s="381">
        <v>0</v>
      </c>
      <c r="R106" s="456">
        <v>0</v>
      </c>
      <c r="S106" s="393">
        <f t="shared" si="7"/>
        <v>1</v>
      </c>
      <c r="T106" s="451">
        <f t="shared" si="11"/>
        <v>1</v>
      </c>
      <c r="U106" s="47"/>
      <c r="V106" s="47"/>
      <c r="W106" s="47"/>
      <c r="X106" s="47"/>
      <c r="Y106" s="381" t="s">
        <v>1009</v>
      </c>
      <c r="Z106" s="381" t="s">
        <v>665</v>
      </c>
      <c r="AA106" s="105"/>
      <c r="AB106" s="105"/>
      <c r="AC106" s="381" t="s">
        <v>668</v>
      </c>
      <c r="AD106" s="191" t="s">
        <v>1067</v>
      </c>
      <c r="AE106" s="149">
        <v>11000000</v>
      </c>
      <c r="AF106" s="150" t="s">
        <v>723</v>
      </c>
      <c r="AG106" s="642"/>
      <c r="AH106" s="78"/>
      <c r="AI106" s="149">
        <v>11000000</v>
      </c>
      <c r="AJ106" s="149">
        <v>28000000</v>
      </c>
      <c r="AK106" s="107"/>
      <c r="AL106" s="108">
        <v>28000000</v>
      </c>
      <c r="AM106" s="381"/>
      <c r="AN106" s="381"/>
      <c r="AO106" s="381"/>
      <c r="AP106" s="381"/>
      <c r="AQ106" s="381"/>
      <c r="AR106" s="381"/>
      <c r="AS106" s="381"/>
      <c r="AT106" s="381"/>
      <c r="AU106" s="381"/>
      <c r="AV106" s="381"/>
      <c r="AW106" s="381"/>
      <c r="AX106" s="381">
        <v>9600000</v>
      </c>
      <c r="AY106" s="381"/>
      <c r="AZ106" s="381">
        <v>8327272.7272727275</v>
      </c>
      <c r="BA106" s="381"/>
      <c r="BB106" s="381"/>
      <c r="BC106" s="384"/>
      <c r="BD106" s="381"/>
      <c r="BE106" s="381"/>
      <c r="BF106" s="299"/>
      <c r="BG106" s="383" t="s">
        <v>1068</v>
      </c>
      <c r="BH106" s="47"/>
      <c r="BI106" s="47"/>
      <c r="BJ106" s="102"/>
      <c r="BK106" s="748"/>
      <c r="BL106" s="486"/>
      <c r="BM106" s="497"/>
    </row>
    <row r="107" spans="1:65" s="48" customFormat="1" ht="65.099999999999994" customHeight="1" thickBot="1" x14ac:dyDescent="0.3">
      <c r="A107" s="702"/>
      <c r="B107" s="651"/>
      <c r="C107" s="639"/>
      <c r="D107" s="651"/>
      <c r="E107" s="637"/>
      <c r="F107" s="655"/>
      <c r="G107" s="690"/>
      <c r="H107" s="688"/>
      <c r="I107" s="688"/>
      <c r="J107" s="683"/>
      <c r="K107" s="115" t="s">
        <v>1069</v>
      </c>
      <c r="L107" s="400" t="s">
        <v>663</v>
      </c>
      <c r="M107" s="343"/>
      <c r="N107" s="400">
        <v>1</v>
      </c>
      <c r="O107" s="400">
        <v>0</v>
      </c>
      <c r="P107" s="400">
        <v>1</v>
      </c>
      <c r="Q107" s="400">
        <v>0</v>
      </c>
      <c r="R107" s="475">
        <v>0</v>
      </c>
      <c r="S107" s="393">
        <f t="shared" si="7"/>
        <v>1</v>
      </c>
      <c r="T107" s="451">
        <f t="shared" si="11"/>
        <v>1</v>
      </c>
      <c r="U107" s="215"/>
      <c r="V107" s="215"/>
      <c r="W107" s="215"/>
      <c r="X107" s="215"/>
      <c r="Y107" s="381" t="s">
        <v>1009</v>
      </c>
      <c r="Z107" s="400" t="s">
        <v>665</v>
      </c>
      <c r="AA107" s="115"/>
      <c r="AB107" s="115"/>
      <c r="AC107" s="400" t="s">
        <v>668</v>
      </c>
      <c r="AD107" s="192" t="s">
        <v>1045</v>
      </c>
      <c r="AE107" s="193">
        <v>10000000</v>
      </c>
      <c r="AF107" s="156" t="s">
        <v>677</v>
      </c>
      <c r="AG107" s="643"/>
      <c r="AH107" s="194"/>
      <c r="AI107" s="149">
        <v>10000000</v>
      </c>
      <c r="AJ107" s="149">
        <v>69499999</v>
      </c>
      <c r="AK107" s="136"/>
      <c r="AL107" s="137">
        <v>69499999</v>
      </c>
      <c r="AM107" s="381"/>
      <c r="AN107" s="381"/>
      <c r="AO107" s="381"/>
      <c r="AP107" s="381"/>
      <c r="AQ107" s="381"/>
      <c r="AR107" s="381"/>
      <c r="AS107" s="381"/>
      <c r="AT107" s="381"/>
      <c r="AU107" s="381"/>
      <c r="AV107" s="381"/>
      <c r="AW107" s="381"/>
      <c r="AX107" s="381">
        <v>0</v>
      </c>
      <c r="AY107" s="381"/>
      <c r="AZ107" s="381">
        <v>0</v>
      </c>
      <c r="BA107" s="381"/>
      <c r="BB107" s="381"/>
      <c r="BC107" s="398"/>
      <c r="BD107" s="381"/>
      <c r="BE107" s="378"/>
      <c r="BF107" s="299"/>
      <c r="BG107" s="383" t="s">
        <v>1068</v>
      </c>
      <c r="BH107" s="47"/>
      <c r="BI107" s="47"/>
      <c r="BJ107" s="102"/>
      <c r="BK107" s="749"/>
      <c r="BL107" s="486"/>
      <c r="BM107" s="497"/>
    </row>
    <row r="108" spans="1:65" s="48" customFormat="1" ht="65.099999999999994" customHeight="1" thickBot="1" x14ac:dyDescent="0.3">
      <c r="A108" s="118"/>
      <c r="B108" s="391"/>
      <c r="C108" s="392"/>
      <c r="D108" s="391"/>
      <c r="E108" s="652" t="s">
        <v>590</v>
      </c>
      <c r="F108" s="650"/>
      <c r="G108" s="650"/>
      <c r="H108" s="650"/>
      <c r="I108" s="650"/>
      <c r="J108" s="650"/>
      <c r="K108" s="650"/>
      <c r="L108" s="650"/>
      <c r="M108" s="650"/>
      <c r="N108" s="650"/>
      <c r="O108" s="650"/>
      <c r="P108" s="650"/>
      <c r="Q108" s="650"/>
      <c r="R108" s="650"/>
      <c r="S108" s="402"/>
      <c r="T108" s="460">
        <f>AVERAGE(T99:T107)</f>
        <v>0.97777777777777786</v>
      </c>
      <c r="U108" s="216"/>
      <c r="V108" s="217"/>
      <c r="W108" s="217"/>
      <c r="X108" s="217"/>
      <c r="Y108" s="161"/>
      <c r="Z108" s="391"/>
      <c r="AA108" s="123"/>
      <c r="AB108" s="123"/>
      <c r="AC108" s="391"/>
      <c r="AD108" s="196"/>
      <c r="AE108" s="197"/>
      <c r="AF108" s="157"/>
      <c r="AG108" s="728" t="s">
        <v>706</v>
      </c>
      <c r="AH108" s="729"/>
      <c r="AI108" s="729"/>
      <c r="AJ108" s="730"/>
      <c r="AK108" s="126">
        <v>500000000</v>
      </c>
      <c r="AL108" s="346">
        <f>SUM(AL99:AL107)</f>
        <v>500000000</v>
      </c>
      <c r="AM108" s="431">
        <v>500000000</v>
      </c>
      <c r="AN108" s="432"/>
      <c r="AO108" s="433"/>
      <c r="AP108" s="434"/>
      <c r="AQ108" s="434"/>
      <c r="AR108" s="434"/>
      <c r="AS108" s="434"/>
      <c r="AT108" s="435">
        <v>52800000</v>
      </c>
      <c r="AU108" s="436">
        <f>+AT108/AK108</f>
        <v>0.1056</v>
      </c>
      <c r="AV108" s="437">
        <v>33500000</v>
      </c>
      <c r="AW108" s="438">
        <f>+AV108/AK108</f>
        <v>6.7000000000000004E-2</v>
      </c>
      <c r="AX108" s="439">
        <f>SUM(AX99:AX107)</f>
        <v>78770000</v>
      </c>
      <c r="AY108" s="440">
        <f>+AX108/AL108</f>
        <v>0.15754000000000001</v>
      </c>
      <c r="AZ108" s="439">
        <f>SUM(AZ99:AZ107)</f>
        <v>51100000</v>
      </c>
      <c r="BA108" s="440">
        <f>+AZ108/AL108</f>
        <v>0.1022</v>
      </c>
      <c r="BB108" s="441">
        <v>499453083</v>
      </c>
      <c r="BC108" s="442">
        <f>+BB108/AM108</f>
        <v>0.99890616600000004</v>
      </c>
      <c r="BD108" s="443">
        <v>499453083</v>
      </c>
      <c r="BE108" s="442">
        <f>+BD108/AM108</f>
        <v>0.99890616600000004</v>
      </c>
      <c r="BF108" s="299"/>
      <c r="BG108" s="46"/>
      <c r="BH108" s="47"/>
      <c r="BI108" s="47"/>
      <c r="BJ108" s="102"/>
      <c r="BK108" s="381"/>
      <c r="BL108" s="486"/>
      <c r="BM108" s="47"/>
    </row>
    <row r="109" spans="1:65" s="48" customFormat="1" ht="65.099999999999994" customHeight="1" x14ac:dyDescent="0.25">
      <c r="A109" s="698" t="s">
        <v>330</v>
      </c>
      <c r="B109" s="630" t="s">
        <v>331</v>
      </c>
      <c r="C109" s="638" t="s">
        <v>1070</v>
      </c>
      <c r="D109" s="630">
        <v>8750</v>
      </c>
      <c r="E109" s="633" t="s">
        <v>591</v>
      </c>
      <c r="F109" s="709">
        <v>2024130010137</v>
      </c>
      <c r="G109" s="689" t="s">
        <v>1071</v>
      </c>
      <c r="H109" s="657" t="s">
        <v>1072</v>
      </c>
      <c r="I109" s="633" t="s">
        <v>1073</v>
      </c>
      <c r="J109" s="722">
        <v>0.45</v>
      </c>
      <c r="K109" s="410" t="s">
        <v>1074</v>
      </c>
      <c r="L109" s="399" t="s">
        <v>1075</v>
      </c>
      <c r="M109" s="410" t="s">
        <v>1076</v>
      </c>
      <c r="N109" s="399" t="s">
        <v>228</v>
      </c>
      <c r="O109" s="399">
        <v>0</v>
      </c>
      <c r="P109" s="399">
        <v>0</v>
      </c>
      <c r="Q109" s="399">
        <v>0</v>
      </c>
      <c r="R109" s="474">
        <v>0</v>
      </c>
      <c r="S109" s="393">
        <f t="shared" si="7"/>
        <v>0</v>
      </c>
      <c r="T109" s="451"/>
      <c r="U109" s="214"/>
      <c r="V109" s="93">
        <v>45658</v>
      </c>
      <c r="W109" s="93">
        <v>46022</v>
      </c>
      <c r="X109" s="94"/>
      <c r="Y109" s="95"/>
      <c r="Z109" s="399" t="s">
        <v>1077</v>
      </c>
      <c r="AA109" s="96" t="s">
        <v>839</v>
      </c>
      <c r="AB109" s="96" t="s">
        <v>1078</v>
      </c>
      <c r="AC109" s="399" t="s">
        <v>737</v>
      </c>
      <c r="AD109" s="410" t="s">
        <v>228</v>
      </c>
      <c r="AE109" s="399" t="s">
        <v>228</v>
      </c>
      <c r="AF109" s="399" t="s">
        <v>228</v>
      </c>
      <c r="AG109" s="630" t="s">
        <v>1079</v>
      </c>
      <c r="AH109" s="399"/>
      <c r="AI109" s="146" t="s">
        <v>228</v>
      </c>
      <c r="AJ109" s="146">
        <v>0</v>
      </c>
      <c r="AK109" s="99"/>
      <c r="AL109" s="100">
        <v>0</v>
      </c>
      <c r="AM109" s="238"/>
      <c r="AN109" s="691" t="s">
        <v>1079</v>
      </c>
      <c r="AO109" s="648" t="s">
        <v>1080</v>
      </c>
      <c r="AP109" s="381"/>
      <c r="AQ109" s="381"/>
      <c r="AR109" s="381"/>
      <c r="AS109" s="381"/>
      <c r="AT109" s="306"/>
      <c r="AU109" s="412"/>
      <c r="AV109" s="412"/>
      <c r="AW109" s="412"/>
      <c r="AX109" s="109">
        <v>0</v>
      </c>
      <c r="AY109" s="381"/>
      <c r="AZ109" s="109">
        <v>0</v>
      </c>
      <c r="BA109" s="381"/>
      <c r="BB109" s="381"/>
      <c r="BC109" s="412"/>
      <c r="BD109" s="381"/>
      <c r="BE109" s="379"/>
      <c r="BF109" s="299"/>
      <c r="BG109" s="46"/>
      <c r="BH109" s="47"/>
      <c r="BI109" s="47"/>
      <c r="BJ109" s="102"/>
      <c r="BK109" s="750" t="s">
        <v>1081</v>
      </c>
      <c r="BL109" s="486"/>
      <c r="BM109" s="497"/>
    </row>
    <row r="110" spans="1:65" s="48" customFormat="1" ht="65.099999999999994" customHeight="1" x14ac:dyDescent="0.25">
      <c r="A110" s="699"/>
      <c r="B110" s="533"/>
      <c r="C110" s="545"/>
      <c r="D110" s="533"/>
      <c r="E110" s="541"/>
      <c r="F110" s="706"/>
      <c r="G110" s="679"/>
      <c r="H110" s="629"/>
      <c r="I110" s="541"/>
      <c r="J110" s="553"/>
      <c r="K110" s="383" t="s">
        <v>1082</v>
      </c>
      <c r="L110" s="381" t="s">
        <v>1075</v>
      </c>
      <c r="M110" s="383" t="s">
        <v>1083</v>
      </c>
      <c r="N110" s="381">
        <v>50</v>
      </c>
      <c r="O110" s="381">
        <v>0</v>
      </c>
      <c r="P110" s="381">
        <v>0</v>
      </c>
      <c r="Q110" s="381">
        <v>37</v>
      </c>
      <c r="R110" s="456">
        <v>13</v>
      </c>
      <c r="S110" s="393">
        <f t="shared" si="7"/>
        <v>50</v>
      </c>
      <c r="T110" s="446">
        <f>+S110/N110</f>
        <v>1</v>
      </c>
      <c r="U110" s="47"/>
      <c r="V110" s="103">
        <v>45658</v>
      </c>
      <c r="W110" s="103">
        <v>46022</v>
      </c>
      <c r="X110" s="104"/>
      <c r="Y110" s="408"/>
      <c r="Z110" s="381" t="s">
        <v>1077</v>
      </c>
      <c r="AA110" s="105" t="s">
        <v>839</v>
      </c>
      <c r="AB110" s="105" t="s">
        <v>1078</v>
      </c>
      <c r="AC110" s="381" t="s">
        <v>737</v>
      </c>
      <c r="AD110" s="383" t="s">
        <v>228</v>
      </c>
      <c r="AE110" s="381" t="s">
        <v>228</v>
      </c>
      <c r="AF110" s="381" t="s">
        <v>228</v>
      </c>
      <c r="AG110" s="533"/>
      <c r="AH110" s="381"/>
      <c r="AI110" s="146" t="s">
        <v>228</v>
      </c>
      <c r="AJ110" s="146">
        <v>0</v>
      </c>
      <c r="AK110" s="107"/>
      <c r="AL110" s="108">
        <v>0</v>
      </c>
      <c r="AM110" s="109"/>
      <c r="AN110" s="692"/>
      <c r="AO110" s="554"/>
      <c r="AP110" s="384"/>
      <c r="AQ110" s="384"/>
      <c r="AR110" s="384"/>
      <c r="AS110" s="384"/>
      <c r="AT110" s="384"/>
      <c r="AU110" s="384"/>
      <c r="AV110" s="384"/>
      <c r="AW110" s="384"/>
      <c r="AX110" s="109">
        <v>0</v>
      </c>
      <c r="AY110" s="381"/>
      <c r="AZ110" s="109">
        <v>0</v>
      </c>
      <c r="BA110" s="381"/>
      <c r="BB110" s="381"/>
      <c r="BC110" s="384"/>
      <c r="BD110" s="381"/>
      <c r="BE110" s="381"/>
      <c r="BF110" s="299"/>
      <c r="BG110" s="46"/>
      <c r="BH110" s="47"/>
      <c r="BI110" s="47"/>
      <c r="BJ110" s="102"/>
      <c r="BK110" s="748"/>
      <c r="BL110" s="486"/>
      <c r="BM110" s="499" t="s">
        <v>1750</v>
      </c>
    </row>
    <row r="111" spans="1:65" s="48" customFormat="1" ht="65.099999999999994" customHeight="1" x14ac:dyDescent="0.25">
      <c r="A111" s="699"/>
      <c r="B111" s="533"/>
      <c r="C111" s="545"/>
      <c r="D111" s="533"/>
      <c r="E111" s="541"/>
      <c r="F111" s="706"/>
      <c r="G111" s="679"/>
      <c r="H111" s="629"/>
      <c r="I111" s="541"/>
      <c r="J111" s="553"/>
      <c r="K111" s="383" t="s">
        <v>1084</v>
      </c>
      <c r="L111" s="381" t="s">
        <v>1075</v>
      </c>
      <c r="M111" s="383" t="s">
        <v>1085</v>
      </c>
      <c r="N111" s="381">
        <v>5</v>
      </c>
      <c r="O111" s="381">
        <v>0</v>
      </c>
      <c r="P111" s="381">
        <v>0</v>
      </c>
      <c r="Q111" s="381">
        <v>0</v>
      </c>
      <c r="R111" s="456">
        <v>5</v>
      </c>
      <c r="S111" s="393">
        <f t="shared" si="7"/>
        <v>5</v>
      </c>
      <c r="T111" s="446">
        <f>+S111/N111</f>
        <v>1</v>
      </c>
      <c r="U111" s="47"/>
      <c r="V111" s="103">
        <v>45658</v>
      </c>
      <c r="W111" s="103">
        <v>46022</v>
      </c>
      <c r="X111" s="104"/>
      <c r="Y111" s="408"/>
      <c r="Z111" s="381" t="s">
        <v>1077</v>
      </c>
      <c r="AA111" s="105" t="s">
        <v>839</v>
      </c>
      <c r="AB111" s="105" t="s">
        <v>1078</v>
      </c>
      <c r="AC111" s="381" t="s">
        <v>668</v>
      </c>
      <c r="AD111" s="383" t="s">
        <v>1086</v>
      </c>
      <c r="AE111" s="166">
        <v>1</v>
      </c>
      <c r="AF111" s="381" t="s">
        <v>702</v>
      </c>
      <c r="AG111" s="533"/>
      <c r="AH111" s="381"/>
      <c r="AI111" s="160">
        <v>1</v>
      </c>
      <c r="AJ111" s="160">
        <v>400000001</v>
      </c>
      <c r="AK111" s="107"/>
      <c r="AL111" s="108">
        <v>400000001</v>
      </c>
      <c r="AM111" s="109"/>
      <c r="AN111" s="692"/>
      <c r="AO111" s="554"/>
      <c r="AP111" s="384"/>
      <c r="AQ111" s="384"/>
      <c r="AR111" s="384"/>
      <c r="AS111" s="384"/>
      <c r="AT111" s="384"/>
      <c r="AU111" s="384"/>
      <c r="AV111" s="384"/>
      <c r="AW111" s="384"/>
      <c r="AX111" s="109">
        <v>0</v>
      </c>
      <c r="AY111" s="381"/>
      <c r="AZ111" s="109">
        <v>0</v>
      </c>
      <c r="BA111" s="381"/>
      <c r="BB111" s="381"/>
      <c r="BC111" s="384"/>
      <c r="BD111" s="381"/>
      <c r="BE111" s="381"/>
      <c r="BF111" s="299"/>
      <c r="BG111" s="46"/>
      <c r="BH111" s="47"/>
      <c r="BI111" s="47"/>
      <c r="BJ111" s="102"/>
      <c r="BK111" s="748"/>
      <c r="BL111" s="486"/>
      <c r="BM111" s="499" t="s">
        <v>1751</v>
      </c>
    </row>
    <row r="112" spans="1:65" s="48" customFormat="1" ht="65.099999999999994" customHeight="1" x14ac:dyDescent="0.25">
      <c r="A112" s="699"/>
      <c r="B112" s="533"/>
      <c r="C112" s="545"/>
      <c r="D112" s="533"/>
      <c r="E112" s="541"/>
      <c r="F112" s="706"/>
      <c r="G112" s="679"/>
      <c r="H112" s="629"/>
      <c r="I112" s="541"/>
      <c r="J112" s="553"/>
      <c r="K112" s="383" t="s">
        <v>1087</v>
      </c>
      <c r="L112" s="381" t="s">
        <v>1075</v>
      </c>
      <c r="M112" s="383" t="s">
        <v>1088</v>
      </c>
      <c r="N112" s="381">
        <v>250</v>
      </c>
      <c r="O112" s="381">
        <v>261</v>
      </c>
      <c r="P112" s="381">
        <v>0</v>
      </c>
      <c r="Q112" s="381">
        <v>0</v>
      </c>
      <c r="R112" s="456">
        <v>0</v>
      </c>
      <c r="S112" s="393">
        <f t="shared" si="7"/>
        <v>261</v>
      </c>
      <c r="T112" s="446">
        <f>IF(S112/N112&gt;1,1,S112/N112)</f>
        <v>1</v>
      </c>
      <c r="U112" s="47"/>
      <c r="V112" s="103">
        <v>45658</v>
      </c>
      <c r="W112" s="103">
        <v>46022</v>
      </c>
      <c r="X112" s="104"/>
      <c r="Y112" s="408" t="s">
        <v>1089</v>
      </c>
      <c r="Z112" s="381" t="s">
        <v>1077</v>
      </c>
      <c r="AA112" s="105" t="s">
        <v>839</v>
      </c>
      <c r="AB112" s="105" t="s">
        <v>1078</v>
      </c>
      <c r="AC112" s="381" t="s">
        <v>737</v>
      </c>
      <c r="AD112" s="383" t="s">
        <v>228</v>
      </c>
      <c r="AE112" s="381" t="s">
        <v>228</v>
      </c>
      <c r="AF112" s="381" t="s">
        <v>228</v>
      </c>
      <c r="AG112" s="533"/>
      <c r="AH112" s="381"/>
      <c r="AI112" s="146" t="s">
        <v>228</v>
      </c>
      <c r="AJ112" s="160">
        <v>87000000</v>
      </c>
      <c r="AK112" s="107"/>
      <c r="AL112" s="108">
        <v>87000000</v>
      </c>
      <c r="AM112" s="109"/>
      <c r="AN112" s="692"/>
      <c r="AO112" s="554"/>
      <c r="AP112" s="384"/>
      <c r="AQ112" s="384"/>
      <c r="AR112" s="384"/>
      <c r="AS112" s="384"/>
      <c r="AT112" s="384"/>
      <c r="AU112" s="384"/>
      <c r="AV112" s="384"/>
      <c r="AW112" s="384"/>
      <c r="AX112" s="109">
        <v>0</v>
      </c>
      <c r="AY112" s="381"/>
      <c r="AZ112" s="109">
        <v>0</v>
      </c>
      <c r="BA112" s="381"/>
      <c r="BB112" s="381"/>
      <c r="BC112" s="384"/>
      <c r="BD112" s="381"/>
      <c r="BE112" s="381"/>
      <c r="BF112" s="281" t="s">
        <v>1090</v>
      </c>
      <c r="BG112" s="46"/>
      <c r="BH112" s="47"/>
      <c r="BI112" s="47"/>
      <c r="BJ112" s="175" t="s">
        <v>1091</v>
      </c>
      <c r="BK112" s="748"/>
      <c r="BL112" s="486"/>
      <c r="BM112" s="499" t="s">
        <v>1752</v>
      </c>
    </row>
    <row r="113" spans="1:65" s="48" customFormat="1" ht="65.099999999999994" customHeight="1" x14ac:dyDescent="0.25">
      <c r="A113" s="699"/>
      <c r="B113" s="533"/>
      <c r="C113" s="545"/>
      <c r="D113" s="533"/>
      <c r="E113" s="541"/>
      <c r="F113" s="706"/>
      <c r="G113" s="679"/>
      <c r="H113" s="629"/>
      <c r="I113" s="541" t="s">
        <v>1092</v>
      </c>
      <c r="J113" s="553">
        <v>0.25</v>
      </c>
      <c r="K113" s="383" t="s">
        <v>1093</v>
      </c>
      <c r="L113" s="381" t="s">
        <v>1075</v>
      </c>
      <c r="M113" s="383" t="s">
        <v>1094</v>
      </c>
      <c r="N113" s="381">
        <v>1</v>
      </c>
      <c r="O113" s="381">
        <v>0</v>
      </c>
      <c r="P113" s="381">
        <v>0</v>
      </c>
      <c r="Q113" s="381">
        <v>0</v>
      </c>
      <c r="R113" s="456">
        <v>0</v>
      </c>
      <c r="S113" s="393">
        <f t="shared" si="7"/>
        <v>0</v>
      </c>
      <c r="T113" s="446">
        <f t="shared" ref="T113:T118" si="12">+S113/N113</f>
        <v>0</v>
      </c>
      <c r="U113" s="47"/>
      <c r="V113" s="103">
        <v>45658</v>
      </c>
      <c r="W113" s="103">
        <v>46022</v>
      </c>
      <c r="X113" s="104"/>
      <c r="Y113" s="408"/>
      <c r="Z113" s="381" t="s">
        <v>1077</v>
      </c>
      <c r="AA113" s="105" t="s">
        <v>839</v>
      </c>
      <c r="AB113" s="105" t="s">
        <v>1078</v>
      </c>
      <c r="AC113" s="381" t="s">
        <v>737</v>
      </c>
      <c r="AD113" s="383" t="s">
        <v>228</v>
      </c>
      <c r="AE113" s="381" t="s">
        <v>228</v>
      </c>
      <c r="AF113" s="381" t="s">
        <v>228</v>
      </c>
      <c r="AG113" s="533"/>
      <c r="AH113" s="381"/>
      <c r="AI113" s="146" t="s">
        <v>228</v>
      </c>
      <c r="AJ113" s="160">
        <v>63000000</v>
      </c>
      <c r="AK113" s="107"/>
      <c r="AL113" s="108">
        <v>63000000</v>
      </c>
      <c r="AM113" s="109"/>
      <c r="AN113" s="692"/>
      <c r="AO113" s="554"/>
      <c r="AP113" s="384"/>
      <c r="AQ113" s="384"/>
      <c r="AR113" s="384"/>
      <c r="AS113" s="384"/>
      <c r="AT113" s="384"/>
      <c r="AU113" s="384"/>
      <c r="AV113" s="384"/>
      <c r="AW113" s="384"/>
      <c r="AX113" s="109">
        <v>63744000</v>
      </c>
      <c r="AY113" s="381"/>
      <c r="AZ113" s="109">
        <v>63744000</v>
      </c>
      <c r="BA113" s="381"/>
      <c r="BB113" s="381"/>
      <c r="BC113" s="384"/>
      <c r="BD113" s="381"/>
      <c r="BE113" s="381"/>
      <c r="BF113" s="281"/>
      <c r="BG113" s="46"/>
      <c r="BH113" s="47"/>
      <c r="BI113" s="47"/>
      <c r="BJ113" s="105"/>
      <c r="BK113" s="748"/>
      <c r="BL113" s="486"/>
      <c r="BM113" s="497"/>
    </row>
    <row r="114" spans="1:65" s="48" customFormat="1" ht="65.099999999999994" customHeight="1" x14ac:dyDescent="0.25">
      <c r="A114" s="699"/>
      <c r="B114" s="533"/>
      <c r="C114" s="545"/>
      <c r="D114" s="533"/>
      <c r="E114" s="541"/>
      <c r="F114" s="706"/>
      <c r="G114" s="679"/>
      <c r="H114" s="629"/>
      <c r="I114" s="541"/>
      <c r="J114" s="553"/>
      <c r="K114" s="383" t="s">
        <v>1095</v>
      </c>
      <c r="L114" s="381" t="s">
        <v>1075</v>
      </c>
      <c r="M114" s="383" t="s">
        <v>1096</v>
      </c>
      <c r="N114" s="381">
        <v>1</v>
      </c>
      <c r="O114" s="381">
        <v>0</v>
      </c>
      <c r="P114" s="381">
        <v>0</v>
      </c>
      <c r="Q114" s="381">
        <v>0</v>
      </c>
      <c r="R114" s="456">
        <v>1</v>
      </c>
      <c r="S114" s="393">
        <f t="shared" si="7"/>
        <v>1</v>
      </c>
      <c r="T114" s="446">
        <f t="shared" si="12"/>
        <v>1</v>
      </c>
      <c r="U114" s="47"/>
      <c r="V114" s="103">
        <v>45658</v>
      </c>
      <c r="W114" s="103">
        <v>46022</v>
      </c>
      <c r="X114" s="104"/>
      <c r="Y114" s="408"/>
      <c r="Z114" s="381" t="s">
        <v>1077</v>
      </c>
      <c r="AA114" s="105" t="s">
        <v>839</v>
      </c>
      <c r="AB114" s="105" t="s">
        <v>1078</v>
      </c>
      <c r="AC114" s="381" t="s">
        <v>737</v>
      </c>
      <c r="AD114" s="383" t="s">
        <v>228</v>
      </c>
      <c r="AE114" s="381" t="s">
        <v>228</v>
      </c>
      <c r="AF114" s="381" t="s">
        <v>228</v>
      </c>
      <c r="AG114" s="533"/>
      <c r="AH114" s="381"/>
      <c r="AI114" s="146" t="s">
        <v>228</v>
      </c>
      <c r="AJ114" s="160">
        <v>175435700</v>
      </c>
      <c r="AK114" s="107"/>
      <c r="AL114" s="108">
        <v>175435700</v>
      </c>
      <c r="AM114" s="109"/>
      <c r="AN114" s="692"/>
      <c r="AO114" s="554"/>
      <c r="AP114" s="384"/>
      <c r="AQ114" s="384"/>
      <c r="AR114" s="384"/>
      <c r="AS114" s="384"/>
      <c r="AT114" s="384"/>
      <c r="AU114" s="384"/>
      <c r="AV114" s="384"/>
      <c r="AW114" s="384"/>
      <c r="AX114" s="109">
        <v>0</v>
      </c>
      <c r="AY114" s="381"/>
      <c r="AZ114" s="109">
        <v>0</v>
      </c>
      <c r="BA114" s="381"/>
      <c r="BB114" s="381"/>
      <c r="BC114" s="384"/>
      <c r="BD114" s="381"/>
      <c r="BE114" s="381"/>
      <c r="BF114" s="281"/>
      <c r="BG114" s="46"/>
      <c r="BH114" s="47"/>
      <c r="BI114" s="47"/>
      <c r="BJ114" s="105"/>
      <c r="BK114" s="748"/>
      <c r="BL114" s="486"/>
      <c r="BM114" s="499" t="s">
        <v>1753</v>
      </c>
    </row>
    <row r="115" spans="1:65" s="48" customFormat="1" ht="65.099999999999994" customHeight="1" x14ac:dyDescent="0.25">
      <c r="A115" s="699"/>
      <c r="B115" s="533"/>
      <c r="C115" s="545"/>
      <c r="D115" s="533"/>
      <c r="E115" s="541"/>
      <c r="F115" s="706"/>
      <c r="G115" s="679"/>
      <c r="H115" s="629"/>
      <c r="I115" s="541"/>
      <c r="J115" s="553"/>
      <c r="K115" s="383" t="s">
        <v>1097</v>
      </c>
      <c r="L115" s="381" t="s">
        <v>1075</v>
      </c>
      <c r="M115" s="383" t="s">
        <v>1098</v>
      </c>
      <c r="N115" s="381">
        <v>257</v>
      </c>
      <c r="O115" s="381">
        <v>16</v>
      </c>
      <c r="P115" s="381">
        <v>85</v>
      </c>
      <c r="Q115" s="381">
        <v>110</v>
      </c>
      <c r="R115" s="456">
        <v>84</v>
      </c>
      <c r="S115" s="393">
        <f>SUM(O115:R115)</f>
        <v>295</v>
      </c>
      <c r="T115" s="446">
        <v>1</v>
      </c>
      <c r="U115" s="47"/>
      <c r="V115" s="103">
        <v>45658</v>
      </c>
      <c r="W115" s="103">
        <v>46022</v>
      </c>
      <c r="X115" s="104"/>
      <c r="Y115" s="389" t="s">
        <v>1099</v>
      </c>
      <c r="Z115" s="381" t="s">
        <v>1077</v>
      </c>
      <c r="AA115" s="105" t="s">
        <v>839</v>
      </c>
      <c r="AB115" s="105" t="s">
        <v>1078</v>
      </c>
      <c r="AC115" s="381" t="s">
        <v>668</v>
      </c>
      <c r="AD115" s="383" t="s">
        <v>1100</v>
      </c>
      <c r="AE115" s="163">
        <v>600000000</v>
      </c>
      <c r="AF115" s="381" t="s">
        <v>677</v>
      </c>
      <c r="AG115" s="533"/>
      <c r="AH115" s="381"/>
      <c r="AI115" s="164">
        <v>600000000</v>
      </c>
      <c r="AJ115" s="160">
        <v>600000000</v>
      </c>
      <c r="AK115" s="107"/>
      <c r="AL115" s="108">
        <v>600000000</v>
      </c>
      <c r="AM115" s="109"/>
      <c r="AN115" s="692"/>
      <c r="AO115" s="554"/>
      <c r="AP115" s="384"/>
      <c r="AQ115" s="384"/>
      <c r="AR115" s="384"/>
      <c r="AS115" s="384"/>
      <c r="AT115" s="384"/>
      <c r="AU115" s="384"/>
      <c r="AV115" s="384"/>
      <c r="AW115" s="384"/>
      <c r="AX115" s="109">
        <v>387800000</v>
      </c>
      <c r="AY115" s="381"/>
      <c r="AZ115" s="109">
        <v>260400000</v>
      </c>
      <c r="BA115" s="381"/>
      <c r="BB115" s="381"/>
      <c r="BC115" s="384"/>
      <c r="BD115" s="381"/>
      <c r="BE115" s="381"/>
      <c r="BF115" s="281" t="s">
        <v>1090</v>
      </c>
      <c r="BG115" s="46" t="s">
        <v>1090</v>
      </c>
      <c r="BH115" s="47"/>
      <c r="BI115" s="47"/>
      <c r="BJ115" s="175" t="s">
        <v>1101</v>
      </c>
      <c r="BK115" s="748"/>
      <c r="BL115" s="486"/>
      <c r="BM115" s="499" t="s">
        <v>1754</v>
      </c>
    </row>
    <row r="116" spans="1:65" s="48" customFormat="1" ht="65.099999999999994" customHeight="1" x14ac:dyDescent="0.25">
      <c r="A116" s="699"/>
      <c r="B116" s="533"/>
      <c r="C116" s="545"/>
      <c r="D116" s="533"/>
      <c r="E116" s="541"/>
      <c r="F116" s="706"/>
      <c r="G116" s="679"/>
      <c r="H116" s="629"/>
      <c r="I116" s="541"/>
      <c r="J116" s="553"/>
      <c r="K116" s="46" t="s">
        <v>1102</v>
      </c>
      <c r="L116" s="381" t="s">
        <v>1075</v>
      </c>
      <c r="M116" s="383" t="s">
        <v>1102</v>
      </c>
      <c r="N116" s="381">
        <v>1</v>
      </c>
      <c r="O116" s="381">
        <v>1</v>
      </c>
      <c r="P116" s="381">
        <v>0</v>
      </c>
      <c r="Q116" s="381">
        <v>0</v>
      </c>
      <c r="R116" s="456">
        <v>0</v>
      </c>
      <c r="S116" s="393">
        <f t="shared" si="7"/>
        <v>1</v>
      </c>
      <c r="T116" s="446">
        <f t="shared" si="12"/>
        <v>1</v>
      </c>
      <c r="U116" s="47"/>
      <c r="V116" s="103">
        <v>45658</v>
      </c>
      <c r="W116" s="103">
        <v>46022</v>
      </c>
      <c r="X116" s="104"/>
      <c r="Y116" s="408"/>
      <c r="Z116" s="381" t="s">
        <v>1077</v>
      </c>
      <c r="AA116" s="105" t="s">
        <v>839</v>
      </c>
      <c r="AB116" s="105" t="s">
        <v>1078</v>
      </c>
      <c r="AC116" s="381" t="s">
        <v>668</v>
      </c>
      <c r="AD116" s="383" t="s">
        <v>758</v>
      </c>
      <c r="AE116" s="166">
        <v>80000000</v>
      </c>
      <c r="AF116" s="381" t="s">
        <v>759</v>
      </c>
      <c r="AG116" s="533"/>
      <c r="AH116" s="381"/>
      <c r="AI116" s="160">
        <v>80000000</v>
      </c>
      <c r="AJ116" s="160">
        <v>80000000</v>
      </c>
      <c r="AK116" s="107"/>
      <c r="AL116" s="108">
        <v>80000000</v>
      </c>
      <c r="AM116" s="109"/>
      <c r="AN116" s="692"/>
      <c r="AO116" s="554"/>
      <c r="AP116" s="384"/>
      <c r="AQ116" s="384"/>
      <c r="AR116" s="384"/>
      <c r="AS116" s="384"/>
      <c r="AT116" s="384"/>
      <c r="AU116" s="384"/>
      <c r="AV116" s="384"/>
      <c r="AW116" s="384"/>
      <c r="AX116" s="109">
        <v>0</v>
      </c>
      <c r="AY116" s="381"/>
      <c r="AZ116" s="109">
        <v>0</v>
      </c>
      <c r="BA116" s="381"/>
      <c r="BB116" s="381"/>
      <c r="BC116" s="384"/>
      <c r="BD116" s="384"/>
      <c r="BE116" s="384"/>
      <c r="BF116" s="176"/>
      <c r="BG116" s="46"/>
      <c r="BH116" s="47"/>
      <c r="BI116" s="47"/>
      <c r="BJ116" s="105"/>
      <c r="BK116" s="748"/>
      <c r="BL116" s="486"/>
      <c r="BM116" s="497"/>
    </row>
    <row r="117" spans="1:65" s="48" customFormat="1" ht="65.099999999999994" customHeight="1" x14ac:dyDescent="0.25">
      <c r="A117" s="699"/>
      <c r="B117" s="533"/>
      <c r="C117" s="545"/>
      <c r="D117" s="533"/>
      <c r="E117" s="541"/>
      <c r="F117" s="706"/>
      <c r="G117" s="679"/>
      <c r="H117" s="629" t="s">
        <v>1103</v>
      </c>
      <c r="I117" s="541" t="s">
        <v>347</v>
      </c>
      <c r="J117" s="553">
        <v>0.3</v>
      </c>
      <c r="K117" s="383" t="s">
        <v>1104</v>
      </c>
      <c r="L117" s="381" t="s">
        <v>1075</v>
      </c>
      <c r="M117" s="383" t="s">
        <v>1105</v>
      </c>
      <c r="N117" s="381">
        <v>1</v>
      </c>
      <c r="O117" s="381">
        <v>0</v>
      </c>
      <c r="P117" s="422">
        <v>0.1</v>
      </c>
      <c r="Q117" s="381">
        <v>0</v>
      </c>
      <c r="R117" s="456">
        <v>1.9</v>
      </c>
      <c r="S117" s="393">
        <f t="shared" si="7"/>
        <v>2</v>
      </c>
      <c r="T117" s="446">
        <v>1</v>
      </c>
      <c r="U117" s="47"/>
      <c r="V117" s="103">
        <v>45658</v>
      </c>
      <c r="W117" s="103">
        <v>46022</v>
      </c>
      <c r="X117" s="104"/>
      <c r="Y117" s="408"/>
      <c r="Z117" s="381" t="s">
        <v>1077</v>
      </c>
      <c r="AA117" s="105" t="s">
        <v>839</v>
      </c>
      <c r="AB117" s="105" t="s">
        <v>1078</v>
      </c>
      <c r="AC117" s="381" t="s">
        <v>668</v>
      </c>
      <c r="AD117" s="383" t="s">
        <v>1106</v>
      </c>
      <c r="AE117" s="166">
        <v>857000001</v>
      </c>
      <c r="AF117" s="381" t="s">
        <v>1107</v>
      </c>
      <c r="AG117" s="533"/>
      <c r="AH117" s="381"/>
      <c r="AI117" s="160">
        <v>857000001</v>
      </c>
      <c r="AJ117" s="160">
        <v>2244500009.6300001</v>
      </c>
      <c r="AK117" s="107"/>
      <c r="AL117" s="108">
        <v>2244500009.6300001</v>
      </c>
      <c r="AM117" s="109"/>
      <c r="AN117" s="692"/>
      <c r="AO117" s="554"/>
      <c r="AP117" s="384"/>
      <c r="AQ117" s="384"/>
      <c r="AR117" s="384"/>
      <c r="AS117" s="384"/>
      <c r="AT117" s="384"/>
      <c r="AU117" s="384"/>
      <c r="AV117" s="384"/>
      <c r="AW117" s="384"/>
      <c r="AX117" s="109">
        <v>2011942916.2099996</v>
      </c>
      <c r="AY117" s="381"/>
      <c r="AZ117" s="109">
        <v>860755248.37</v>
      </c>
      <c r="BA117" s="381"/>
      <c r="BB117" s="381"/>
      <c r="BC117" s="384"/>
      <c r="BD117" s="381"/>
      <c r="BE117" s="381"/>
      <c r="BF117" s="281" t="s">
        <v>1108</v>
      </c>
      <c r="BG117" s="383" t="s">
        <v>1109</v>
      </c>
      <c r="BH117" s="47"/>
      <c r="BI117" s="47"/>
      <c r="BJ117" s="175" t="s">
        <v>1110</v>
      </c>
      <c r="BK117" s="748"/>
      <c r="BL117" s="486"/>
      <c r="BM117" s="499" t="s">
        <v>1755</v>
      </c>
    </row>
    <row r="118" spans="1:65" s="48" customFormat="1" ht="65.099999999999994" customHeight="1" thickBot="1" x14ac:dyDescent="0.3">
      <c r="A118" s="702"/>
      <c r="B118" s="651"/>
      <c r="C118" s="639"/>
      <c r="D118" s="651"/>
      <c r="E118" s="637"/>
      <c r="F118" s="707"/>
      <c r="G118" s="690"/>
      <c r="H118" s="688"/>
      <c r="I118" s="637"/>
      <c r="J118" s="683"/>
      <c r="K118" s="343" t="s">
        <v>1111</v>
      </c>
      <c r="L118" s="400" t="s">
        <v>1075</v>
      </c>
      <c r="M118" s="343" t="s">
        <v>1112</v>
      </c>
      <c r="N118" s="381">
        <v>1</v>
      </c>
      <c r="O118" s="400">
        <v>0</v>
      </c>
      <c r="P118" s="400">
        <v>0</v>
      </c>
      <c r="Q118" s="400">
        <v>0</v>
      </c>
      <c r="R118" s="475">
        <v>1</v>
      </c>
      <c r="S118" s="393">
        <f t="shared" si="7"/>
        <v>1</v>
      </c>
      <c r="T118" s="446">
        <f t="shared" si="12"/>
        <v>1</v>
      </c>
      <c r="U118" s="215"/>
      <c r="V118" s="112">
        <v>45658</v>
      </c>
      <c r="W118" s="112">
        <v>46022</v>
      </c>
      <c r="X118" s="113"/>
      <c r="Y118" s="409"/>
      <c r="Z118" s="400" t="s">
        <v>1077</v>
      </c>
      <c r="AA118" s="115" t="s">
        <v>839</v>
      </c>
      <c r="AB118" s="115" t="s">
        <v>1078</v>
      </c>
      <c r="AC118" s="400" t="s">
        <v>737</v>
      </c>
      <c r="AD118" s="343" t="s">
        <v>228</v>
      </c>
      <c r="AE118" s="400" t="s">
        <v>228</v>
      </c>
      <c r="AF118" s="400" t="s">
        <v>228</v>
      </c>
      <c r="AG118" s="651"/>
      <c r="AH118" s="400"/>
      <c r="AI118" s="146" t="s">
        <v>228</v>
      </c>
      <c r="AJ118" s="160">
        <v>112500000</v>
      </c>
      <c r="AK118" s="136"/>
      <c r="AL118" s="137">
        <v>112500000</v>
      </c>
      <c r="AM118" s="207"/>
      <c r="AN118" s="747"/>
      <c r="AO118" s="649"/>
      <c r="AP118" s="398"/>
      <c r="AQ118" s="398"/>
      <c r="AR118" s="398"/>
      <c r="AS118" s="398"/>
      <c r="AT118" s="398"/>
      <c r="AU118" s="398"/>
      <c r="AV118" s="398"/>
      <c r="AW118" s="398"/>
      <c r="AX118" s="109">
        <v>112500000</v>
      </c>
      <c r="AY118" s="381"/>
      <c r="AZ118" s="109">
        <v>0</v>
      </c>
      <c r="BA118" s="381"/>
      <c r="BB118" s="381"/>
      <c r="BC118" s="398"/>
      <c r="BD118" s="381"/>
      <c r="BE118" s="378"/>
      <c r="BF118" s="299"/>
      <c r="BG118" s="383" t="s">
        <v>1113</v>
      </c>
      <c r="BH118" s="47"/>
      <c r="BI118" s="47"/>
      <c r="BJ118" s="102"/>
      <c r="BK118" s="749"/>
      <c r="BL118" s="486"/>
      <c r="BM118" s="499" t="s">
        <v>1756</v>
      </c>
    </row>
    <row r="119" spans="1:65" s="48" customFormat="1" ht="65.099999999999994" customHeight="1" thickBot="1" x14ac:dyDescent="0.3">
      <c r="A119" s="118"/>
      <c r="B119" s="391"/>
      <c r="C119" s="392"/>
      <c r="D119" s="391"/>
      <c r="E119" s="652" t="s">
        <v>591</v>
      </c>
      <c r="F119" s="650"/>
      <c r="G119" s="650"/>
      <c r="H119" s="650"/>
      <c r="I119" s="650"/>
      <c r="J119" s="650"/>
      <c r="K119" s="650"/>
      <c r="L119" s="650"/>
      <c r="M119" s="650"/>
      <c r="N119" s="650"/>
      <c r="O119" s="650"/>
      <c r="P119" s="650"/>
      <c r="Q119" s="650"/>
      <c r="R119" s="650"/>
      <c r="S119" s="402"/>
      <c r="T119" s="460">
        <f>AVERAGE(T109:T118)</f>
        <v>0.88888888888888884</v>
      </c>
      <c r="U119" s="216"/>
      <c r="V119" s="120"/>
      <c r="W119" s="120"/>
      <c r="X119" s="121"/>
      <c r="Y119" s="161"/>
      <c r="Z119" s="391"/>
      <c r="AA119" s="123"/>
      <c r="AB119" s="123"/>
      <c r="AC119" s="391"/>
      <c r="AD119" s="345"/>
      <c r="AE119" s="391"/>
      <c r="AF119" s="391"/>
      <c r="AG119" s="728" t="s">
        <v>706</v>
      </c>
      <c r="AH119" s="729"/>
      <c r="AI119" s="729"/>
      <c r="AJ119" s="730"/>
      <c r="AK119" s="126">
        <v>3762435710.6299996</v>
      </c>
      <c r="AL119" s="346">
        <f>SUM(AL109:AL118)</f>
        <v>3762435710.6300001</v>
      </c>
      <c r="AM119" s="431">
        <v>3644337009.6299996</v>
      </c>
      <c r="AN119" s="432"/>
      <c r="AO119" s="433"/>
      <c r="AP119" s="434"/>
      <c r="AQ119" s="434"/>
      <c r="AR119" s="434"/>
      <c r="AS119" s="434"/>
      <c r="AT119" s="435">
        <v>1595774101.9999998</v>
      </c>
      <c r="AU119" s="436">
        <f>+AT119/AK119</f>
        <v>0.42413325428829612</v>
      </c>
      <c r="AV119" s="437">
        <v>128500000</v>
      </c>
      <c r="AW119" s="438">
        <f>+AV119/AK119</f>
        <v>3.4153407495296009E-2</v>
      </c>
      <c r="AX119" s="439">
        <f>SUM(AX109:AX118)</f>
        <v>2575986916.2099996</v>
      </c>
      <c r="AY119" s="440">
        <f>+AX119/AL119</f>
        <v>0.68465938406125326</v>
      </c>
      <c r="AZ119" s="439">
        <f>SUM(AZ109:AZ118)</f>
        <v>1184899248.3699999</v>
      </c>
      <c r="BA119" s="440">
        <f>+AZ119/AL119</f>
        <v>0.31492876941984871</v>
      </c>
      <c r="BB119" s="441">
        <v>3122451285.8800001</v>
      </c>
      <c r="BC119" s="442">
        <f>+BB119/AM119</f>
        <v>0.8567954274341425</v>
      </c>
      <c r="BD119" s="443">
        <v>2964310384.8600001</v>
      </c>
      <c r="BE119" s="442">
        <f>+BD119/AM119</f>
        <v>0.81340182782957249</v>
      </c>
      <c r="BF119" s="299"/>
      <c r="BG119" s="46"/>
      <c r="BH119" s="47"/>
      <c r="BI119" s="47"/>
      <c r="BJ119" s="102"/>
      <c r="BK119" s="381"/>
      <c r="BL119" s="486"/>
      <c r="BM119" s="47"/>
    </row>
    <row r="120" spans="1:65" s="48" customFormat="1" ht="65.099999999999994" customHeight="1" x14ac:dyDescent="0.25">
      <c r="A120" s="698" t="s">
        <v>330</v>
      </c>
      <c r="B120" s="630" t="s">
        <v>349</v>
      </c>
      <c r="C120" s="638" t="s">
        <v>1070</v>
      </c>
      <c r="D120" s="630">
        <v>10000</v>
      </c>
      <c r="E120" s="633" t="s">
        <v>592</v>
      </c>
      <c r="F120" s="709">
        <v>2024130010031</v>
      </c>
      <c r="G120" s="689" t="s">
        <v>1114</v>
      </c>
      <c r="H120" s="657" t="s">
        <v>1115</v>
      </c>
      <c r="I120" s="657" t="s">
        <v>1027</v>
      </c>
      <c r="J120" s="722">
        <v>0.15</v>
      </c>
      <c r="K120" s="96" t="s">
        <v>1116</v>
      </c>
      <c r="L120" s="399" t="s">
        <v>1075</v>
      </c>
      <c r="M120" s="410" t="s">
        <v>1117</v>
      </c>
      <c r="N120" s="399">
        <v>0.5</v>
      </c>
      <c r="O120" s="399"/>
      <c r="P120" s="399">
        <v>0.3</v>
      </c>
      <c r="Q120" s="399">
        <v>0.2</v>
      </c>
      <c r="R120" s="474">
        <v>0</v>
      </c>
      <c r="S120" s="393">
        <f t="shared" si="7"/>
        <v>0.5</v>
      </c>
      <c r="T120" s="451">
        <f>+S120/N120</f>
        <v>1</v>
      </c>
      <c r="U120" s="214"/>
      <c r="V120" s="93">
        <v>45658</v>
      </c>
      <c r="W120" s="93">
        <v>46022</v>
      </c>
      <c r="X120" s="94"/>
      <c r="Y120" s="95"/>
      <c r="Z120" s="399" t="s">
        <v>1077</v>
      </c>
      <c r="AA120" s="96" t="s">
        <v>975</v>
      </c>
      <c r="AB120" s="96" t="s">
        <v>1078</v>
      </c>
      <c r="AC120" s="399" t="s">
        <v>668</v>
      </c>
      <c r="AD120" s="410" t="s">
        <v>1118</v>
      </c>
      <c r="AE120" s="159">
        <v>148000000</v>
      </c>
      <c r="AF120" s="399" t="s">
        <v>694</v>
      </c>
      <c r="AG120" s="630" t="s">
        <v>717</v>
      </c>
      <c r="AH120" s="399"/>
      <c r="AI120" s="160">
        <v>148000000</v>
      </c>
      <c r="AJ120" s="160">
        <v>148000000</v>
      </c>
      <c r="AK120" s="99"/>
      <c r="AL120" s="100">
        <v>148000000</v>
      </c>
      <c r="AM120" s="238"/>
      <c r="AN120" s="644" t="s">
        <v>717</v>
      </c>
      <c r="AO120" s="648" t="s">
        <v>1119</v>
      </c>
      <c r="AP120" s="412"/>
      <c r="AQ120" s="412"/>
      <c r="AR120" s="412"/>
      <c r="AS120" s="412"/>
      <c r="AT120" s="412"/>
      <c r="AU120" s="412"/>
      <c r="AV120" s="412"/>
      <c r="AW120" s="412"/>
      <c r="AX120" s="109">
        <v>148000000</v>
      </c>
      <c r="AY120" s="381"/>
      <c r="AZ120" s="109">
        <v>148000000</v>
      </c>
      <c r="BA120" s="381"/>
      <c r="BB120" s="381"/>
      <c r="BC120" s="412"/>
      <c r="BD120" s="381"/>
      <c r="BE120" s="379"/>
      <c r="BF120" s="299"/>
      <c r="BG120" s="383" t="s">
        <v>1120</v>
      </c>
      <c r="BH120" s="47"/>
      <c r="BI120" s="47"/>
      <c r="BJ120" s="102"/>
      <c r="BK120" s="750" t="s">
        <v>1121</v>
      </c>
      <c r="BL120" s="486"/>
      <c r="BM120" s="47"/>
    </row>
    <row r="121" spans="1:65" s="48" customFormat="1" ht="65.099999999999994" customHeight="1" x14ac:dyDescent="0.25">
      <c r="A121" s="699"/>
      <c r="B121" s="533"/>
      <c r="C121" s="545"/>
      <c r="D121" s="533"/>
      <c r="E121" s="541"/>
      <c r="F121" s="706"/>
      <c r="G121" s="679"/>
      <c r="H121" s="629"/>
      <c r="I121" s="629"/>
      <c r="J121" s="553"/>
      <c r="K121" s="105" t="s">
        <v>1122</v>
      </c>
      <c r="L121" s="381" t="s">
        <v>1075</v>
      </c>
      <c r="M121" s="383" t="s">
        <v>1123</v>
      </c>
      <c r="N121" s="381">
        <v>1</v>
      </c>
      <c r="O121" s="381"/>
      <c r="P121" s="381">
        <v>0</v>
      </c>
      <c r="Q121" s="381">
        <v>0</v>
      </c>
      <c r="R121" s="456">
        <v>1</v>
      </c>
      <c r="S121" s="393">
        <f t="shared" si="7"/>
        <v>1</v>
      </c>
      <c r="T121" s="451">
        <f>+S121/N121</f>
        <v>1</v>
      </c>
      <c r="U121" s="47"/>
      <c r="V121" s="103">
        <v>45658</v>
      </c>
      <c r="W121" s="103">
        <v>46022</v>
      </c>
      <c r="X121" s="104"/>
      <c r="Y121" s="408"/>
      <c r="Z121" s="381" t="s">
        <v>1077</v>
      </c>
      <c r="AA121" s="105" t="s">
        <v>975</v>
      </c>
      <c r="AB121" s="105" t="s">
        <v>1078</v>
      </c>
      <c r="AC121" s="381" t="s">
        <v>668</v>
      </c>
      <c r="AD121" s="383" t="s">
        <v>1124</v>
      </c>
      <c r="AE121" s="166">
        <v>50662772</v>
      </c>
      <c r="AF121" s="381" t="s">
        <v>694</v>
      </c>
      <c r="AG121" s="533"/>
      <c r="AH121" s="381"/>
      <c r="AI121" s="160">
        <v>50662772</v>
      </c>
      <c r="AJ121" s="160">
        <v>50662772</v>
      </c>
      <c r="AK121" s="107"/>
      <c r="AL121" s="108">
        <v>50662772</v>
      </c>
      <c r="AM121" s="109"/>
      <c r="AN121" s="645"/>
      <c r="AO121" s="554"/>
      <c r="AP121" s="384"/>
      <c r="AQ121" s="384"/>
      <c r="AR121" s="384"/>
      <c r="AS121" s="384"/>
      <c r="AT121" s="384"/>
      <c r="AU121" s="384"/>
      <c r="AV121" s="384"/>
      <c r="AW121" s="384"/>
      <c r="AX121" s="109">
        <v>50662772</v>
      </c>
      <c r="AY121" s="381"/>
      <c r="AZ121" s="109">
        <v>26357591</v>
      </c>
      <c r="BA121" s="381"/>
      <c r="BB121" s="381"/>
      <c r="BC121" s="384"/>
      <c r="BD121" s="381"/>
      <c r="BE121" s="381"/>
      <c r="BF121" s="299"/>
      <c r="BG121" s="46"/>
      <c r="BH121" s="47"/>
      <c r="BI121" s="47"/>
      <c r="BJ121" s="102"/>
      <c r="BK121" s="748"/>
      <c r="BL121" s="486"/>
      <c r="BM121" s="494" t="s">
        <v>1757</v>
      </c>
    </row>
    <row r="122" spans="1:65" s="48" customFormat="1" ht="65.099999999999994" customHeight="1" x14ac:dyDescent="0.25">
      <c r="A122" s="699"/>
      <c r="B122" s="533"/>
      <c r="C122" s="545"/>
      <c r="D122" s="533"/>
      <c r="E122" s="541"/>
      <c r="F122" s="706"/>
      <c r="G122" s="679"/>
      <c r="H122" s="629" t="s">
        <v>1125</v>
      </c>
      <c r="I122" s="629" t="s">
        <v>1126</v>
      </c>
      <c r="J122" s="553">
        <v>0.3</v>
      </c>
      <c r="K122" s="105" t="s">
        <v>1127</v>
      </c>
      <c r="L122" s="381" t="s">
        <v>1075</v>
      </c>
      <c r="M122" s="383" t="s">
        <v>1128</v>
      </c>
      <c r="N122" s="381">
        <v>1</v>
      </c>
      <c r="O122" s="381"/>
      <c r="P122" s="381">
        <v>0</v>
      </c>
      <c r="Q122" s="381">
        <v>0</v>
      </c>
      <c r="R122" s="456">
        <v>1</v>
      </c>
      <c r="S122" s="393">
        <f t="shared" si="7"/>
        <v>1</v>
      </c>
      <c r="T122" s="451">
        <f>+S122/N122</f>
        <v>1</v>
      </c>
      <c r="U122" s="47"/>
      <c r="V122" s="103">
        <v>45658</v>
      </c>
      <c r="W122" s="103">
        <v>46022</v>
      </c>
      <c r="X122" s="104"/>
      <c r="Y122" s="408"/>
      <c r="Z122" s="381" t="s">
        <v>1077</v>
      </c>
      <c r="AA122" s="105" t="s">
        <v>975</v>
      </c>
      <c r="AB122" s="105" t="s">
        <v>1078</v>
      </c>
      <c r="AC122" s="381" t="s">
        <v>668</v>
      </c>
      <c r="AD122" s="383" t="s">
        <v>1129</v>
      </c>
      <c r="AE122" s="166">
        <v>280000000</v>
      </c>
      <c r="AF122" s="178" t="s">
        <v>702</v>
      </c>
      <c r="AG122" s="533"/>
      <c r="AH122" s="381"/>
      <c r="AI122" s="160">
        <v>280000000</v>
      </c>
      <c r="AJ122" s="160">
        <v>30000000</v>
      </c>
      <c r="AK122" s="107"/>
      <c r="AL122" s="108">
        <v>30000000</v>
      </c>
      <c r="AM122" s="109"/>
      <c r="AN122" s="645"/>
      <c r="AO122" s="554"/>
      <c r="AP122" s="384"/>
      <c r="AQ122" s="384"/>
      <c r="AR122" s="384"/>
      <c r="AS122" s="384"/>
      <c r="AT122" s="384"/>
      <c r="AU122" s="384"/>
      <c r="AV122" s="384"/>
      <c r="AW122" s="384"/>
      <c r="AX122" s="109">
        <v>0</v>
      </c>
      <c r="AY122" s="381"/>
      <c r="AZ122" s="109">
        <v>0</v>
      </c>
      <c r="BA122" s="381"/>
      <c r="BB122" s="381"/>
      <c r="BC122" s="384"/>
      <c r="BD122" s="381"/>
      <c r="BE122" s="381"/>
      <c r="BF122" s="299"/>
      <c r="BG122" s="46"/>
      <c r="BH122" s="47"/>
      <c r="BI122" s="47"/>
      <c r="BJ122" s="102"/>
      <c r="BK122" s="748"/>
      <c r="BL122" s="486"/>
      <c r="BM122" s="499" t="s">
        <v>1758</v>
      </c>
    </row>
    <row r="123" spans="1:65" s="48" customFormat="1" ht="65.099999999999994" customHeight="1" x14ac:dyDescent="0.25">
      <c r="A123" s="699"/>
      <c r="B123" s="533"/>
      <c r="C123" s="545"/>
      <c r="D123" s="533"/>
      <c r="E123" s="541"/>
      <c r="F123" s="706"/>
      <c r="G123" s="679"/>
      <c r="H123" s="629"/>
      <c r="I123" s="629"/>
      <c r="J123" s="553"/>
      <c r="K123" s="105" t="s">
        <v>1130</v>
      </c>
      <c r="L123" s="381" t="s">
        <v>1075</v>
      </c>
      <c r="M123" s="383" t="s">
        <v>1102</v>
      </c>
      <c r="N123" s="381">
        <v>1</v>
      </c>
      <c r="O123" s="381">
        <v>1</v>
      </c>
      <c r="P123" s="381">
        <v>0</v>
      </c>
      <c r="Q123" s="381">
        <v>0</v>
      </c>
      <c r="R123" s="456">
        <v>0</v>
      </c>
      <c r="S123" s="393">
        <f t="shared" si="7"/>
        <v>1</v>
      </c>
      <c r="T123" s="451">
        <f>+S123/N123</f>
        <v>1</v>
      </c>
      <c r="U123" s="47"/>
      <c r="V123" s="103">
        <v>45658</v>
      </c>
      <c r="W123" s="103">
        <v>46022</v>
      </c>
      <c r="X123" s="105"/>
      <c r="Y123" s="408"/>
      <c r="Z123" s="381" t="s">
        <v>1077</v>
      </c>
      <c r="AA123" s="105" t="s">
        <v>975</v>
      </c>
      <c r="AB123" s="105" t="s">
        <v>1078</v>
      </c>
      <c r="AC123" s="381" t="s">
        <v>668</v>
      </c>
      <c r="AD123" s="383" t="s">
        <v>758</v>
      </c>
      <c r="AE123" s="166">
        <v>104000000</v>
      </c>
      <c r="AF123" s="381" t="s">
        <v>759</v>
      </c>
      <c r="AG123" s="533"/>
      <c r="AH123" s="381"/>
      <c r="AI123" s="160">
        <v>104000000</v>
      </c>
      <c r="AJ123" s="160">
        <v>104000000</v>
      </c>
      <c r="AK123" s="107"/>
      <c r="AL123" s="108">
        <v>104000000</v>
      </c>
      <c r="AM123" s="109"/>
      <c r="AN123" s="645"/>
      <c r="AO123" s="554"/>
      <c r="AP123" s="384"/>
      <c r="AQ123" s="384"/>
      <c r="AR123" s="384"/>
      <c r="AS123" s="384"/>
      <c r="AT123" s="384"/>
      <c r="AU123" s="384"/>
      <c r="AV123" s="384"/>
      <c r="AW123" s="384"/>
      <c r="AX123" s="109">
        <v>0</v>
      </c>
      <c r="AY123" s="381"/>
      <c r="AZ123" s="109">
        <v>0</v>
      </c>
      <c r="BA123" s="381"/>
      <c r="BB123" s="381"/>
      <c r="BC123" s="384"/>
      <c r="BD123" s="381"/>
      <c r="BE123" s="381"/>
      <c r="BF123" s="299"/>
      <c r="BG123" s="46"/>
      <c r="BH123" s="47"/>
      <c r="BI123" s="47"/>
      <c r="BJ123" s="102"/>
      <c r="BK123" s="748"/>
      <c r="BL123" s="486"/>
      <c r="BM123" s="497"/>
    </row>
    <row r="124" spans="1:65" s="48" customFormat="1" ht="65.099999999999994" customHeight="1" x14ac:dyDescent="0.25">
      <c r="A124" s="699"/>
      <c r="B124" s="533"/>
      <c r="C124" s="545"/>
      <c r="D124" s="533"/>
      <c r="E124" s="541"/>
      <c r="F124" s="706"/>
      <c r="G124" s="679"/>
      <c r="H124" s="629"/>
      <c r="I124" s="629"/>
      <c r="J124" s="553"/>
      <c r="K124" s="105" t="s">
        <v>1131</v>
      </c>
      <c r="L124" s="381" t="s">
        <v>1075</v>
      </c>
      <c r="M124" s="383" t="s">
        <v>1098</v>
      </c>
      <c r="N124" s="381">
        <v>9800</v>
      </c>
      <c r="O124" s="381">
        <v>1263</v>
      </c>
      <c r="P124" s="381">
        <v>3098</v>
      </c>
      <c r="Q124" s="381">
        <v>3892</v>
      </c>
      <c r="R124" s="456">
        <v>2653</v>
      </c>
      <c r="S124" s="393">
        <f t="shared" si="7"/>
        <v>10906</v>
      </c>
      <c r="T124" s="451">
        <v>1</v>
      </c>
      <c r="U124" s="47"/>
      <c r="V124" s="103">
        <v>45658</v>
      </c>
      <c r="W124" s="103">
        <v>46022</v>
      </c>
      <c r="X124" s="104"/>
      <c r="Y124" s="381" t="s">
        <v>1132</v>
      </c>
      <c r="Z124" s="381" t="s">
        <v>1077</v>
      </c>
      <c r="AA124" s="105" t="s">
        <v>975</v>
      </c>
      <c r="AB124" s="105" t="s">
        <v>1078</v>
      </c>
      <c r="AC124" s="381" t="s">
        <v>668</v>
      </c>
      <c r="AD124" s="383" t="s">
        <v>1133</v>
      </c>
      <c r="AE124" s="166">
        <v>600000000</v>
      </c>
      <c r="AF124" s="381" t="s">
        <v>677</v>
      </c>
      <c r="AG124" s="533"/>
      <c r="AH124" s="381"/>
      <c r="AI124" s="160">
        <v>600000000</v>
      </c>
      <c r="AJ124" s="160">
        <v>600000000</v>
      </c>
      <c r="AK124" s="107"/>
      <c r="AL124" s="108">
        <v>600000000</v>
      </c>
      <c r="AM124" s="109"/>
      <c r="AN124" s="645"/>
      <c r="AO124" s="554"/>
      <c r="AP124" s="384"/>
      <c r="AQ124" s="384"/>
      <c r="AR124" s="384"/>
      <c r="AS124" s="384"/>
      <c r="AT124" s="384"/>
      <c r="AU124" s="384"/>
      <c r="AV124" s="384"/>
      <c r="AW124" s="384"/>
      <c r="AX124" s="109">
        <v>391350000</v>
      </c>
      <c r="AY124" s="381"/>
      <c r="AZ124" s="109">
        <v>243000000</v>
      </c>
      <c r="BA124" s="381"/>
      <c r="BB124" s="381"/>
      <c r="BC124" s="384"/>
      <c r="BD124" s="381"/>
      <c r="BE124" s="381"/>
      <c r="BF124" s="281" t="s">
        <v>1090</v>
      </c>
      <c r="BG124" s="46" t="s">
        <v>1090</v>
      </c>
      <c r="BH124" s="47"/>
      <c r="BI124" s="47"/>
      <c r="BJ124" s="175" t="s">
        <v>1134</v>
      </c>
      <c r="BK124" s="748"/>
      <c r="BL124" s="486"/>
      <c r="BM124" s="499" t="s">
        <v>1759</v>
      </c>
    </row>
    <row r="125" spans="1:65" s="48" customFormat="1" ht="65.099999999999994" customHeight="1" x14ac:dyDescent="0.25">
      <c r="A125" s="699"/>
      <c r="B125" s="533"/>
      <c r="C125" s="545"/>
      <c r="D125" s="533"/>
      <c r="E125" s="541"/>
      <c r="F125" s="706"/>
      <c r="G125" s="679"/>
      <c r="H125" s="629"/>
      <c r="I125" s="629"/>
      <c r="J125" s="553"/>
      <c r="K125" s="105" t="s">
        <v>1135</v>
      </c>
      <c r="L125" s="381" t="s">
        <v>1075</v>
      </c>
      <c r="M125" s="383" t="s">
        <v>1136</v>
      </c>
      <c r="N125" s="381" t="s">
        <v>235</v>
      </c>
      <c r="O125" s="381"/>
      <c r="P125" s="381">
        <v>0</v>
      </c>
      <c r="Q125" s="381">
        <v>0</v>
      </c>
      <c r="R125" s="456">
        <v>0</v>
      </c>
      <c r="S125" s="393">
        <f t="shared" si="7"/>
        <v>0</v>
      </c>
      <c r="T125" s="446"/>
      <c r="U125" s="47"/>
      <c r="V125" s="103">
        <v>45658</v>
      </c>
      <c r="W125" s="103">
        <v>46022</v>
      </c>
      <c r="X125" s="104"/>
      <c r="Y125" s="408"/>
      <c r="Z125" s="381" t="s">
        <v>1077</v>
      </c>
      <c r="AA125" s="105" t="s">
        <v>975</v>
      </c>
      <c r="AB125" s="105" t="s">
        <v>1078</v>
      </c>
      <c r="AC125" s="381" t="s">
        <v>737</v>
      </c>
      <c r="AD125" s="383" t="s">
        <v>228</v>
      </c>
      <c r="AE125" s="381" t="s">
        <v>228</v>
      </c>
      <c r="AF125" s="381" t="s">
        <v>228</v>
      </c>
      <c r="AG125" s="533"/>
      <c r="AH125" s="381"/>
      <c r="AI125" s="146">
        <v>0</v>
      </c>
      <c r="AJ125" s="146"/>
      <c r="AK125" s="107"/>
      <c r="AL125" s="108">
        <v>0</v>
      </c>
      <c r="AM125" s="109"/>
      <c r="AN125" s="645"/>
      <c r="AO125" s="554"/>
      <c r="AP125" s="384"/>
      <c r="AQ125" s="384"/>
      <c r="AR125" s="384"/>
      <c r="AS125" s="384"/>
      <c r="AT125" s="384"/>
      <c r="AU125" s="384"/>
      <c r="AV125" s="384"/>
      <c r="AW125" s="384"/>
      <c r="AX125" s="109">
        <v>0</v>
      </c>
      <c r="AY125" s="381"/>
      <c r="AZ125" s="109">
        <v>0</v>
      </c>
      <c r="BA125" s="381"/>
      <c r="BB125" s="381"/>
      <c r="BC125" s="384"/>
      <c r="BD125" s="381"/>
      <c r="BE125" s="381"/>
      <c r="BF125" s="299"/>
      <c r="BG125" s="46"/>
      <c r="BH125" s="47"/>
      <c r="BI125" s="47"/>
      <c r="BJ125" s="102"/>
      <c r="BK125" s="748"/>
      <c r="BL125" s="486"/>
      <c r="BM125" s="497"/>
    </row>
    <row r="126" spans="1:65" s="48" customFormat="1" ht="65.099999999999994" customHeight="1" x14ac:dyDescent="0.25">
      <c r="A126" s="699"/>
      <c r="B126" s="533"/>
      <c r="C126" s="545"/>
      <c r="D126" s="533"/>
      <c r="E126" s="541"/>
      <c r="F126" s="706"/>
      <c r="G126" s="679"/>
      <c r="H126" s="629"/>
      <c r="I126" s="629"/>
      <c r="J126" s="553"/>
      <c r="K126" s="105" t="s">
        <v>1137</v>
      </c>
      <c r="L126" s="381" t="s">
        <v>1075</v>
      </c>
      <c r="M126" s="383" t="s">
        <v>1136</v>
      </c>
      <c r="N126" s="381" t="s">
        <v>235</v>
      </c>
      <c r="O126" s="381"/>
      <c r="P126" s="381">
        <v>0</v>
      </c>
      <c r="Q126" s="381">
        <v>0</v>
      </c>
      <c r="R126" s="456">
        <v>0</v>
      </c>
      <c r="S126" s="393">
        <f t="shared" si="7"/>
        <v>0</v>
      </c>
      <c r="T126" s="446"/>
      <c r="U126" s="47"/>
      <c r="V126" s="103">
        <v>45658</v>
      </c>
      <c r="W126" s="103">
        <v>46022</v>
      </c>
      <c r="X126" s="104"/>
      <c r="Y126" s="408"/>
      <c r="Z126" s="381" t="s">
        <v>1077</v>
      </c>
      <c r="AA126" s="105" t="s">
        <v>975</v>
      </c>
      <c r="AB126" s="105" t="s">
        <v>1078</v>
      </c>
      <c r="AC126" s="381" t="s">
        <v>737</v>
      </c>
      <c r="AD126" s="383" t="s">
        <v>228</v>
      </c>
      <c r="AE126" s="381" t="s">
        <v>228</v>
      </c>
      <c r="AF126" s="381" t="s">
        <v>228</v>
      </c>
      <c r="AG126" s="533"/>
      <c r="AH126" s="381"/>
      <c r="AI126" s="146">
        <v>0</v>
      </c>
      <c r="AJ126" s="146"/>
      <c r="AK126" s="107"/>
      <c r="AL126" s="108">
        <v>0</v>
      </c>
      <c r="AM126" s="109"/>
      <c r="AN126" s="645"/>
      <c r="AO126" s="554"/>
      <c r="AP126" s="384"/>
      <c r="AQ126" s="384"/>
      <c r="AR126" s="384"/>
      <c r="AS126" s="384"/>
      <c r="AT126" s="384"/>
      <c r="AU126" s="384"/>
      <c r="AV126" s="384"/>
      <c r="AW126" s="384"/>
      <c r="AX126" s="109">
        <v>0</v>
      </c>
      <c r="AY126" s="381"/>
      <c r="AZ126" s="109">
        <v>0</v>
      </c>
      <c r="BA126" s="381"/>
      <c r="BB126" s="381"/>
      <c r="BC126" s="384"/>
      <c r="BD126" s="381"/>
      <c r="BE126" s="381"/>
      <c r="BF126" s="299"/>
      <c r="BG126" s="46"/>
      <c r="BH126" s="47"/>
      <c r="BI126" s="47"/>
      <c r="BJ126" s="102"/>
      <c r="BK126" s="748"/>
      <c r="BL126" s="486"/>
      <c r="BM126" s="499" t="s">
        <v>1760</v>
      </c>
    </row>
    <row r="127" spans="1:65" s="48" customFormat="1" ht="65.099999999999994" customHeight="1" x14ac:dyDescent="0.25">
      <c r="A127" s="699"/>
      <c r="B127" s="533"/>
      <c r="C127" s="545"/>
      <c r="D127" s="533"/>
      <c r="E127" s="541"/>
      <c r="F127" s="706"/>
      <c r="G127" s="679"/>
      <c r="H127" s="629" t="s">
        <v>1138</v>
      </c>
      <c r="I127" s="629" t="s">
        <v>1139</v>
      </c>
      <c r="J127" s="553">
        <v>0.3</v>
      </c>
      <c r="K127" s="105" t="s">
        <v>1140</v>
      </c>
      <c r="L127" s="381" t="s">
        <v>1075</v>
      </c>
      <c r="M127" s="383" t="s">
        <v>1141</v>
      </c>
      <c r="N127" s="381" t="s">
        <v>235</v>
      </c>
      <c r="O127" s="381"/>
      <c r="P127" s="381">
        <v>0</v>
      </c>
      <c r="Q127" s="381">
        <v>0</v>
      </c>
      <c r="R127" s="456">
        <v>0</v>
      </c>
      <c r="S127" s="393">
        <f t="shared" si="7"/>
        <v>0</v>
      </c>
      <c r="T127" s="446"/>
      <c r="U127" s="47"/>
      <c r="V127" s="103">
        <v>45658</v>
      </c>
      <c r="W127" s="103">
        <v>46022</v>
      </c>
      <c r="X127" s="104"/>
      <c r="Y127" s="408"/>
      <c r="Z127" s="381" t="s">
        <v>1077</v>
      </c>
      <c r="AA127" s="105" t="s">
        <v>975</v>
      </c>
      <c r="AB127" s="105" t="s">
        <v>1078</v>
      </c>
      <c r="AC127" s="381" t="s">
        <v>737</v>
      </c>
      <c r="AD127" s="383" t="s">
        <v>228</v>
      </c>
      <c r="AE127" s="381" t="s">
        <v>228</v>
      </c>
      <c r="AF127" s="381" t="s">
        <v>228</v>
      </c>
      <c r="AG127" s="533"/>
      <c r="AH127" s="381"/>
      <c r="AI127" s="146">
        <v>0</v>
      </c>
      <c r="AJ127" s="146"/>
      <c r="AK127" s="107"/>
      <c r="AL127" s="108">
        <v>0</v>
      </c>
      <c r="AM127" s="109"/>
      <c r="AN127" s="645"/>
      <c r="AO127" s="554"/>
      <c r="AP127" s="384"/>
      <c r="AQ127" s="384"/>
      <c r="AR127" s="384"/>
      <c r="AS127" s="384"/>
      <c r="AT127" s="384"/>
      <c r="AU127" s="384"/>
      <c r="AV127" s="384"/>
      <c r="AW127" s="384"/>
      <c r="AX127" s="109">
        <v>0</v>
      </c>
      <c r="AY127" s="381"/>
      <c r="AZ127" s="109">
        <v>0</v>
      </c>
      <c r="BA127" s="381"/>
      <c r="BB127" s="381"/>
      <c r="BC127" s="384"/>
      <c r="BD127" s="381"/>
      <c r="BE127" s="381"/>
      <c r="BF127" s="299"/>
      <c r="BG127" s="383" t="s">
        <v>1142</v>
      </c>
      <c r="BH127" s="47"/>
      <c r="BI127" s="47"/>
      <c r="BJ127" s="102"/>
      <c r="BK127" s="748"/>
      <c r="BL127" s="486"/>
      <c r="BM127" s="497"/>
    </row>
    <row r="128" spans="1:65" s="48" customFormat="1" ht="65.099999999999994" customHeight="1" x14ac:dyDescent="0.25">
      <c r="A128" s="699"/>
      <c r="B128" s="533"/>
      <c r="C128" s="545"/>
      <c r="D128" s="533"/>
      <c r="E128" s="541"/>
      <c r="F128" s="706"/>
      <c r="G128" s="679"/>
      <c r="H128" s="629"/>
      <c r="I128" s="629"/>
      <c r="J128" s="553"/>
      <c r="K128" s="105" t="s">
        <v>1143</v>
      </c>
      <c r="L128" s="381" t="s">
        <v>1075</v>
      </c>
      <c r="M128" s="383" t="s">
        <v>1144</v>
      </c>
      <c r="N128" s="381">
        <v>1</v>
      </c>
      <c r="O128" s="381">
        <v>0</v>
      </c>
      <c r="P128" s="381">
        <v>0</v>
      </c>
      <c r="Q128" s="381">
        <v>0</v>
      </c>
      <c r="R128" s="456">
        <v>1</v>
      </c>
      <c r="S128" s="393">
        <f t="shared" si="7"/>
        <v>1</v>
      </c>
      <c r="T128" s="451">
        <f>+S128/N128</f>
        <v>1</v>
      </c>
      <c r="U128" s="47"/>
      <c r="V128" s="103">
        <v>45658</v>
      </c>
      <c r="W128" s="103">
        <v>46022</v>
      </c>
      <c r="X128" s="104"/>
      <c r="Y128" s="408"/>
      <c r="Z128" s="381" t="s">
        <v>1077</v>
      </c>
      <c r="AA128" s="105" t="s">
        <v>975</v>
      </c>
      <c r="AB128" s="105" t="s">
        <v>1078</v>
      </c>
      <c r="AC128" s="381" t="s">
        <v>668</v>
      </c>
      <c r="AD128" s="383" t="s">
        <v>1145</v>
      </c>
      <c r="AE128" s="166">
        <v>30000000</v>
      </c>
      <c r="AF128" s="381" t="s">
        <v>723</v>
      </c>
      <c r="AG128" s="533"/>
      <c r="AH128" s="381"/>
      <c r="AI128" s="160">
        <v>30000000</v>
      </c>
      <c r="AJ128" s="160">
        <v>30000000</v>
      </c>
      <c r="AK128" s="107"/>
      <c r="AL128" s="108">
        <v>30000000</v>
      </c>
      <c r="AM128" s="109"/>
      <c r="AN128" s="645"/>
      <c r="AO128" s="554"/>
      <c r="AP128" s="384"/>
      <c r="AQ128" s="384"/>
      <c r="AR128" s="384"/>
      <c r="AS128" s="384"/>
      <c r="AT128" s="384"/>
      <c r="AU128" s="384"/>
      <c r="AV128" s="384"/>
      <c r="AW128" s="384"/>
      <c r="AX128" s="109">
        <v>30000000</v>
      </c>
      <c r="AY128" s="381"/>
      <c r="AZ128" s="109">
        <v>0</v>
      </c>
      <c r="BA128" s="381"/>
      <c r="BB128" s="381"/>
      <c r="BC128" s="384"/>
      <c r="BD128" s="381"/>
      <c r="BE128" s="381"/>
      <c r="BF128" s="299"/>
      <c r="BG128" s="383"/>
      <c r="BH128" s="47"/>
      <c r="BI128" s="47"/>
      <c r="BJ128" s="102"/>
      <c r="BK128" s="748"/>
      <c r="BL128" s="486"/>
      <c r="BM128" s="499" t="s">
        <v>1761</v>
      </c>
    </row>
    <row r="129" spans="1:65" s="48" customFormat="1" ht="65.099999999999994" customHeight="1" x14ac:dyDescent="0.25">
      <c r="A129" s="699"/>
      <c r="B129" s="533"/>
      <c r="C129" s="545"/>
      <c r="D129" s="533"/>
      <c r="E129" s="541"/>
      <c r="F129" s="706"/>
      <c r="G129" s="679"/>
      <c r="H129" s="629"/>
      <c r="I129" s="629"/>
      <c r="J129" s="553"/>
      <c r="K129" s="105" t="s">
        <v>1146</v>
      </c>
      <c r="L129" s="381" t="s">
        <v>1075</v>
      </c>
      <c r="M129" s="383" t="s">
        <v>1147</v>
      </c>
      <c r="N129" s="381">
        <v>2300</v>
      </c>
      <c r="O129" s="381">
        <v>0</v>
      </c>
      <c r="P129" s="381">
        <v>446</v>
      </c>
      <c r="Q129" s="381">
        <v>498</v>
      </c>
      <c r="R129" s="456">
        <v>1490</v>
      </c>
      <c r="S129" s="393">
        <f t="shared" si="7"/>
        <v>2434</v>
      </c>
      <c r="T129" s="451">
        <v>1</v>
      </c>
      <c r="U129" s="47"/>
      <c r="V129" s="103">
        <v>45658</v>
      </c>
      <c r="W129" s="103">
        <v>46022</v>
      </c>
      <c r="X129" s="104"/>
      <c r="Y129" s="408"/>
      <c r="Z129" s="381" t="s">
        <v>1077</v>
      </c>
      <c r="AA129" s="105" t="s">
        <v>975</v>
      </c>
      <c r="AB129" s="105" t="s">
        <v>1078</v>
      </c>
      <c r="AC129" s="381" t="s">
        <v>737</v>
      </c>
      <c r="AD129" s="383" t="s">
        <v>228</v>
      </c>
      <c r="AE129" s="381" t="s">
        <v>228</v>
      </c>
      <c r="AF129" s="381" t="s">
        <v>228</v>
      </c>
      <c r="AG129" s="533"/>
      <c r="AH129" s="381"/>
      <c r="AI129" s="146"/>
      <c r="AJ129" s="146"/>
      <c r="AK129" s="107"/>
      <c r="AL129" s="108">
        <v>0</v>
      </c>
      <c r="AM129" s="109"/>
      <c r="AN129" s="645"/>
      <c r="AO129" s="554"/>
      <c r="AP129" s="384"/>
      <c r="AQ129" s="384"/>
      <c r="AR129" s="384"/>
      <c r="AS129" s="384"/>
      <c r="AT129" s="384"/>
      <c r="AU129" s="384"/>
      <c r="AV129" s="384"/>
      <c r="AW129" s="384"/>
      <c r="AX129" s="109">
        <v>0</v>
      </c>
      <c r="AY129" s="381"/>
      <c r="AZ129" s="109">
        <v>0</v>
      </c>
      <c r="BA129" s="381"/>
      <c r="BB129" s="381"/>
      <c r="BC129" s="384"/>
      <c r="BD129" s="381"/>
      <c r="BE129" s="381"/>
      <c r="BF129" s="281" t="s">
        <v>1148</v>
      </c>
      <c r="BG129" s="383" t="s">
        <v>1149</v>
      </c>
      <c r="BH129" s="47"/>
      <c r="BI129" s="47"/>
      <c r="BJ129" s="111" t="s">
        <v>1150</v>
      </c>
      <c r="BK129" s="748"/>
      <c r="BL129" s="486"/>
      <c r="BM129" s="499" t="s">
        <v>1762</v>
      </c>
    </row>
    <row r="130" spans="1:65" s="48" customFormat="1" ht="65.099999999999994" customHeight="1" thickBot="1" x14ac:dyDescent="0.3">
      <c r="A130" s="700"/>
      <c r="B130" s="535"/>
      <c r="C130" s="538"/>
      <c r="D130" s="535"/>
      <c r="E130" s="634"/>
      <c r="F130" s="710"/>
      <c r="G130" s="680"/>
      <c r="H130" s="476" t="s">
        <v>1151</v>
      </c>
      <c r="I130" s="411" t="s">
        <v>1152</v>
      </c>
      <c r="J130" s="448">
        <v>0.25</v>
      </c>
      <c r="K130" s="134" t="s">
        <v>1153</v>
      </c>
      <c r="L130" s="378" t="s">
        <v>1075</v>
      </c>
      <c r="M130" s="411" t="s">
        <v>1154</v>
      </c>
      <c r="N130" s="378">
        <v>1</v>
      </c>
      <c r="O130" s="378">
        <v>16</v>
      </c>
      <c r="P130" s="378">
        <v>64</v>
      </c>
      <c r="Q130" s="378">
        <v>141</v>
      </c>
      <c r="R130" s="458">
        <v>102</v>
      </c>
      <c r="S130" s="393">
        <f t="shared" si="7"/>
        <v>323</v>
      </c>
      <c r="T130" s="446">
        <f>IF(S130/N130&gt;1,1,S130/N130)</f>
        <v>1</v>
      </c>
      <c r="U130" s="155"/>
      <c r="V130" s="200">
        <v>45658</v>
      </c>
      <c r="W130" s="200">
        <v>46022</v>
      </c>
      <c r="X130" s="201"/>
      <c r="Y130" s="393" t="s">
        <v>1155</v>
      </c>
      <c r="Z130" s="378" t="s">
        <v>1077</v>
      </c>
      <c r="AA130" s="134" t="s">
        <v>975</v>
      </c>
      <c r="AB130" s="134" t="s">
        <v>1078</v>
      </c>
      <c r="AC130" s="378" t="s">
        <v>668</v>
      </c>
      <c r="AD130" s="411" t="s">
        <v>1156</v>
      </c>
      <c r="AE130" s="218">
        <v>486837228</v>
      </c>
      <c r="AF130" s="219" t="s">
        <v>702</v>
      </c>
      <c r="AG130" s="535"/>
      <c r="AH130" s="378"/>
      <c r="AI130" s="160">
        <v>486837228</v>
      </c>
      <c r="AJ130" s="160">
        <v>486837228</v>
      </c>
      <c r="AK130" s="205"/>
      <c r="AL130" s="206">
        <v>486837228</v>
      </c>
      <c r="AM130" s="207"/>
      <c r="AN130" s="647"/>
      <c r="AO130" s="578"/>
      <c r="AP130" s="398"/>
      <c r="AQ130" s="398"/>
      <c r="AR130" s="398"/>
      <c r="AS130" s="398"/>
      <c r="AT130" s="398"/>
      <c r="AU130" s="398"/>
      <c r="AV130" s="398"/>
      <c r="AW130" s="398"/>
      <c r="AX130" s="109">
        <v>474325888.75</v>
      </c>
      <c r="AY130" s="381"/>
      <c r="AZ130" s="109">
        <v>276146999.98000002</v>
      </c>
      <c r="BA130" s="381"/>
      <c r="BB130" s="381"/>
      <c r="BC130" s="398"/>
      <c r="BD130" s="381"/>
      <c r="BE130" s="378"/>
      <c r="BF130" s="281" t="s">
        <v>1157</v>
      </c>
      <c r="BG130" s="383" t="s">
        <v>1158</v>
      </c>
      <c r="BH130" s="47"/>
      <c r="BI130" s="47"/>
      <c r="BJ130" s="111" t="s">
        <v>1159</v>
      </c>
      <c r="BK130" s="749"/>
      <c r="BL130" s="486"/>
      <c r="BM130" s="499" t="s">
        <v>1763</v>
      </c>
    </row>
    <row r="131" spans="1:65" s="48" customFormat="1" ht="65.099999999999994" customHeight="1" thickBot="1" x14ac:dyDescent="0.3">
      <c r="A131" s="118"/>
      <c r="B131" s="391"/>
      <c r="C131" s="392"/>
      <c r="D131" s="391"/>
      <c r="E131" s="652" t="s">
        <v>592</v>
      </c>
      <c r="F131" s="650"/>
      <c r="G131" s="650"/>
      <c r="H131" s="650"/>
      <c r="I131" s="650"/>
      <c r="J131" s="650"/>
      <c r="K131" s="650"/>
      <c r="L131" s="650"/>
      <c r="M131" s="650"/>
      <c r="N131" s="650"/>
      <c r="O131" s="650"/>
      <c r="P131" s="650"/>
      <c r="Q131" s="650"/>
      <c r="R131" s="650"/>
      <c r="S131" s="402"/>
      <c r="T131" s="460">
        <f>AVERAGE(T120:T130)</f>
        <v>1</v>
      </c>
      <c r="U131" s="220"/>
      <c r="V131" s="209"/>
      <c r="W131" s="209"/>
      <c r="X131" s="210"/>
      <c r="Y131" s="221"/>
      <c r="Z131" s="140"/>
      <c r="AA131" s="139"/>
      <c r="AB131" s="139"/>
      <c r="AC131" s="140"/>
      <c r="AD131" s="212"/>
      <c r="AE131" s="222"/>
      <c r="AF131" s="223"/>
      <c r="AG131" s="728" t="s">
        <v>706</v>
      </c>
      <c r="AH131" s="729"/>
      <c r="AI131" s="729"/>
      <c r="AJ131" s="730"/>
      <c r="AK131" s="126">
        <v>1449500000</v>
      </c>
      <c r="AL131" s="346">
        <f>SUM(AL120:AL130)</f>
        <v>1449500000</v>
      </c>
      <c r="AM131" s="431">
        <v>118098701</v>
      </c>
      <c r="AN131" s="432"/>
      <c r="AO131" s="433"/>
      <c r="AP131" s="434"/>
      <c r="AQ131" s="434"/>
      <c r="AR131" s="434"/>
      <c r="AS131" s="434"/>
      <c r="AT131" s="435">
        <v>887138205.75</v>
      </c>
      <c r="AU131" s="436">
        <f>+AT131/AK131</f>
        <v>0.61203049724042768</v>
      </c>
      <c r="AV131" s="437">
        <v>100700000</v>
      </c>
      <c r="AW131" s="438">
        <f>+AV131/AK131</f>
        <v>6.9472231804070375E-2</v>
      </c>
      <c r="AX131" s="439">
        <f>SUM(AX120:AX130)</f>
        <v>1094338660.75</v>
      </c>
      <c r="AY131" s="440">
        <f>+AX131/AL131</f>
        <v>0.7549766545360469</v>
      </c>
      <c r="AZ131" s="439">
        <f>SUM(AZ120:AZ130)</f>
        <v>693504590.98000002</v>
      </c>
      <c r="BA131" s="440">
        <f>+AZ131/AL131</f>
        <v>0.47844400895481204</v>
      </c>
      <c r="BB131" s="441">
        <v>61440777.899999999</v>
      </c>
      <c r="BC131" s="442">
        <f>+BB131/AM131</f>
        <v>0.52024939630792377</v>
      </c>
      <c r="BD131" s="443">
        <v>61440777.899999999</v>
      </c>
      <c r="BE131" s="442">
        <f>+BD131/AM131</f>
        <v>0.52024939630792377</v>
      </c>
      <c r="BF131" s="281"/>
      <c r="BG131" s="46"/>
      <c r="BH131" s="47"/>
      <c r="BI131" s="47"/>
      <c r="BJ131" s="111"/>
      <c r="BK131" s="381"/>
      <c r="BL131" s="486"/>
      <c r="BM131" s="47"/>
    </row>
    <row r="132" spans="1:65" s="48" customFormat="1" ht="65.099999999999994" customHeight="1" x14ac:dyDescent="0.25">
      <c r="A132" s="698" t="s">
        <v>330</v>
      </c>
      <c r="B132" s="630" t="s">
        <v>366</v>
      </c>
      <c r="C132" s="638" t="s">
        <v>1070</v>
      </c>
      <c r="D132" s="630">
        <v>17700</v>
      </c>
      <c r="E132" s="633" t="s">
        <v>593</v>
      </c>
      <c r="F132" s="709">
        <v>2024130010117</v>
      </c>
      <c r="G132" s="689" t="s">
        <v>1160</v>
      </c>
      <c r="H132" s="681" t="s">
        <v>1161</v>
      </c>
      <c r="I132" s="681" t="s">
        <v>1073</v>
      </c>
      <c r="J132" s="636">
        <v>0.8</v>
      </c>
      <c r="K132" s="96" t="s">
        <v>1162</v>
      </c>
      <c r="L132" s="399" t="s">
        <v>1075</v>
      </c>
      <c r="M132" s="410" t="s">
        <v>1163</v>
      </c>
      <c r="N132" s="399" t="s">
        <v>228</v>
      </c>
      <c r="O132" s="399"/>
      <c r="P132" s="399">
        <v>0</v>
      </c>
      <c r="Q132" s="399">
        <v>0</v>
      </c>
      <c r="R132" s="474"/>
      <c r="S132" s="393">
        <f t="shared" si="7"/>
        <v>0</v>
      </c>
      <c r="T132" s="451"/>
      <c r="U132" s="214"/>
      <c r="V132" s="93">
        <v>45658</v>
      </c>
      <c r="W132" s="93">
        <v>46022</v>
      </c>
      <c r="X132" s="94"/>
      <c r="Y132" s="95"/>
      <c r="Z132" s="399" t="s">
        <v>1077</v>
      </c>
      <c r="AA132" s="96" t="s">
        <v>1164</v>
      </c>
      <c r="AB132" s="96" t="s">
        <v>1165</v>
      </c>
      <c r="AC132" s="399" t="s">
        <v>737</v>
      </c>
      <c r="AD132" s="410" t="s">
        <v>228</v>
      </c>
      <c r="AE132" s="399" t="s">
        <v>228</v>
      </c>
      <c r="AF132" s="399" t="s">
        <v>228</v>
      </c>
      <c r="AG132" s="641" t="s">
        <v>717</v>
      </c>
      <c r="AH132" s="399"/>
      <c r="AI132" s="146" t="s">
        <v>228</v>
      </c>
      <c r="AJ132" s="146" t="s">
        <v>228</v>
      </c>
      <c r="AK132" s="99"/>
      <c r="AL132" s="100">
        <v>0</v>
      </c>
      <c r="AM132" s="238"/>
      <c r="AN132" s="691" t="s">
        <v>717</v>
      </c>
      <c r="AO132" s="648" t="s">
        <v>1166</v>
      </c>
      <c r="AP132" s="412"/>
      <c r="AQ132" s="412"/>
      <c r="AR132" s="412"/>
      <c r="AS132" s="412"/>
      <c r="AT132" s="412"/>
      <c r="AU132" s="412"/>
      <c r="AV132" s="412"/>
      <c r="AW132" s="412"/>
      <c r="AX132" s="381">
        <v>0</v>
      </c>
      <c r="AY132" s="381"/>
      <c r="AZ132" s="109">
        <v>0</v>
      </c>
      <c r="BA132" s="381"/>
      <c r="BB132" s="381"/>
      <c r="BC132" s="412"/>
      <c r="BD132" s="381"/>
      <c r="BE132" s="379"/>
      <c r="BF132" s="299"/>
      <c r="BG132" s="46"/>
      <c r="BH132" s="47"/>
      <c r="BI132" s="47"/>
      <c r="BJ132" s="102"/>
      <c r="BK132" s="750" t="s">
        <v>1167</v>
      </c>
      <c r="BL132" s="486"/>
      <c r="BM132" s="47"/>
    </row>
    <row r="133" spans="1:65" s="48" customFormat="1" ht="65.099999999999994" customHeight="1" x14ac:dyDescent="0.25">
      <c r="A133" s="699"/>
      <c r="B133" s="533"/>
      <c r="C133" s="545"/>
      <c r="D133" s="533"/>
      <c r="E133" s="541"/>
      <c r="F133" s="706"/>
      <c r="G133" s="679"/>
      <c r="H133" s="682"/>
      <c r="I133" s="682"/>
      <c r="J133" s="631"/>
      <c r="K133" s="105" t="s">
        <v>1168</v>
      </c>
      <c r="L133" s="381" t="s">
        <v>1075</v>
      </c>
      <c r="M133" s="383" t="s">
        <v>1169</v>
      </c>
      <c r="N133" s="381">
        <v>1</v>
      </c>
      <c r="O133" s="381">
        <v>0</v>
      </c>
      <c r="P133" s="381">
        <v>0.5</v>
      </c>
      <c r="Q133" s="381">
        <v>0</v>
      </c>
      <c r="R133" s="456">
        <v>0.5</v>
      </c>
      <c r="S133" s="393">
        <f t="shared" si="7"/>
        <v>1</v>
      </c>
      <c r="T133" s="446">
        <f>+S133/N133</f>
        <v>1</v>
      </c>
      <c r="U133" s="47"/>
      <c r="V133" s="103">
        <v>45658</v>
      </c>
      <c r="W133" s="103">
        <v>46022</v>
      </c>
      <c r="X133" s="104"/>
      <c r="Y133" s="408"/>
      <c r="Z133" s="381" t="s">
        <v>1077</v>
      </c>
      <c r="AA133" s="105" t="s">
        <v>1164</v>
      </c>
      <c r="AB133" s="105" t="s">
        <v>1165</v>
      </c>
      <c r="AC133" s="381" t="s">
        <v>737</v>
      </c>
      <c r="AD133" s="383" t="s">
        <v>1045</v>
      </c>
      <c r="AE133" s="166">
        <v>10000000</v>
      </c>
      <c r="AF133" s="381" t="s">
        <v>677</v>
      </c>
      <c r="AG133" s="642"/>
      <c r="AH133" s="381"/>
      <c r="AI133" s="160">
        <v>10000000</v>
      </c>
      <c r="AJ133" s="160">
        <v>0</v>
      </c>
      <c r="AK133" s="107"/>
      <c r="AL133" s="108">
        <v>0</v>
      </c>
      <c r="AM133" s="109"/>
      <c r="AN133" s="692"/>
      <c r="AO133" s="554"/>
      <c r="AP133" s="384"/>
      <c r="AQ133" s="384"/>
      <c r="AR133" s="384"/>
      <c r="AS133" s="384"/>
      <c r="AT133" s="384"/>
      <c r="AU133" s="384"/>
      <c r="AV133" s="384"/>
      <c r="AW133" s="384"/>
      <c r="AX133" s="381">
        <v>0</v>
      </c>
      <c r="AY133" s="381"/>
      <c r="AZ133" s="109">
        <v>0</v>
      </c>
      <c r="BA133" s="381"/>
      <c r="BB133" s="381"/>
      <c r="BC133" s="384"/>
      <c r="BD133" s="381"/>
      <c r="BE133" s="381"/>
      <c r="BF133" s="281" t="s">
        <v>1170</v>
      </c>
      <c r="BG133" s="383" t="s">
        <v>1171</v>
      </c>
      <c r="BH133" s="47"/>
      <c r="BI133" s="47"/>
      <c r="BJ133" s="175" t="s">
        <v>1172</v>
      </c>
      <c r="BK133" s="748"/>
      <c r="BL133" s="486"/>
      <c r="BM133" s="499" t="s">
        <v>1764</v>
      </c>
    </row>
    <row r="134" spans="1:65" s="48" customFormat="1" ht="65.099999999999994" customHeight="1" x14ac:dyDescent="0.25">
      <c r="A134" s="699"/>
      <c r="B134" s="533"/>
      <c r="C134" s="545"/>
      <c r="D134" s="533"/>
      <c r="E134" s="541"/>
      <c r="F134" s="706"/>
      <c r="G134" s="679"/>
      <c r="H134" s="682"/>
      <c r="I134" s="682"/>
      <c r="J134" s="631"/>
      <c r="K134" s="105" t="s">
        <v>1173</v>
      </c>
      <c r="L134" s="381" t="s">
        <v>1075</v>
      </c>
      <c r="M134" s="383" t="s">
        <v>1174</v>
      </c>
      <c r="N134" s="381" t="s">
        <v>228</v>
      </c>
      <c r="O134" s="381"/>
      <c r="P134" s="381">
        <v>0</v>
      </c>
      <c r="Q134" s="381">
        <v>0</v>
      </c>
      <c r="R134" s="456"/>
      <c r="S134" s="393">
        <f t="shared" si="7"/>
        <v>0</v>
      </c>
      <c r="T134" s="446"/>
      <c r="U134" s="47"/>
      <c r="V134" s="103">
        <v>45658</v>
      </c>
      <c r="W134" s="103">
        <v>46022</v>
      </c>
      <c r="X134" s="104"/>
      <c r="Y134" s="408"/>
      <c r="Z134" s="381" t="s">
        <v>1077</v>
      </c>
      <c r="AA134" s="105" t="s">
        <v>1164</v>
      </c>
      <c r="AB134" s="105" t="s">
        <v>1165</v>
      </c>
      <c r="AC134" s="381" t="s">
        <v>737</v>
      </c>
      <c r="AD134" s="383" t="s">
        <v>228</v>
      </c>
      <c r="AE134" s="381" t="s">
        <v>228</v>
      </c>
      <c r="AF134" s="381" t="s">
        <v>228</v>
      </c>
      <c r="AG134" s="642"/>
      <c r="AH134" s="381"/>
      <c r="AI134" s="146" t="s">
        <v>228</v>
      </c>
      <c r="AJ134" s="146" t="s">
        <v>228</v>
      </c>
      <c r="AK134" s="107"/>
      <c r="AL134" s="108">
        <v>0</v>
      </c>
      <c r="AM134" s="109"/>
      <c r="AN134" s="692"/>
      <c r="AO134" s="554"/>
      <c r="AP134" s="384"/>
      <c r="AQ134" s="384"/>
      <c r="AR134" s="384"/>
      <c r="AS134" s="384"/>
      <c r="AT134" s="384"/>
      <c r="AU134" s="384"/>
      <c r="AV134" s="384"/>
      <c r="AW134" s="384"/>
      <c r="AX134" s="381">
        <v>0</v>
      </c>
      <c r="AY134" s="381"/>
      <c r="AZ134" s="109">
        <v>0</v>
      </c>
      <c r="BA134" s="381"/>
      <c r="BB134" s="381"/>
      <c r="BC134" s="384"/>
      <c r="BD134" s="381"/>
      <c r="BE134" s="381"/>
      <c r="BF134" s="299"/>
      <c r="BG134" s="383"/>
      <c r="BH134" s="47"/>
      <c r="BI134" s="47"/>
      <c r="BJ134" s="175"/>
      <c r="BK134" s="748"/>
      <c r="BL134" s="486"/>
      <c r="BM134" s="497"/>
    </row>
    <row r="135" spans="1:65" s="48" customFormat="1" ht="65.099999999999994" customHeight="1" x14ac:dyDescent="0.25">
      <c r="A135" s="699"/>
      <c r="B135" s="533"/>
      <c r="C135" s="545"/>
      <c r="D135" s="533"/>
      <c r="E135" s="541"/>
      <c r="F135" s="706"/>
      <c r="G135" s="679"/>
      <c r="H135" s="682"/>
      <c r="I135" s="682"/>
      <c r="J135" s="631"/>
      <c r="K135" s="105" t="s">
        <v>1175</v>
      </c>
      <c r="L135" s="381" t="s">
        <v>1075</v>
      </c>
      <c r="M135" s="383" t="s">
        <v>1102</v>
      </c>
      <c r="N135" s="381" t="s">
        <v>228</v>
      </c>
      <c r="O135" s="381"/>
      <c r="P135" s="381">
        <v>0</v>
      </c>
      <c r="Q135" s="381">
        <v>0</v>
      </c>
      <c r="R135" s="456"/>
      <c r="S135" s="393">
        <f t="shared" si="7"/>
        <v>0</v>
      </c>
      <c r="T135" s="446"/>
      <c r="U135" s="47"/>
      <c r="V135" s="103">
        <v>45658</v>
      </c>
      <c r="W135" s="103">
        <v>46022</v>
      </c>
      <c r="X135" s="104"/>
      <c r="Y135" s="408"/>
      <c r="Z135" s="381" t="s">
        <v>1077</v>
      </c>
      <c r="AA135" s="105" t="s">
        <v>1164</v>
      </c>
      <c r="AB135" s="105" t="s">
        <v>1165</v>
      </c>
      <c r="AC135" s="381" t="s">
        <v>737</v>
      </c>
      <c r="AD135" s="383" t="s">
        <v>228</v>
      </c>
      <c r="AE135" s="381" t="s">
        <v>228</v>
      </c>
      <c r="AF135" s="381" t="s">
        <v>228</v>
      </c>
      <c r="AG135" s="642"/>
      <c r="AH135" s="381"/>
      <c r="AI135" s="146" t="s">
        <v>228</v>
      </c>
      <c r="AJ135" s="146" t="s">
        <v>228</v>
      </c>
      <c r="AK135" s="107"/>
      <c r="AL135" s="108">
        <v>0</v>
      </c>
      <c r="AM135" s="109"/>
      <c r="AN135" s="692"/>
      <c r="AO135" s="554"/>
      <c r="AP135" s="384"/>
      <c r="AQ135" s="384"/>
      <c r="AR135" s="384"/>
      <c r="AS135" s="384"/>
      <c r="AT135" s="384"/>
      <c r="AU135" s="384"/>
      <c r="AV135" s="384"/>
      <c r="AW135" s="384"/>
      <c r="AX135" s="381">
        <v>0</v>
      </c>
      <c r="AY135" s="381"/>
      <c r="AZ135" s="109">
        <v>0</v>
      </c>
      <c r="BA135" s="381"/>
      <c r="BB135" s="381"/>
      <c r="BC135" s="384"/>
      <c r="BD135" s="381"/>
      <c r="BE135" s="381"/>
      <c r="BF135" s="299"/>
      <c r="BG135" s="383"/>
      <c r="BH135" s="47"/>
      <c r="BI135" s="47"/>
      <c r="BJ135" s="102"/>
      <c r="BK135" s="748"/>
      <c r="BL135" s="486"/>
      <c r="BM135" s="497"/>
    </row>
    <row r="136" spans="1:65" s="48" customFormat="1" ht="65.099999999999994" customHeight="1" x14ac:dyDescent="0.25">
      <c r="A136" s="699"/>
      <c r="B136" s="533"/>
      <c r="C136" s="545"/>
      <c r="D136" s="533"/>
      <c r="E136" s="541"/>
      <c r="F136" s="706"/>
      <c r="G136" s="679"/>
      <c r="H136" s="682"/>
      <c r="I136" s="682"/>
      <c r="J136" s="631"/>
      <c r="K136" s="105" t="s">
        <v>1176</v>
      </c>
      <c r="L136" s="381" t="s">
        <v>1075</v>
      </c>
      <c r="M136" s="383" t="s">
        <v>1177</v>
      </c>
      <c r="N136" s="381">
        <v>222</v>
      </c>
      <c r="O136" s="381">
        <v>17</v>
      </c>
      <c r="P136" s="381">
        <v>135</v>
      </c>
      <c r="Q136" s="381">
        <v>66</v>
      </c>
      <c r="R136" s="456">
        <v>79</v>
      </c>
      <c r="S136" s="393">
        <f t="shared" si="7"/>
        <v>297</v>
      </c>
      <c r="T136" s="446">
        <v>1</v>
      </c>
      <c r="U136" s="47"/>
      <c r="V136" s="103">
        <v>45658</v>
      </c>
      <c r="W136" s="103">
        <v>46022</v>
      </c>
      <c r="X136" s="104"/>
      <c r="Y136" s="381" t="s">
        <v>1178</v>
      </c>
      <c r="Z136" s="381" t="s">
        <v>1077</v>
      </c>
      <c r="AA136" s="105" t="s">
        <v>1164</v>
      </c>
      <c r="AB136" s="105" t="s">
        <v>1165</v>
      </c>
      <c r="AC136" s="381" t="s">
        <v>737</v>
      </c>
      <c r="AD136" s="383" t="s">
        <v>228</v>
      </c>
      <c r="AE136" s="381" t="s">
        <v>228</v>
      </c>
      <c r="AF136" s="381" t="s">
        <v>228</v>
      </c>
      <c r="AG136" s="642"/>
      <c r="AH136" s="381"/>
      <c r="AI136" s="146" t="s">
        <v>228</v>
      </c>
      <c r="AJ136" s="146" t="s">
        <v>228</v>
      </c>
      <c r="AK136" s="107"/>
      <c r="AL136" s="108">
        <v>109999999</v>
      </c>
      <c r="AM136" s="109"/>
      <c r="AN136" s="692"/>
      <c r="AO136" s="554"/>
      <c r="AP136" s="384"/>
      <c r="AQ136" s="384"/>
      <c r="AR136" s="384"/>
      <c r="AS136" s="384"/>
      <c r="AT136" s="384"/>
      <c r="AU136" s="384"/>
      <c r="AV136" s="384"/>
      <c r="AW136" s="384"/>
      <c r="AX136" s="381">
        <v>104855500</v>
      </c>
      <c r="AY136" s="381"/>
      <c r="AZ136" s="109">
        <v>104855500</v>
      </c>
      <c r="BA136" s="381"/>
      <c r="BB136" s="381"/>
      <c r="BC136" s="384"/>
      <c r="BD136" s="381"/>
      <c r="BE136" s="381"/>
      <c r="BF136" s="281" t="s">
        <v>1090</v>
      </c>
      <c r="BG136" s="383" t="s">
        <v>1090</v>
      </c>
      <c r="BH136" s="47"/>
      <c r="BI136" s="47"/>
      <c r="BJ136" s="175" t="s">
        <v>1134</v>
      </c>
      <c r="BK136" s="748"/>
      <c r="BL136" s="486"/>
      <c r="BM136" s="499" t="s">
        <v>1765</v>
      </c>
    </row>
    <row r="137" spans="1:65" s="48" customFormat="1" ht="65.099999999999994" customHeight="1" x14ac:dyDescent="0.25">
      <c r="A137" s="699"/>
      <c r="B137" s="533"/>
      <c r="C137" s="545"/>
      <c r="D137" s="533"/>
      <c r="E137" s="541"/>
      <c r="F137" s="706"/>
      <c r="G137" s="679"/>
      <c r="H137" s="682"/>
      <c r="I137" s="682"/>
      <c r="J137" s="631"/>
      <c r="K137" s="105" t="s">
        <v>1179</v>
      </c>
      <c r="L137" s="381" t="s">
        <v>1075</v>
      </c>
      <c r="M137" s="383" t="s">
        <v>1180</v>
      </c>
      <c r="N137" s="381" t="s">
        <v>1181</v>
      </c>
      <c r="O137" s="381">
        <v>4</v>
      </c>
      <c r="P137" s="381">
        <v>18</v>
      </c>
      <c r="Q137" s="381">
        <v>7</v>
      </c>
      <c r="R137" s="456"/>
      <c r="S137" s="393">
        <f t="shared" si="7"/>
        <v>29</v>
      </c>
      <c r="T137" s="446"/>
      <c r="U137" s="47"/>
      <c r="V137" s="103">
        <v>45658</v>
      </c>
      <c r="W137" s="103">
        <v>46022</v>
      </c>
      <c r="X137" s="104"/>
      <c r="Y137" s="389" t="s">
        <v>1182</v>
      </c>
      <c r="Z137" s="381" t="s">
        <v>1077</v>
      </c>
      <c r="AA137" s="105" t="s">
        <v>1164</v>
      </c>
      <c r="AB137" s="105" t="s">
        <v>1165</v>
      </c>
      <c r="AC137" s="381" t="s">
        <v>668</v>
      </c>
      <c r="AD137" s="383" t="s">
        <v>1183</v>
      </c>
      <c r="AE137" s="166">
        <v>100000000</v>
      </c>
      <c r="AF137" s="381" t="s">
        <v>677</v>
      </c>
      <c r="AG137" s="642"/>
      <c r="AH137" s="381"/>
      <c r="AI137" s="160">
        <v>100000000</v>
      </c>
      <c r="AJ137" s="160">
        <v>109999999</v>
      </c>
      <c r="AK137" s="107"/>
      <c r="AL137" s="108">
        <v>0</v>
      </c>
      <c r="AM137" s="109"/>
      <c r="AN137" s="692"/>
      <c r="AO137" s="554"/>
      <c r="AP137" s="384"/>
      <c r="AQ137" s="384"/>
      <c r="AR137" s="384"/>
      <c r="AS137" s="384"/>
      <c r="AT137" s="384"/>
      <c r="AU137" s="384"/>
      <c r="AV137" s="384"/>
      <c r="AW137" s="384"/>
      <c r="AX137" s="381">
        <v>0</v>
      </c>
      <c r="AY137" s="381"/>
      <c r="AZ137" s="109">
        <v>0</v>
      </c>
      <c r="BA137" s="381"/>
      <c r="BB137" s="381"/>
      <c r="BC137" s="384"/>
      <c r="BD137" s="381"/>
      <c r="BE137" s="381"/>
      <c r="BF137" s="281" t="s">
        <v>1090</v>
      </c>
      <c r="BG137" s="383"/>
      <c r="BH137" s="47"/>
      <c r="BI137" s="47"/>
      <c r="BJ137" s="224" t="s">
        <v>1184</v>
      </c>
      <c r="BK137" s="748"/>
      <c r="BL137" s="486"/>
      <c r="BM137" s="497"/>
    </row>
    <row r="138" spans="1:65" s="48" customFormat="1" ht="65.099999999999994" customHeight="1" x14ac:dyDescent="0.25">
      <c r="A138" s="699"/>
      <c r="B138" s="533"/>
      <c r="C138" s="545"/>
      <c r="D138" s="533"/>
      <c r="E138" s="541"/>
      <c r="F138" s="706"/>
      <c r="G138" s="679"/>
      <c r="H138" s="682"/>
      <c r="I138" s="682"/>
      <c r="J138" s="631"/>
      <c r="K138" s="105" t="s">
        <v>1185</v>
      </c>
      <c r="L138" s="381" t="s">
        <v>1075</v>
      </c>
      <c r="M138" s="383" t="s">
        <v>1186</v>
      </c>
      <c r="N138" s="381" t="s">
        <v>228</v>
      </c>
      <c r="O138" s="381"/>
      <c r="P138" s="381">
        <v>0</v>
      </c>
      <c r="Q138" s="381">
        <v>0</v>
      </c>
      <c r="R138" s="456"/>
      <c r="S138" s="393">
        <f t="shared" si="7"/>
        <v>0</v>
      </c>
      <c r="T138" s="446"/>
      <c r="U138" s="47"/>
      <c r="V138" s="103"/>
      <c r="W138" s="103"/>
      <c r="X138" s="104"/>
      <c r="Y138" s="47"/>
      <c r="Z138" s="381"/>
      <c r="AA138" s="105"/>
      <c r="AB138" s="105"/>
      <c r="AC138" s="381"/>
      <c r="AD138" s="383"/>
      <c r="AE138" s="166"/>
      <c r="AF138" s="381"/>
      <c r="AG138" s="642"/>
      <c r="AH138" s="381"/>
      <c r="AI138" s="160"/>
      <c r="AJ138" s="160"/>
      <c r="AK138" s="107"/>
      <c r="AL138" s="108">
        <v>0</v>
      </c>
      <c r="AM138" s="109"/>
      <c r="AN138" s="692"/>
      <c r="AO138" s="554"/>
      <c r="AP138" s="384"/>
      <c r="AQ138" s="384"/>
      <c r="AR138" s="384"/>
      <c r="AS138" s="384"/>
      <c r="AT138" s="384"/>
      <c r="AU138" s="384"/>
      <c r="AV138" s="384"/>
      <c r="AW138" s="384"/>
      <c r="AX138" s="381">
        <v>0</v>
      </c>
      <c r="AY138" s="381"/>
      <c r="AZ138" s="109">
        <v>0</v>
      </c>
      <c r="BA138" s="381"/>
      <c r="BB138" s="381"/>
      <c r="BC138" s="384"/>
      <c r="BD138" s="381"/>
      <c r="BE138" s="381"/>
      <c r="BF138" s="281"/>
      <c r="BG138" s="383"/>
      <c r="BH138" s="47"/>
      <c r="BI138" s="47"/>
      <c r="BJ138" s="105"/>
      <c r="BK138" s="748"/>
      <c r="BL138" s="486"/>
      <c r="BM138" s="497"/>
    </row>
    <row r="139" spans="1:65" s="48" customFormat="1" ht="65.099999999999994" customHeight="1" x14ac:dyDescent="0.25">
      <c r="A139" s="699"/>
      <c r="B139" s="533"/>
      <c r="C139" s="545"/>
      <c r="D139" s="533"/>
      <c r="E139" s="541"/>
      <c r="F139" s="706"/>
      <c r="G139" s="679"/>
      <c r="H139" s="629" t="s">
        <v>1187</v>
      </c>
      <c r="I139" s="541" t="s">
        <v>1188</v>
      </c>
      <c r="J139" s="631">
        <v>0.2</v>
      </c>
      <c r="K139" s="105" t="s">
        <v>1189</v>
      </c>
      <c r="L139" s="381" t="s">
        <v>1075</v>
      </c>
      <c r="M139" s="383" t="s">
        <v>1190</v>
      </c>
      <c r="N139" s="381">
        <v>1</v>
      </c>
      <c r="O139" s="381">
        <v>3</v>
      </c>
      <c r="P139" s="381">
        <v>6</v>
      </c>
      <c r="Q139" s="381">
        <v>7</v>
      </c>
      <c r="R139" s="456">
        <v>5</v>
      </c>
      <c r="S139" s="393">
        <f t="shared" ref="S139:S203" si="13">SUM(O139:R139)</f>
        <v>21</v>
      </c>
      <c r="T139" s="446">
        <f>IF(S139/N139&gt;1,1,S139/N139)</f>
        <v>1</v>
      </c>
      <c r="U139" s="47"/>
      <c r="V139" s="103">
        <v>45658</v>
      </c>
      <c r="W139" s="103">
        <v>46022</v>
      </c>
      <c r="X139" s="104"/>
      <c r="Y139" s="389" t="s">
        <v>1191</v>
      </c>
      <c r="Z139" s="381" t="s">
        <v>1077</v>
      </c>
      <c r="AA139" s="105" t="s">
        <v>1164</v>
      </c>
      <c r="AB139" s="105" t="s">
        <v>1165</v>
      </c>
      <c r="AC139" s="381" t="s">
        <v>737</v>
      </c>
      <c r="AD139" s="383" t="s">
        <v>228</v>
      </c>
      <c r="AE139" s="381" t="s">
        <v>228</v>
      </c>
      <c r="AF139" s="381" t="s">
        <v>228</v>
      </c>
      <c r="AG139" s="642"/>
      <c r="AH139" s="381"/>
      <c r="AI139" s="146" t="s">
        <v>228</v>
      </c>
      <c r="AJ139" s="160">
        <v>1</v>
      </c>
      <c r="AK139" s="107"/>
      <c r="AL139" s="108">
        <v>1</v>
      </c>
      <c r="AM139" s="109"/>
      <c r="AN139" s="692"/>
      <c r="AO139" s="554"/>
      <c r="AP139" s="384"/>
      <c r="AQ139" s="384"/>
      <c r="AR139" s="384"/>
      <c r="AS139" s="384"/>
      <c r="AT139" s="384"/>
      <c r="AU139" s="384"/>
      <c r="AV139" s="384"/>
      <c r="AW139" s="384"/>
      <c r="AX139" s="381">
        <v>0</v>
      </c>
      <c r="AY139" s="381"/>
      <c r="AZ139" s="109">
        <v>0</v>
      </c>
      <c r="BA139" s="381"/>
      <c r="BB139" s="381"/>
      <c r="BC139" s="384"/>
      <c r="BD139" s="381"/>
      <c r="BE139" s="381"/>
      <c r="BF139" s="281" t="s">
        <v>1090</v>
      </c>
      <c r="BG139" s="383" t="s">
        <v>1090</v>
      </c>
      <c r="BH139" s="47"/>
      <c r="BI139" s="47"/>
      <c r="BJ139" s="175" t="s">
        <v>1192</v>
      </c>
      <c r="BK139" s="748"/>
      <c r="BL139" s="486"/>
      <c r="BM139" s="499" t="s">
        <v>1766</v>
      </c>
    </row>
    <row r="140" spans="1:65" s="48" customFormat="1" ht="65.099999999999994" customHeight="1" thickBot="1" x14ac:dyDescent="0.3">
      <c r="A140" s="702"/>
      <c r="B140" s="651"/>
      <c r="C140" s="639"/>
      <c r="D140" s="651"/>
      <c r="E140" s="637"/>
      <c r="F140" s="707"/>
      <c r="G140" s="690"/>
      <c r="H140" s="688"/>
      <c r="I140" s="637"/>
      <c r="J140" s="635"/>
      <c r="K140" s="115" t="s">
        <v>1193</v>
      </c>
      <c r="L140" s="400" t="s">
        <v>1075</v>
      </c>
      <c r="M140" s="343" t="s">
        <v>1186</v>
      </c>
      <c r="N140" s="400" t="s">
        <v>228</v>
      </c>
      <c r="O140" s="400"/>
      <c r="P140" s="400">
        <v>0</v>
      </c>
      <c r="Q140" s="400">
        <v>0</v>
      </c>
      <c r="R140" s="475"/>
      <c r="S140" s="393">
        <f t="shared" si="13"/>
        <v>0</v>
      </c>
      <c r="T140" s="453"/>
      <c r="U140" s="215"/>
      <c r="V140" s="112">
        <v>45658</v>
      </c>
      <c r="W140" s="112">
        <v>46022</v>
      </c>
      <c r="X140" s="113"/>
      <c r="Y140" s="409"/>
      <c r="Z140" s="400" t="s">
        <v>1077</v>
      </c>
      <c r="AA140" s="115" t="s">
        <v>1164</v>
      </c>
      <c r="AB140" s="115" t="s">
        <v>1165</v>
      </c>
      <c r="AC140" s="400" t="s">
        <v>737</v>
      </c>
      <c r="AD140" s="343" t="s">
        <v>228</v>
      </c>
      <c r="AE140" s="400" t="s">
        <v>228</v>
      </c>
      <c r="AF140" s="400" t="s">
        <v>228</v>
      </c>
      <c r="AG140" s="643"/>
      <c r="AH140" s="400"/>
      <c r="AI140" s="146" t="s">
        <v>228</v>
      </c>
      <c r="AJ140" s="146" t="s">
        <v>228</v>
      </c>
      <c r="AK140" s="136"/>
      <c r="AL140" s="137">
        <v>0</v>
      </c>
      <c r="AM140" s="207"/>
      <c r="AN140" s="747"/>
      <c r="AO140" s="649"/>
      <c r="AP140" s="398"/>
      <c r="AQ140" s="398"/>
      <c r="AR140" s="398"/>
      <c r="AS140" s="398"/>
      <c r="AT140" s="398"/>
      <c r="AU140" s="398"/>
      <c r="AV140" s="398"/>
      <c r="AW140" s="398"/>
      <c r="AX140" s="381">
        <v>0</v>
      </c>
      <c r="AY140" s="381"/>
      <c r="AZ140" s="109">
        <v>0</v>
      </c>
      <c r="BA140" s="381"/>
      <c r="BB140" s="381"/>
      <c r="BC140" s="398"/>
      <c r="BD140" s="381"/>
      <c r="BE140" s="378"/>
      <c r="BF140" s="299"/>
      <c r="BG140" s="46"/>
      <c r="BH140" s="47"/>
      <c r="BI140" s="47"/>
      <c r="BJ140" s="102"/>
      <c r="BK140" s="749"/>
      <c r="BL140" s="486"/>
      <c r="BM140" s="47"/>
    </row>
    <row r="141" spans="1:65" s="48" customFormat="1" ht="65.099999999999994" customHeight="1" thickBot="1" x14ac:dyDescent="0.3">
      <c r="A141" s="118"/>
      <c r="B141" s="391"/>
      <c r="C141" s="392"/>
      <c r="D141" s="391"/>
      <c r="E141" s="652" t="s">
        <v>593</v>
      </c>
      <c r="F141" s="650"/>
      <c r="G141" s="650"/>
      <c r="H141" s="650"/>
      <c r="I141" s="650"/>
      <c r="J141" s="650"/>
      <c r="K141" s="650"/>
      <c r="L141" s="650"/>
      <c r="M141" s="650"/>
      <c r="N141" s="650"/>
      <c r="O141" s="650"/>
      <c r="P141" s="650"/>
      <c r="Q141" s="650"/>
      <c r="R141" s="650"/>
      <c r="S141" s="402"/>
      <c r="T141" s="460">
        <f>AVERAGE(T132:T140)</f>
        <v>1</v>
      </c>
      <c r="U141" s="216"/>
      <c r="V141" s="120"/>
      <c r="W141" s="120"/>
      <c r="X141" s="121"/>
      <c r="Y141" s="161"/>
      <c r="Z141" s="391"/>
      <c r="AA141" s="123"/>
      <c r="AB141" s="123"/>
      <c r="AC141" s="391"/>
      <c r="AD141" s="345"/>
      <c r="AE141" s="391"/>
      <c r="AF141" s="391"/>
      <c r="AG141" s="728" t="s">
        <v>706</v>
      </c>
      <c r="AH141" s="729"/>
      <c r="AI141" s="729"/>
      <c r="AJ141" s="730"/>
      <c r="AK141" s="126">
        <v>110000000</v>
      </c>
      <c r="AL141" s="346">
        <f>SUM(AL132:AL140)</f>
        <v>110000000</v>
      </c>
      <c r="AM141" s="431">
        <v>104855500</v>
      </c>
      <c r="AN141" s="432"/>
      <c r="AO141" s="433"/>
      <c r="AP141" s="434"/>
      <c r="AQ141" s="434"/>
      <c r="AR141" s="434"/>
      <c r="AS141" s="434"/>
      <c r="AT141" s="435">
        <v>104855500</v>
      </c>
      <c r="AU141" s="436">
        <f>+AT141/AK141</f>
        <v>0.95323181818181824</v>
      </c>
      <c r="AV141" s="437">
        <v>104855500</v>
      </c>
      <c r="AW141" s="438">
        <f>+AV141/AK141</f>
        <v>0.95323181818181824</v>
      </c>
      <c r="AX141" s="439">
        <f>SUM(AX132:AX140)</f>
        <v>104855500</v>
      </c>
      <c r="AY141" s="440">
        <f>+AX141/AL141</f>
        <v>0.95323181818181824</v>
      </c>
      <c r="AZ141" s="439">
        <f>SUM(AZ132:AZ140)</f>
        <v>104855500</v>
      </c>
      <c r="BA141" s="440">
        <f>+AZ141/AL141</f>
        <v>0.95323181818181824</v>
      </c>
      <c r="BB141" s="441">
        <v>104855500</v>
      </c>
      <c r="BC141" s="442">
        <f>+BB141/AM141</f>
        <v>1</v>
      </c>
      <c r="BD141" s="443">
        <v>104855500</v>
      </c>
      <c r="BE141" s="442">
        <f>+BD141/AM141</f>
        <v>1</v>
      </c>
      <c r="BF141" s="299"/>
      <c r="BG141" s="46"/>
      <c r="BH141" s="47"/>
      <c r="BI141" s="47"/>
      <c r="BJ141" s="102"/>
      <c r="BK141" s="381"/>
      <c r="BL141" s="486"/>
      <c r="BM141" s="47"/>
    </row>
    <row r="142" spans="1:65" s="48" customFormat="1" ht="65.099999999999994" customHeight="1" x14ac:dyDescent="0.25">
      <c r="A142" s="719" t="s">
        <v>380</v>
      </c>
      <c r="B142" s="689" t="s">
        <v>381</v>
      </c>
      <c r="C142" s="638" t="s">
        <v>1194</v>
      </c>
      <c r="D142" s="630">
        <v>410</v>
      </c>
      <c r="E142" s="657" t="s">
        <v>594</v>
      </c>
      <c r="F142" s="653">
        <v>2024130010155</v>
      </c>
      <c r="G142" s="689" t="s">
        <v>1195</v>
      </c>
      <c r="H142" s="657" t="s">
        <v>1196</v>
      </c>
      <c r="I142" s="633" t="s">
        <v>1197</v>
      </c>
      <c r="J142" s="636">
        <v>1</v>
      </c>
      <c r="K142" s="477" t="s">
        <v>1198</v>
      </c>
      <c r="L142" s="405" t="s">
        <v>663</v>
      </c>
      <c r="M142" s="477" t="s">
        <v>1199</v>
      </c>
      <c r="N142" s="399">
        <v>1</v>
      </c>
      <c r="O142" s="399">
        <v>0</v>
      </c>
      <c r="P142" s="399">
        <v>1</v>
      </c>
      <c r="Q142" s="399">
        <v>0</v>
      </c>
      <c r="R142" s="474">
        <v>0</v>
      </c>
      <c r="S142" s="393">
        <f t="shared" si="13"/>
        <v>1</v>
      </c>
      <c r="T142" s="446">
        <f t="shared" ref="T142:T147" si="14">+S142/N142</f>
        <v>1</v>
      </c>
      <c r="U142" s="214"/>
      <c r="V142" s="93">
        <v>45658</v>
      </c>
      <c r="W142" s="93">
        <v>46022</v>
      </c>
      <c r="X142" s="94"/>
      <c r="Y142" s="399">
        <v>12</v>
      </c>
      <c r="Z142" s="399" t="s">
        <v>665</v>
      </c>
      <c r="AA142" s="96" t="s">
        <v>714</v>
      </c>
      <c r="AB142" s="96" t="s">
        <v>1200</v>
      </c>
      <c r="AC142" s="399" t="s">
        <v>668</v>
      </c>
      <c r="AD142" s="410" t="s">
        <v>1201</v>
      </c>
      <c r="AE142" s="101">
        <v>16000000</v>
      </c>
      <c r="AF142" s="399" t="s">
        <v>723</v>
      </c>
      <c r="AG142" s="641" t="s">
        <v>717</v>
      </c>
      <c r="AH142" s="399"/>
      <c r="AI142" s="225"/>
      <c r="AJ142" s="225">
        <v>16000000</v>
      </c>
      <c r="AK142" s="99"/>
      <c r="AL142" s="100">
        <v>16000000</v>
      </c>
      <c r="AM142" s="238"/>
      <c r="AN142" s="644" t="s">
        <v>717</v>
      </c>
      <c r="AO142" s="648" t="s">
        <v>1202</v>
      </c>
      <c r="AP142" s="412"/>
      <c r="AQ142" s="412"/>
      <c r="AR142" s="412"/>
      <c r="AS142" s="412"/>
      <c r="AT142" s="412"/>
      <c r="AU142" s="412"/>
      <c r="AV142" s="412"/>
      <c r="AW142" s="412"/>
      <c r="AX142" s="109">
        <v>16000000</v>
      </c>
      <c r="AY142" s="381"/>
      <c r="AZ142" s="109">
        <v>0</v>
      </c>
      <c r="BA142" s="381"/>
      <c r="BB142" s="381"/>
      <c r="BC142" s="412"/>
      <c r="BD142" s="381"/>
      <c r="BE142" s="379"/>
      <c r="BF142" s="299"/>
      <c r="BG142" s="383" t="s">
        <v>1203</v>
      </c>
      <c r="BH142" s="47"/>
      <c r="BI142" s="47"/>
      <c r="BJ142" s="175"/>
      <c r="BK142" s="750" t="s">
        <v>1204</v>
      </c>
      <c r="BL142" s="486"/>
      <c r="BM142" s="497"/>
    </row>
    <row r="143" spans="1:65" s="48" customFormat="1" ht="65.099999999999994" customHeight="1" x14ac:dyDescent="0.25">
      <c r="A143" s="720"/>
      <c r="B143" s="679"/>
      <c r="C143" s="545"/>
      <c r="D143" s="533"/>
      <c r="E143" s="629"/>
      <c r="F143" s="654"/>
      <c r="G143" s="679"/>
      <c r="H143" s="629"/>
      <c r="I143" s="541"/>
      <c r="J143" s="631"/>
      <c r="K143" s="478" t="s">
        <v>1205</v>
      </c>
      <c r="L143" s="406" t="s">
        <v>663</v>
      </c>
      <c r="M143" s="478" t="s">
        <v>1206</v>
      </c>
      <c r="N143" s="381">
        <v>1</v>
      </c>
      <c r="O143" s="381">
        <v>0</v>
      </c>
      <c r="P143" s="381">
        <v>0</v>
      </c>
      <c r="Q143" s="381">
        <v>1</v>
      </c>
      <c r="R143" s="456">
        <v>0</v>
      </c>
      <c r="S143" s="393">
        <f t="shared" si="13"/>
        <v>1</v>
      </c>
      <c r="T143" s="446">
        <f t="shared" si="14"/>
        <v>1</v>
      </c>
      <c r="U143" s="47"/>
      <c r="V143" s="103">
        <v>45658</v>
      </c>
      <c r="W143" s="103">
        <v>46022</v>
      </c>
      <c r="X143" s="104"/>
      <c r="Y143" s="408"/>
      <c r="Z143" s="381" t="s">
        <v>665</v>
      </c>
      <c r="AA143" s="105" t="s">
        <v>714</v>
      </c>
      <c r="AB143" s="105" t="s">
        <v>1200</v>
      </c>
      <c r="AC143" s="381" t="s">
        <v>668</v>
      </c>
      <c r="AD143" s="383" t="s">
        <v>1207</v>
      </c>
      <c r="AE143" s="109">
        <v>20000000</v>
      </c>
      <c r="AF143" s="381" t="s">
        <v>723</v>
      </c>
      <c r="AG143" s="642"/>
      <c r="AH143" s="381"/>
      <c r="AI143" s="225"/>
      <c r="AJ143" s="225">
        <v>20000000</v>
      </c>
      <c r="AK143" s="107"/>
      <c r="AL143" s="108">
        <v>20000000</v>
      </c>
      <c r="AM143" s="109"/>
      <c r="AN143" s="645"/>
      <c r="AO143" s="554"/>
      <c r="AP143" s="384"/>
      <c r="AQ143" s="384"/>
      <c r="AR143" s="384"/>
      <c r="AS143" s="384"/>
      <c r="AT143" s="384"/>
      <c r="AU143" s="384"/>
      <c r="AV143" s="384"/>
      <c r="AW143" s="384"/>
      <c r="AX143" s="109">
        <v>18666666.666666668</v>
      </c>
      <c r="AY143" s="381"/>
      <c r="AZ143" s="109">
        <v>12833333.333333334</v>
      </c>
      <c r="BA143" s="381"/>
      <c r="BB143" s="381"/>
      <c r="BC143" s="384"/>
      <c r="BD143" s="381"/>
      <c r="BE143" s="381"/>
      <c r="BF143" s="299"/>
      <c r="BG143" s="46"/>
      <c r="BH143" s="47"/>
      <c r="BI143" s="47"/>
      <c r="BJ143" s="102"/>
      <c r="BK143" s="748"/>
      <c r="BL143" s="486"/>
      <c r="BM143" s="497"/>
    </row>
    <row r="144" spans="1:65" s="48" customFormat="1" ht="65.099999999999994" customHeight="1" x14ac:dyDescent="0.25">
      <c r="A144" s="720"/>
      <c r="B144" s="679"/>
      <c r="C144" s="545"/>
      <c r="D144" s="533"/>
      <c r="E144" s="629"/>
      <c r="F144" s="654"/>
      <c r="G144" s="679"/>
      <c r="H144" s="629"/>
      <c r="I144" s="541"/>
      <c r="J144" s="631"/>
      <c r="K144" s="478" t="s">
        <v>1208</v>
      </c>
      <c r="L144" s="406" t="s">
        <v>663</v>
      </c>
      <c r="M144" s="478" t="s">
        <v>1022</v>
      </c>
      <c r="N144" s="381">
        <v>1</v>
      </c>
      <c r="O144" s="381">
        <v>0</v>
      </c>
      <c r="P144" s="381">
        <v>1</v>
      </c>
      <c r="Q144" s="381">
        <v>0</v>
      </c>
      <c r="R144" s="456">
        <v>0</v>
      </c>
      <c r="S144" s="393">
        <f t="shared" si="13"/>
        <v>1</v>
      </c>
      <c r="T144" s="446">
        <f t="shared" si="14"/>
        <v>1</v>
      </c>
      <c r="U144" s="47"/>
      <c r="V144" s="103">
        <v>45658</v>
      </c>
      <c r="W144" s="103">
        <v>46022</v>
      </c>
      <c r="X144" s="104"/>
      <c r="Y144" s="381">
        <v>2</v>
      </c>
      <c r="Z144" s="381" t="s">
        <v>665</v>
      </c>
      <c r="AA144" s="105" t="s">
        <v>714</v>
      </c>
      <c r="AB144" s="105" t="s">
        <v>1200</v>
      </c>
      <c r="AC144" s="381" t="s">
        <v>668</v>
      </c>
      <c r="AD144" s="383" t="s">
        <v>1209</v>
      </c>
      <c r="AE144" s="109">
        <v>52000000</v>
      </c>
      <c r="AF144" s="381" t="s">
        <v>677</v>
      </c>
      <c r="AG144" s="642"/>
      <c r="AH144" s="381"/>
      <c r="AI144" s="225"/>
      <c r="AJ144" s="225">
        <v>52000000</v>
      </c>
      <c r="AK144" s="107"/>
      <c r="AL144" s="108">
        <v>52000000</v>
      </c>
      <c r="AM144" s="109"/>
      <c r="AN144" s="645"/>
      <c r="AO144" s="554"/>
      <c r="AP144" s="384"/>
      <c r="AQ144" s="384"/>
      <c r="AR144" s="384"/>
      <c r="AS144" s="384"/>
      <c r="AT144" s="384"/>
      <c r="AU144" s="384"/>
      <c r="AV144" s="384"/>
      <c r="AW144" s="384"/>
      <c r="AX144" s="109">
        <v>48533333.333333336</v>
      </c>
      <c r="AY144" s="381"/>
      <c r="AZ144" s="109">
        <v>33366666.666666668</v>
      </c>
      <c r="BA144" s="381"/>
      <c r="BB144" s="381"/>
      <c r="BC144" s="384"/>
      <c r="BD144" s="381"/>
      <c r="BE144" s="381"/>
      <c r="BF144" s="299"/>
      <c r="BG144" s="383" t="s">
        <v>1210</v>
      </c>
      <c r="BH144" s="47"/>
      <c r="BI144" s="47"/>
      <c r="BJ144" s="102"/>
      <c r="BK144" s="748"/>
      <c r="BL144" s="486"/>
      <c r="BM144" s="497"/>
    </row>
    <row r="145" spans="1:84" s="48" customFormat="1" ht="65.099999999999994" customHeight="1" x14ac:dyDescent="0.25">
      <c r="A145" s="720"/>
      <c r="B145" s="679"/>
      <c r="C145" s="545"/>
      <c r="D145" s="533"/>
      <c r="E145" s="629"/>
      <c r="F145" s="654"/>
      <c r="G145" s="679"/>
      <c r="H145" s="629"/>
      <c r="I145" s="541"/>
      <c r="J145" s="631"/>
      <c r="K145" s="478" t="s">
        <v>1211</v>
      </c>
      <c r="L145" s="406" t="s">
        <v>663</v>
      </c>
      <c r="M145" s="478" t="s">
        <v>1212</v>
      </c>
      <c r="N145" s="381">
        <v>2</v>
      </c>
      <c r="O145" s="381">
        <v>0</v>
      </c>
      <c r="P145" s="381">
        <v>1</v>
      </c>
      <c r="Q145" s="381">
        <v>0</v>
      </c>
      <c r="R145" s="456">
        <v>0</v>
      </c>
      <c r="S145" s="393">
        <f t="shared" si="13"/>
        <v>1</v>
      </c>
      <c r="T145" s="446">
        <f t="shared" si="14"/>
        <v>0.5</v>
      </c>
      <c r="U145" s="47"/>
      <c r="V145" s="103">
        <v>45658</v>
      </c>
      <c r="W145" s="103">
        <v>46022</v>
      </c>
      <c r="X145" s="104"/>
      <c r="Y145" s="381">
        <v>12</v>
      </c>
      <c r="Z145" s="381" t="s">
        <v>665</v>
      </c>
      <c r="AA145" s="105" t="s">
        <v>714</v>
      </c>
      <c r="AB145" s="105" t="s">
        <v>1200</v>
      </c>
      <c r="AC145" s="381" t="s">
        <v>668</v>
      </c>
      <c r="AD145" s="383" t="s">
        <v>1213</v>
      </c>
      <c r="AE145" s="109">
        <v>28567000</v>
      </c>
      <c r="AF145" s="381" t="s">
        <v>723</v>
      </c>
      <c r="AG145" s="642"/>
      <c r="AH145" s="381"/>
      <c r="AI145" s="225"/>
      <c r="AJ145" s="225">
        <v>28567000</v>
      </c>
      <c r="AK145" s="107"/>
      <c r="AL145" s="108">
        <v>28567000</v>
      </c>
      <c r="AM145" s="109"/>
      <c r="AN145" s="645"/>
      <c r="AO145" s="554"/>
      <c r="AP145" s="384"/>
      <c r="AQ145" s="384"/>
      <c r="AR145" s="384"/>
      <c r="AS145" s="384"/>
      <c r="AT145" s="384"/>
      <c r="AU145" s="384"/>
      <c r="AV145" s="384"/>
      <c r="AW145" s="384"/>
      <c r="AX145" s="109">
        <v>28567000</v>
      </c>
      <c r="AY145" s="381"/>
      <c r="AZ145" s="109">
        <v>0</v>
      </c>
      <c r="BA145" s="381"/>
      <c r="BB145" s="381"/>
      <c r="BC145" s="384"/>
      <c r="BD145" s="381"/>
      <c r="BE145" s="381"/>
      <c r="BF145" s="299"/>
      <c r="BG145" s="383" t="s">
        <v>1214</v>
      </c>
      <c r="BH145" s="47"/>
      <c r="BI145" s="47"/>
      <c r="BJ145" s="102"/>
      <c r="BK145" s="748"/>
      <c r="BL145" s="486"/>
      <c r="BM145" s="497"/>
    </row>
    <row r="146" spans="1:84" s="48" customFormat="1" ht="65.099999999999994" customHeight="1" x14ac:dyDescent="0.25">
      <c r="A146" s="720"/>
      <c r="B146" s="679"/>
      <c r="C146" s="545"/>
      <c r="D146" s="533"/>
      <c r="E146" s="629"/>
      <c r="F146" s="654"/>
      <c r="G146" s="679"/>
      <c r="H146" s="629"/>
      <c r="I146" s="541"/>
      <c r="J146" s="631"/>
      <c r="K146" s="478" t="s">
        <v>1215</v>
      </c>
      <c r="L146" s="406" t="s">
        <v>663</v>
      </c>
      <c r="M146" s="478" t="s">
        <v>1216</v>
      </c>
      <c r="N146" s="381">
        <v>3</v>
      </c>
      <c r="O146" s="381">
        <v>0</v>
      </c>
      <c r="P146" s="381">
        <v>1</v>
      </c>
      <c r="Q146" s="381">
        <v>1</v>
      </c>
      <c r="R146" s="456">
        <v>1</v>
      </c>
      <c r="S146" s="393">
        <f t="shared" si="13"/>
        <v>3</v>
      </c>
      <c r="T146" s="446">
        <f t="shared" si="14"/>
        <v>1</v>
      </c>
      <c r="U146" s="47"/>
      <c r="V146" s="103">
        <v>45658</v>
      </c>
      <c r="W146" s="103">
        <v>46022</v>
      </c>
      <c r="X146" s="104"/>
      <c r="Y146" s="381" t="s">
        <v>1217</v>
      </c>
      <c r="Z146" s="381" t="s">
        <v>665</v>
      </c>
      <c r="AA146" s="105" t="s">
        <v>714</v>
      </c>
      <c r="AB146" s="105" t="s">
        <v>1200</v>
      </c>
      <c r="AC146" s="381" t="s">
        <v>668</v>
      </c>
      <c r="AD146" s="383" t="s">
        <v>1218</v>
      </c>
      <c r="AE146" s="109">
        <v>121433000</v>
      </c>
      <c r="AF146" s="381" t="s">
        <v>723</v>
      </c>
      <c r="AG146" s="642"/>
      <c r="AH146" s="381"/>
      <c r="AI146" s="225"/>
      <c r="AJ146" s="225">
        <v>121433000</v>
      </c>
      <c r="AK146" s="107"/>
      <c r="AL146" s="108">
        <v>121433000</v>
      </c>
      <c r="AM146" s="109"/>
      <c r="AN146" s="645"/>
      <c r="AO146" s="554"/>
      <c r="AP146" s="384"/>
      <c r="AQ146" s="384"/>
      <c r="AR146" s="384"/>
      <c r="AS146" s="384"/>
      <c r="AT146" s="384"/>
      <c r="AU146" s="384"/>
      <c r="AV146" s="384"/>
      <c r="AW146" s="384"/>
      <c r="AX146" s="109">
        <v>121433000</v>
      </c>
      <c r="AY146" s="381"/>
      <c r="AZ146" s="109">
        <v>0</v>
      </c>
      <c r="BA146" s="381"/>
      <c r="BB146" s="381"/>
      <c r="BC146" s="384"/>
      <c r="BD146" s="381"/>
      <c r="BE146" s="381"/>
      <c r="BF146" s="299"/>
      <c r="BG146" s="383" t="s">
        <v>1219</v>
      </c>
      <c r="BH146" s="47"/>
      <c r="BI146" s="47"/>
      <c r="BJ146" s="102"/>
      <c r="BK146" s="748"/>
      <c r="BL146" s="486"/>
      <c r="BM146" s="494" t="s">
        <v>1767</v>
      </c>
    </row>
    <row r="147" spans="1:84" s="48" customFormat="1" ht="65.099999999999994" customHeight="1" thickBot="1" x14ac:dyDescent="0.3">
      <c r="A147" s="721"/>
      <c r="B147" s="690"/>
      <c r="C147" s="639"/>
      <c r="D147" s="651"/>
      <c r="E147" s="688"/>
      <c r="F147" s="655"/>
      <c r="G147" s="690"/>
      <c r="H147" s="688"/>
      <c r="I147" s="637"/>
      <c r="J147" s="635"/>
      <c r="K147" s="479" t="s">
        <v>1220</v>
      </c>
      <c r="L147" s="407" t="s">
        <v>663</v>
      </c>
      <c r="M147" s="479"/>
      <c r="N147" s="400">
        <v>1</v>
      </c>
      <c r="O147" s="400">
        <v>0</v>
      </c>
      <c r="P147" s="400">
        <v>0</v>
      </c>
      <c r="Q147" s="400">
        <v>0</v>
      </c>
      <c r="R147" s="475">
        <v>1</v>
      </c>
      <c r="S147" s="393">
        <f t="shared" si="13"/>
        <v>1</v>
      </c>
      <c r="T147" s="446">
        <f t="shared" si="14"/>
        <v>1</v>
      </c>
      <c r="U147" s="215"/>
      <c r="V147" s="112"/>
      <c r="W147" s="112"/>
      <c r="X147" s="113"/>
      <c r="Y147" s="409"/>
      <c r="Z147" s="400" t="s">
        <v>665</v>
      </c>
      <c r="AA147" s="115"/>
      <c r="AB147" s="115"/>
      <c r="AC147" s="400" t="s">
        <v>668</v>
      </c>
      <c r="AD147" s="343" t="s">
        <v>758</v>
      </c>
      <c r="AE147" s="117">
        <v>62000000</v>
      </c>
      <c r="AF147" s="400" t="s">
        <v>759</v>
      </c>
      <c r="AG147" s="643"/>
      <c r="AH147" s="400"/>
      <c r="AI147" s="225"/>
      <c r="AJ147" s="225">
        <v>62000000</v>
      </c>
      <c r="AK147" s="136"/>
      <c r="AL147" s="137">
        <v>62000000</v>
      </c>
      <c r="AM147" s="207"/>
      <c r="AN147" s="646"/>
      <c r="AO147" s="649"/>
      <c r="AP147" s="398"/>
      <c r="AQ147" s="398"/>
      <c r="AR147" s="398"/>
      <c r="AS147" s="398"/>
      <c r="AT147" s="398"/>
      <c r="AU147" s="398"/>
      <c r="AV147" s="398"/>
      <c r="AW147" s="398"/>
      <c r="AX147" s="109">
        <v>0</v>
      </c>
      <c r="AY147" s="381"/>
      <c r="AZ147" s="109">
        <v>0</v>
      </c>
      <c r="BA147" s="381"/>
      <c r="BB147" s="381"/>
      <c r="BC147" s="398"/>
      <c r="BD147" s="381"/>
      <c r="BE147" s="378"/>
      <c r="BF147" s="299"/>
      <c r="BG147" s="46"/>
      <c r="BH147" s="47"/>
      <c r="BI147" s="47"/>
      <c r="BJ147" s="102"/>
      <c r="BK147" s="749"/>
      <c r="BL147" s="486"/>
      <c r="BM147" s="497"/>
    </row>
    <row r="148" spans="1:84" s="48" customFormat="1" ht="65.099999999999994" customHeight="1" thickBot="1" x14ac:dyDescent="0.3">
      <c r="A148" s="226"/>
      <c r="B148" s="227"/>
      <c r="C148" s="392"/>
      <c r="D148" s="391"/>
      <c r="E148" s="652" t="s">
        <v>594</v>
      </c>
      <c r="F148" s="650"/>
      <c r="G148" s="650"/>
      <c r="H148" s="650"/>
      <c r="I148" s="650"/>
      <c r="J148" s="650"/>
      <c r="K148" s="650"/>
      <c r="L148" s="650"/>
      <c r="M148" s="650"/>
      <c r="N148" s="650"/>
      <c r="O148" s="650"/>
      <c r="P148" s="650"/>
      <c r="Q148" s="650"/>
      <c r="R148" s="650"/>
      <c r="S148" s="402"/>
      <c r="T148" s="460">
        <f>AVERAGE(T142:T147)</f>
        <v>0.91666666666666663</v>
      </c>
      <c r="U148" s="216"/>
      <c r="V148" s="120"/>
      <c r="W148" s="120"/>
      <c r="X148" s="121"/>
      <c r="Y148" s="161"/>
      <c r="Z148" s="391"/>
      <c r="AA148" s="123"/>
      <c r="AB148" s="123"/>
      <c r="AC148" s="391"/>
      <c r="AD148" s="345"/>
      <c r="AE148" s="128"/>
      <c r="AF148" s="391"/>
      <c r="AG148" s="728" t="s">
        <v>706</v>
      </c>
      <c r="AH148" s="729"/>
      <c r="AI148" s="729"/>
      <c r="AJ148" s="730"/>
      <c r="AK148" s="126">
        <v>300000000</v>
      </c>
      <c r="AL148" s="346">
        <f>SUM(AL142:AL147)</f>
        <v>300000000</v>
      </c>
      <c r="AM148" s="431">
        <v>300000000</v>
      </c>
      <c r="AN148" s="432"/>
      <c r="AO148" s="433"/>
      <c r="AP148" s="434"/>
      <c r="AQ148" s="434"/>
      <c r="AR148" s="434"/>
      <c r="AS148" s="434"/>
      <c r="AT148" s="435">
        <v>46200000</v>
      </c>
      <c r="AU148" s="436">
        <f>+AT148/AK148</f>
        <v>0.154</v>
      </c>
      <c r="AV148" s="437">
        <v>30800000</v>
      </c>
      <c r="AW148" s="438">
        <f>+AV148/AK148</f>
        <v>0.10266666666666667</v>
      </c>
      <c r="AX148" s="439">
        <f>SUM(AX142:AX147)</f>
        <v>233200000</v>
      </c>
      <c r="AY148" s="440">
        <f>+AX148/AL148</f>
        <v>0.77733333333333332</v>
      </c>
      <c r="AZ148" s="439">
        <f>SUM(AZ142:AZ147)</f>
        <v>46200000</v>
      </c>
      <c r="BA148" s="440">
        <f>+AZ148/AL148</f>
        <v>0.154</v>
      </c>
      <c r="BB148" s="441">
        <v>300000000</v>
      </c>
      <c r="BC148" s="442">
        <f>+BB148/AM148</f>
        <v>1</v>
      </c>
      <c r="BD148" s="443">
        <v>300000000</v>
      </c>
      <c r="BE148" s="442">
        <f>+BD148/AM148</f>
        <v>1</v>
      </c>
      <c r="BF148" s="299"/>
      <c r="BG148" s="46"/>
      <c r="BH148" s="47"/>
      <c r="BI148" s="47"/>
      <c r="BJ148" s="102"/>
      <c r="BK148" s="381"/>
      <c r="BL148" s="486"/>
      <c r="BM148" s="47"/>
    </row>
    <row r="149" spans="1:84" s="229" customFormat="1" ht="65.099999999999994" customHeight="1" x14ac:dyDescent="0.25">
      <c r="A149" s="698" t="s">
        <v>390</v>
      </c>
      <c r="B149" s="630" t="s">
        <v>391</v>
      </c>
      <c r="C149" s="638" t="s">
        <v>996</v>
      </c>
      <c r="D149" s="638" t="s">
        <v>1221</v>
      </c>
      <c r="E149" s="633" t="s">
        <v>595</v>
      </c>
      <c r="F149" s="709">
        <v>2024130010025</v>
      </c>
      <c r="G149" s="630" t="s">
        <v>1222</v>
      </c>
      <c r="H149" s="657" t="s">
        <v>1223</v>
      </c>
      <c r="I149" s="633" t="s">
        <v>1224</v>
      </c>
      <c r="J149" s="636">
        <v>0.6</v>
      </c>
      <c r="K149" s="96" t="s">
        <v>1225</v>
      </c>
      <c r="L149" s="399"/>
      <c r="M149" s="410" t="s">
        <v>1226</v>
      </c>
      <c r="N149" s="399">
        <v>0.3</v>
      </c>
      <c r="O149" s="399">
        <v>0</v>
      </c>
      <c r="P149" s="399">
        <v>0</v>
      </c>
      <c r="Q149" s="399">
        <v>0.2</v>
      </c>
      <c r="R149" s="474">
        <v>0.1</v>
      </c>
      <c r="S149" s="393">
        <f t="shared" si="13"/>
        <v>0.30000000000000004</v>
      </c>
      <c r="T149" s="451">
        <f t="shared" ref="T149:T154" si="15">+S149/N149</f>
        <v>1.0000000000000002</v>
      </c>
      <c r="U149" s="214"/>
      <c r="V149" s="93">
        <v>45658</v>
      </c>
      <c r="W149" s="93">
        <v>46022</v>
      </c>
      <c r="X149" s="94"/>
      <c r="Y149" s="95"/>
      <c r="Z149" s="399" t="s">
        <v>974</v>
      </c>
      <c r="AA149" s="96" t="s">
        <v>839</v>
      </c>
      <c r="AB149" s="96" t="s">
        <v>976</v>
      </c>
      <c r="AC149" s="399" t="s">
        <v>668</v>
      </c>
      <c r="AD149" s="187" t="s">
        <v>1045</v>
      </c>
      <c r="AE149" s="101">
        <v>56000000</v>
      </c>
      <c r="AF149" s="189" t="s">
        <v>677</v>
      </c>
      <c r="AG149" s="641" t="s">
        <v>717</v>
      </c>
      <c r="AH149" s="190"/>
      <c r="AI149" s="228">
        <v>56000000</v>
      </c>
      <c r="AJ149" s="228">
        <v>56000000</v>
      </c>
      <c r="AK149" s="99"/>
      <c r="AL149" s="100">
        <v>56000000</v>
      </c>
      <c r="AM149" s="238"/>
      <c r="AN149" s="641" t="s">
        <v>717</v>
      </c>
      <c r="AO149" s="648" t="s">
        <v>1227</v>
      </c>
      <c r="AP149" s="412"/>
      <c r="AQ149" s="412"/>
      <c r="AR149" s="412"/>
      <c r="AS149" s="412"/>
      <c r="AT149" s="412"/>
      <c r="AU149" s="412"/>
      <c r="AV149" s="412"/>
      <c r="AW149" s="412"/>
      <c r="AX149" s="109">
        <v>53737373.737373739</v>
      </c>
      <c r="AY149" s="381"/>
      <c r="AZ149" s="109">
        <v>3016835.0168350167</v>
      </c>
      <c r="BA149" s="381"/>
      <c r="BB149" s="381"/>
      <c r="BC149" s="412"/>
      <c r="BD149" s="381"/>
      <c r="BE149" s="379"/>
      <c r="BF149" s="281" t="s">
        <v>979</v>
      </c>
      <c r="BG149" s="383" t="s">
        <v>1228</v>
      </c>
      <c r="BH149" s="47"/>
      <c r="BI149" s="47"/>
      <c r="BJ149" s="102"/>
      <c r="BK149" s="750" t="s">
        <v>1229</v>
      </c>
      <c r="BL149" s="486"/>
      <c r="BM149" s="494" t="s">
        <v>1768</v>
      </c>
      <c r="BN149" s="48"/>
      <c r="BO149" s="48"/>
      <c r="BP149" s="48"/>
      <c r="BQ149" s="48"/>
      <c r="BR149" s="48"/>
      <c r="BS149" s="48"/>
      <c r="BT149" s="48"/>
      <c r="BU149" s="48"/>
      <c r="BV149" s="48"/>
      <c r="BW149" s="48"/>
      <c r="BX149" s="48"/>
      <c r="BY149" s="48"/>
      <c r="BZ149" s="48"/>
      <c r="CA149" s="48"/>
      <c r="CB149" s="48"/>
    </row>
    <row r="150" spans="1:84" s="48" customFormat="1" ht="65.099999999999994" customHeight="1" x14ac:dyDescent="0.25">
      <c r="A150" s="699"/>
      <c r="B150" s="533"/>
      <c r="C150" s="545"/>
      <c r="D150" s="545"/>
      <c r="E150" s="541"/>
      <c r="F150" s="706"/>
      <c r="G150" s="533"/>
      <c r="H150" s="629"/>
      <c r="I150" s="541"/>
      <c r="J150" s="631"/>
      <c r="K150" s="105" t="s">
        <v>1230</v>
      </c>
      <c r="L150" s="381"/>
      <c r="M150" s="383" t="s">
        <v>1231</v>
      </c>
      <c r="N150" s="381">
        <v>0.3</v>
      </c>
      <c r="O150" s="381">
        <v>0</v>
      </c>
      <c r="P150" s="381">
        <v>0</v>
      </c>
      <c r="Q150" s="381">
        <v>0.2</v>
      </c>
      <c r="R150" s="456">
        <v>0.1</v>
      </c>
      <c r="S150" s="393">
        <f t="shared" si="13"/>
        <v>0.30000000000000004</v>
      </c>
      <c r="T150" s="451">
        <f t="shared" si="15"/>
        <v>1.0000000000000002</v>
      </c>
      <c r="U150" s="47"/>
      <c r="V150" s="103">
        <v>45658</v>
      </c>
      <c r="W150" s="103">
        <v>46022</v>
      </c>
      <c r="X150" s="104"/>
      <c r="Y150" s="408"/>
      <c r="Z150" s="381" t="s">
        <v>974</v>
      </c>
      <c r="AA150" s="105" t="s">
        <v>839</v>
      </c>
      <c r="AB150" s="105" t="s">
        <v>976</v>
      </c>
      <c r="AC150" s="381" t="s">
        <v>668</v>
      </c>
      <c r="AD150" s="191" t="s">
        <v>1045</v>
      </c>
      <c r="AE150" s="109">
        <v>50000000</v>
      </c>
      <c r="AF150" s="150" t="s">
        <v>677</v>
      </c>
      <c r="AG150" s="642"/>
      <c r="AH150" s="78"/>
      <c r="AI150" s="228">
        <v>50000000</v>
      </c>
      <c r="AJ150" s="228">
        <v>50000000</v>
      </c>
      <c r="AK150" s="107"/>
      <c r="AL150" s="108">
        <v>50000000</v>
      </c>
      <c r="AM150" s="109"/>
      <c r="AN150" s="642"/>
      <c r="AO150" s="554"/>
      <c r="AP150" s="384"/>
      <c r="AQ150" s="384"/>
      <c r="AR150" s="384"/>
      <c r="AS150" s="384"/>
      <c r="AT150" s="384"/>
      <c r="AU150" s="384"/>
      <c r="AV150" s="384"/>
      <c r="AW150" s="384"/>
      <c r="AX150" s="109">
        <v>50000000</v>
      </c>
      <c r="AY150" s="381"/>
      <c r="AZ150" s="109">
        <v>0</v>
      </c>
      <c r="BA150" s="381"/>
      <c r="BB150" s="381"/>
      <c r="BC150" s="384"/>
      <c r="BD150" s="381"/>
      <c r="BE150" s="381"/>
      <c r="BF150" s="281" t="s">
        <v>979</v>
      </c>
      <c r="BG150" s="383" t="s">
        <v>1228</v>
      </c>
      <c r="BH150" s="47"/>
      <c r="BI150" s="47"/>
      <c r="BJ150" s="102"/>
      <c r="BK150" s="748"/>
      <c r="BL150" s="486"/>
      <c r="BM150" s="494" t="s">
        <v>1768</v>
      </c>
    </row>
    <row r="151" spans="1:84" s="48" customFormat="1" ht="65.099999999999994" customHeight="1" x14ac:dyDescent="0.25">
      <c r="A151" s="699"/>
      <c r="B151" s="533"/>
      <c r="C151" s="545"/>
      <c r="D151" s="545"/>
      <c r="E151" s="541"/>
      <c r="F151" s="706"/>
      <c r="G151" s="533"/>
      <c r="H151" s="629"/>
      <c r="I151" s="541"/>
      <c r="J151" s="631"/>
      <c r="K151" s="105" t="s">
        <v>1232</v>
      </c>
      <c r="L151" s="381"/>
      <c r="M151" s="383" t="s">
        <v>1233</v>
      </c>
      <c r="N151" s="381">
        <v>0.3</v>
      </c>
      <c r="O151" s="381">
        <v>0</v>
      </c>
      <c r="P151" s="381">
        <v>0</v>
      </c>
      <c r="Q151" s="381">
        <v>0.2</v>
      </c>
      <c r="R151" s="456">
        <v>0.1</v>
      </c>
      <c r="S151" s="393">
        <f t="shared" si="13"/>
        <v>0.30000000000000004</v>
      </c>
      <c r="T151" s="451">
        <f t="shared" si="15"/>
        <v>1.0000000000000002</v>
      </c>
      <c r="U151" s="47"/>
      <c r="V151" s="103">
        <v>45658</v>
      </c>
      <c r="W151" s="103">
        <v>46022</v>
      </c>
      <c r="X151" s="104"/>
      <c r="Y151" s="408"/>
      <c r="Z151" s="381" t="s">
        <v>974</v>
      </c>
      <c r="AA151" s="105" t="s">
        <v>839</v>
      </c>
      <c r="AB151" s="105" t="s">
        <v>976</v>
      </c>
      <c r="AC151" s="381" t="s">
        <v>668</v>
      </c>
      <c r="AD151" s="191" t="s">
        <v>1045</v>
      </c>
      <c r="AE151" s="109">
        <v>80000000</v>
      </c>
      <c r="AF151" s="150" t="s">
        <v>677</v>
      </c>
      <c r="AG151" s="642"/>
      <c r="AH151" s="78"/>
      <c r="AI151" s="228">
        <v>80000000</v>
      </c>
      <c r="AJ151" s="228">
        <v>80000000</v>
      </c>
      <c r="AK151" s="107"/>
      <c r="AL151" s="108">
        <v>80000000</v>
      </c>
      <c r="AM151" s="109"/>
      <c r="AN151" s="642"/>
      <c r="AO151" s="554"/>
      <c r="AP151" s="384"/>
      <c r="AQ151" s="384"/>
      <c r="AR151" s="384"/>
      <c r="AS151" s="384"/>
      <c r="AT151" s="384"/>
      <c r="AU151" s="384"/>
      <c r="AV151" s="384"/>
      <c r="AW151" s="384"/>
      <c r="AX151" s="109">
        <v>66585858.585858583</v>
      </c>
      <c r="AY151" s="381"/>
      <c r="AZ151" s="109">
        <v>17885521.885521885</v>
      </c>
      <c r="BA151" s="381"/>
      <c r="BB151" s="381"/>
      <c r="BC151" s="384"/>
      <c r="BD151" s="381"/>
      <c r="BE151" s="381"/>
      <c r="BF151" s="281" t="s">
        <v>979</v>
      </c>
      <c r="BG151" s="383" t="s">
        <v>1228</v>
      </c>
      <c r="BH151" s="47"/>
      <c r="BI151" s="47"/>
      <c r="BJ151" s="102"/>
      <c r="BK151" s="748"/>
      <c r="BL151" s="486"/>
      <c r="BM151" s="494" t="s">
        <v>1768</v>
      </c>
    </row>
    <row r="152" spans="1:84" s="48" customFormat="1" ht="65.099999999999994" customHeight="1" x14ac:dyDescent="0.25">
      <c r="A152" s="699"/>
      <c r="B152" s="533"/>
      <c r="C152" s="545"/>
      <c r="D152" s="545"/>
      <c r="E152" s="541"/>
      <c r="F152" s="706"/>
      <c r="G152" s="533"/>
      <c r="H152" s="629" t="s">
        <v>1234</v>
      </c>
      <c r="I152" s="541" t="s">
        <v>1235</v>
      </c>
      <c r="J152" s="631">
        <v>0.4</v>
      </c>
      <c r="K152" s="105" t="s">
        <v>1236</v>
      </c>
      <c r="L152" s="381"/>
      <c r="M152" s="383" t="s">
        <v>1237</v>
      </c>
      <c r="N152" s="381">
        <v>1000</v>
      </c>
      <c r="O152" s="381">
        <v>55</v>
      </c>
      <c r="P152" s="381">
        <v>270</v>
      </c>
      <c r="Q152" s="381">
        <v>734</v>
      </c>
      <c r="R152" s="456">
        <v>218</v>
      </c>
      <c r="S152" s="393">
        <f t="shared" si="13"/>
        <v>1277</v>
      </c>
      <c r="T152" s="451">
        <v>1</v>
      </c>
      <c r="U152" s="47"/>
      <c r="V152" s="103">
        <v>45658</v>
      </c>
      <c r="W152" s="103">
        <v>46022</v>
      </c>
      <c r="X152" s="104"/>
      <c r="Y152" s="408" t="s">
        <v>1238</v>
      </c>
      <c r="Z152" s="381" t="s">
        <v>974</v>
      </c>
      <c r="AA152" s="105" t="s">
        <v>839</v>
      </c>
      <c r="AB152" s="105" t="s">
        <v>976</v>
      </c>
      <c r="AC152" s="381" t="s">
        <v>668</v>
      </c>
      <c r="AD152" s="191" t="s">
        <v>1045</v>
      </c>
      <c r="AE152" s="109">
        <v>100000000</v>
      </c>
      <c r="AF152" s="150" t="s">
        <v>677</v>
      </c>
      <c r="AG152" s="642"/>
      <c r="AH152" s="78"/>
      <c r="AI152" s="228">
        <v>100000000</v>
      </c>
      <c r="AJ152" s="228">
        <v>100000000</v>
      </c>
      <c r="AK152" s="107"/>
      <c r="AL152" s="108">
        <v>100000000</v>
      </c>
      <c r="AM152" s="109"/>
      <c r="AN152" s="642"/>
      <c r="AO152" s="554"/>
      <c r="AP152" s="384"/>
      <c r="AQ152" s="384"/>
      <c r="AR152" s="384"/>
      <c r="AS152" s="384"/>
      <c r="AT152" s="384"/>
      <c r="AU152" s="384"/>
      <c r="AV152" s="384"/>
      <c r="AW152" s="384"/>
      <c r="AX152" s="109">
        <v>67676767.676767677</v>
      </c>
      <c r="AY152" s="381"/>
      <c r="AZ152" s="109">
        <v>43097643.0976431</v>
      </c>
      <c r="BA152" s="381"/>
      <c r="BB152" s="381"/>
      <c r="BC152" s="384"/>
      <c r="BD152" s="381"/>
      <c r="BE152" s="381"/>
      <c r="BF152" s="281" t="s">
        <v>1239</v>
      </c>
      <c r="BG152" s="383" t="s">
        <v>1240</v>
      </c>
      <c r="BH152" s="47"/>
      <c r="BI152" s="47"/>
      <c r="BJ152" s="175" t="s">
        <v>1229</v>
      </c>
      <c r="BK152" s="748"/>
      <c r="BL152" s="486"/>
      <c r="BM152" s="494" t="s">
        <v>1769</v>
      </c>
    </row>
    <row r="153" spans="1:84" s="48" customFormat="1" ht="65.099999999999994" customHeight="1" x14ac:dyDescent="0.25">
      <c r="A153" s="699"/>
      <c r="B153" s="533"/>
      <c r="C153" s="545"/>
      <c r="D153" s="545"/>
      <c r="E153" s="541"/>
      <c r="F153" s="706"/>
      <c r="G153" s="533"/>
      <c r="H153" s="629"/>
      <c r="I153" s="541"/>
      <c r="J153" s="631"/>
      <c r="K153" s="105" t="s">
        <v>1241</v>
      </c>
      <c r="L153" s="381"/>
      <c r="M153" s="383" t="s">
        <v>1242</v>
      </c>
      <c r="N153" s="381">
        <v>300</v>
      </c>
      <c r="O153" s="381">
        <v>0</v>
      </c>
      <c r="P153" s="381">
        <v>125</v>
      </c>
      <c r="Q153" s="381">
        <v>64</v>
      </c>
      <c r="R153" s="456">
        <v>42</v>
      </c>
      <c r="S153" s="393">
        <f t="shared" si="13"/>
        <v>231</v>
      </c>
      <c r="T153" s="451">
        <f t="shared" si="15"/>
        <v>0.77</v>
      </c>
      <c r="U153" s="47"/>
      <c r="V153" s="103">
        <v>45658</v>
      </c>
      <c r="W153" s="103">
        <v>46022</v>
      </c>
      <c r="X153" s="104"/>
      <c r="Y153" s="381" t="s">
        <v>1243</v>
      </c>
      <c r="Z153" s="381" t="s">
        <v>974</v>
      </c>
      <c r="AA153" s="105" t="s">
        <v>839</v>
      </c>
      <c r="AB153" s="105" t="s">
        <v>976</v>
      </c>
      <c r="AC153" s="381" t="s">
        <v>668</v>
      </c>
      <c r="AD153" s="191" t="s">
        <v>1244</v>
      </c>
      <c r="AE153" s="109">
        <v>70000000</v>
      </c>
      <c r="AF153" s="150" t="s">
        <v>723</v>
      </c>
      <c r="AG153" s="642"/>
      <c r="AH153" s="78"/>
      <c r="AI153" s="228">
        <v>70000000</v>
      </c>
      <c r="AJ153" s="228">
        <v>70000000</v>
      </c>
      <c r="AK153" s="107"/>
      <c r="AL153" s="108">
        <v>70000000</v>
      </c>
      <c r="AM153" s="109"/>
      <c r="AN153" s="642"/>
      <c r="AO153" s="554"/>
      <c r="AP153" s="384"/>
      <c r="AQ153" s="384"/>
      <c r="AR153" s="384"/>
      <c r="AS153" s="384"/>
      <c r="AT153" s="384"/>
      <c r="AU153" s="384"/>
      <c r="AV153" s="384"/>
      <c r="AW153" s="384"/>
      <c r="AX153" s="109">
        <v>70000000</v>
      </c>
      <c r="AY153" s="381"/>
      <c r="AZ153" s="109">
        <v>0</v>
      </c>
      <c r="BA153" s="381"/>
      <c r="BB153" s="381"/>
      <c r="BC153" s="384"/>
      <c r="BD153" s="381"/>
      <c r="BE153" s="381"/>
      <c r="BF153" s="281" t="s">
        <v>979</v>
      </c>
      <c r="BG153" s="383" t="s">
        <v>1245</v>
      </c>
      <c r="BH153" s="47"/>
      <c r="BI153" s="47"/>
      <c r="BJ153" s="102"/>
      <c r="BK153" s="748"/>
      <c r="BL153" s="486"/>
      <c r="BM153" s="494" t="s">
        <v>1770</v>
      </c>
    </row>
    <row r="154" spans="1:84" s="230" customFormat="1" ht="65.099999999999994" customHeight="1" thickBot="1" x14ac:dyDescent="0.3">
      <c r="A154" s="702"/>
      <c r="B154" s="651"/>
      <c r="C154" s="639"/>
      <c r="D154" s="639"/>
      <c r="E154" s="637"/>
      <c r="F154" s="707"/>
      <c r="G154" s="651"/>
      <c r="H154" s="688"/>
      <c r="I154" s="637"/>
      <c r="J154" s="635"/>
      <c r="K154" s="115" t="s">
        <v>1246</v>
      </c>
      <c r="L154" s="400"/>
      <c r="M154" s="343" t="s">
        <v>1247</v>
      </c>
      <c r="N154" s="400">
        <v>1</v>
      </c>
      <c r="O154" s="400">
        <v>0</v>
      </c>
      <c r="P154" s="400">
        <v>0</v>
      </c>
      <c r="Q154" s="400">
        <v>0</v>
      </c>
      <c r="R154" s="475">
        <v>1</v>
      </c>
      <c r="S154" s="393">
        <f t="shared" si="13"/>
        <v>1</v>
      </c>
      <c r="T154" s="451">
        <f t="shared" si="15"/>
        <v>1</v>
      </c>
      <c r="U154" s="215"/>
      <c r="V154" s="112">
        <v>45658</v>
      </c>
      <c r="W154" s="112">
        <v>46022</v>
      </c>
      <c r="X154" s="113"/>
      <c r="Y154" s="409"/>
      <c r="Z154" s="400" t="s">
        <v>974</v>
      </c>
      <c r="AA154" s="115" t="s">
        <v>839</v>
      </c>
      <c r="AB154" s="115" t="s">
        <v>976</v>
      </c>
      <c r="AC154" s="400" t="s">
        <v>668</v>
      </c>
      <c r="AD154" s="192" t="s">
        <v>1248</v>
      </c>
      <c r="AE154" s="117">
        <v>150000000</v>
      </c>
      <c r="AF154" s="156" t="s">
        <v>723</v>
      </c>
      <c r="AG154" s="546"/>
      <c r="AH154" s="245"/>
      <c r="AI154" s="312">
        <v>150000000</v>
      </c>
      <c r="AJ154" s="312">
        <v>150000000</v>
      </c>
      <c r="AK154" s="136"/>
      <c r="AL154" s="137">
        <v>150000000</v>
      </c>
      <c r="AM154" s="207"/>
      <c r="AN154" s="643"/>
      <c r="AO154" s="649"/>
      <c r="AP154" s="398"/>
      <c r="AQ154" s="398"/>
      <c r="AR154" s="398"/>
      <c r="AS154" s="398"/>
      <c r="AT154" s="398"/>
      <c r="AU154" s="398"/>
      <c r="AV154" s="398"/>
      <c r="AW154" s="398"/>
      <c r="AX154" s="109">
        <v>150000000</v>
      </c>
      <c r="AY154" s="381"/>
      <c r="AZ154" s="109">
        <v>0</v>
      </c>
      <c r="BA154" s="381"/>
      <c r="BB154" s="381"/>
      <c r="BC154" s="398"/>
      <c r="BD154" s="381"/>
      <c r="BE154" s="378"/>
      <c r="BF154" s="281" t="s">
        <v>984</v>
      </c>
      <c r="BG154" s="383" t="s">
        <v>1249</v>
      </c>
      <c r="BH154" s="47"/>
      <c r="BI154" s="47"/>
      <c r="BJ154" s="102"/>
      <c r="BK154" s="749"/>
      <c r="BL154" s="486"/>
      <c r="BM154" s="494" t="s">
        <v>1771</v>
      </c>
      <c r="BN154" s="48"/>
      <c r="BO154" s="48"/>
      <c r="BP154" s="48"/>
      <c r="BQ154" s="48"/>
      <c r="BR154" s="48"/>
      <c r="BS154" s="48"/>
      <c r="BT154" s="48"/>
      <c r="BU154" s="48"/>
      <c r="BV154" s="48"/>
      <c r="BW154" s="48"/>
      <c r="BX154" s="48"/>
      <c r="BY154" s="48"/>
      <c r="BZ154" s="48"/>
      <c r="CA154" s="48"/>
      <c r="CB154" s="48"/>
      <c r="CC154" s="48"/>
      <c r="CD154" s="48"/>
      <c r="CE154" s="48"/>
      <c r="CF154" s="48"/>
    </row>
    <row r="155" spans="1:84" s="48" customFormat="1" ht="65.099999999999994" customHeight="1" thickBot="1" x14ac:dyDescent="0.3">
      <c r="A155" s="118"/>
      <c r="B155" s="391"/>
      <c r="C155" s="392"/>
      <c r="D155" s="392"/>
      <c r="E155" s="652" t="s">
        <v>595</v>
      </c>
      <c r="F155" s="650"/>
      <c r="G155" s="650"/>
      <c r="H155" s="650"/>
      <c r="I155" s="650"/>
      <c r="J155" s="650"/>
      <c r="K155" s="650"/>
      <c r="L155" s="650"/>
      <c r="M155" s="650"/>
      <c r="N155" s="650"/>
      <c r="O155" s="650"/>
      <c r="P155" s="650"/>
      <c r="Q155" s="650"/>
      <c r="R155" s="650"/>
      <c r="S155" s="402"/>
      <c r="T155" s="460">
        <f>AVERAGE(T149:T154)</f>
        <v>0.96166666666666689</v>
      </c>
      <c r="U155" s="216"/>
      <c r="V155" s="120"/>
      <c r="W155" s="120"/>
      <c r="X155" s="121"/>
      <c r="Y155" s="161"/>
      <c r="Z155" s="391"/>
      <c r="AA155" s="123"/>
      <c r="AB155" s="123"/>
      <c r="AC155" s="391"/>
      <c r="AD155" s="196"/>
      <c r="AE155" s="128"/>
      <c r="AF155" s="157"/>
      <c r="AG155" s="47"/>
      <c r="AH155" s="47"/>
      <c r="AI155" s="47"/>
      <c r="AJ155" s="47"/>
      <c r="AK155" s="126">
        <v>506000000</v>
      </c>
      <c r="AL155" s="346">
        <f>SUM(AL149:AL154)</f>
        <v>506000000</v>
      </c>
      <c r="AM155" s="431">
        <v>464900000</v>
      </c>
      <c r="AN155" s="432"/>
      <c r="AO155" s="433"/>
      <c r="AP155" s="434"/>
      <c r="AQ155" s="434"/>
      <c r="AR155" s="434"/>
      <c r="AS155" s="434"/>
      <c r="AT155" s="435">
        <v>78000000</v>
      </c>
      <c r="AU155" s="436">
        <f>+AT155/AK155</f>
        <v>0.1541501976284585</v>
      </c>
      <c r="AV155" s="437">
        <v>28500000</v>
      </c>
      <c r="AW155" s="438">
        <f>+AV155/AK155</f>
        <v>5.632411067193676E-2</v>
      </c>
      <c r="AX155" s="439">
        <f>SUM(AX149:AX154)</f>
        <v>458000000</v>
      </c>
      <c r="AY155" s="440">
        <f>+AX155/AL155</f>
        <v>0.90513833992094861</v>
      </c>
      <c r="AZ155" s="439">
        <f>SUM(AZ149:AZ154)</f>
        <v>64000000</v>
      </c>
      <c r="BA155" s="440">
        <f>+AZ155/AL155</f>
        <v>0.12648221343873517</v>
      </c>
      <c r="BB155" s="441">
        <v>464900000</v>
      </c>
      <c r="BC155" s="442">
        <f>+BB155/AM155</f>
        <v>1</v>
      </c>
      <c r="BD155" s="443">
        <v>464900000</v>
      </c>
      <c r="BE155" s="442">
        <f>+BD155/AM155</f>
        <v>1</v>
      </c>
      <c r="BF155" s="281"/>
      <c r="BG155" s="46"/>
      <c r="BH155" s="47"/>
      <c r="BI155" s="47"/>
      <c r="BJ155" s="102"/>
      <c r="BK155" s="381"/>
      <c r="BL155" s="486"/>
      <c r="BM155" s="47"/>
    </row>
    <row r="156" spans="1:84" s="48" customFormat="1" ht="65.099999999999994" customHeight="1" x14ac:dyDescent="0.25">
      <c r="A156" s="698" t="s">
        <v>390</v>
      </c>
      <c r="B156" s="630" t="s">
        <v>391</v>
      </c>
      <c r="C156" s="638" t="s">
        <v>996</v>
      </c>
      <c r="D156" s="630">
        <v>50</v>
      </c>
      <c r="E156" s="657" t="s">
        <v>596</v>
      </c>
      <c r="F156" s="653">
        <v>2024130010165</v>
      </c>
      <c r="G156" s="689" t="s">
        <v>1250</v>
      </c>
      <c r="H156" s="657" t="s">
        <v>1251</v>
      </c>
      <c r="I156" s="633" t="s">
        <v>1252</v>
      </c>
      <c r="J156" s="636">
        <v>1</v>
      </c>
      <c r="K156" s="96" t="s">
        <v>1253</v>
      </c>
      <c r="L156" s="405" t="s">
        <v>663</v>
      </c>
      <c r="M156" s="410" t="s">
        <v>1254</v>
      </c>
      <c r="N156" s="399">
        <v>5</v>
      </c>
      <c r="O156" s="399">
        <v>3</v>
      </c>
      <c r="P156" s="399">
        <v>0</v>
      </c>
      <c r="Q156" s="399">
        <v>0</v>
      </c>
      <c r="R156" s="474">
        <v>7</v>
      </c>
      <c r="S156" s="393">
        <f t="shared" si="13"/>
        <v>10</v>
      </c>
      <c r="T156" s="451">
        <v>1</v>
      </c>
      <c r="U156" s="214"/>
      <c r="V156" s="93">
        <v>45658</v>
      </c>
      <c r="W156" s="93">
        <v>46022</v>
      </c>
      <c r="X156" s="94"/>
      <c r="Y156" s="396" t="s">
        <v>1255</v>
      </c>
      <c r="Z156" s="399" t="s">
        <v>665</v>
      </c>
      <c r="AA156" s="96" t="s">
        <v>714</v>
      </c>
      <c r="AB156" s="96" t="s">
        <v>1256</v>
      </c>
      <c r="AC156" s="399" t="s">
        <v>668</v>
      </c>
      <c r="AD156" s="410" t="s">
        <v>1257</v>
      </c>
      <c r="AE156" s="198">
        <v>49500000</v>
      </c>
      <c r="AF156" s="399" t="s">
        <v>723</v>
      </c>
      <c r="AG156" s="537" t="s">
        <v>717</v>
      </c>
      <c r="AH156" s="379"/>
      <c r="AI156" s="313">
        <v>49500000</v>
      </c>
      <c r="AJ156" s="313">
        <v>49500000</v>
      </c>
      <c r="AK156" s="99"/>
      <c r="AL156" s="100">
        <v>49500000</v>
      </c>
      <c r="AM156" s="238"/>
      <c r="AN156" s="641" t="s">
        <v>717</v>
      </c>
      <c r="AO156" s="648" t="s">
        <v>1258</v>
      </c>
      <c r="AP156" s="412"/>
      <c r="AQ156" s="412"/>
      <c r="AR156" s="412"/>
      <c r="AS156" s="412"/>
      <c r="AT156" s="412"/>
      <c r="AU156" s="412"/>
      <c r="AV156" s="412"/>
      <c r="AW156" s="412"/>
      <c r="AX156" s="109">
        <v>48800000</v>
      </c>
      <c r="AY156" s="381"/>
      <c r="AZ156" s="109">
        <v>32000000</v>
      </c>
      <c r="BA156" s="109"/>
      <c r="BB156" s="381"/>
      <c r="BC156" s="412"/>
      <c r="BD156" s="381"/>
      <c r="BE156" s="379"/>
      <c r="BF156" s="299"/>
      <c r="BG156" s="46"/>
      <c r="BH156" s="47"/>
      <c r="BI156" s="47"/>
      <c r="BJ156" s="175" t="s">
        <v>1259</v>
      </c>
      <c r="BK156" s="750" t="s">
        <v>1259</v>
      </c>
      <c r="BL156" s="486"/>
      <c r="BM156" s="494" t="s">
        <v>1772</v>
      </c>
    </row>
    <row r="157" spans="1:84" s="48" customFormat="1" ht="65.099999999999994" customHeight="1" x14ac:dyDescent="0.25">
      <c r="A157" s="699"/>
      <c r="B157" s="533"/>
      <c r="C157" s="545"/>
      <c r="D157" s="533"/>
      <c r="E157" s="629"/>
      <c r="F157" s="654"/>
      <c r="G157" s="679"/>
      <c r="H157" s="629"/>
      <c r="I157" s="541"/>
      <c r="J157" s="631"/>
      <c r="K157" s="105" t="s">
        <v>1260</v>
      </c>
      <c r="L157" s="406" t="s">
        <v>663</v>
      </c>
      <c r="M157" s="383" t="s">
        <v>1022</v>
      </c>
      <c r="N157" s="381">
        <v>1</v>
      </c>
      <c r="O157" s="381">
        <v>1</v>
      </c>
      <c r="P157" s="381">
        <v>3</v>
      </c>
      <c r="Q157" s="381">
        <v>0</v>
      </c>
      <c r="R157" s="456">
        <v>0</v>
      </c>
      <c r="S157" s="393">
        <f t="shared" si="13"/>
        <v>4</v>
      </c>
      <c r="T157" s="451">
        <f>IF(S157/N157&gt;1,1,S157/N157)</f>
        <v>1</v>
      </c>
      <c r="U157" s="47"/>
      <c r="V157" s="103">
        <v>45658</v>
      </c>
      <c r="W157" s="103">
        <v>46022</v>
      </c>
      <c r="X157" s="104"/>
      <c r="Y157" s="408">
        <v>2.2999999999999998</v>
      </c>
      <c r="Z157" s="381" t="s">
        <v>665</v>
      </c>
      <c r="AA157" s="105" t="s">
        <v>714</v>
      </c>
      <c r="AB157" s="105" t="s">
        <v>1256</v>
      </c>
      <c r="AC157" s="381" t="s">
        <v>668</v>
      </c>
      <c r="AD157" s="383" t="s">
        <v>1257</v>
      </c>
      <c r="AE157" s="199">
        <v>17500000</v>
      </c>
      <c r="AF157" s="381" t="s">
        <v>677</v>
      </c>
      <c r="AG157" s="533"/>
      <c r="AH157" s="381"/>
      <c r="AI157" s="231">
        <v>17500000</v>
      </c>
      <c r="AJ157" s="231">
        <v>17500000</v>
      </c>
      <c r="AK157" s="107"/>
      <c r="AL157" s="108">
        <v>17500000</v>
      </c>
      <c r="AM157" s="109"/>
      <c r="AN157" s="642"/>
      <c r="AO157" s="554"/>
      <c r="AP157" s="384"/>
      <c r="AQ157" s="384"/>
      <c r="AR157" s="384"/>
      <c r="AS157" s="384"/>
      <c r="AT157" s="384"/>
      <c r="AU157" s="384"/>
      <c r="AV157" s="384"/>
      <c r="AW157" s="384"/>
      <c r="AX157" s="109">
        <v>17500000</v>
      </c>
      <c r="AY157" s="381"/>
      <c r="AZ157" s="109">
        <v>0</v>
      </c>
      <c r="BA157" s="109"/>
      <c r="BB157" s="381"/>
      <c r="BC157" s="384"/>
      <c r="BD157" s="381"/>
      <c r="BE157" s="381"/>
      <c r="BF157" s="299"/>
      <c r="BG157" s="383" t="s">
        <v>1261</v>
      </c>
      <c r="BH157" s="47"/>
      <c r="BI157" s="47"/>
      <c r="BJ157" s="102"/>
      <c r="BK157" s="748"/>
      <c r="BL157" s="486"/>
      <c r="BM157" s="497"/>
    </row>
    <row r="158" spans="1:84" s="48" customFormat="1" ht="65.099999999999994" customHeight="1" x14ac:dyDescent="0.25">
      <c r="A158" s="699"/>
      <c r="B158" s="533"/>
      <c r="C158" s="545"/>
      <c r="D158" s="533"/>
      <c r="E158" s="629"/>
      <c r="F158" s="654"/>
      <c r="G158" s="679"/>
      <c r="H158" s="629"/>
      <c r="I158" s="541"/>
      <c r="J158" s="631"/>
      <c r="K158" s="105" t="s">
        <v>1262</v>
      </c>
      <c r="L158" s="406" t="s">
        <v>663</v>
      </c>
      <c r="M158" s="383" t="s">
        <v>1263</v>
      </c>
      <c r="N158" s="381">
        <v>2</v>
      </c>
      <c r="O158" s="381">
        <v>0</v>
      </c>
      <c r="P158" s="381">
        <v>0</v>
      </c>
      <c r="Q158" s="381">
        <v>0</v>
      </c>
      <c r="R158" s="456">
        <v>1</v>
      </c>
      <c r="S158" s="393">
        <f t="shared" si="13"/>
        <v>1</v>
      </c>
      <c r="T158" s="451">
        <f>+S158/N158</f>
        <v>0.5</v>
      </c>
      <c r="U158" s="47"/>
      <c r="V158" s="103">
        <v>45658</v>
      </c>
      <c r="W158" s="103">
        <v>46022</v>
      </c>
      <c r="X158" s="104"/>
      <c r="Y158" s="408"/>
      <c r="Z158" s="381" t="s">
        <v>665</v>
      </c>
      <c r="AA158" s="105" t="s">
        <v>714</v>
      </c>
      <c r="AB158" s="105" t="s">
        <v>1256</v>
      </c>
      <c r="AC158" s="381" t="s">
        <v>668</v>
      </c>
      <c r="AD158" s="383" t="s">
        <v>1257</v>
      </c>
      <c r="AE158" s="199">
        <v>33000000</v>
      </c>
      <c r="AF158" s="381" t="s">
        <v>723</v>
      </c>
      <c r="AG158" s="533"/>
      <c r="AH158" s="381"/>
      <c r="AI158" s="231">
        <v>33000000</v>
      </c>
      <c r="AJ158" s="231">
        <v>33000000</v>
      </c>
      <c r="AK158" s="107"/>
      <c r="AL158" s="108">
        <v>33000000</v>
      </c>
      <c r="AM158" s="109"/>
      <c r="AN158" s="642"/>
      <c r="AO158" s="554"/>
      <c r="AP158" s="384"/>
      <c r="AQ158" s="384"/>
      <c r="AR158" s="384"/>
      <c r="AS158" s="384"/>
      <c r="AT158" s="384"/>
      <c r="AU158" s="384"/>
      <c r="AV158" s="384"/>
      <c r="AW158" s="384"/>
      <c r="AX158" s="349">
        <v>33000000</v>
      </c>
      <c r="AY158" s="384"/>
      <c r="AZ158" s="349">
        <v>0</v>
      </c>
      <c r="BA158" s="349"/>
      <c r="BB158" s="384"/>
      <c r="BC158" s="384"/>
      <c r="BD158" s="384"/>
      <c r="BE158" s="384"/>
      <c r="BF158" s="47"/>
      <c r="BG158" s="46"/>
      <c r="BH158" s="47"/>
      <c r="BI158" s="47"/>
      <c r="BJ158" s="102"/>
      <c r="BK158" s="748"/>
      <c r="BL158" s="486"/>
      <c r="BM158" s="497"/>
    </row>
    <row r="159" spans="1:84" s="48" customFormat="1" ht="65.099999999999994" customHeight="1" thickBot="1" x14ac:dyDescent="0.3">
      <c r="A159" s="702"/>
      <c r="B159" s="651"/>
      <c r="C159" s="639"/>
      <c r="D159" s="651"/>
      <c r="E159" s="688"/>
      <c r="F159" s="655"/>
      <c r="G159" s="690"/>
      <c r="H159" s="688"/>
      <c r="I159" s="637"/>
      <c r="J159" s="635"/>
      <c r="K159" s="115" t="s">
        <v>1264</v>
      </c>
      <c r="L159" s="407" t="s">
        <v>663</v>
      </c>
      <c r="M159" s="343" t="s">
        <v>1265</v>
      </c>
      <c r="N159" s="400">
        <v>50</v>
      </c>
      <c r="O159" s="400">
        <v>0</v>
      </c>
      <c r="P159" s="400">
        <v>0</v>
      </c>
      <c r="Q159" s="400">
        <v>0</v>
      </c>
      <c r="R159" s="475">
        <v>50</v>
      </c>
      <c r="S159" s="393">
        <f t="shared" si="13"/>
        <v>50</v>
      </c>
      <c r="T159" s="451">
        <f>+S159/N159</f>
        <v>1</v>
      </c>
      <c r="U159" s="215"/>
      <c r="V159" s="112">
        <v>45658</v>
      </c>
      <c r="W159" s="112">
        <v>46022</v>
      </c>
      <c r="X159" s="113"/>
      <c r="Y159" s="409" t="s">
        <v>1009</v>
      </c>
      <c r="Z159" s="400" t="s">
        <v>665</v>
      </c>
      <c r="AA159" s="115" t="s">
        <v>714</v>
      </c>
      <c r="AB159" s="115" t="s">
        <v>1256</v>
      </c>
      <c r="AC159" s="400" t="s">
        <v>668</v>
      </c>
      <c r="AD159" s="343" t="s">
        <v>1257</v>
      </c>
      <c r="AE159" s="232">
        <v>100000000</v>
      </c>
      <c r="AF159" s="400" t="s">
        <v>723</v>
      </c>
      <c r="AG159" s="651"/>
      <c r="AH159" s="400"/>
      <c r="AI159" s="233">
        <v>100000000</v>
      </c>
      <c r="AJ159" s="233">
        <v>100000000</v>
      </c>
      <c r="AK159" s="136"/>
      <c r="AL159" s="137">
        <v>100000000</v>
      </c>
      <c r="AM159" s="207"/>
      <c r="AN159" s="643"/>
      <c r="AO159" s="649"/>
      <c r="AP159" s="398"/>
      <c r="AQ159" s="398"/>
      <c r="AR159" s="398"/>
      <c r="AS159" s="398"/>
      <c r="AT159" s="398"/>
      <c r="AU159" s="398"/>
      <c r="AV159" s="398"/>
      <c r="AW159" s="398"/>
      <c r="AX159" s="350">
        <v>100000000</v>
      </c>
      <c r="AY159" s="398"/>
      <c r="AZ159" s="350">
        <v>0</v>
      </c>
      <c r="BA159" s="350"/>
      <c r="BB159" s="398"/>
      <c r="BC159" s="398"/>
      <c r="BD159" s="398"/>
      <c r="BE159" s="398"/>
      <c r="BF159" s="47"/>
      <c r="BG159" s="383" t="s">
        <v>1266</v>
      </c>
      <c r="BH159" s="47"/>
      <c r="BI159" s="47"/>
      <c r="BJ159" s="102"/>
      <c r="BK159" s="749"/>
      <c r="BL159" s="486"/>
      <c r="BM159" s="494" t="s">
        <v>1772</v>
      </c>
    </row>
    <row r="160" spans="1:84" s="48" customFormat="1" ht="65.099999999999994" customHeight="1" thickBot="1" x14ac:dyDescent="0.3">
      <c r="A160" s="138"/>
      <c r="B160" s="140"/>
      <c r="C160" s="311"/>
      <c r="D160" s="141"/>
      <c r="E160" s="652" t="s">
        <v>1267</v>
      </c>
      <c r="F160" s="650"/>
      <c r="G160" s="650"/>
      <c r="H160" s="650"/>
      <c r="I160" s="650"/>
      <c r="J160" s="650"/>
      <c r="K160" s="650"/>
      <c r="L160" s="650"/>
      <c r="M160" s="650"/>
      <c r="N160" s="650"/>
      <c r="O160" s="650"/>
      <c r="P160" s="650"/>
      <c r="Q160" s="650"/>
      <c r="R160" s="650"/>
      <c r="S160" s="402"/>
      <c r="T160" s="460">
        <f>AVERAGE(T156:T159)</f>
        <v>0.875</v>
      </c>
      <c r="U160" s="216"/>
      <c r="V160" s="120"/>
      <c r="W160" s="120"/>
      <c r="X160" s="121"/>
      <c r="Y160" s="161"/>
      <c r="Z160" s="391"/>
      <c r="AA160" s="123"/>
      <c r="AB160" s="123"/>
      <c r="AC160" s="391"/>
      <c r="AD160" s="345"/>
      <c r="AE160" s="234"/>
      <c r="AF160" s="391"/>
      <c r="AG160" s="391"/>
      <c r="AH160" s="391"/>
      <c r="AI160" s="233"/>
      <c r="AJ160" s="125"/>
      <c r="AK160" s="126">
        <v>200000000</v>
      </c>
      <c r="AL160" s="346">
        <f>SUM(AL156:AL159)</f>
        <v>200000000</v>
      </c>
      <c r="AM160" s="431">
        <v>200000000</v>
      </c>
      <c r="AN160" s="432"/>
      <c r="AO160" s="433"/>
      <c r="AP160" s="434"/>
      <c r="AQ160" s="434"/>
      <c r="AR160" s="434"/>
      <c r="AS160" s="434"/>
      <c r="AT160" s="435">
        <v>32000000</v>
      </c>
      <c r="AU160" s="436">
        <f>+AT160/AK160</f>
        <v>0.16</v>
      </c>
      <c r="AV160" s="437">
        <v>22000000</v>
      </c>
      <c r="AW160" s="438">
        <f>+AV160/AK160</f>
        <v>0.11</v>
      </c>
      <c r="AX160" s="439">
        <f>SUM(AX156:AX159)</f>
        <v>199300000</v>
      </c>
      <c r="AY160" s="440">
        <f>+AX160/AL160</f>
        <v>0.99650000000000005</v>
      </c>
      <c r="AZ160" s="439">
        <f>SUM(AZ156:AZ159)</f>
        <v>32000000</v>
      </c>
      <c r="BA160" s="440">
        <f>+AZ160/AL160</f>
        <v>0.16</v>
      </c>
      <c r="BB160" s="441">
        <v>200000000</v>
      </c>
      <c r="BC160" s="442">
        <f>+BB160/AM160</f>
        <v>1</v>
      </c>
      <c r="BD160" s="443">
        <v>200000000</v>
      </c>
      <c r="BE160" s="442">
        <f>+BD160/AM160</f>
        <v>1</v>
      </c>
      <c r="BF160" s="47"/>
      <c r="BG160" s="383"/>
      <c r="BH160" s="47"/>
      <c r="BI160" s="47"/>
      <c r="BJ160" s="102"/>
      <c r="BK160" s="381"/>
      <c r="BL160" s="486"/>
      <c r="BM160" s="47"/>
    </row>
    <row r="161" spans="1:65" s="48" customFormat="1" ht="65.099999999999994" customHeight="1" x14ac:dyDescent="0.25">
      <c r="A161" s="717" t="s">
        <v>390</v>
      </c>
      <c r="B161" s="537" t="s">
        <v>391</v>
      </c>
      <c r="C161" s="540" t="s">
        <v>996</v>
      </c>
      <c r="D161" s="537">
        <v>600</v>
      </c>
      <c r="E161" s="594" t="s">
        <v>597</v>
      </c>
      <c r="F161" s="705">
        <v>2024130010169</v>
      </c>
      <c r="G161" s="678" t="s">
        <v>1268</v>
      </c>
      <c r="H161" s="684" t="s">
        <v>1269</v>
      </c>
      <c r="I161" s="594" t="s">
        <v>1270</v>
      </c>
      <c r="J161" s="670">
        <v>0.4</v>
      </c>
      <c r="K161" s="450" t="s">
        <v>1271</v>
      </c>
      <c r="L161" s="379"/>
      <c r="M161" s="413" t="s">
        <v>1022</v>
      </c>
      <c r="N161" s="379">
        <v>235</v>
      </c>
      <c r="O161" s="379">
        <v>0</v>
      </c>
      <c r="P161" s="379">
        <v>177</v>
      </c>
      <c r="Q161" s="379">
        <v>43</v>
      </c>
      <c r="R161" s="455">
        <v>36</v>
      </c>
      <c r="S161" s="393">
        <f t="shared" si="13"/>
        <v>256</v>
      </c>
      <c r="T161" s="446">
        <v>1</v>
      </c>
      <c r="U161" s="145"/>
      <c r="V161" s="235">
        <v>45658</v>
      </c>
      <c r="W161" s="235">
        <v>46022</v>
      </c>
      <c r="X161" s="236"/>
      <c r="Y161" s="395" t="s">
        <v>1272</v>
      </c>
      <c r="Z161" s="379" t="s">
        <v>1273</v>
      </c>
      <c r="AA161" s="144" t="s">
        <v>975</v>
      </c>
      <c r="AB161" s="144" t="s">
        <v>1274</v>
      </c>
      <c r="AC161" s="379" t="s">
        <v>737</v>
      </c>
      <c r="AD161" s="413" t="s">
        <v>228</v>
      </c>
      <c r="AE161" s="379" t="s">
        <v>228</v>
      </c>
      <c r="AF161" s="379" t="s">
        <v>228</v>
      </c>
      <c r="AG161" s="548" t="s">
        <v>717</v>
      </c>
      <c r="AH161" s="379"/>
      <c r="AI161" s="146" t="s">
        <v>228</v>
      </c>
      <c r="AJ161" s="146">
        <v>0</v>
      </c>
      <c r="AK161" s="132"/>
      <c r="AL161" s="237">
        <v>0</v>
      </c>
      <c r="AM161" s="238"/>
      <c r="AN161" s="548" t="s">
        <v>717</v>
      </c>
      <c r="AO161" s="580" t="s">
        <v>1275</v>
      </c>
      <c r="AP161" s="412"/>
      <c r="AQ161" s="412"/>
      <c r="AR161" s="412"/>
      <c r="AS161" s="412"/>
      <c r="AT161" s="412"/>
      <c r="AU161" s="412"/>
      <c r="AV161" s="412"/>
      <c r="AW161" s="412"/>
      <c r="AX161" s="412"/>
      <c r="AY161" s="412"/>
      <c r="AZ161" s="412"/>
      <c r="BA161" s="412"/>
      <c r="BB161" s="412"/>
      <c r="BC161" s="412"/>
      <c r="BD161" s="412"/>
      <c r="BE161" s="412"/>
      <c r="BF161" s="47"/>
      <c r="BG161" s="383" t="s">
        <v>1276</v>
      </c>
      <c r="BH161" s="47"/>
      <c r="BI161" s="47"/>
      <c r="BJ161" s="102"/>
      <c r="BK161" s="750" t="s">
        <v>1277</v>
      </c>
      <c r="BL161" s="486"/>
      <c r="BM161" s="498" t="s">
        <v>1716</v>
      </c>
    </row>
    <row r="162" spans="1:65" s="48" customFormat="1" ht="65.099999999999994" customHeight="1" x14ac:dyDescent="0.25">
      <c r="A162" s="699"/>
      <c r="B162" s="533"/>
      <c r="C162" s="545"/>
      <c r="D162" s="533"/>
      <c r="E162" s="541"/>
      <c r="F162" s="706"/>
      <c r="G162" s="679"/>
      <c r="H162" s="629"/>
      <c r="I162" s="541"/>
      <c r="J162" s="631"/>
      <c r="K162" s="452" t="s">
        <v>1278</v>
      </c>
      <c r="L162" s="381"/>
      <c r="M162" s="383" t="s">
        <v>1279</v>
      </c>
      <c r="N162" s="381">
        <v>30</v>
      </c>
      <c r="O162" s="381">
        <v>39</v>
      </c>
      <c r="P162" s="381">
        <v>18</v>
      </c>
      <c r="Q162" s="381">
        <v>16</v>
      </c>
      <c r="R162" s="456">
        <v>4</v>
      </c>
      <c r="S162" s="393">
        <f t="shared" si="13"/>
        <v>77</v>
      </c>
      <c r="T162" s="446">
        <f>IF(S162/N162&gt;1,1,S162/N162)</f>
        <v>1</v>
      </c>
      <c r="U162" s="47"/>
      <c r="V162" s="103">
        <v>45658</v>
      </c>
      <c r="W162" s="103">
        <v>46022</v>
      </c>
      <c r="X162" s="104"/>
      <c r="Y162" s="395" t="s">
        <v>1272</v>
      </c>
      <c r="Z162" s="381" t="s">
        <v>1273</v>
      </c>
      <c r="AA162" s="105" t="s">
        <v>975</v>
      </c>
      <c r="AB162" s="105" t="s">
        <v>1274</v>
      </c>
      <c r="AC162" s="381" t="s">
        <v>668</v>
      </c>
      <c r="AD162" s="383" t="s">
        <v>1280</v>
      </c>
      <c r="AE162" s="199">
        <v>75000000</v>
      </c>
      <c r="AF162" s="381" t="s">
        <v>677</v>
      </c>
      <c r="AG162" s="642"/>
      <c r="AH162" s="381"/>
      <c r="AI162" s="231">
        <v>75000000</v>
      </c>
      <c r="AJ162" s="231">
        <v>75000000</v>
      </c>
      <c r="AK162" s="107"/>
      <c r="AL162" s="108">
        <v>75000000</v>
      </c>
      <c r="AM162" s="109"/>
      <c r="AN162" s="642"/>
      <c r="AO162" s="554"/>
      <c r="AP162" s="384"/>
      <c r="AQ162" s="384"/>
      <c r="AR162" s="384"/>
      <c r="AS162" s="384"/>
      <c r="AT162" s="384"/>
      <c r="AU162" s="384"/>
      <c r="AV162" s="384"/>
      <c r="AW162" s="384"/>
      <c r="AX162" s="352">
        <v>53200000</v>
      </c>
      <c r="AZ162" s="353">
        <v>32000000</v>
      </c>
      <c r="BB162" s="384"/>
      <c r="BC162" s="384"/>
      <c r="BD162" s="384"/>
      <c r="BE162" s="384"/>
      <c r="BF162" s="47"/>
      <c r="BG162" s="383" t="s">
        <v>1281</v>
      </c>
      <c r="BH162" s="47"/>
      <c r="BI162" s="47"/>
      <c r="BJ162" s="175" t="s">
        <v>1282</v>
      </c>
      <c r="BK162" s="748"/>
      <c r="BL162" s="486"/>
      <c r="BM162" s="498"/>
    </row>
    <row r="163" spans="1:65" s="48" customFormat="1" ht="65.099999999999994" customHeight="1" x14ac:dyDescent="0.25">
      <c r="A163" s="699"/>
      <c r="B163" s="533"/>
      <c r="C163" s="545"/>
      <c r="D163" s="533"/>
      <c r="E163" s="541"/>
      <c r="F163" s="706"/>
      <c r="G163" s="679"/>
      <c r="H163" s="478" t="s">
        <v>1283</v>
      </c>
      <c r="I163" s="383" t="s">
        <v>1284</v>
      </c>
      <c r="J163" s="480">
        <v>0.2</v>
      </c>
      <c r="K163" s="452" t="s">
        <v>1285</v>
      </c>
      <c r="L163" s="381"/>
      <c r="M163" s="383" t="s">
        <v>1286</v>
      </c>
      <c r="N163" s="381">
        <v>5</v>
      </c>
      <c r="O163" s="381">
        <v>0</v>
      </c>
      <c r="P163" s="381">
        <v>0</v>
      </c>
      <c r="Q163" s="381">
        <v>3</v>
      </c>
      <c r="R163" s="456">
        <v>1</v>
      </c>
      <c r="S163" s="393">
        <f t="shared" si="13"/>
        <v>4</v>
      </c>
      <c r="T163" s="446">
        <f>+S163/N163</f>
        <v>0.8</v>
      </c>
      <c r="U163" s="47"/>
      <c r="V163" s="103">
        <v>45658</v>
      </c>
      <c r="W163" s="103">
        <v>46022</v>
      </c>
      <c r="X163" s="104"/>
      <c r="Y163" s="408"/>
      <c r="Z163" s="381" t="s">
        <v>1273</v>
      </c>
      <c r="AA163" s="105" t="s">
        <v>975</v>
      </c>
      <c r="AB163" s="105" t="s">
        <v>1274</v>
      </c>
      <c r="AC163" s="381" t="s">
        <v>737</v>
      </c>
      <c r="AD163" s="383" t="s">
        <v>1045</v>
      </c>
      <c r="AE163" s="199">
        <v>50000000</v>
      </c>
      <c r="AF163" s="381" t="s">
        <v>677</v>
      </c>
      <c r="AG163" s="642"/>
      <c r="AH163" s="381"/>
      <c r="AI163" s="231">
        <v>50000000</v>
      </c>
      <c r="AJ163" s="231">
        <v>50000000</v>
      </c>
      <c r="AK163" s="107"/>
      <c r="AL163" s="108">
        <v>50000000</v>
      </c>
      <c r="AM163" s="109"/>
      <c r="AN163" s="642"/>
      <c r="AO163" s="554"/>
      <c r="AP163" s="384"/>
      <c r="AQ163" s="384"/>
      <c r="AR163" s="384"/>
      <c r="AS163" s="384"/>
      <c r="AT163" s="384"/>
      <c r="AU163" s="384"/>
      <c r="AV163" s="384"/>
      <c r="AW163" s="384"/>
      <c r="AX163" s="384"/>
      <c r="AY163" s="384"/>
      <c r="AZ163" s="384"/>
      <c r="BA163" s="384"/>
      <c r="BB163" s="384"/>
      <c r="BC163" s="384"/>
      <c r="BD163" s="384"/>
      <c r="BE163" s="384"/>
      <c r="BF163" s="47"/>
      <c r="BG163" s="383" t="s">
        <v>1287</v>
      </c>
      <c r="BH163" s="47"/>
      <c r="BI163" s="47"/>
      <c r="BJ163" s="111"/>
      <c r="BK163" s="748"/>
      <c r="BL163" s="486"/>
      <c r="BM163" s="498"/>
    </row>
    <row r="164" spans="1:65" s="48" customFormat="1" ht="65.099999999999994" customHeight="1" x14ac:dyDescent="0.25">
      <c r="A164" s="699"/>
      <c r="B164" s="533"/>
      <c r="C164" s="545"/>
      <c r="D164" s="533"/>
      <c r="E164" s="541"/>
      <c r="F164" s="706"/>
      <c r="G164" s="679"/>
      <c r="H164" s="478" t="s">
        <v>1288</v>
      </c>
      <c r="I164" s="383" t="s">
        <v>1289</v>
      </c>
      <c r="J164" s="480">
        <v>0.2</v>
      </c>
      <c r="K164" s="452" t="s">
        <v>1290</v>
      </c>
      <c r="L164" s="381"/>
      <c r="M164" s="383" t="s">
        <v>1291</v>
      </c>
      <c r="N164" s="381">
        <v>2</v>
      </c>
      <c r="O164" s="381">
        <v>0</v>
      </c>
      <c r="P164" s="381">
        <v>1</v>
      </c>
      <c r="Q164" s="381">
        <v>1</v>
      </c>
      <c r="R164" s="456">
        <v>0</v>
      </c>
      <c r="S164" s="393">
        <f t="shared" si="13"/>
        <v>2</v>
      </c>
      <c r="T164" s="446">
        <f>+S164/N164</f>
        <v>1</v>
      </c>
      <c r="U164" s="47"/>
      <c r="V164" s="103">
        <v>45658</v>
      </c>
      <c r="W164" s="103">
        <v>46022</v>
      </c>
      <c r="X164" s="104"/>
      <c r="Y164" s="408"/>
      <c r="Z164" s="381" t="s">
        <v>1273</v>
      </c>
      <c r="AA164" s="105" t="s">
        <v>975</v>
      </c>
      <c r="AB164" s="105" t="s">
        <v>1274</v>
      </c>
      <c r="AC164" s="381" t="s">
        <v>737</v>
      </c>
      <c r="AD164" s="383" t="s">
        <v>1045</v>
      </c>
      <c r="AE164" s="199">
        <v>25000000</v>
      </c>
      <c r="AF164" s="381" t="s">
        <v>677</v>
      </c>
      <c r="AG164" s="642"/>
      <c r="AH164" s="381"/>
      <c r="AI164" s="231">
        <v>25000000</v>
      </c>
      <c r="AJ164" s="231">
        <v>25000000</v>
      </c>
      <c r="AK164" s="107"/>
      <c r="AL164" s="108">
        <v>25000000</v>
      </c>
      <c r="AM164" s="109"/>
      <c r="AN164" s="642"/>
      <c r="AO164" s="554"/>
      <c r="AP164" s="384"/>
      <c r="AQ164" s="384"/>
      <c r="AR164" s="384"/>
      <c r="AS164" s="384"/>
      <c r="AT164" s="384"/>
      <c r="AU164" s="384"/>
      <c r="AV164" s="384"/>
      <c r="AW164" s="384"/>
      <c r="AX164" s="384"/>
      <c r="AY164" s="384"/>
      <c r="AZ164" s="384"/>
      <c r="BA164" s="384"/>
      <c r="BB164" s="384"/>
      <c r="BC164" s="384"/>
      <c r="BD164" s="384"/>
      <c r="BE164" s="384"/>
      <c r="BF164" s="47"/>
      <c r="BG164" s="383" t="s">
        <v>1292</v>
      </c>
      <c r="BH164" s="47"/>
      <c r="BI164" s="47"/>
      <c r="BJ164" s="102"/>
      <c r="BK164" s="748"/>
      <c r="BL164" s="486"/>
      <c r="BM164" s="498"/>
    </row>
    <row r="165" spans="1:65" s="48" customFormat="1" ht="65.099999999999994" customHeight="1" x14ac:dyDescent="0.25">
      <c r="A165" s="699"/>
      <c r="B165" s="533"/>
      <c r="C165" s="545"/>
      <c r="D165" s="533"/>
      <c r="E165" s="541"/>
      <c r="F165" s="706"/>
      <c r="G165" s="679"/>
      <c r="H165" s="629" t="s">
        <v>1293</v>
      </c>
      <c r="I165" s="541" t="s">
        <v>1252</v>
      </c>
      <c r="J165" s="631">
        <v>0.2</v>
      </c>
      <c r="K165" s="452" t="s">
        <v>1294</v>
      </c>
      <c r="L165" s="381"/>
      <c r="M165" s="383" t="s">
        <v>1295</v>
      </c>
      <c r="N165" s="381">
        <v>200</v>
      </c>
      <c r="O165" s="381">
        <v>0</v>
      </c>
      <c r="P165" s="381">
        <v>0</v>
      </c>
      <c r="Q165" s="381">
        <v>110</v>
      </c>
      <c r="R165" s="456">
        <v>60</v>
      </c>
      <c r="S165" s="393">
        <f t="shared" si="13"/>
        <v>170</v>
      </c>
      <c r="T165" s="446">
        <f>+S165/N165</f>
        <v>0.85</v>
      </c>
      <c r="U165" s="47"/>
      <c r="V165" s="103">
        <v>45658</v>
      </c>
      <c r="W165" s="103">
        <v>46022</v>
      </c>
      <c r="X165" s="104"/>
      <c r="Y165" s="408"/>
      <c r="Z165" s="381" t="s">
        <v>1273</v>
      </c>
      <c r="AA165" s="105" t="s">
        <v>975</v>
      </c>
      <c r="AB165" s="105" t="s">
        <v>1274</v>
      </c>
      <c r="AC165" s="381" t="s">
        <v>737</v>
      </c>
      <c r="AD165" s="383" t="s">
        <v>1296</v>
      </c>
      <c r="AE165" s="199">
        <v>150000000</v>
      </c>
      <c r="AF165" s="381" t="s">
        <v>723</v>
      </c>
      <c r="AG165" s="642"/>
      <c r="AH165" s="381"/>
      <c r="AI165" s="231">
        <v>150000000</v>
      </c>
      <c r="AJ165" s="231">
        <v>100000000</v>
      </c>
      <c r="AK165" s="107"/>
      <c r="AL165" s="108">
        <v>100000000</v>
      </c>
      <c r="AM165" s="109"/>
      <c r="AN165" s="642"/>
      <c r="AO165" s="554"/>
      <c r="AP165" s="384"/>
      <c r="AQ165" s="384"/>
      <c r="AR165" s="384"/>
      <c r="AS165" s="384"/>
      <c r="AT165" s="384"/>
      <c r="AU165" s="384"/>
      <c r="AV165" s="384"/>
      <c r="AW165" s="384"/>
      <c r="AX165" s="384"/>
      <c r="AY165" s="384"/>
      <c r="AZ165" s="384"/>
      <c r="BA165" s="384"/>
      <c r="BB165" s="384"/>
      <c r="BC165" s="384"/>
      <c r="BD165" s="384"/>
      <c r="BE165" s="384"/>
      <c r="BF165" s="47"/>
      <c r="BG165" s="634" t="s">
        <v>1297</v>
      </c>
      <c r="BH165" s="47"/>
      <c r="BI165" s="47"/>
      <c r="BJ165" s="102"/>
      <c r="BK165" s="748"/>
      <c r="BL165" s="486"/>
      <c r="BM165" s="498"/>
    </row>
    <row r="166" spans="1:65" s="48" customFormat="1" ht="65.099999999999994" customHeight="1" thickBot="1" x14ac:dyDescent="0.3">
      <c r="A166" s="700"/>
      <c r="B166" s="535"/>
      <c r="C166" s="538"/>
      <c r="D166" s="535"/>
      <c r="E166" s="634"/>
      <c r="F166" s="710"/>
      <c r="G166" s="680"/>
      <c r="H166" s="658"/>
      <c r="I166" s="634"/>
      <c r="J166" s="632"/>
      <c r="K166" s="454" t="s">
        <v>1298</v>
      </c>
      <c r="L166" s="378"/>
      <c r="M166" s="411" t="s">
        <v>1299</v>
      </c>
      <c r="N166" s="378" t="s">
        <v>235</v>
      </c>
      <c r="O166" s="378">
        <v>0</v>
      </c>
      <c r="P166" s="378">
        <v>0</v>
      </c>
      <c r="Q166" s="378">
        <v>0</v>
      </c>
      <c r="R166" s="458">
        <v>0</v>
      </c>
      <c r="S166" s="393">
        <f t="shared" si="13"/>
        <v>0</v>
      </c>
      <c r="T166" s="481"/>
      <c r="U166" s="47"/>
      <c r="V166" s="103">
        <v>45658</v>
      </c>
      <c r="W166" s="103">
        <v>46022</v>
      </c>
      <c r="X166" s="104"/>
      <c r="Y166" s="408"/>
      <c r="Z166" s="381" t="s">
        <v>1273</v>
      </c>
      <c r="AA166" s="105" t="s">
        <v>975</v>
      </c>
      <c r="AB166" s="105" t="s">
        <v>1274</v>
      </c>
      <c r="AC166" s="381" t="s">
        <v>737</v>
      </c>
      <c r="AD166" s="383" t="s">
        <v>228</v>
      </c>
      <c r="AE166" s="381" t="s">
        <v>228</v>
      </c>
      <c r="AF166" s="381" t="s">
        <v>228</v>
      </c>
      <c r="AG166" s="546"/>
      <c r="AH166" s="378"/>
      <c r="AI166" s="146" t="s">
        <v>228</v>
      </c>
      <c r="AJ166" s="146">
        <v>0</v>
      </c>
      <c r="AK166" s="205"/>
      <c r="AL166" s="206">
        <v>0</v>
      </c>
      <c r="AM166" s="207"/>
      <c r="AN166" s="546"/>
      <c r="AO166" s="578"/>
      <c r="AP166" s="398"/>
      <c r="AQ166" s="398"/>
      <c r="AR166" s="398"/>
      <c r="AS166" s="398"/>
      <c r="AT166" s="398"/>
      <c r="AU166" s="398"/>
      <c r="AV166" s="398"/>
      <c r="AW166" s="398"/>
      <c r="AX166" s="398"/>
      <c r="AY166" s="398"/>
      <c r="AZ166" s="398"/>
      <c r="BA166" s="398"/>
      <c r="BB166" s="398"/>
      <c r="BC166" s="398"/>
      <c r="BD166" s="398"/>
      <c r="BE166" s="398"/>
      <c r="BF166" s="47"/>
      <c r="BG166" s="594"/>
      <c r="BH166" s="47"/>
      <c r="BI166" s="47"/>
      <c r="BJ166" s="102"/>
      <c r="BK166" s="749"/>
      <c r="BL166" s="486"/>
      <c r="BM166" s="498"/>
    </row>
    <row r="167" spans="1:65" s="48" customFormat="1" ht="65.099999999999994" customHeight="1" thickBot="1" x14ac:dyDescent="0.3">
      <c r="A167" s="138"/>
      <c r="B167" s="140"/>
      <c r="C167" s="311"/>
      <c r="D167" s="141"/>
      <c r="E167" s="652" t="s">
        <v>597</v>
      </c>
      <c r="F167" s="650"/>
      <c r="G167" s="650"/>
      <c r="H167" s="650"/>
      <c r="I167" s="650"/>
      <c r="J167" s="650"/>
      <c r="K167" s="650"/>
      <c r="L167" s="650"/>
      <c r="M167" s="650"/>
      <c r="N167" s="650"/>
      <c r="O167" s="650"/>
      <c r="P167" s="650"/>
      <c r="Q167" s="650"/>
      <c r="R167" s="650"/>
      <c r="S167" s="402"/>
      <c r="T167" s="482">
        <f>AVERAGE(T161:T166)</f>
        <v>0.92999999999999994</v>
      </c>
      <c r="U167" s="47"/>
      <c r="V167" s="103"/>
      <c r="W167" s="103"/>
      <c r="X167" s="104"/>
      <c r="Y167" s="408"/>
      <c r="Z167" s="381"/>
      <c r="AA167" s="105"/>
      <c r="AB167" s="105"/>
      <c r="AC167" s="381"/>
      <c r="AD167" s="383"/>
      <c r="AE167" s="381"/>
      <c r="AF167" s="381"/>
      <c r="AG167" s="394"/>
      <c r="AH167" s="391"/>
      <c r="AI167" s="146"/>
      <c r="AJ167" s="125"/>
      <c r="AK167" s="126">
        <v>250000000</v>
      </c>
      <c r="AL167" s="346">
        <f>SUM(AL161:AL166)</f>
        <v>250000000</v>
      </c>
      <c r="AM167" s="431">
        <v>250000000</v>
      </c>
      <c r="AN167" s="432"/>
      <c r="AO167" s="433"/>
      <c r="AP167" s="434"/>
      <c r="AQ167" s="434"/>
      <c r="AR167" s="434"/>
      <c r="AS167" s="434"/>
      <c r="AT167" s="435">
        <v>36000000</v>
      </c>
      <c r="AU167" s="436">
        <f>+AT167/AK167</f>
        <v>0.14399999999999999</v>
      </c>
      <c r="AV167" s="437">
        <v>16000000</v>
      </c>
      <c r="AW167" s="438">
        <f>+AV167/AK167</f>
        <v>6.4000000000000001E-2</v>
      </c>
      <c r="AX167" s="439">
        <f>SUM(AX161:AX166)</f>
        <v>53200000</v>
      </c>
      <c r="AY167" s="440">
        <f>+AX167/AL167</f>
        <v>0.21279999999999999</v>
      </c>
      <c r="AZ167" s="439">
        <f>SUM(AZ161:AZ166)</f>
        <v>32000000</v>
      </c>
      <c r="BA167" s="440">
        <f>+AZ167/AL167</f>
        <v>0.128</v>
      </c>
      <c r="BB167" s="441">
        <v>74998000</v>
      </c>
      <c r="BC167" s="442">
        <f>+BB167/AM167</f>
        <v>0.29999199999999998</v>
      </c>
      <c r="BD167" s="443">
        <v>74998000</v>
      </c>
      <c r="BE167" s="442">
        <f>+BD167/AM167</f>
        <v>0.29999199999999998</v>
      </c>
      <c r="BF167" s="47"/>
      <c r="BG167" s="46"/>
      <c r="BH167" s="47"/>
      <c r="BI167" s="47"/>
      <c r="BJ167" s="102"/>
      <c r="BK167" s="381"/>
      <c r="BL167" s="486"/>
      <c r="BM167" s="47"/>
    </row>
    <row r="168" spans="1:65" s="48" customFormat="1" ht="65.099999999999994" customHeight="1" thickBot="1" x14ac:dyDescent="0.3">
      <c r="A168" s="118"/>
      <c r="B168" s="391"/>
      <c r="C168" s="392"/>
      <c r="D168" s="391"/>
      <c r="E168" s="340"/>
      <c r="F168" s="340"/>
      <c r="G168" s="340"/>
      <c r="H168" s="340"/>
      <c r="I168" s="340"/>
      <c r="J168" s="340"/>
      <c r="K168" s="340"/>
      <c r="L168" s="340"/>
      <c r="M168" s="340"/>
      <c r="N168" s="340"/>
      <c r="O168" s="340"/>
      <c r="P168" s="340"/>
      <c r="Q168" s="340"/>
      <c r="R168" s="340"/>
      <c r="S168" s="62"/>
      <c r="T168" s="62"/>
      <c r="U168" s="216"/>
      <c r="V168" s="120"/>
      <c r="W168" s="120"/>
      <c r="X168" s="121"/>
      <c r="Y168" s="161"/>
      <c r="Z168" s="391"/>
      <c r="AA168" s="123"/>
      <c r="AB168" s="123"/>
      <c r="AC168" s="391"/>
      <c r="AD168" s="345"/>
      <c r="AE168" s="391"/>
      <c r="AF168" s="391"/>
      <c r="AG168" s="728" t="s">
        <v>706</v>
      </c>
      <c r="AH168" s="729"/>
      <c r="AI168" s="729"/>
      <c r="AJ168" s="730"/>
      <c r="AK168" s="284">
        <f>+AK155+AK160+AK167</f>
        <v>956000000</v>
      </c>
      <c r="AL168" s="127"/>
      <c r="AM168" s="128"/>
      <c r="AN168" s="143"/>
      <c r="AO168" s="401"/>
      <c r="AP168" s="382"/>
      <c r="AQ168" s="382"/>
      <c r="AR168" s="382"/>
      <c r="AS168" s="382"/>
      <c r="AT168" s="285"/>
      <c r="AU168" s="280"/>
      <c r="AV168" s="285"/>
      <c r="AW168" s="280"/>
      <c r="AX168" s="280"/>
      <c r="AY168" s="280"/>
      <c r="AZ168" s="280"/>
      <c r="BA168" s="280"/>
      <c r="BB168" s="412"/>
      <c r="BC168" s="412"/>
      <c r="BD168" s="412"/>
      <c r="BE168" s="412"/>
      <c r="BF168" s="47"/>
      <c r="BG168" s="46"/>
      <c r="BH168" s="47"/>
      <c r="BI168" s="47"/>
      <c r="BJ168" s="102"/>
      <c r="BK168" s="378"/>
      <c r="BL168" s="486"/>
      <c r="BM168" s="47"/>
    </row>
    <row r="169" spans="1:65" s="48" customFormat="1" ht="65.099999999999994" customHeight="1" x14ac:dyDescent="0.25">
      <c r="A169" s="698" t="s">
        <v>1300</v>
      </c>
      <c r="B169" s="630" t="s">
        <v>598</v>
      </c>
      <c r="C169" s="638" t="s">
        <v>968</v>
      </c>
      <c r="D169" s="630">
        <v>200</v>
      </c>
      <c r="E169" s="633" t="s">
        <v>599</v>
      </c>
      <c r="F169" s="709">
        <v>202400000005619</v>
      </c>
      <c r="G169" s="689" t="s">
        <v>1301</v>
      </c>
      <c r="H169" s="657" t="s">
        <v>1302</v>
      </c>
      <c r="I169" s="657" t="s">
        <v>1303</v>
      </c>
      <c r="J169" s="636">
        <v>1</v>
      </c>
      <c r="K169" s="483" t="s">
        <v>1304</v>
      </c>
      <c r="L169" s="399"/>
      <c r="M169" s="410" t="s">
        <v>1305</v>
      </c>
      <c r="N169" s="399">
        <v>200</v>
      </c>
      <c r="O169" s="399"/>
      <c r="P169" s="399">
        <v>0</v>
      </c>
      <c r="Q169" s="399">
        <v>0</v>
      </c>
      <c r="R169" s="474">
        <v>161</v>
      </c>
      <c r="S169" s="393">
        <f t="shared" si="13"/>
        <v>161</v>
      </c>
      <c r="T169" s="446">
        <f>+S169/N169</f>
        <v>0.80500000000000005</v>
      </c>
      <c r="U169" s="214"/>
      <c r="V169" s="93">
        <v>45658</v>
      </c>
      <c r="W169" s="93">
        <v>46022</v>
      </c>
      <c r="X169" s="94"/>
      <c r="Y169" s="95"/>
      <c r="Z169" s="399" t="s">
        <v>1273</v>
      </c>
      <c r="AA169" s="96" t="s">
        <v>975</v>
      </c>
      <c r="AB169" s="96" t="s">
        <v>1274</v>
      </c>
      <c r="AC169" s="399" t="s">
        <v>668</v>
      </c>
      <c r="AD169" s="410" t="s">
        <v>1045</v>
      </c>
      <c r="AE169" s="188">
        <v>100000000</v>
      </c>
      <c r="AF169" s="399" t="s">
        <v>677</v>
      </c>
      <c r="AG169" s="641" t="s">
        <v>717</v>
      </c>
      <c r="AH169" s="399"/>
      <c r="AI169" s="149">
        <v>100000000</v>
      </c>
      <c r="AJ169" s="149">
        <v>100000000</v>
      </c>
      <c r="AK169" s="99"/>
      <c r="AL169" s="100">
        <v>100000000</v>
      </c>
      <c r="AM169" s="101"/>
      <c r="AN169" s="644" t="s">
        <v>717</v>
      </c>
      <c r="AO169" s="648" t="s">
        <v>1306</v>
      </c>
      <c r="AP169" s="412"/>
      <c r="AQ169" s="412"/>
      <c r="AR169" s="412"/>
      <c r="AS169" s="412"/>
      <c r="AT169" s="412"/>
      <c r="AU169" s="412"/>
      <c r="AV169" s="412"/>
      <c r="AW169" s="412"/>
      <c r="AX169" s="354">
        <v>82807017.543859646</v>
      </c>
      <c r="AY169" s="412"/>
      <c r="AZ169" s="412"/>
      <c r="BA169" s="412"/>
      <c r="BB169" s="307"/>
      <c r="BC169" s="412"/>
      <c r="BD169" s="412"/>
      <c r="BE169" s="412"/>
      <c r="BF169" s="105" t="s">
        <v>1307</v>
      </c>
      <c r="BG169" s="383" t="s">
        <v>1308</v>
      </c>
      <c r="BH169" s="47"/>
      <c r="BI169" s="47"/>
      <c r="BJ169" s="102"/>
      <c r="BK169" s="750" t="s">
        <v>1309</v>
      </c>
      <c r="BL169" s="486"/>
      <c r="BM169" s="640" t="s">
        <v>1309</v>
      </c>
    </row>
    <row r="170" spans="1:65" s="48" customFormat="1" ht="65.099999999999994" customHeight="1" x14ac:dyDescent="0.25">
      <c r="A170" s="699"/>
      <c r="B170" s="533"/>
      <c r="C170" s="545"/>
      <c r="D170" s="533"/>
      <c r="E170" s="541"/>
      <c r="F170" s="706"/>
      <c r="G170" s="679"/>
      <c r="H170" s="629"/>
      <c r="I170" s="629"/>
      <c r="J170" s="631"/>
      <c r="K170" s="452" t="s">
        <v>1310</v>
      </c>
      <c r="L170" s="381"/>
      <c r="M170" s="383" t="s">
        <v>1102</v>
      </c>
      <c r="N170" s="381">
        <v>1</v>
      </c>
      <c r="O170" s="381"/>
      <c r="P170" s="381">
        <v>0</v>
      </c>
      <c r="Q170" s="381">
        <v>0</v>
      </c>
      <c r="R170" s="456">
        <v>0</v>
      </c>
      <c r="S170" s="393">
        <f t="shared" si="13"/>
        <v>0</v>
      </c>
      <c r="T170" s="451">
        <f>+S170/N170</f>
        <v>0</v>
      </c>
      <c r="U170" s="47"/>
      <c r="V170" s="103">
        <v>45658</v>
      </c>
      <c r="W170" s="103">
        <v>46022</v>
      </c>
      <c r="X170" s="104"/>
      <c r="Y170" s="408"/>
      <c r="Z170" s="381" t="s">
        <v>1273</v>
      </c>
      <c r="AA170" s="105" t="s">
        <v>975</v>
      </c>
      <c r="AB170" s="105" t="s">
        <v>1274</v>
      </c>
      <c r="AC170" s="381" t="s">
        <v>668</v>
      </c>
      <c r="AD170" s="383" t="s">
        <v>758</v>
      </c>
      <c r="AE170" s="149">
        <v>15000000</v>
      </c>
      <c r="AF170" s="381" t="s">
        <v>759</v>
      </c>
      <c r="AG170" s="642"/>
      <c r="AH170" s="381"/>
      <c r="AI170" s="149">
        <v>15000000</v>
      </c>
      <c r="AJ170" s="149">
        <v>15000000</v>
      </c>
      <c r="AK170" s="107"/>
      <c r="AL170" s="108">
        <v>15000000</v>
      </c>
      <c r="AM170" s="109"/>
      <c r="AN170" s="645"/>
      <c r="AO170" s="554"/>
      <c r="AP170" s="384"/>
      <c r="AQ170" s="384"/>
      <c r="AR170" s="384"/>
      <c r="AS170" s="384"/>
      <c r="AT170" s="384"/>
      <c r="AU170" s="384"/>
      <c r="AV170" s="384"/>
      <c r="AW170" s="384"/>
      <c r="AX170" s="349">
        <v>0</v>
      </c>
      <c r="AY170" s="384"/>
      <c r="AZ170" s="384"/>
      <c r="BA170" s="384"/>
      <c r="BB170" s="307"/>
      <c r="BC170" s="307"/>
      <c r="BD170" s="384"/>
      <c r="BE170" s="384"/>
      <c r="BF170" s="105" t="s">
        <v>1307</v>
      </c>
      <c r="BG170" s="383" t="s">
        <v>1308</v>
      </c>
      <c r="BH170" s="47"/>
      <c r="BI170" s="47"/>
      <c r="BJ170" s="102"/>
      <c r="BK170" s="748"/>
      <c r="BL170" s="486"/>
      <c r="BM170" s="640"/>
    </row>
    <row r="171" spans="1:65" s="48" customFormat="1" ht="65.099999999999994" customHeight="1" x14ac:dyDescent="0.25">
      <c r="A171" s="699"/>
      <c r="B171" s="533"/>
      <c r="C171" s="545"/>
      <c r="D171" s="533"/>
      <c r="E171" s="541"/>
      <c r="F171" s="706"/>
      <c r="G171" s="679"/>
      <c r="H171" s="629"/>
      <c r="I171" s="629"/>
      <c r="J171" s="631"/>
      <c r="K171" s="452" t="s">
        <v>1311</v>
      </c>
      <c r="L171" s="381"/>
      <c r="M171" s="383" t="s">
        <v>725</v>
      </c>
      <c r="N171" s="381">
        <v>1</v>
      </c>
      <c r="O171" s="381"/>
      <c r="P171" s="381">
        <v>0</v>
      </c>
      <c r="Q171" s="381">
        <v>0</v>
      </c>
      <c r="R171" s="456">
        <v>1</v>
      </c>
      <c r="S171" s="393">
        <f t="shared" si="13"/>
        <v>1</v>
      </c>
      <c r="T171" s="451">
        <f>+S171/N171</f>
        <v>1</v>
      </c>
      <c r="U171" s="47"/>
      <c r="V171" s="103">
        <v>45658</v>
      </c>
      <c r="W171" s="103">
        <v>46022</v>
      </c>
      <c r="X171" s="104"/>
      <c r="Y171" s="408"/>
      <c r="Z171" s="381" t="s">
        <v>1273</v>
      </c>
      <c r="AA171" s="105" t="s">
        <v>975</v>
      </c>
      <c r="AB171" s="105" t="s">
        <v>1274</v>
      </c>
      <c r="AC171" s="381" t="s">
        <v>668</v>
      </c>
      <c r="AD171" s="383" t="s">
        <v>1312</v>
      </c>
      <c r="AE171" s="149">
        <v>45000000</v>
      </c>
      <c r="AF171" s="381" t="s">
        <v>723</v>
      </c>
      <c r="AG171" s="642"/>
      <c r="AH171" s="381"/>
      <c r="AI171" s="149">
        <v>45000000</v>
      </c>
      <c r="AJ171" s="149">
        <v>45000000</v>
      </c>
      <c r="AK171" s="107"/>
      <c r="AL171" s="108">
        <v>45000000</v>
      </c>
      <c r="AM171" s="109"/>
      <c r="AN171" s="645"/>
      <c r="AO171" s="554"/>
      <c r="AP171" s="384"/>
      <c r="AQ171" s="384"/>
      <c r="AR171" s="384"/>
      <c r="AS171" s="384"/>
      <c r="AT171" s="384"/>
      <c r="AU171" s="384"/>
      <c r="AV171" s="384"/>
      <c r="AW171" s="384"/>
      <c r="AX171" s="349">
        <v>37263157.894736841</v>
      </c>
      <c r="AY171" s="384"/>
      <c r="AZ171" s="384"/>
      <c r="BA171" s="384"/>
      <c r="BB171" s="307"/>
      <c r="BC171" s="384"/>
      <c r="BD171" s="384"/>
      <c r="BE171" s="384"/>
      <c r="BF171" s="105" t="s">
        <v>1307</v>
      </c>
      <c r="BG171" s="383" t="s">
        <v>1308</v>
      </c>
      <c r="BH171" s="47"/>
      <c r="BI171" s="47"/>
      <c r="BJ171" s="102"/>
      <c r="BK171" s="748"/>
      <c r="BL171" s="486"/>
      <c r="BM171" s="640"/>
    </row>
    <row r="172" spans="1:65" s="48" customFormat="1" ht="65.099999999999994" customHeight="1" x14ac:dyDescent="0.25">
      <c r="A172" s="699"/>
      <c r="B172" s="533"/>
      <c r="C172" s="545"/>
      <c r="D172" s="533"/>
      <c r="E172" s="541"/>
      <c r="F172" s="706"/>
      <c r="G172" s="679"/>
      <c r="H172" s="629"/>
      <c r="I172" s="629"/>
      <c r="J172" s="631"/>
      <c r="K172" s="452" t="s">
        <v>1313</v>
      </c>
      <c r="L172" s="381"/>
      <c r="M172" s="383" t="s">
        <v>1305</v>
      </c>
      <c r="N172" s="381">
        <v>200</v>
      </c>
      <c r="O172" s="381"/>
      <c r="P172" s="381">
        <v>0</v>
      </c>
      <c r="Q172" s="381">
        <v>0</v>
      </c>
      <c r="R172" s="456">
        <v>161</v>
      </c>
      <c r="S172" s="393">
        <f t="shared" si="13"/>
        <v>161</v>
      </c>
      <c r="T172" s="451">
        <f>+S172/N172</f>
        <v>0.80500000000000005</v>
      </c>
      <c r="U172" s="47"/>
      <c r="V172" s="103">
        <v>45658</v>
      </c>
      <c r="W172" s="103">
        <v>46022</v>
      </c>
      <c r="X172" s="104"/>
      <c r="Y172" s="408"/>
      <c r="Z172" s="381" t="s">
        <v>1273</v>
      </c>
      <c r="AA172" s="105" t="s">
        <v>975</v>
      </c>
      <c r="AB172" s="105" t="s">
        <v>1274</v>
      </c>
      <c r="AC172" s="381" t="s">
        <v>668</v>
      </c>
      <c r="AD172" s="383" t="s">
        <v>1045</v>
      </c>
      <c r="AE172" s="149">
        <v>40000000</v>
      </c>
      <c r="AF172" s="381" t="s">
        <v>677</v>
      </c>
      <c r="AG172" s="642"/>
      <c r="AH172" s="381"/>
      <c r="AI172" s="149">
        <v>40000000</v>
      </c>
      <c r="AJ172" s="149">
        <v>40000000</v>
      </c>
      <c r="AK172" s="107"/>
      <c r="AL172" s="108">
        <v>40000000</v>
      </c>
      <c r="AM172" s="109"/>
      <c r="AN172" s="645"/>
      <c r="AO172" s="554"/>
      <c r="AP172" s="384"/>
      <c r="AQ172" s="384"/>
      <c r="AR172" s="384"/>
      <c r="AS172" s="384"/>
      <c r="AT172" s="384"/>
      <c r="AU172" s="384"/>
      <c r="AV172" s="384"/>
      <c r="AW172" s="384"/>
      <c r="AX172" s="349">
        <v>33122807.017543856</v>
      </c>
      <c r="AY172" s="384"/>
      <c r="AZ172" s="384"/>
      <c r="BA172" s="384"/>
      <c r="BB172" s="384"/>
      <c r="BC172" s="384"/>
      <c r="BD172" s="384"/>
      <c r="BE172" s="384"/>
      <c r="BF172" s="105" t="s">
        <v>1307</v>
      </c>
      <c r="BG172" s="383" t="s">
        <v>1308</v>
      </c>
      <c r="BH172" s="47"/>
      <c r="BI172" s="47"/>
      <c r="BJ172" s="102"/>
      <c r="BK172" s="748"/>
      <c r="BL172" s="486"/>
      <c r="BM172" s="640"/>
    </row>
    <row r="173" spans="1:65" s="48" customFormat="1" ht="65.099999999999994" customHeight="1" thickBot="1" x14ac:dyDescent="0.3">
      <c r="A173" s="702"/>
      <c r="B173" s="651"/>
      <c r="C173" s="639"/>
      <c r="D173" s="651"/>
      <c r="E173" s="637"/>
      <c r="F173" s="707"/>
      <c r="G173" s="690"/>
      <c r="H173" s="688"/>
      <c r="I173" s="688"/>
      <c r="J173" s="635"/>
      <c r="K173" s="484" t="s">
        <v>1314</v>
      </c>
      <c r="L173" s="400"/>
      <c r="M173" s="343" t="s">
        <v>371</v>
      </c>
      <c r="N173" s="400">
        <v>200</v>
      </c>
      <c r="O173" s="400"/>
      <c r="P173" s="400">
        <v>0</v>
      </c>
      <c r="Q173" s="400">
        <v>0</v>
      </c>
      <c r="R173" s="475">
        <v>0</v>
      </c>
      <c r="S173" s="393">
        <f t="shared" si="13"/>
        <v>0</v>
      </c>
      <c r="T173" s="451">
        <f>+S173/N173</f>
        <v>0</v>
      </c>
      <c r="U173" s="215"/>
      <c r="V173" s="112">
        <v>45658</v>
      </c>
      <c r="W173" s="112">
        <v>46022</v>
      </c>
      <c r="X173" s="113"/>
      <c r="Y173" s="409"/>
      <c r="Z173" s="400" t="s">
        <v>1273</v>
      </c>
      <c r="AA173" s="115" t="s">
        <v>975</v>
      </c>
      <c r="AB173" s="115" t="s">
        <v>1274</v>
      </c>
      <c r="AC173" s="400" t="s">
        <v>668</v>
      </c>
      <c r="AD173" s="343" t="s">
        <v>1045</v>
      </c>
      <c r="AE173" s="193">
        <v>100000000</v>
      </c>
      <c r="AF173" s="400" t="s">
        <v>677</v>
      </c>
      <c r="AG173" s="643"/>
      <c r="AH173" s="400"/>
      <c r="AI173" s="149">
        <v>100000000</v>
      </c>
      <c r="AJ173" s="149">
        <v>100000000</v>
      </c>
      <c r="AK173" s="136"/>
      <c r="AL173" s="137">
        <v>100000000</v>
      </c>
      <c r="AM173" s="207"/>
      <c r="AN173" s="646"/>
      <c r="AO173" s="649"/>
      <c r="AP173" s="398"/>
      <c r="AQ173" s="398"/>
      <c r="AR173" s="398"/>
      <c r="AS173" s="398"/>
      <c r="AT173" s="398"/>
      <c r="AU173" s="398"/>
      <c r="AV173" s="398"/>
      <c r="AW173" s="398"/>
      <c r="AX173" s="350">
        <v>82807017.543859646</v>
      </c>
      <c r="AY173" s="398"/>
      <c r="AZ173" s="398"/>
      <c r="BA173" s="398"/>
      <c r="BB173" s="398"/>
      <c r="BC173" s="398"/>
      <c r="BD173" s="398"/>
      <c r="BE173" s="398"/>
      <c r="BF173" s="105" t="s">
        <v>1307</v>
      </c>
      <c r="BG173" s="383" t="s">
        <v>1308</v>
      </c>
      <c r="BH173" s="47"/>
      <c r="BI173" s="47"/>
      <c r="BJ173" s="102"/>
      <c r="BK173" s="749"/>
      <c r="BL173" s="486"/>
      <c r="BM173" s="640"/>
    </row>
    <row r="174" spans="1:65" s="48" customFormat="1" ht="65.099999999999994" customHeight="1" thickBot="1" x14ac:dyDescent="0.3">
      <c r="A174" s="138"/>
      <c r="B174" s="140"/>
      <c r="C174" s="311"/>
      <c r="D174" s="141"/>
      <c r="E174" s="652" t="s">
        <v>599</v>
      </c>
      <c r="F174" s="650"/>
      <c r="G174" s="650"/>
      <c r="H174" s="650"/>
      <c r="I174" s="650"/>
      <c r="J174" s="650"/>
      <c r="K174" s="650"/>
      <c r="L174" s="650"/>
      <c r="M174" s="650"/>
      <c r="N174" s="650"/>
      <c r="O174" s="650"/>
      <c r="P174" s="650"/>
      <c r="Q174" s="650"/>
      <c r="R174" s="650"/>
      <c r="S174" s="402"/>
      <c r="T174" s="460">
        <f>AVERAGE(T169:T173)</f>
        <v>0.52200000000000002</v>
      </c>
      <c r="U174" s="216"/>
      <c r="V174" s="120"/>
      <c r="W174" s="120"/>
      <c r="X174" s="121"/>
      <c r="Y174" s="161"/>
      <c r="Z174" s="391"/>
      <c r="AA174" s="123"/>
      <c r="AB174" s="123"/>
      <c r="AC174" s="391"/>
      <c r="AD174" s="345"/>
      <c r="AE174" s="197"/>
      <c r="AF174" s="391"/>
      <c r="AG174" s="728" t="s">
        <v>706</v>
      </c>
      <c r="AH174" s="729"/>
      <c r="AI174" s="729"/>
      <c r="AJ174" s="730"/>
      <c r="AK174" s="126">
        <v>300000000</v>
      </c>
      <c r="AL174" s="346">
        <f>SUM(AL169:AL173)</f>
        <v>300000000</v>
      </c>
      <c r="AM174" s="431">
        <v>300000000</v>
      </c>
      <c r="AN174" s="432"/>
      <c r="AO174" s="433"/>
      <c r="AP174" s="434"/>
      <c r="AQ174" s="434"/>
      <c r="AR174" s="434"/>
      <c r="AS174" s="434"/>
      <c r="AT174" s="435">
        <v>0</v>
      </c>
      <c r="AU174" s="436">
        <v>0</v>
      </c>
      <c r="AV174" s="437">
        <v>0</v>
      </c>
      <c r="AW174" s="438">
        <v>0</v>
      </c>
      <c r="AX174" s="439">
        <f>SUM(AX169:AX173)</f>
        <v>236000000</v>
      </c>
      <c r="AY174" s="440">
        <f>+AX174/AL174</f>
        <v>0.78666666666666663</v>
      </c>
      <c r="AZ174" s="439"/>
      <c r="BA174" s="440">
        <v>0</v>
      </c>
      <c r="BB174" s="441">
        <v>300000000</v>
      </c>
      <c r="BC174" s="442">
        <f>+BB174/AM174</f>
        <v>1</v>
      </c>
      <c r="BD174" s="443">
        <v>300000000</v>
      </c>
      <c r="BE174" s="442">
        <f>+BD174/AM174</f>
        <v>1</v>
      </c>
      <c r="BF174" s="105"/>
      <c r="BG174" s="46"/>
      <c r="BH174" s="47"/>
      <c r="BI174" s="47"/>
      <c r="BJ174" s="102"/>
      <c r="BK174" s="381"/>
      <c r="BL174" s="486"/>
      <c r="BM174" s="47"/>
    </row>
    <row r="175" spans="1:65" s="48" customFormat="1" ht="65.099999999999994" customHeight="1" x14ac:dyDescent="0.25">
      <c r="A175" s="717" t="s">
        <v>421</v>
      </c>
      <c r="B175" s="537" t="s">
        <v>422</v>
      </c>
      <c r="C175" s="540" t="s">
        <v>1315</v>
      </c>
      <c r="D175" s="537">
        <v>467</v>
      </c>
      <c r="E175" s="594" t="s">
        <v>600</v>
      </c>
      <c r="F175" s="705">
        <v>2024130010064</v>
      </c>
      <c r="G175" s="537" t="s">
        <v>1316</v>
      </c>
      <c r="H175" s="684" t="s">
        <v>1317</v>
      </c>
      <c r="I175" s="594" t="s">
        <v>1318</v>
      </c>
      <c r="J175" s="670">
        <v>0.4</v>
      </c>
      <c r="K175" s="485" t="s">
        <v>1319</v>
      </c>
      <c r="L175" s="379"/>
      <c r="M175" s="485" t="s">
        <v>1320</v>
      </c>
      <c r="N175" s="379">
        <v>3</v>
      </c>
      <c r="O175" s="379">
        <v>0</v>
      </c>
      <c r="P175" s="379">
        <v>1</v>
      </c>
      <c r="Q175" s="379">
        <v>0</v>
      </c>
      <c r="R175" s="455">
        <v>2</v>
      </c>
      <c r="S175" s="393">
        <f t="shared" si="13"/>
        <v>3</v>
      </c>
      <c r="T175" s="451">
        <f t="shared" ref="T175:T182" si="16">+S175/N175</f>
        <v>1</v>
      </c>
      <c r="U175" s="144"/>
      <c r="V175" s="235">
        <v>45658</v>
      </c>
      <c r="W175" s="235">
        <v>46022</v>
      </c>
      <c r="X175" s="236"/>
      <c r="Y175" s="408" t="s">
        <v>1321</v>
      </c>
      <c r="Z175" s="379" t="s">
        <v>1322</v>
      </c>
      <c r="AA175" s="144" t="s">
        <v>714</v>
      </c>
      <c r="AB175" s="144" t="s">
        <v>1323</v>
      </c>
      <c r="AC175" s="379" t="s">
        <v>668</v>
      </c>
      <c r="AD175" s="239" t="s">
        <v>1045</v>
      </c>
      <c r="AE175" s="240">
        <v>20000000</v>
      </c>
      <c r="AF175" s="241" t="s">
        <v>677</v>
      </c>
      <c r="AG175" s="548" t="s">
        <v>717</v>
      </c>
      <c r="AH175" s="242"/>
      <c r="AI175" s="231">
        <v>20000000</v>
      </c>
      <c r="AJ175" s="231">
        <v>150000000</v>
      </c>
      <c r="AK175" s="132"/>
      <c r="AL175" s="237">
        <v>150000000</v>
      </c>
      <c r="AM175" s="238"/>
      <c r="AN175" s="694" t="s">
        <v>717</v>
      </c>
      <c r="AO175" s="580" t="s">
        <v>1324</v>
      </c>
      <c r="AP175" s="412"/>
      <c r="AQ175" s="412"/>
      <c r="AR175" s="412"/>
      <c r="AS175" s="412"/>
      <c r="AT175" s="412"/>
      <c r="AU175" s="412"/>
      <c r="AV175" s="412"/>
      <c r="AW175" s="412"/>
      <c r="AX175" s="412">
        <v>0</v>
      </c>
      <c r="AY175" s="412"/>
      <c r="AZ175" s="412"/>
      <c r="BA175" s="412"/>
      <c r="BB175" s="412"/>
      <c r="BC175" s="412"/>
      <c r="BD175" s="412"/>
      <c r="BE175" s="412"/>
      <c r="BF175" s="47"/>
      <c r="BG175" s="46"/>
      <c r="BH175" s="47"/>
      <c r="BI175" s="47"/>
      <c r="BJ175" s="102"/>
      <c r="BK175" s="750" t="s">
        <v>1325</v>
      </c>
      <c r="BL175" s="486"/>
      <c r="BM175" s="47"/>
    </row>
    <row r="176" spans="1:65" s="48" customFormat="1" ht="65.099999999999994" customHeight="1" x14ac:dyDescent="0.25">
      <c r="A176" s="699"/>
      <c r="B176" s="533"/>
      <c r="C176" s="545"/>
      <c r="D176" s="533"/>
      <c r="E176" s="541"/>
      <c r="F176" s="706"/>
      <c r="G176" s="533"/>
      <c r="H176" s="629"/>
      <c r="I176" s="541"/>
      <c r="J176" s="631"/>
      <c r="K176" s="478" t="s">
        <v>1326</v>
      </c>
      <c r="L176" s="381"/>
      <c r="M176" s="478" t="s">
        <v>1327</v>
      </c>
      <c r="N176" s="381">
        <v>3</v>
      </c>
      <c r="O176" s="381">
        <v>0</v>
      </c>
      <c r="P176" s="381">
        <v>1</v>
      </c>
      <c r="Q176" s="381">
        <v>1</v>
      </c>
      <c r="R176" s="456">
        <v>2</v>
      </c>
      <c r="S176" s="393">
        <f t="shared" si="13"/>
        <v>4</v>
      </c>
      <c r="T176" s="451">
        <v>1</v>
      </c>
      <c r="U176" s="105"/>
      <c r="V176" s="103">
        <v>45658</v>
      </c>
      <c r="W176" s="103">
        <v>46022</v>
      </c>
      <c r="X176" s="104"/>
      <c r="Y176" s="408"/>
      <c r="Z176" s="381" t="s">
        <v>1322</v>
      </c>
      <c r="AA176" s="105" t="s">
        <v>714</v>
      </c>
      <c r="AB176" s="105" t="s">
        <v>1323</v>
      </c>
      <c r="AC176" s="381" t="s">
        <v>668</v>
      </c>
      <c r="AD176" s="243" t="s">
        <v>1045</v>
      </c>
      <c r="AE176" s="199">
        <v>120000000</v>
      </c>
      <c r="AF176" s="150" t="s">
        <v>677</v>
      </c>
      <c r="AG176" s="642"/>
      <c r="AH176" s="78"/>
      <c r="AI176" s="231">
        <v>120000000</v>
      </c>
      <c r="AJ176" s="231">
        <v>280000000</v>
      </c>
      <c r="AK176" s="107"/>
      <c r="AL176" s="108">
        <v>280000000</v>
      </c>
      <c r="AM176" s="109"/>
      <c r="AN176" s="645"/>
      <c r="AO176" s="554"/>
      <c r="AP176" s="384"/>
      <c r="AQ176" s="384"/>
      <c r="AR176" s="384"/>
      <c r="AS176" s="384"/>
      <c r="AT176" s="384"/>
      <c r="AU176" s="384"/>
      <c r="AV176" s="384"/>
      <c r="AW176" s="384"/>
      <c r="AX176" s="349">
        <v>249550000</v>
      </c>
      <c r="AY176" s="384"/>
      <c r="AZ176" s="349">
        <v>0</v>
      </c>
      <c r="BA176" s="384"/>
      <c r="BB176" s="384"/>
      <c r="BC176" s="384"/>
      <c r="BD176" s="384"/>
      <c r="BE176" s="384"/>
      <c r="BF176" s="47"/>
      <c r="BG176" s="46"/>
      <c r="BH176" s="47"/>
      <c r="BI176" s="47"/>
      <c r="BJ176" s="102"/>
      <c r="BK176" s="748"/>
      <c r="BL176" s="486"/>
      <c r="BM176" s="47"/>
    </row>
    <row r="177" spans="1:65" s="48" customFormat="1" ht="65.099999999999994" customHeight="1" x14ac:dyDescent="0.25">
      <c r="A177" s="699"/>
      <c r="B177" s="533"/>
      <c r="C177" s="545"/>
      <c r="D177" s="533"/>
      <c r="E177" s="541"/>
      <c r="F177" s="706"/>
      <c r="G177" s="533"/>
      <c r="H177" s="629" t="s">
        <v>1328</v>
      </c>
      <c r="I177" s="541" t="s">
        <v>1329</v>
      </c>
      <c r="J177" s="631">
        <v>0.2</v>
      </c>
      <c r="K177" s="478" t="s">
        <v>1330</v>
      </c>
      <c r="L177" s="381"/>
      <c r="M177" s="478" t="s">
        <v>1331</v>
      </c>
      <c r="N177" s="381">
        <v>25</v>
      </c>
      <c r="O177" s="381">
        <v>10</v>
      </c>
      <c r="P177" s="381">
        <v>15</v>
      </c>
      <c r="Q177" s="381">
        <v>0</v>
      </c>
      <c r="R177" s="456">
        <v>0</v>
      </c>
      <c r="S177" s="393">
        <f t="shared" si="13"/>
        <v>25</v>
      </c>
      <c r="T177" s="451">
        <f t="shared" si="16"/>
        <v>1</v>
      </c>
      <c r="U177" s="105"/>
      <c r="V177" s="103">
        <v>45658</v>
      </c>
      <c r="W177" s="103">
        <v>46022</v>
      </c>
      <c r="X177" s="104"/>
      <c r="Y177" s="408" t="s">
        <v>1321</v>
      </c>
      <c r="Z177" s="381" t="s">
        <v>1322</v>
      </c>
      <c r="AA177" s="105" t="s">
        <v>714</v>
      </c>
      <c r="AB177" s="105" t="s">
        <v>1323</v>
      </c>
      <c r="AC177" s="381" t="s">
        <v>668</v>
      </c>
      <c r="AD177" s="243" t="s">
        <v>1045</v>
      </c>
      <c r="AE177" s="199">
        <v>40000000</v>
      </c>
      <c r="AF177" s="150" t="s">
        <v>677</v>
      </c>
      <c r="AG177" s="642"/>
      <c r="AH177" s="78"/>
      <c r="AI177" s="231">
        <v>40000000</v>
      </c>
      <c r="AJ177" s="231">
        <v>40000000</v>
      </c>
      <c r="AK177" s="107"/>
      <c r="AL177" s="108">
        <v>40000000</v>
      </c>
      <c r="AM177" s="109"/>
      <c r="AN177" s="645"/>
      <c r="AO177" s="554"/>
      <c r="AP177" s="384"/>
      <c r="AQ177" s="384"/>
      <c r="AR177" s="384"/>
      <c r="AS177" s="384"/>
      <c r="AT177" s="384"/>
      <c r="AU177" s="384"/>
      <c r="AV177" s="384"/>
      <c r="AW177" s="384"/>
      <c r="AX177" s="349">
        <v>0</v>
      </c>
      <c r="AY177" s="384"/>
      <c r="AZ177" s="349">
        <v>126570000</v>
      </c>
      <c r="BA177" s="384"/>
      <c r="BB177" s="384"/>
      <c r="BC177" s="384"/>
      <c r="BD177" s="384"/>
      <c r="BE177" s="384"/>
      <c r="BF177" s="244" t="s">
        <v>1332</v>
      </c>
      <c r="BG177" s="46"/>
      <c r="BH177" s="47"/>
      <c r="BI177" s="47"/>
      <c r="BJ177" s="175" t="s">
        <v>1333</v>
      </c>
      <c r="BK177" s="748"/>
      <c r="BL177" s="486"/>
      <c r="BM177" s="47"/>
    </row>
    <row r="178" spans="1:65" s="48" customFormat="1" ht="65.099999999999994" customHeight="1" x14ac:dyDescent="0.25">
      <c r="A178" s="699"/>
      <c r="B178" s="533"/>
      <c r="C178" s="545"/>
      <c r="D178" s="533"/>
      <c r="E178" s="541"/>
      <c r="F178" s="706"/>
      <c r="G178" s="533"/>
      <c r="H178" s="629"/>
      <c r="I178" s="541"/>
      <c r="J178" s="631"/>
      <c r="K178" s="478" t="s">
        <v>1334</v>
      </c>
      <c r="L178" s="381"/>
      <c r="M178" s="478" t="s">
        <v>1335</v>
      </c>
      <c r="N178" s="381">
        <v>25</v>
      </c>
      <c r="O178" s="381">
        <v>0</v>
      </c>
      <c r="P178" s="381">
        <v>0</v>
      </c>
      <c r="Q178" s="381">
        <v>0</v>
      </c>
      <c r="R178" s="456">
        <v>25</v>
      </c>
      <c r="S178" s="393">
        <f t="shared" si="13"/>
        <v>25</v>
      </c>
      <c r="T178" s="451">
        <f t="shared" si="16"/>
        <v>1</v>
      </c>
      <c r="U178" s="105"/>
      <c r="V178" s="103">
        <v>45658</v>
      </c>
      <c r="W178" s="103">
        <v>46022</v>
      </c>
      <c r="X178" s="104"/>
      <c r="Y178" s="408"/>
      <c r="Z178" s="381" t="s">
        <v>1322</v>
      </c>
      <c r="AA178" s="105" t="s">
        <v>714</v>
      </c>
      <c r="AB178" s="105" t="s">
        <v>1323</v>
      </c>
      <c r="AC178" s="381" t="s">
        <v>668</v>
      </c>
      <c r="AD178" s="243" t="s">
        <v>1336</v>
      </c>
      <c r="AE178" s="199">
        <v>20000000</v>
      </c>
      <c r="AF178" s="150" t="s">
        <v>723</v>
      </c>
      <c r="AG178" s="642"/>
      <c r="AH178" s="78"/>
      <c r="AI178" s="231">
        <v>20000000</v>
      </c>
      <c r="AJ178" s="231">
        <v>10000000</v>
      </c>
      <c r="AK178" s="107"/>
      <c r="AL178" s="108">
        <v>10000000</v>
      </c>
      <c r="AM178" s="109"/>
      <c r="AN178" s="645"/>
      <c r="AO178" s="554"/>
      <c r="AP178" s="384"/>
      <c r="AQ178" s="384"/>
      <c r="AR178" s="384"/>
      <c r="AS178" s="384"/>
      <c r="AT178" s="384"/>
      <c r="AU178" s="384"/>
      <c r="AV178" s="384"/>
      <c r="AW178" s="384"/>
      <c r="AX178" s="349">
        <v>0</v>
      </c>
      <c r="AY178" s="384"/>
      <c r="AZ178" s="349">
        <v>0</v>
      </c>
      <c r="BA178" s="384"/>
      <c r="BB178" s="384"/>
      <c r="BC178" s="384"/>
      <c r="BD178" s="384"/>
      <c r="BE178" s="384"/>
      <c r="BF178" s="244" t="s">
        <v>1337</v>
      </c>
      <c r="BG178" s="46"/>
      <c r="BH178" s="47"/>
      <c r="BI178" s="47"/>
      <c r="BJ178" s="244"/>
      <c r="BK178" s="748"/>
      <c r="BL178" s="486"/>
      <c r="BM178" s="47"/>
    </row>
    <row r="179" spans="1:65" s="48" customFormat="1" ht="65.099999999999994" customHeight="1" x14ac:dyDescent="0.25">
      <c r="A179" s="699"/>
      <c r="B179" s="533"/>
      <c r="C179" s="545"/>
      <c r="D179" s="533"/>
      <c r="E179" s="541"/>
      <c r="F179" s="706"/>
      <c r="G179" s="533"/>
      <c r="H179" s="629" t="s">
        <v>1338</v>
      </c>
      <c r="I179" s="629" t="s">
        <v>1339</v>
      </c>
      <c r="J179" s="553">
        <v>0.2</v>
      </c>
      <c r="K179" s="244" t="s">
        <v>1340</v>
      </c>
      <c r="L179" s="381"/>
      <c r="M179" s="478" t="s">
        <v>1341</v>
      </c>
      <c r="N179" s="381">
        <v>60</v>
      </c>
      <c r="O179" s="381">
        <v>33</v>
      </c>
      <c r="P179" s="381">
        <v>27</v>
      </c>
      <c r="Q179" s="381">
        <v>0</v>
      </c>
      <c r="R179" s="456">
        <v>0</v>
      </c>
      <c r="S179" s="393">
        <f t="shared" si="13"/>
        <v>60</v>
      </c>
      <c r="T179" s="451">
        <f t="shared" si="16"/>
        <v>1</v>
      </c>
      <c r="U179" s="47"/>
      <c r="V179" s="103">
        <v>45658</v>
      </c>
      <c r="W179" s="103">
        <v>46022</v>
      </c>
      <c r="X179" s="104"/>
      <c r="Y179" s="408" t="s">
        <v>1342</v>
      </c>
      <c r="Z179" s="381" t="s">
        <v>1322</v>
      </c>
      <c r="AA179" s="105" t="s">
        <v>714</v>
      </c>
      <c r="AB179" s="105" t="s">
        <v>1323</v>
      </c>
      <c r="AC179" s="381" t="s">
        <v>668</v>
      </c>
      <c r="AD179" s="243" t="s">
        <v>1343</v>
      </c>
      <c r="AE179" s="199">
        <v>40000000</v>
      </c>
      <c r="AF179" s="150" t="s">
        <v>723</v>
      </c>
      <c r="AG179" s="642"/>
      <c r="AH179" s="78"/>
      <c r="AI179" s="231">
        <v>40000000</v>
      </c>
      <c r="AJ179" s="231">
        <v>10000000</v>
      </c>
      <c r="AK179" s="107"/>
      <c r="AL179" s="108">
        <v>10000000</v>
      </c>
      <c r="AM179" s="109"/>
      <c r="AN179" s="645"/>
      <c r="AO179" s="554"/>
      <c r="AP179" s="384"/>
      <c r="AQ179" s="384"/>
      <c r="AR179" s="384"/>
      <c r="AS179" s="384"/>
      <c r="AT179" s="384"/>
      <c r="AU179" s="384"/>
      <c r="AV179" s="384"/>
      <c r="AW179" s="384"/>
      <c r="AX179" s="349">
        <v>0</v>
      </c>
      <c r="AY179" s="384"/>
      <c r="AZ179" s="349">
        <v>0</v>
      </c>
      <c r="BA179" s="384"/>
      <c r="BB179" s="384"/>
      <c r="BC179" s="384"/>
      <c r="BD179" s="384"/>
      <c r="BE179" s="384"/>
      <c r="BF179" s="244" t="s">
        <v>1344</v>
      </c>
      <c r="BG179" s="46"/>
      <c r="BH179" s="47"/>
      <c r="BI179" s="47"/>
      <c r="BJ179" s="175" t="s">
        <v>432</v>
      </c>
      <c r="BK179" s="748"/>
      <c r="BL179" s="486"/>
      <c r="BM179" s="47"/>
    </row>
    <row r="180" spans="1:65" s="48" customFormat="1" ht="65.099999999999994" customHeight="1" x14ac:dyDescent="0.25">
      <c r="A180" s="699"/>
      <c r="B180" s="533"/>
      <c r="C180" s="545"/>
      <c r="D180" s="533"/>
      <c r="E180" s="541"/>
      <c r="F180" s="706"/>
      <c r="G180" s="533"/>
      <c r="H180" s="629"/>
      <c r="I180" s="629"/>
      <c r="J180" s="553"/>
      <c r="K180" s="244" t="s">
        <v>428</v>
      </c>
      <c r="L180" s="381"/>
      <c r="M180" s="478" t="s">
        <v>1341</v>
      </c>
      <c r="N180" s="381">
        <v>467</v>
      </c>
      <c r="O180" s="381">
        <v>78</v>
      </c>
      <c r="P180" s="381">
        <v>140</v>
      </c>
      <c r="Q180" s="381">
        <v>15</v>
      </c>
      <c r="R180" s="456">
        <v>234</v>
      </c>
      <c r="S180" s="393">
        <f t="shared" si="13"/>
        <v>467</v>
      </c>
      <c r="T180" s="451">
        <f t="shared" si="16"/>
        <v>1</v>
      </c>
      <c r="U180" s="47"/>
      <c r="V180" s="103">
        <v>45658</v>
      </c>
      <c r="W180" s="103">
        <v>46022</v>
      </c>
      <c r="X180" s="104"/>
      <c r="Y180" s="408" t="s">
        <v>1345</v>
      </c>
      <c r="Z180" s="381" t="s">
        <v>1322</v>
      </c>
      <c r="AA180" s="105" t="s">
        <v>714</v>
      </c>
      <c r="AB180" s="105" t="s">
        <v>1323</v>
      </c>
      <c r="AC180" s="381" t="s">
        <v>668</v>
      </c>
      <c r="AD180" s="243" t="s">
        <v>1346</v>
      </c>
      <c r="AE180" s="199">
        <v>40000000</v>
      </c>
      <c r="AF180" s="150" t="s">
        <v>723</v>
      </c>
      <c r="AG180" s="642"/>
      <c r="AH180" s="78"/>
      <c r="AI180" s="231">
        <v>40000000</v>
      </c>
      <c r="AJ180" s="231">
        <v>360000000</v>
      </c>
      <c r="AK180" s="107"/>
      <c r="AL180" s="108">
        <v>360000000</v>
      </c>
      <c r="AM180" s="109"/>
      <c r="AN180" s="645"/>
      <c r="AO180" s="554"/>
      <c r="AP180" s="384"/>
      <c r="AQ180" s="384"/>
      <c r="AR180" s="384"/>
      <c r="AS180" s="384"/>
      <c r="AT180" s="384"/>
      <c r="AU180" s="384"/>
      <c r="AV180" s="384"/>
      <c r="AW180" s="384"/>
      <c r="AX180" s="349">
        <v>0</v>
      </c>
      <c r="AY180" s="384"/>
      <c r="AZ180" s="349">
        <v>0</v>
      </c>
      <c r="BA180" s="384"/>
      <c r="BB180" s="384"/>
      <c r="BC180" s="384"/>
      <c r="BD180" s="384"/>
      <c r="BE180" s="384"/>
      <c r="BF180" s="244" t="s">
        <v>1347</v>
      </c>
      <c r="BG180" s="383" t="s">
        <v>1348</v>
      </c>
      <c r="BH180" s="47"/>
      <c r="BI180" s="47"/>
      <c r="BJ180" s="175" t="s">
        <v>428</v>
      </c>
      <c r="BK180" s="748"/>
      <c r="BL180" s="486"/>
      <c r="BM180" s="47"/>
    </row>
    <row r="181" spans="1:65" s="48" customFormat="1" ht="65.099999999999994" customHeight="1" x14ac:dyDescent="0.25">
      <c r="A181" s="699"/>
      <c r="B181" s="533"/>
      <c r="C181" s="545"/>
      <c r="D181" s="533"/>
      <c r="E181" s="541"/>
      <c r="F181" s="706"/>
      <c r="G181" s="533"/>
      <c r="H181" s="629"/>
      <c r="I181" s="629"/>
      <c r="J181" s="553"/>
      <c r="K181" s="244" t="s">
        <v>1349</v>
      </c>
      <c r="L181" s="381"/>
      <c r="M181" s="478"/>
      <c r="N181" s="381">
        <v>1</v>
      </c>
      <c r="O181" s="381"/>
      <c r="P181" s="381">
        <v>1</v>
      </c>
      <c r="Q181" s="381">
        <v>0</v>
      </c>
      <c r="R181" s="456">
        <v>0</v>
      </c>
      <c r="S181" s="393">
        <f t="shared" si="13"/>
        <v>1</v>
      </c>
      <c r="T181" s="451">
        <f t="shared" si="16"/>
        <v>1</v>
      </c>
      <c r="U181" s="47"/>
      <c r="V181" s="103">
        <v>45659</v>
      </c>
      <c r="W181" s="103"/>
      <c r="X181" s="104"/>
      <c r="Y181" s="408"/>
      <c r="Z181" s="381"/>
      <c r="AA181" s="105"/>
      <c r="AB181" s="105"/>
      <c r="AC181" s="381"/>
      <c r="AD181" s="243"/>
      <c r="AE181" s="199"/>
      <c r="AF181" s="150"/>
      <c r="AG181" s="642"/>
      <c r="AH181" s="78"/>
      <c r="AI181" s="231"/>
      <c r="AJ181" s="231">
        <v>40000000</v>
      </c>
      <c r="AK181" s="107"/>
      <c r="AL181" s="108">
        <v>40000000</v>
      </c>
      <c r="AM181" s="109"/>
      <c r="AN181" s="645"/>
      <c r="AO181" s="554"/>
      <c r="AP181" s="384"/>
      <c r="AQ181" s="384"/>
      <c r="AR181" s="384"/>
      <c r="AS181" s="384"/>
      <c r="AT181" s="384"/>
      <c r="AU181" s="384"/>
      <c r="AV181" s="384"/>
      <c r="AW181" s="384"/>
      <c r="AX181" s="349">
        <v>0</v>
      </c>
      <c r="AY181" s="384"/>
      <c r="AZ181" s="349">
        <v>0</v>
      </c>
      <c r="BA181" s="384"/>
      <c r="BB181" s="384"/>
      <c r="BC181" s="384"/>
      <c r="BD181" s="384"/>
      <c r="BE181" s="384"/>
      <c r="BF181" s="47"/>
      <c r="BG181" s="383" t="s">
        <v>1350</v>
      </c>
      <c r="BH181" s="47"/>
      <c r="BI181" s="47"/>
      <c r="BJ181" s="244"/>
      <c r="BK181" s="748"/>
      <c r="BL181" s="486"/>
      <c r="BM181" s="47"/>
    </row>
    <row r="182" spans="1:65" s="48" customFormat="1" ht="65.099999999999994" customHeight="1" x14ac:dyDescent="0.25">
      <c r="A182" s="699"/>
      <c r="B182" s="533"/>
      <c r="C182" s="545"/>
      <c r="D182" s="533"/>
      <c r="E182" s="541"/>
      <c r="F182" s="706"/>
      <c r="G182" s="533"/>
      <c r="H182" s="629" t="s">
        <v>1351</v>
      </c>
      <c r="I182" s="541" t="s">
        <v>1352</v>
      </c>
      <c r="J182" s="631">
        <v>0.2</v>
      </c>
      <c r="K182" s="478" t="s">
        <v>1353</v>
      </c>
      <c r="L182" s="381"/>
      <c r="M182" s="478" t="s">
        <v>1354</v>
      </c>
      <c r="N182" s="381">
        <v>1</v>
      </c>
      <c r="O182" s="381">
        <v>1</v>
      </c>
      <c r="P182" s="381">
        <v>0</v>
      </c>
      <c r="Q182" s="381">
        <v>0</v>
      </c>
      <c r="R182" s="456">
        <v>0</v>
      </c>
      <c r="S182" s="393">
        <f t="shared" si="13"/>
        <v>1</v>
      </c>
      <c r="T182" s="451">
        <f t="shared" si="16"/>
        <v>1</v>
      </c>
      <c r="U182" s="105"/>
      <c r="V182" s="103">
        <v>45658</v>
      </c>
      <c r="W182" s="103">
        <v>46022</v>
      </c>
      <c r="X182" s="104"/>
      <c r="Y182" s="408" t="s">
        <v>1355</v>
      </c>
      <c r="Z182" s="381" t="s">
        <v>1322</v>
      </c>
      <c r="AA182" s="105" t="s">
        <v>714</v>
      </c>
      <c r="AB182" s="105" t="s">
        <v>1323</v>
      </c>
      <c r="AC182" s="381" t="s">
        <v>668</v>
      </c>
      <c r="AD182" s="243" t="s">
        <v>1356</v>
      </c>
      <c r="AE182" s="199">
        <v>20000000</v>
      </c>
      <c r="AF182" s="150" t="s">
        <v>723</v>
      </c>
      <c r="AG182" s="642"/>
      <c r="AH182" s="78"/>
      <c r="AI182" s="231">
        <v>20000000</v>
      </c>
      <c r="AJ182" s="231">
        <v>30000000</v>
      </c>
      <c r="AK182" s="107"/>
      <c r="AL182" s="108">
        <v>30000000</v>
      </c>
      <c r="AM182" s="109"/>
      <c r="AN182" s="645"/>
      <c r="AO182" s="554"/>
      <c r="AP182" s="384"/>
      <c r="AQ182" s="384"/>
      <c r="AR182" s="384"/>
      <c r="AS182" s="384"/>
      <c r="AT182" s="384"/>
      <c r="AU182" s="384"/>
      <c r="AV182" s="384"/>
      <c r="AW182" s="384"/>
      <c r="AX182" s="349">
        <v>0</v>
      </c>
      <c r="AY182" s="384"/>
      <c r="AZ182" s="349">
        <v>0</v>
      </c>
      <c r="BA182" s="384"/>
      <c r="BB182" s="384"/>
      <c r="BC182" s="384"/>
      <c r="BD182" s="384"/>
      <c r="BE182" s="384"/>
      <c r="BF182" s="244" t="s">
        <v>1357</v>
      </c>
      <c r="BG182" s="46"/>
      <c r="BH182" s="47"/>
      <c r="BI182" s="47"/>
      <c r="BJ182" s="175" t="s">
        <v>1358</v>
      </c>
      <c r="BK182" s="748"/>
      <c r="BL182" s="486"/>
      <c r="BM182" s="47"/>
    </row>
    <row r="183" spans="1:65" s="48" customFormat="1" ht="65.099999999999994" customHeight="1" x14ac:dyDescent="0.25">
      <c r="A183" s="699"/>
      <c r="B183" s="533"/>
      <c r="C183" s="545"/>
      <c r="D183" s="533"/>
      <c r="E183" s="541"/>
      <c r="F183" s="706"/>
      <c r="G183" s="533"/>
      <c r="H183" s="629"/>
      <c r="I183" s="541"/>
      <c r="J183" s="631"/>
      <c r="K183" s="478" t="s">
        <v>1359</v>
      </c>
      <c r="L183" s="381"/>
      <c r="M183" s="478" t="s">
        <v>1354</v>
      </c>
      <c r="N183" s="381" t="s">
        <v>228</v>
      </c>
      <c r="O183" s="381"/>
      <c r="P183" s="381">
        <v>0</v>
      </c>
      <c r="Q183" s="381">
        <v>1</v>
      </c>
      <c r="R183" s="486"/>
      <c r="S183" s="393">
        <f t="shared" si="13"/>
        <v>1</v>
      </c>
      <c r="T183" s="446"/>
      <c r="U183" s="105"/>
      <c r="V183" s="103">
        <v>45658</v>
      </c>
      <c r="W183" s="103">
        <v>46022</v>
      </c>
      <c r="X183" s="104"/>
      <c r="Y183" s="408"/>
      <c r="Z183" s="381" t="s">
        <v>1322</v>
      </c>
      <c r="AA183" s="105" t="s">
        <v>714</v>
      </c>
      <c r="AB183" s="105" t="s">
        <v>1323</v>
      </c>
      <c r="AC183" s="389" t="s">
        <v>737</v>
      </c>
      <c r="AD183" s="383" t="s">
        <v>228</v>
      </c>
      <c r="AE183" s="381" t="s">
        <v>228</v>
      </c>
      <c r="AF183" s="381" t="s">
        <v>228</v>
      </c>
      <c r="AG183" s="642"/>
      <c r="AH183" s="78"/>
      <c r="AI183" s="146" t="s">
        <v>228</v>
      </c>
      <c r="AJ183" s="146">
        <v>0</v>
      </c>
      <c r="AK183" s="107"/>
      <c r="AL183" s="108">
        <v>0</v>
      </c>
      <c r="AM183" s="109"/>
      <c r="AN183" s="645"/>
      <c r="AO183" s="554"/>
      <c r="AP183" s="384"/>
      <c r="AQ183" s="384"/>
      <c r="AR183" s="384"/>
      <c r="AS183" s="384"/>
      <c r="AT183" s="384"/>
      <c r="AU183" s="384"/>
      <c r="AV183" s="384"/>
      <c r="AW183" s="384"/>
      <c r="AX183" s="349">
        <v>0</v>
      </c>
      <c r="AY183" s="384"/>
      <c r="AZ183" s="349">
        <v>0</v>
      </c>
      <c r="BA183" s="384"/>
      <c r="BB183" s="384"/>
      <c r="BC183" s="384"/>
      <c r="BD183" s="384"/>
      <c r="BE183" s="384"/>
      <c r="BF183" s="47"/>
      <c r="BG183" s="46"/>
      <c r="BH183" s="47"/>
      <c r="BI183" s="47"/>
      <c r="BJ183" s="102"/>
      <c r="BK183" s="748"/>
      <c r="BL183" s="486"/>
      <c r="BM183" s="47"/>
    </row>
    <row r="184" spans="1:65" s="48" customFormat="1" ht="65.099999999999994" customHeight="1" thickBot="1" x14ac:dyDescent="0.3">
      <c r="A184" s="700"/>
      <c r="B184" s="535"/>
      <c r="C184" s="538"/>
      <c r="D184" s="535"/>
      <c r="E184" s="634"/>
      <c r="F184" s="710"/>
      <c r="G184" s="535"/>
      <c r="H184" s="658"/>
      <c r="I184" s="634"/>
      <c r="J184" s="632"/>
      <c r="K184" s="476" t="s">
        <v>1360</v>
      </c>
      <c r="L184" s="378"/>
      <c r="M184" s="476" t="s">
        <v>1354</v>
      </c>
      <c r="N184" s="378" t="s">
        <v>228</v>
      </c>
      <c r="O184" s="378"/>
      <c r="P184" s="378">
        <v>0</v>
      </c>
      <c r="Q184" s="378">
        <v>0</v>
      </c>
      <c r="R184" s="487"/>
      <c r="S184" s="393">
        <f t="shared" si="13"/>
        <v>0</v>
      </c>
      <c r="T184" s="453"/>
      <c r="U184" s="134"/>
      <c r="V184" s="200">
        <v>45658</v>
      </c>
      <c r="W184" s="200">
        <v>46022</v>
      </c>
      <c r="X184" s="201"/>
      <c r="Y184" s="202"/>
      <c r="Z184" s="378" t="s">
        <v>1322</v>
      </c>
      <c r="AA184" s="134" t="s">
        <v>714</v>
      </c>
      <c r="AB184" s="134" t="s">
        <v>1323</v>
      </c>
      <c r="AC184" s="393" t="s">
        <v>737</v>
      </c>
      <c r="AD184" s="411" t="s">
        <v>228</v>
      </c>
      <c r="AE184" s="378" t="s">
        <v>228</v>
      </c>
      <c r="AF184" s="378" t="s">
        <v>228</v>
      </c>
      <c r="AG184" s="546"/>
      <c r="AH184" s="245"/>
      <c r="AI184" s="146" t="s">
        <v>228</v>
      </c>
      <c r="AJ184" s="146">
        <v>0</v>
      </c>
      <c r="AK184" s="205"/>
      <c r="AL184" s="206">
        <v>0</v>
      </c>
      <c r="AM184" s="207"/>
      <c r="AN184" s="647"/>
      <c r="AO184" s="578"/>
      <c r="AP184" s="398"/>
      <c r="AQ184" s="398"/>
      <c r="AR184" s="398"/>
      <c r="AS184" s="398"/>
      <c r="AT184" s="398"/>
      <c r="AU184" s="398"/>
      <c r="AV184" s="398"/>
      <c r="AW184" s="398"/>
      <c r="AX184" s="350">
        <v>0</v>
      </c>
      <c r="AY184" s="398"/>
      <c r="AZ184" s="350">
        <v>0</v>
      </c>
      <c r="BA184" s="398"/>
      <c r="BB184" s="398"/>
      <c r="BC184" s="398"/>
      <c r="BD184" s="398"/>
      <c r="BE184" s="398"/>
      <c r="BF184" s="47"/>
      <c r="BG184" s="46"/>
      <c r="BH184" s="47"/>
      <c r="BI184" s="47"/>
      <c r="BJ184" s="102"/>
      <c r="BK184" s="749"/>
      <c r="BL184" s="486"/>
      <c r="BM184" s="47"/>
    </row>
    <row r="185" spans="1:65" s="48" customFormat="1" ht="65.099999999999994" customHeight="1" thickBot="1" x14ac:dyDescent="0.3">
      <c r="A185" s="138"/>
      <c r="B185" s="140"/>
      <c r="C185" s="311"/>
      <c r="D185" s="141"/>
      <c r="E185" s="652" t="s">
        <v>1361</v>
      </c>
      <c r="F185" s="650"/>
      <c r="G185" s="650"/>
      <c r="H185" s="650"/>
      <c r="I185" s="650"/>
      <c r="J185" s="650"/>
      <c r="K185" s="650"/>
      <c r="L185" s="650"/>
      <c r="M185" s="650"/>
      <c r="N185" s="650"/>
      <c r="O185" s="650"/>
      <c r="P185" s="650"/>
      <c r="Q185" s="650"/>
      <c r="R185" s="650"/>
      <c r="S185" s="402"/>
      <c r="T185" s="482">
        <f>AVERAGE(T175:T184)</f>
        <v>1</v>
      </c>
      <c r="U185" s="105"/>
      <c r="V185" s="103"/>
      <c r="W185" s="103"/>
      <c r="X185" s="104"/>
      <c r="Y185" s="408"/>
      <c r="Z185" s="381"/>
      <c r="AA185" s="105"/>
      <c r="AB185" s="105"/>
      <c r="AC185" s="389"/>
      <c r="AD185" s="383"/>
      <c r="AE185" s="381"/>
      <c r="AF185" s="381"/>
      <c r="AG185" s="728" t="s">
        <v>706</v>
      </c>
      <c r="AH185" s="729"/>
      <c r="AI185" s="729"/>
      <c r="AJ185" s="730"/>
      <c r="AK185" s="126">
        <v>920000000</v>
      </c>
      <c r="AL185" s="346">
        <f>SUM(AL175:AL184)</f>
        <v>920000000</v>
      </c>
      <c r="AM185" s="431">
        <v>920000000</v>
      </c>
      <c r="AN185" s="432"/>
      <c r="AO185" s="433"/>
      <c r="AP185" s="434"/>
      <c r="AQ185" s="434"/>
      <c r="AR185" s="434"/>
      <c r="AS185" s="434"/>
      <c r="AT185" s="435">
        <v>119950000</v>
      </c>
      <c r="AU185" s="436">
        <f>+AT185/AK185</f>
        <v>0.13038043478260869</v>
      </c>
      <c r="AV185" s="437">
        <v>54000000</v>
      </c>
      <c r="AW185" s="438">
        <f>+AV185/AT185</f>
        <v>0.45018757815756566</v>
      </c>
      <c r="AX185" s="439">
        <f>SUM(AX176:AX184)</f>
        <v>249550000</v>
      </c>
      <c r="AY185" s="440">
        <f>+AX185/AL185</f>
        <v>0.27124999999999999</v>
      </c>
      <c r="AZ185" s="439">
        <f>+AZ177</f>
        <v>126570000</v>
      </c>
      <c r="BA185" s="440"/>
      <c r="BB185" s="441">
        <v>916787706.77999997</v>
      </c>
      <c r="BC185" s="442">
        <f>+BB185/AM185</f>
        <v>0.99650837693478256</v>
      </c>
      <c r="BD185" s="443">
        <v>916787706.77999997</v>
      </c>
      <c r="BE185" s="442">
        <f>+BD185/AM185</f>
        <v>0.99650837693478256</v>
      </c>
      <c r="BF185" s="299"/>
      <c r="BG185" s="46"/>
      <c r="BH185" s="47"/>
      <c r="BI185" s="47"/>
      <c r="BJ185" s="102"/>
      <c r="BK185" s="381"/>
      <c r="BL185" s="486"/>
      <c r="BM185" s="47"/>
    </row>
    <row r="186" spans="1:65" s="48" customFormat="1" ht="65.099999999999994" customHeight="1" x14ac:dyDescent="0.25">
      <c r="A186" s="698" t="s">
        <v>441</v>
      </c>
      <c r="B186" s="701" t="s">
        <v>442</v>
      </c>
      <c r="C186" s="638" t="s">
        <v>1315</v>
      </c>
      <c r="D186" s="630">
        <v>1000</v>
      </c>
      <c r="E186" s="657" t="s">
        <v>601</v>
      </c>
      <c r="F186" s="709">
        <v>2024130010072</v>
      </c>
      <c r="G186" s="689" t="s">
        <v>1362</v>
      </c>
      <c r="H186" s="657" t="s">
        <v>1363</v>
      </c>
      <c r="I186" s="633" t="s">
        <v>1364</v>
      </c>
      <c r="J186" s="636">
        <v>0.15</v>
      </c>
      <c r="K186" s="488" t="s">
        <v>1365</v>
      </c>
      <c r="L186" s="405" t="s">
        <v>1366</v>
      </c>
      <c r="M186" s="477" t="s">
        <v>1367</v>
      </c>
      <c r="N186" s="399" t="s">
        <v>228</v>
      </c>
      <c r="O186" s="399">
        <v>0</v>
      </c>
      <c r="P186" s="399">
        <v>0</v>
      </c>
      <c r="Q186" s="399">
        <v>0</v>
      </c>
      <c r="R186" s="474"/>
      <c r="S186" s="393">
        <f t="shared" si="13"/>
        <v>0</v>
      </c>
      <c r="T186" s="451"/>
      <c r="U186" s="144"/>
      <c r="V186" s="235">
        <v>45658</v>
      </c>
      <c r="W186" s="235">
        <v>46022</v>
      </c>
      <c r="X186" s="144"/>
      <c r="Y186" s="286"/>
      <c r="Z186" s="341" t="s">
        <v>1322</v>
      </c>
      <c r="AA186" s="144" t="s">
        <v>1368</v>
      </c>
      <c r="AB186" s="144" t="s">
        <v>1369</v>
      </c>
      <c r="AC186" s="379" t="s">
        <v>668</v>
      </c>
      <c r="AD186" s="239" t="s">
        <v>1370</v>
      </c>
      <c r="AE186" s="314">
        <v>25000000</v>
      </c>
      <c r="AF186" s="145" t="s">
        <v>723</v>
      </c>
      <c r="AG186" s="641" t="s">
        <v>717</v>
      </c>
      <c r="AH186" s="190"/>
      <c r="AI186" s="231">
        <v>25000000</v>
      </c>
      <c r="AJ186" s="231">
        <v>500000000</v>
      </c>
      <c r="AK186" s="99"/>
      <c r="AL186" s="100">
        <v>400000000</v>
      </c>
      <c r="AM186" s="238"/>
      <c r="AN186" s="644" t="s">
        <v>717</v>
      </c>
      <c r="AO186" s="648" t="s">
        <v>1371</v>
      </c>
      <c r="AP186" s="412"/>
      <c r="AQ186" s="412"/>
      <c r="AR186" s="412"/>
      <c r="AS186" s="412"/>
      <c r="AT186" s="412"/>
      <c r="AU186" s="412"/>
      <c r="AV186" s="412"/>
      <c r="AW186" s="412"/>
      <c r="AX186" s="354">
        <v>0</v>
      </c>
      <c r="AY186" s="412"/>
      <c r="AZ186" s="354">
        <v>0</v>
      </c>
      <c r="BA186" s="47"/>
      <c r="BB186" s="306"/>
      <c r="BC186" s="412"/>
      <c r="BD186" s="412"/>
      <c r="BE186" s="412"/>
      <c r="BF186" s="244" t="s">
        <v>1372</v>
      </c>
      <c r="BG186" s="46"/>
      <c r="BH186" s="47"/>
      <c r="BI186" s="47"/>
      <c r="BJ186" s="102"/>
      <c r="BK186" s="750" t="s">
        <v>1373</v>
      </c>
      <c r="BL186" s="486"/>
      <c r="BM186" s="47"/>
    </row>
    <row r="187" spans="1:65" s="48" customFormat="1" ht="65.099999999999994" customHeight="1" x14ac:dyDescent="0.25">
      <c r="A187" s="699"/>
      <c r="B187" s="536"/>
      <c r="C187" s="545"/>
      <c r="D187" s="533"/>
      <c r="E187" s="629"/>
      <c r="F187" s="706"/>
      <c r="G187" s="679"/>
      <c r="H187" s="629"/>
      <c r="I187" s="541"/>
      <c r="J187" s="631"/>
      <c r="K187" s="489" t="s">
        <v>1374</v>
      </c>
      <c r="L187" s="406" t="s">
        <v>1366</v>
      </c>
      <c r="M187" s="478" t="s">
        <v>1375</v>
      </c>
      <c r="N187" s="381">
        <v>7</v>
      </c>
      <c r="O187" s="381">
        <v>0</v>
      </c>
      <c r="P187" s="381">
        <v>0</v>
      </c>
      <c r="Q187" s="381">
        <v>0</v>
      </c>
      <c r="R187" s="456">
        <v>10</v>
      </c>
      <c r="S187" s="393">
        <f t="shared" si="13"/>
        <v>10</v>
      </c>
      <c r="T187" s="446">
        <v>1</v>
      </c>
      <c r="U187" s="105"/>
      <c r="V187" s="103">
        <v>45658</v>
      </c>
      <c r="W187" s="103">
        <v>46022</v>
      </c>
      <c r="X187" s="105"/>
      <c r="Y187" s="408"/>
      <c r="Z187" s="406" t="s">
        <v>1322</v>
      </c>
      <c r="AA187" s="105" t="s">
        <v>1368</v>
      </c>
      <c r="AB187" s="105" t="s">
        <v>1369</v>
      </c>
      <c r="AC187" s="389" t="s">
        <v>737</v>
      </c>
      <c r="AD187" s="383" t="s">
        <v>228</v>
      </c>
      <c r="AE187" s="105" t="s">
        <v>228</v>
      </c>
      <c r="AF187" s="381" t="s">
        <v>228</v>
      </c>
      <c r="AG187" s="642"/>
      <c r="AH187" s="78"/>
      <c r="AI187" s="146" t="s">
        <v>228</v>
      </c>
      <c r="AJ187" s="231">
        <v>26000000</v>
      </c>
      <c r="AK187" s="107"/>
      <c r="AL187" s="108">
        <v>26000000</v>
      </c>
      <c r="AM187" s="109"/>
      <c r="AN187" s="645"/>
      <c r="AO187" s="554"/>
      <c r="AP187" s="384"/>
      <c r="AQ187" s="384"/>
      <c r="AR187" s="384"/>
      <c r="AS187" s="384"/>
      <c r="AT187" s="384"/>
      <c r="AU187" s="384"/>
      <c r="AV187" s="384"/>
      <c r="AW187" s="384"/>
      <c r="AX187" s="349">
        <v>0</v>
      </c>
      <c r="AY187" s="384"/>
      <c r="AZ187" s="349">
        <v>0</v>
      </c>
      <c r="BA187" s="47"/>
      <c r="BB187" s="307"/>
      <c r="BC187" s="384"/>
      <c r="BD187" s="384"/>
      <c r="BE187" s="384"/>
      <c r="BF187" s="244" t="s">
        <v>1372</v>
      </c>
      <c r="BG187" s="46"/>
      <c r="BH187" s="47"/>
      <c r="BI187" s="47"/>
      <c r="BJ187" s="102"/>
      <c r="BK187" s="748"/>
      <c r="BL187" s="486"/>
      <c r="BM187" s="47"/>
    </row>
    <row r="188" spans="1:65" s="48" customFormat="1" ht="65.099999999999994" customHeight="1" x14ac:dyDescent="0.25">
      <c r="A188" s="699"/>
      <c r="B188" s="536"/>
      <c r="C188" s="545"/>
      <c r="D188" s="533"/>
      <c r="E188" s="629"/>
      <c r="F188" s="706"/>
      <c r="G188" s="679"/>
      <c r="H188" s="629" t="s">
        <v>1376</v>
      </c>
      <c r="I188" s="541" t="s">
        <v>1318</v>
      </c>
      <c r="J188" s="631">
        <v>0.2</v>
      </c>
      <c r="K188" s="489" t="s">
        <v>1377</v>
      </c>
      <c r="L188" s="406" t="s">
        <v>1366</v>
      </c>
      <c r="M188" s="478" t="s">
        <v>1378</v>
      </c>
      <c r="N188" s="389">
        <v>1</v>
      </c>
      <c r="O188" s="381">
        <v>0</v>
      </c>
      <c r="P188" s="381">
        <v>1</v>
      </c>
      <c r="Q188" s="381">
        <v>0</v>
      </c>
      <c r="R188" s="456">
        <v>2</v>
      </c>
      <c r="S188" s="393">
        <f t="shared" si="13"/>
        <v>3</v>
      </c>
      <c r="T188" s="446">
        <v>1</v>
      </c>
      <c r="U188" s="105"/>
      <c r="V188" s="103">
        <v>45658</v>
      </c>
      <c r="W188" s="103">
        <v>46022</v>
      </c>
      <c r="X188" s="105"/>
      <c r="Y188" s="408"/>
      <c r="Z188" s="406" t="s">
        <v>1322</v>
      </c>
      <c r="AA188" s="105" t="s">
        <v>1368</v>
      </c>
      <c r="AB188" s="105" t="s">
        <v>1369</v>
      </c>
      <c r="AC188" s="381" t="s">
        <v>668</v>
      </c>
      <c r="AD188" s="243" t="s">
        <v>1379</v>
      </c>
      <c r="AE188" s="248">
        <v>10000000</v>
      </c>
      <c r="AF188" s="47" t="s">
        <v>723</v>
      </c>
      <c r="AG188" s="642"/>
      <c r="AH188" s="78"/>
      <c r="AI188" s="231">
        <v>10000000</v>
      </c>
      <c r="AJ188" s="231">
        <v>415000000</v>
      </c>
      <c r="AK188" s="107"/>
      <c r="AL188" s="108">
        <v>415000000</v>
      </c>
      <c r="AM188" s="109"/>
      <c r="AN188" s="645"/>
      <c r="AO188" s="554"/>
      <c r="AP188" s="384"/>
      <c r="AQ188" s="384"/>
      <c r="AR188" s="384"/>
      <c r="AS188" s="384"/>
      <c r="AT188" s="384"/>
      <c r="AU188" s="384"/>
      <c r="AV188" s="384"/>
      <c r="AW188" s="384"/>
      <c r="AX188" s="349">
        <v>135000000</v>
      </c>
      <c r="AY188" s="384"/>
      <c r="AZ188" s="349">
        <v>0</v>
      </c>
      <c r="BA188" s="47"/>
      <c r="BB188" s="307"/>
      <c r="BC188" s="384"/>
      <c r="BD188" s="384"/>
      <c r="BE188" s="384"/>
      <c r="BF188" s="244" t="s">
        <v>1380</v>
      </c>
      <c r="BG188" s="46"/>
      <c r="BH188" s="47"/>
      <c r="BI188" s="47"/>
      <c r="BJ188" s="102"/>
      <c r="BK188" s="748"/>
      <c r="BL188" s="486"/>
      <c r="BM188" s="47"/>
    </row>
    <row r="189" spans="1:65" s="48" customFormat="1" ht="65.099999999999994" customHeight="1" x14ac:dyDescent="0.25">
      <c r="A189" s="699"/>
      <c r="B189" s="536"/>
      <c r="C189" s="545"/>
      <c r="D189" s="533"/>
      <c r="E189" s="629"/>
      <c r="F189" s="706"/>
      <c r="G189" s="679"/>
      <c r="H189" s="629"/>
      <c r="I189" s="541"/>
      <c r="J189" s="631"/>
      <c r="K189" s="489" t="s">
        <v>1381</v>
      </c>
      <c r="L189" s="406" t="s">
        <v>1366</v>
      </c>
      <c r="M189" s="478" t="s">
        <v>1382</v>
      </c>
      <c r="N189" s="381" t="s">
        <v>228</v>
      </c>
      <c r="O189" s="381">
        <v>0</v>
      </c>
      <c r="P189" s="381">
        <v>0</v>
      </c>
      <c r="Q189" s="381">
        <v>0</v>
      </c>
      <c r="R189" s="456"/>
      <c r="S189" s="393">
        <f t="shared" si="13"/>
        <v>0</v>
      </c>
      <c r="T189" s="446"/>
      <c r="U189" s="105"/>
      <c r="V189" s="103">
        <v>45658</v>
      </c>
      <c r="W189" s="103">
        <v>46022</v>
      </c>
      <c r="X189" s="105"/>
      <c r="Y189" s="408"/>
      <c r="Z189" s="406" t="s">
        <v>1322</v>
      </c>
      <c r="AA189" s="105" t="s">
        <v>1368</v>
      </c>
      <c r="AB189" s="105" t="s">
        <v>1369</v>
      </c>
      <c r="AC189" s="389" t="s">
        <v>737</v>
      </c>
      <c r="AD189" s="383" t="s">
        <v>228</v>
      </c>
      <c r="AE189" s="105" t="s">
        <v>228</v>
      </c>
      <c r="AF189" s="381" t="s">
        <v>228</v>
      </c>
      <c r="AG189" s="642"/>
      <c r="AH189" s="78"/>
      <c r="AI189" s="146" t="s">
        <v>228</v>
      </c>
      <c r="AJ189" s="146">
        <v>0</v>
      </c>
      <c r="AK189" s="107"/>
      <c r="AL189" s="108">
        <v>0</v>
      </c>
      <c r="AM189" s="109"/>
      <c r="AN189" s="645"/>
      <c r="AO189" s="554"/>
      <c r="AP189" s="384"/>
      <c r="AQ189" s="384"/>
      <c r="AR189" s="384"/>
      <c r="AS189" s="384"/>
      <c r="AT189" s="384"/>
      <c r="AU189" s="384"/>
      <c r="AV189" s="384"/>
      <c r="AW189" s="384"/>
      <c r="AX189" s="349">
        <v>0</v>
      </c>
      <c r="AY189" s="384"/>
      <c r="AZ189" s="349">
        <v>0</v>
      </c>
      <c r="BA189" s="47"/>
      <c r="BB189" s="307"/>
      <c r="BC189" s="384"/>
      <c r="BD189" s="384"/>
      <c r="BE189" s="384"/>
      <c r="BF189" s="244" t="s">
        <v>1383</v>
      </c>
      <c r="BG189" s="46"/>
      <c r="BH189" s="47"/>
      <c r="BI189" s="47"/>
      <c r="BJ189" s="102"/>
      <c r="BK189" s="748"/>
      <c r="BL189" s="486"/>
      <c r="BM189" s="47"/>
    </row>
    <row r="190" spans="1:65" s="48" customFormat="1" ht="65.099999999999994" customHeight="1" x14ac:dyDescent="0.25">
      <c r="A190" s="699"/>
      <c r="B190" s="536"/>
      <c r="C190" s="545"/>
      <c r="D190" s="533"/>
      <c r="E190" s="629"/>
      <c r="F190" s="706"/>
      <c r="G190" s="679"/>
      <c r="H190" s="629" t="s">
        <v>1384</v>
      </c>
      <c r="I190" s="629" t="s">
        <v>1329</v>
      </c>
      <c r="J190" s="631">
        <v>0.15</v>
      </c>
      <c r="K190" s="489" t="s">
        <v>1385</v>
      </c>
      <c r="L190" s="406" t="s">
        <v>1366</v>
      </c>
      <c r="M190" s="478" t="s">
        <v>1386</v>
      </c>
      <c r="N190" s="389">
        <v>1000</v>
      </c>
      <c r="O190" s="381">
        <v>35</v>
      </c>
      <c r="P190" s="381">
        <v>434</v>
      </c>
      <c r="Q190" s="381">
        <v>130</v>
      </c>
      <c r="R190" s="456">
        <v>401</v>
      </c>
      <c r="S190" s="393">
        <f t="shared" si="13"/>
        <v>1000</v>
      </c>
      <c r="T190" s="446">
        <f>+S190/N190</f>
        <v>1</v>
      </c>
      <c r="U190" s="105"/>
      <c r="V190" s="103">
        <v>45658</v>
      </c>
      <c r="W190" s="103">
        <v>46022</v>
      </c>
      <c r="X190" s="105"/>
      <c r="Y190" s="381" t="s">
        <v>1387</v>
      </c>
      <c r="Z190" s="406" t="s">
        <v>1322</v>
      </c>
      <c r="AA190" s="105" t="s">
        <v>714</v>
      </c>
      <c r="AB190" s="105" t="s">
        <v>1323</v>
      </c>
      <c r="AC190" s="381" t="s">
        <v>668</v>
      </c>
      <c r="AD190" s="243" t="s">
        <v>1388</v>
      </c>
      <c r="AE190" s="248">
        <v>300000000</v>
      </c>
      <c r="AF190" s="47" t="s">
        <v>723</v>
      </c>
      <c r="AG190" s="642"/>
      <c r="AH190" s="78"/>
      <c r="AI190" s="231">
        <v>300000000</v>
      </c>
      <c r="AJ190" s="231">
        <v>600000000</v>
      </c>
      <c r="AK190" s="107"/>
      <c r="AL190" s="108">
        <v>776749574.57000005</v>
      </c>
      <c r="AM190" s="109"/>
      <c r="AN190" s="645"/>
      <c r="AO190" s="554"/>
      <c r="AP190" s="384"/>
      <c r="AQ190" s="384"/>
      <c r="AR190" s="384"/>
      <c r="AS190" s="384"/>
      <c r="AT190" s="384"/>
      <c r="AU190" s="384"/>
      <c r="AV190" s="384"/>
      <c r="AW190" s="384"/>
      <c r="AX190" s="349">
        <v>435164000</v>
      </c>
      <c r="AY190" s="384"/>
      <c r="AZ190" s="349">
        <v>257464000</v>
      </c>
      <c r="BA190" s="47"/>
      <c r="BB190" s="307"/>
      <c r="BC190" s="384"/>
      <c r="BD190" s="384"/>
      <c r="BE190" s="384"/>
      <c r="BF190" s="249" t="s">
        <v>1389</v>
      </c>
      <c r="BG190" s="46"/>
      <c r="BH190" s="47"/>
      <c r="BI190" s="47"/>
      <c r="BJ190" s="175" t="s">
        <v>1390</v>
      </c>
      <c r="BK190" s="748"/>
      <c r="BL190" s="486"/>
      <c r="BM190" s="47"/>
    </row>
    <row r="191" spans="1:65" s="48" customFormat="1" ht="65.099999999999994" customHeight="1" x14ac:dyDescent="0.25">
      <c r="A191" s="699"/>
      <c r="B191" s="536"/>
      <c r="C191" s="545"/>
      <c r="D191" s="533"/>
      <c r="E191" s="629"/>
      <c r="F191" s="706"/>
      <c r="G191" s="679"/>
      <c r="H191" s="629"/>
      <c r="I191" s="629"/>
      <c r="J191" s="631"/>
      <c r="K191" s="489" t="s">
        <v>1391</v>
      </c>
      <c r="L191" s="406" t="s">
        <v>1366</v>
      </c>
      <c r="M191" s="478" t="s">
        <v>1102</v>
      </c>
      <c r="N191" s="381">
        <v>1</v>
      </c>
      <c r="O191" s="381">
        <v>0</v>
      </c>
      <c r="P191" s="381">
        <v>1</v>
      </c>
      <c r="Q191" s="381">
        <v>0</v>
      </c>
      <c r="R191" s="456">
        <v>0</v>
      </c>
      <c r="S191" s="393">
        <f t="shared" si="13"/>
        <v>1</v>
      </c>
      <c r="T191" s="446">
        <f>+S191/N191</f>
        <v>1</v>
      </c>
      <c r="U191" s="105"/>
      <c r="V191" s="103">
        <v>45658</v>
      </c>
      <c r="W191" s="103">
        <v>46022</v>
      </c>
      <c r="X191" s="105"/>
      <c r="Y191" s="408"/>
      <c r="Z191" s="406" t="s">
        <v>1322</v>
      </c>
      <c r="AA191" s="105" t="s">
        <v>714</v>
      </c>
      <c r="AB191" s="105" t="s">
        <v>1323</v>
      </c>
      <c r="AC191" s="389" t="s">
        <v>737</v>
      </c>
      <c r="AD191" s="383" t="s">
        <v>228</v>
      </c>
      <c r="AE191" s="105" t="s">
        <v>228</v>
      </c>
      <c r="AF191" s="381" t="s">
        <v>228</v>
      </c>
      <c r="AG191" s="642"/>
      <c r="AH191" s="78"/>
      <c r="AI191" s="146" t="s">
        <v>228</v>
      </c>
      <c r="AJ191" s="231">
        <v>74000000</v>
      </c>
      <c r="AK191" s="107"/>
      <c r="AL191" s="108">
        <v>74000000</v>
      </c>
      <c r="AM191" s="109"/>
      <c r="AN191" s="645"/>
      <c r="AO191" s="554"/>
      <c r="AP191" s="384"/>
      <c r="AQ191" s="384"/>
      <c r="AR191" s="384"/>
      <c r="AS191" s="384"/>
      <c r="AT191" s="384"/>
      <c r="AU191" s="384"/>
      <c r="AV191" s="384"/>
      <c r="AW191" s="384"/>
      <c r="AX191" s="349">
        <v>0</v>
      </c>
      <c r="AY191" s="384"/>
      <c r="AZ191" s="349">
        <v>0</v>
      </c>
      <c r="BA191" s="47"/>
      <c r="BB191" s="307"/>
      <c r="BC191" s="384"/>
      <c r="BD191" s="384"/>
      <c r="BE191" s="384"/>
      <c r="BF191" s="244" t="s">
        <v>1392</v>
      </c>
      <c r="BG191" s="383" t="s">
        <v>1350</v>
      </c>
      <c r="BH191" s="47"/>
      <c r="BI191" s="47"/>
      <c r="BJ191" s="102"/>
      <c r="BK191" s="748"/>
      <c r="BL191" s="486"/>
      <c r="BM191" s="47"/>
    </row>
    <row r="192" spans="1:65" s="48" customFormat="1" ht="65.099999999999994" customHeight="1" x14ac:dyDescent="0.25">
      <c r="A192" s="699"/>
      <c r="B192" s="536"/>
      <c r="C192" s="545"/>
      <c r="D192" s="533"/>
      <c r="E192" s="629"/>
      <c r="F192" s="706"/>
      <c r="G192" s="679"/>
      <c r="H192" s="629"/>
      <c r="I192" s="629"/>
      <c r="J192" s="631"/>
      <c r="K192" s="489" t="s">
        <v>1393</v>
      </c>
      <c r="L192" s="406" t="s">
        <v>1366</v>
      </c>
      <c r="M192" s="478" t="s">
        <v>1394</v>
      </c>
      <c r="N192" s="389">
        <v>3</v>
      </c>
      <c r="O192" s="381">
        <v>0</v>
      </c>
      <c r="P192" s="381">
        <v>0</v>
      </c>
      <c r="Q192" s="381">
        <v>3</v>
      </c>
      <c r="R192" s="456">
        <v>6</v>
      </c>
      <c r="S192" s="393">
        <f t="shared" si="13"/>
        <v>9</v>
      </c>
      <c r="T192" s="446">
        <v>1</v>
      </c>
      <c r="U192" s="105"/>
      <c r="V192" s="103">
        <v>45658</v>
      </c>
      <c r="W192" s="103">
        <v>46022</v>
      </c>
      <c r="X192" s="105"/>
      <c r="Y192" s="408"/>
      <c r="Z192" s="406" t="s">
        <v>1322</v>
      </c>
      <c r="AA192" s="105" t="s">
        <v>714</v>
      </c>
      <c r="AB192" s="105" t="s">
        <v>1323</v>
      </c>
      <c r="AC192" s="381" t="s">
        <v>668</v>
      </c>
      <c r="AD192" s="243" t="s">
        <v>1045</v>
      </c>
      <c r="AE192" s="248">
        <v>50000000</v>
      </c>
      <c r="AF192" s="47" t="s">
        <v>677</v>
      </c>
      <c r="AG192" s="642"/>
      <c r="AH192" s="78"/>
      <c r="AI192" s="231">
        <v>50000000</v>
      </c>
      <c r="AJ192" s="231">
        <v>0</v>
      </c>
      <c r="AK192" s="107"/>
      <c r="AL192" s="108">
        <v>0</v>
      </c>
      <c r="AM192" s="109"/>
      <c r="AN192" s="645"/>
      <c r="AO192" s="554"/>
      <c r="AP192" s="384"/>
      <c r="AQ192" s="384"/>
      <c r="AR192" s="384"/>
      <c r="AS192" s="384"/>
      <c r="AT192" s="384"/>
      <c r="AU192" s="384"/>
      <c r="AV192" s="384"/>
      <c r="AW192" s="384"/>
      <c r="AX192" s="349">
        <v>0</v>
      </c>
      <c r="AY192" s="384"/>
      <c r="AZ192" s="349">
        <v>0</v>
      </c>
      <c r="BA192" s="47"/>
      <c r="BB192" s="307"/>
      <c r="BC192" s="384"/>
      <c r="BD192" s="384"/>
      <c r="BE192" s="384"/>
      <c r="BF192" s="244" t="s">
        <v>1395</v>
      </c>
      <c r="BG192" s="46"/>
      <c r="BH192" s="47"/>
      <c r="BI192" s="47"/>
      <c r="BJ192" s="102"/>
      <c r="BK192" s="748"/>
      <c r="BL192" s="486"/>
      <c r="BM192" s="47"/>
    </row>
    <row r="193" spans="1:65" s="48" customFormat="1" ht="65.099999999999994" customHeight="1" x14ac:dyDescent="0.25">
      <c r="A193" s="699"/>
      <c r="B193" s="536"/>
      <c r="C193" s="545"/>
      <c r="D193" s="533"/>
      <c r="E193" s="629"/>
      <c r="F193" s="706"/>
      <c r="G193" s="679"/>
      <c r="H193" s="629" t="s">
        <v>1396</v>
      </c>
      <c r="I193" s="541" t="s">
        <v>1397</v>
      </c>
      <c r="J193" s="631">
        <v>0.1</v>
      </c>
      <c r="K193" s="489" t="s">
        <v>1398</v>
      </c>
      <c r="L193" s="406" t="s">
        <v>1366</v>
      </c>
      <c r="M193" s="478" t="s">
        <v>1399</v>
      </c>
      <c r="N193" s="389">
        <v>1</v>
      </c>
      <c r="O193" s="381">
        <v>0</v>
      </c>
      <c r="P193" s="381">
        <v>0</v>
      </c>
      <c r="Q193" s="381">
        <v>0</v>
      </c>
      <c r="R193" s="456">
        <v>0</v>
      </c>
      <c r="S193" s="393">
        <f t="shared" si="13"/>
        <v>0</v>
      </c>
      <c r="T193" s="446">
        <f>+S193/N193</f>
        <v>0</v>
      </c>
      <c r="U193" s="105"/>
      <c r="V193" s="103">
        <v>45658</v>
      </c>
      <c r="W193" s="103">
        <v>46022</v>
      </c>
      <c r="X193" s="105"/>
      <c r="Y193" s="408"/>
      <c r="Z193" s="406" t="s">
        <v>1322</v>
      </c>
      <c r="AA193" s="105" t="s">
        <v>714</v>
      </c>
      <c r="AB193" s="105" t="s">
        <v>1323</v>
      </c>
      <c r="AC193" s="381" t="s">
        <v>668</v>
      </c>
      <c r="AD193" s="243" t="s">
        <v>1400</v>
      </c>
      <c r="AE193" s="248">
        <v>50000000</v>
      </c>
      <c r="AF193" s="47" t="s">
        <v>723</v>
      </c>
      <c r="AG193" s="642"/>
      <c r="AH193" s="78"/>
      <c r="AI193" s="231">
        <v>50000000</v>
      </c>
      <c r="AJ193" s="231">
        <v>0</v>
      </c>
      <c r="AK193" s="107"/>
      <c r="AL193" s="108">
        <v>0</v>
      </c>
      <c r="AM193" s="109"/>
      <c r="AN193" s="645"/>
      <c r="AO193" s="554"/>
      <c r="AP193" s="384"/>
      <c r="AQ193" s="384"/>
      <c r="AR193" s="384"/>
      <c r="AS193" s="384"/>
      <c r="AT193" s="384"/>
      <c r="AU193" s="384"/>
      <c r="AV193" s="384"/>
      <c r="AW193" s="384"/>
      <c r="AX193" s="349">
        <v>0</v>
      </c>
      <c r="AY193" s="384"/>
      <c r="AZ193" s="349">
        <v>0</v>
      </c>
      <c r="BA193" s="47"/>
      <c r="BB193" s="307"/>
      <c r="BC193" s="384"/>
      <c r="BD193" s="384"/>
      <c r="BE193" s="384"/>
      <c r="BF193" s="47"/>
      <c r="BG193" s="46"/>
      <c r="BH193" s="47"/>
      <c r="BI193" s="47"/>
      <c r="BJ193" s="102"/>
      <c r="BK193" s="748"/>
      <c r="BL193" s="486"/>
      <c r="BM193" s="47"/>
    </row>
    <row r="194" spans="1:65" s="48" customFormat="1" ht="65.099999999999994" customHeight="1" x14ac:dyDescent="0.25">
      <c r="A194" s="699"/>
      <c r="B194" s="536"/>
      <c r="C194" s="545"/>
      <c r="D194" s="533"/>
      <c r="E194" s="629"/>
      <c r="F194" s="706"/>
      <c r="G194" s="679"/>
      <c r="H194" s="629"/>
      <c r="I194" s="541"/>
      <c r="J194" s="631"/>
      <c r="K194" s="489" t="s">
        <v>1401</v>
      </c>
      <c r="L194" s="406" t="s">
        <v>1366</v>
      </c>
      <c r="M194" s="478" t="s">
        <v>1402</v>
      </c>
      <c r="N194" s="381" t="s">
        <v>228</v>
      </c>
      <c r="O194" s="381"/>
      <c r="P194" s="381"/>
      <c r="Q194" s="381"/>
      <c r="R194" s="456"/>
      <c r="S194" s="393"/>
      <c r="T194" s="446"/>
      <c r="U194" s="105"/>
      <c r="V194" s="103">
        <v>45658</v>
      </c>
      <c r="W194" s="103">
        <v>46022</v>
      </c>
      <c r="X194" s="105"/>
      <c r="Y194" s="408"/>
      <c r="Z194" s="406" t="s">
        <v>1322</v>
      </c>
      <c r="AA194" s="105" t="s">
        <v>714</v>
      </c>
      <c r="AB194" s="105" t="s">
        <v>1323</v>
      </c>
      <c r="AC194" s="389" t="s">
        <v>737</v>
      </c>
      <c r="AD194" s="383" t="s">
        <v>228</v>
      </c>
      <c r="AE194" s="105" t="s">
        <v>228</v>
      </c>
      <c r="AF194" s="381" t="s">
        <v>228</v>
      </c>
      <c r="AG194" s="642"/>
      <c r="AH194" s="78"/>
      <c r="AI194" s="146" t="s">
        <v>228</v>
      </c>
      <c r="AJ194" s="146">
        <v>0</v>
      </c>
      <c r="AK194" s="107"/>
      <c r="AL194" s="108">
        <v>0</v>
      </c>
      <c r="AM194" s="109"/>
      <c r="AN194" s="645"/>
      <c r="AO194" s="554"/>
      <c r="AP194" s="384"/>
      <c r="AQ194" s="384"/>
      <c r="AR194" s="384"/>
      <c r="AS194" s="384"/>
      <c r="AT194" s="384"/>
      <c r="AU194" s="384"/>
      <c r="AV194" s="384"/>
      <c r="AW194" s="384"/>
      <c r="AX194" s="349">
        <v>0</v>
      </c>
      <c r="AY194" s="384"/>
      <c r="AZ194" s="349">
        <v>0</v>
      </c>
      <c r="BA194" s="47"/>
      <c r="BB194" s="307"/>
      <c r="BC194" s="384"/>
      <c r="BD194" s="384"/>
      <c r="BE194" s="384"/>
      <c r="BF194" s="47"/>
      <c r="BG194" s="46"/>
      <c r="BH194" s="47"/>
      <c r="BI194" s="47"/>
      <c r="BJ194" s="102"/>
      <c r="BK194" s="748"/>
      <c r="BL194" s="486"/>
      <c r="BM194" s="47"/>
    </row>
    <row r="195" spans="1:65" s="48" customFormat="1" ht="65.099999999999994" customHeight="1" x14ac:dyDescent="0.25">
      <c r="A195" s="699"/>
      <c r="B195" s="536"/>
      <c r="C195" s="545"/>
      <c r="D195" s="533"/>
      <c r="E195" s="629"/>
      <c r="F195" s="706"/>
      <c r="G195" s="679"/>
      <c r="H195" s="629" t="s">
        <v>1403</v>
      </c>
      <c r="I195" s="541" t="s">
        <v>1352</v>
      </c>
      <c r="J195" s="631">
        <v>0.2</v>
      </c>
      <c r="K195" s="489" t="s">
        <v>1404</v>
      </c>
      <c r="L195" s="406" t="s">
        <v>1366</v>
      </c>
      <c r="M195" s="478" t="s">
        <v>1405</v>
      </c>
      <c r="N195" s="381" t="s">
        <v>228</v>
      </c>
      <c r="O195" s="381"/>
      <c r="P195" s="381"/>
      <c r="Q195" s="381"/>
      <c r="R195" s="456"/>
      <c r="S195" s="393"/>
      <c r="T195" s="446"/>
      <c r="U195" s="105"/>
      <c r="V195" s="103">
        <v>45658</v>
      </c>
      <c r="W195" s="103">
        <v>46022</v>
      </c>
      <c r="X195" s="105"/>
      <c r="Y195" s="408"/>
      <c r="Z195" s="406" t="s">
        <v>1322</v>
      </c>
      <c r="AA195" s="105" t="s">
        <v>714</v>
      </c>
      <c r="AB195" s="105" t="s">
        <v>1323</v>
      </c>
      <c r="AC195" s="389" t="s">
        <v>737</v>
      </c>
      <c r="AD195" s="383" t="s">
        <v>228</v>
      </c>
      <c r="AE195" s="105" t="s">
        <v>228</v>
      </c>
      <c r="AF195" s="381" t="s">
        <v>228</v>
      </c>
      <c r="AG195" s="642"/>
      <c r="AH195" s="78"/>
      <c r="AI195" s="146" t="s">
        <v>228</v>
      </c>
      <c r="AJ195" s="146">
        <v>0</v>
      </c>
      <c r="AK195" s="107"/>
      <c r="AL195" s="108">
        <v>0</v>
      </c>
      <c r="AM195" s="109"/>
      <c r="AN195" s="645"/>
      <c r="AO195" s="554"/>
      <c r="AP195" s="384"/>
      <c r="AQ195" s="384"/>
      <c r="AR195" s="384"/>
      <c r="AS195" s="384"/>
      <c r="AT195" s="384"/>
      <c r="AU195" s="384"/>
      <c r="AV195" s="384"/>
      <c r="AW195" s="384"/>
      <c r="AX195" s="349">
        <v>0</v>
      </c>
      <c r="AY195" s="384"/>
      <c r="AZ195" s="349">
        <v>0</v>
      </c>
      <c r="BA195" s="47"/>
      <c r="BB195" s="307"/>
      <c r="BC195" s="384"/>
      <c r="BD195" s="384"/>
      <c r="BE195" s="384"/>
      <c r="BF195" s="47"/>
      <c r="BG195" s="46"/>
      <c r="BH195" s="47"/>
      <c r="BI195" s="47"/>
      <c r="BJ195" s="102"/>
      <c r="BK195" s="748"/>
      <c r="BL195" s="486"/>
      <c r="BM195" s="47"/>
    </row>
    <row r="196" spans="1:65" s="48" customFormat="1" ht="65.099999999999994" customHeight="1" x14ac:dyDescent="0.25">
      <c r="A196" s="699"/>
      <c r="B196" s="536"/>
      <c r="C196" s="545"/>
      <c r="D196" s="533"/>
      <c r="E196" s="629"/>
      <c r="F196" s="706"/>
      <c r="G196" s="679"/>
      <c r="H196" s="629"/>
      <c r="I196" s="541"/>
      <c r="J196" s="631"/>
      <c r="K196" s="489" t="s">
        <v>1406</v>
      </c>
      <c r="L196" s="406" t="s">
        <v>1366</v>
      </c>
      <c r="M196" s="478" t="s">
        <v>1407</v>
      </c>
      <c r="N196" s="381" t="s">
        <v>228</v>
      </c>
      <c r="O196" s="381"/>
      <c r="P196" s="381"/>
      <c r="Q196" s="381"/>
      <c r="R196" s="456"/>
      <c r="S196" s="393"/>
      <c r="T196" s="446"/>
      <c r="U196" s="105"/>
      <c r="V196" s="103">
        <v>45658</v>
      </c>
      <c r="W196" s="103">
        <v>46022</v>
      </c>
      <c r="X196" s="105"/>
      <c r="Y196" s="408"/>
      <c r="Z196" s="406" t="s">
        <v>1322</v>
      </c>
      <c r="AA196" s="105" t="s">
        <v>714</v>
      </c>
      <c r="AB196" s="105" t="s">
        <v>1323</v>
      </c>
      <c r="AC196" s="389" t="s">
        <v>737</v>
      </c>
      <c r="AD196" s="383" t="s">
        <v>228</v>
      </c>
      <c r="AE196" s="105" t="s">
        <v>228</v>
      </c>
      <c r="AF196" s="381" t="s">
        <v>228</v>
      </c>
      <c r="AG196" s="642"/>
      <c r="AH196" s="78"/>
      <c r="AI196" s="146" t="s">
        <v>228</v>
      </c>
      <c r="AJ196" s="146">
        <v>0</v>
      </c>
      <c r="AK196" s="107"/>
      <c r="AL196" s="108">
        <v>0</v>
      </c>
      <c r="AM196" s="109"/>
      <c r="AN196" s="645"/>
      <c r="AO196" s="554"/>
      <c r="AP196" s="384"/>
      <c r="AQ196" s="384"/>
      <c r="AR196" s="384"/>
      <c r="AS196" s="384"/>
      <c r="AT196" s="384"/>
      <c r="AU196" s="384"/>
      <c r="AV196" s="384"/>
      <c r="AW196" s="384"/>
      <c r="AX196" s="349">
        <v>0</v>
      </c>
      <c r="AY196" s="384"/>
      <c r="AZ196" s="349">
        <v>0</v>
      </c>
      <c r="BA196" s="47"/>
      <c r="BB196" s="307"/>
      <c r="BC196" s="384"/>
      <c r="BD196" s="384"/>
      <c r="BE196" s="384"/>
      <c r="BF196" s="47"/>
      <c r="BG196" s="46"/>
      <c r="BH196" s="47"/>
      <c r="BI196" s="47"/>
      <c r="BJ196" s="102"/>
      <c r="BK196" s="748"/>
      <c r="BL196" s="486"/>
      <c r="BM196" s="47"/>
    </row>
    <row r="197" spans="1:65" s="48" customFormat="1" ht="65.099999999999994" customHeight="1" x14ac:dyDescent="0.25">
      <c r="A197" s="699"/>
      <c r="B197" s="536"/>
      <c r="C197" s="545"/>
      <c r="D197" s="533"/>
      <c r="E197" s="629"/>
      <c r="F197" s="706"/>
      <c r="G197" s="679"/>
      <c r="H197" s="629" t="s">
        <v>1408</v>
      </c>
      <c r="I197" s="541" t="s">
        <v>1409</v>
      </c>
      <c r="J197" s="631">
        <v>0.1</v>
      </c>
      <c r="K197" s="489" t="s">
        <v>1410</v>
      </c>
      <c r="L197" s="406" t="s">
        <v>1366</v>
      </c>
      <c r="M197" s="478" t="s">
        <v>1411</v>
      </c>
      <c r="N197" s="381" t="s">
        <v>228</v>
      </c>
      <c r="O197" s="381"/>
      <c r="P197" s="381"/>
      <c r="Q197" s="381"/>
      <c r="R197" s="456"/>
      <c r="S197" s="393"/>
      <c r="T197" s="446"/>
      <c r="U197" s="105"/>
      <c r="V197" s="103">
        <v>45658</v>
      </c>
      <c r="W197" s="103">
        <v>46022</v>
      </c>
      <c r="X197" s="105"/>
      <c r="Y197" s="408"/>
      <c r="Z197" s="406" t="s">
        <v>1322</v>
      </c>
      <c r="AA197" s="105" t="s">
        <v>1368</v>
      </c>
      <c r="AB197" s="105" t="s">
        <v>1369</v>
      </c>
      <c r="AC197" s="389" t="s">
        <v>737</v>
      </c>
      <c r="AD197" s="383" t="s">
        <v>228</v>
      </c>
      <c r="AE197" s="105" t="s">
        <v>228</v>
      </c>
      <c r="AF197" s="381" t="s">
        <v>228</v>
      </c>
      <c r="AG197" s="642"/>
      <c r="AH197" s="78"/>
      <c r="AI197" s="146" t="s">
        <v>228</v>
      </c>
      <c r="AJ197" s="231">
        <v>800000000</v>
      </c>
      <c r="AK197" s="107"/>
      <c r="AL197" s="108">
        <v>865250425.42999995</v>
      </c>
      <c r="AM197" s="109"/>
      <c r="AN197" s="645"/>
      <c r="AO197" s="554"/>
      <c r="AP197" s="384"/>
      <c r="AQ197" s="384"/>
      <c r="AR197" s="384"/>
      <c r="AS197" s="384"/>
      <c r="AT197" s="384"/>
      <c r="AU197" s="384"/>
      <c r="AV197" s="384"/>
      <c r="AW197" s="384"/>
      <c r="AX197" s="349">
        <v>222572599</v>
      </c>
      <c r="AY197" s="384"/>
      <c r="AZ197" s="349">
        <v>86366000</v>
      </c>
      <c r="BA197" s="47"/>
      <c r="BB197" s="384"/>
      <c r="BC197" s="457"/>
      <c r="BD197" s="384"/>
      <c r="BE197" s="384"/>
      <c r="BF197" s="47"/>
      <c r="BG197" s="46"/>
      <c r="BH197" s="47"/>
      <c r="BI197" s="47"/>
      <c r="BJ197" s="102"/>
      <c r="BK197" s="748"/>
      <c r="BL197" s="486"/>
      <c r="BM197" s="47"/>
    </row>
    <row r="198" spans="1:65" s="48" customFormat="1" ht="65.099999999999994" customHeight="1" x14ac:dyDescent="0.25">
      <c r="A198" s="699"/>
      <c r="B198" s="536"/>
      <c r="C198" s="545"/>
      <c r="D198" s="533"/>
      <c r="E198" s="629"/>
      <c r="F198" s="706"/>
      <c r="G198" s="679"/>
      <c r="H198" s="629"/>
      <c r="I198" s="541"/>
      <c r="J198" s="631"/>
      <c r="K198" s="489" t="s">
        <v>1412</v>
      </c>
      <c r="L198" s="406" t="s">
        <v>1366</v>
      </c>
      <c r="M198" s="478" t="s">
        <v>1413</v>
      </c>
      <c r="N198" s="389">
        <v>2</v>
      </c>
      <c r="O198" s="381">
        <v>0</v>
      </c>
      <c r="P198" s="381">
        <v>2</v>
      </c>
      <c r="Q198" s="381">
        <v>0</v>
      </c>
      <c r="R198" s="456">
        <v>5</v>
      </c>
      <c r="S198" s="393">
        <f t="shared" si="13"/>
        <v>7</v>
      </c>
      <c r="T198" s="446">
        <v>1</v>
      </c>
      <c r="U198" s="105"/>
      <c r="V198" s="103">
        <v>45658</v>
      </c>
      <c r="W198" s="103">
        <v>46022</v>
      </c>
      <c r="X198" s="105"/>
      <c r="Y198" s="408"/>
      <c r="Z198" s="406" t="s">
        <v>1322</v>
      </c>
      <c r="AA198" s="105" t="s">
        <v>1368</v>
      </c>
      <c r="AB198" s="105" t="s">
        <v>1369</v>
      </c>
      <c r="AC198" s="381" t="s">
        <v>668</v>
      </c>
      <c r="AD198" s="243" t="s">
        <v>1045</v>
      </c>
      <c r="AE198" s="248">
        <v>5000000</v>
      </c>
      <c r="AF198" s="47" t="s">
        <v>677</v>
      </c>
      <c r="AG198" s="642"/>
      <c r="AH198" s="78"/>
      <c r="AI198" s="231">
        <v>5000000</v>
      </c>
      <c r="AJ198" s="231">
        <v>0</v>
      </c>
      <c r="AK198" s="107"/>
      <c r="AL198" s="108">
        <v>0</v>
      </c>
      <c r="AM198" s="109"/>
      <c r="AN198" s="645"/>
      <c r="AO198" s="554"/>
      <c r="AP198" s="384"/>
      <c r="AQ198" s="384"/>
      <c r="AR198" s="384"/>
      <c r="AS198" s="384"/>
      <c r="AT198" s="384"/>
      <c r="AU198" s="384"/>
      <c r="AV198" s="384"/>
      <c r="AW198" s="384"/>
      <c r="AX198" s="349">
        <v>0</v>
      </c>
      <c r="AY198" s="384"/>
      <c r="AZ198" s="349">
        <v>0</v>
      </c>
      <c r="BA198" s="47"/>
      <c r="BC198" s="384"/>
      <c r="BD198" s="384"/>
      <c r="BE198" s="384"/>
      <c r="BF198" s="47"/>
      <c r="BG198" s="383" t="s">
        <v>1414</v>
      </c>
      <c r="BH198" s="47"/>
      <c r="BI198" s="47"/>
      <c r="BJ198" s="102"/>
      <c r="BK198" s="748"/>
      <c r="BL198" s="486"/>
      <c r="BM198" s="47"/>
    </row>
    <row r="199" spans="1:65" s="48" customFormat="1" ht="65.099999999999994" customHeight="1" x14ac:dyDescent="0.25">
      <c r="A199" s="699"/>
      <c r="B199" s="536"/>
      <c r="C199" s="545"/>
      <c r="D199" s="533"/>
      <c r="E199" s="629"/>
      <c r="F199" s="706"/>
      <c r="G199" s="679"/>
      <c r="H199" s="629" t="s">
        <v>1415</v>
      </c>
      <c r="I199" s="541" t="s">
        <v>1416</v>
      </c>
      <c r="J199" s="631">
        <v>0.1</v>
      </c>
      <c r="K199" s="489" t="s">
        <v>1417</v>
      </c>
      <c r="L199" s="406" t="s">
        <v>1366</v>
      </c>
      <c r="M199" s="478" t="s">
        <v>1418</v>
      </c>
      <c r="N199" s="381" t="s">
        <v>228</v>
      </c>
      <c r="O199" s="381">
        <v>0</v>
      </c>
      <c r="P199" s="381">
        <v>0</v>
      </c>
      <c r="Q199" s="381">
        <v>0</v>
      </c>
      <c r="R199" s="456">
        <v>0</v>
      </c>
      <c r="S199" s="393">
        <f t="shared" si="13"/>
        <v>0</v>
      </c>
      <c r="T199" s="446"/>
      <c r="U199" s="105"/>
      <c r="V199" s="103">
        <v>45658</v>
      </c>
      <c r="W199" s="103">
        <v>46022</v>
      </c>
      <c r="X199" s="533"/>
      <c r="Y199" s="734"/>
      <c r="Z199" s="406" t="s">
        <v>1322</v>
      </c>
      <c r="AA199" s="105" t="s">
        <v>1368</v>
      </c>
      <c r="AB199" s="105" t="s">
        <v>1369</v>
      </c>
      <c r="AC199" s="389" t="s">
        <v>737</v>
      </c>
      <c r="AD199" s="383" t="s">
        <v>228</v>
      </c>
      <c r="AE199" s="105" t="s">
        <v>228</v>
      </c>
      <c r="AF199" s="381" t="s">
        <v>228</v>
      </c>
      <c r="AG199" s="642"/>
      <c r="AH199" s="78"/>
      <c r="AI199" s="146" t="s">
        <v>228</v>
      </c>
      <c r="AJ199" s="231">
        <v>100000000</v>
      </c>
      <c r="AK199" s="107"/>
      <c r="AL199" s="108">
        <v>100000000</v>
      </c>
      <c r="AM199" s="109"/>
      <c r="AN199" s="645"/>
      <c r="AO199" s="554"/>
      <c r="AP199" s="384"/>
      <c r="AQ199" s="384"/>
      <c r="AR199" s="384"/>
      <c r="AS199" s="384"/>
      <c r="AT199" s="384"/>
      <c r="AU199" s="384"/>
      <c r="AV199" s="384"/>
      <c r="AW199" s="384"/>
      <c r="AX199" s="349">
        <v>100000000</v>
      </c>
      <c r="AY199" s="384"/>
      <c r="AZ199" s="349">
        <v>0</v>
      </c>
      <c r="BA199" s="47"/>
      <c r="BB199" s="307"/>
      <c r="BC199" s="384"/>
      <c r="BD199" s="384"/>
      <c r="BE199" s="384"/>
      <c r="BF199" s="47"/>
      <c r="BG199" s="46"/>
      <c r="BH199" s="47"/>
      <c r="BI199" s="47"/>
      <c r="BJ199" s="102"/>
      <c r="BK199" s="748"/>
      <c r="BL199" s="486"/>
      <c r="BM199" s="47"/>
    </row>
    <row r="200" spans="1:65" s="48" customFormat="1" ht="65.099999999999994" customHeight="1" thickBot="1" x14ac:dyDescent="0.3">
      <c r="A200" s="702"/>
      <c r="B200" s="536"/>
      <c r="C200" s="639"/>
      <c r="D200" s="651"/>
      <c r="E200" s="688"/>
      <c r="F200" s="707"/>
      <c r="G200" s="690"/>
      <c r="H200" s="688"/>
      <c r="I200" s="637"/>
      <c r="J200" s="635"/>
      <c r="K200" s="490" t="s">
        <v>1419</v>
      </c>
      <c r="L200" s="407" t="s">
        <v>1366</v>
      </c>
      <c r="M200" s="479" t="s">
        <v>1420</v>
      </c>
      <c r="N200" s="397">
        <v>7</v>
      </c>
      <c r="O200" s="400">
        <v>0</v>
      </c>
      <c r="P200" s="400">
        <v>2</v>
      </c>
      <c r="Q200" s="400">
        <v>2</v>
      </c>
      <c r="R200" s="475">
        <v>5</v>
      </c>
      <c r="S200" s="393">
        <f t="shared" si="13"/>
        <v>9</v>
      </c>
      <c r="T200" s="453">
        <v>1</v>
      </c>
      <c r="U200" s="115"/>
      <c r="V200" s="112">
        <v>45658</v>
      </c>
      <c r="W200" s="112">
        <v>46022</v>
      </c>
      <c r="X200" s="651"/>
      <c r="Y200" s="735"/>
      <c r="Z200" s="407" t="s">
        <v>1322</v>
      </c>
      <c r="AA200" s="115" t="s">
        <v>1368</v>
      </c>
      <c r="AB200" s="115" t="s">
        <v>1369</v>
      </c>
      <c r="AC200" s="400" t="s">
        <v>668</v>
      </c>
      <c r="AD200" s="250" t="s">
        <v>1421</v>
      </c>
      <c r="AE200" s="251">
        <v>60000000</v>
      </c>
      <c r="AF200" s="215" t="s">
        <v>723</v>
      </c>
      <c r="AG200" s="643"/>
      <c r="AH200" s="194"/>
      <c r="AI200" s="231">
        <v>60000000</v>
      </c>
      <c r="AJ200" s="231">
        <v>205000000</v>
      </c>
      <c r="AK200" s="136"/>
      <c r="AL200" s="137">
        <v>63000000</v>
      </c>
      <c r="AM200" s="207"/>
      <c r="AN200" s="646"/>
      <c r="AO200" s="649"/>
      <c r="AP200" s="398"/>
      <c r="AQ200" s="398"/>
      <c r="AR200" s="398"/>
      <c r="AS200" s="398"/>
      <c r="AT200" s="398"/>
      <c r="AU200" s="398"/>
      <c r="AV200" s="398"/>
      <c r="AW200" s="398"/>
      <c r="AX200" s="350">
        <v>63000000</v>
      </c>
      <c r="AY200" s="398"/>
      <c r="AZ200" s="350">
        <v>42000000</v>
      </c>
      <c r="BA200" s="47"/>
      <c r="BB200" s="308"/>
      <c r="BC200" s="398"/>
      <c r="BD200" s="398"/>
      <c r="BE200" s="398"/>
      <c r="BF200" s="47"/>
      <c r="BG200" s="383" t="s">
        <v>1422</v>
      </c>
      <c r="BH200" s="47"/>
      <c r="BI200" s="47"/>
      <c r="BJ200" s="102"/>
      <c r="BK200" s="749"/>
      <c r="BL200" s="486"/>
      <c r="BM200" s="47"/>
    </row>
    <row r="201" spans="1:65" s="48" customFormat="1" ht="65.099999999999994" customHeight="1" thickBot="1" x14ac:dyDescent="0.3">
      <c r="A201" s="118"/>
      <c r="B201" s="708"/>
      <c r="C201" s="392"/>
      <c r="D201" s="391"/>
      <c r="E201" s="652" t="s">
        <v>601</v>
      </c>
      <c r="F201" s="650"/>
      <c r="G201" s="650"/>
      <c r="H201" s="650"/>
      <c r="I201" s="650"/>
      <c r="J201" s="650"/>
      <c r="K201" s="650"/>
      <c r="L201" s="650"/>
      <c r="M201" s="650"/>
      <c r="N201" s="650"/>
      <c r="O201" s="650"/>
      <c r="P201" s="650"/>
      <c r="Q201" s="650"/>
      <c r="R201" s="650"/>
      <c r="S201" s="402"/>
      <c r="T201" s="460">
        <f>AVERAGE(T187:T200)</f>
        <v>0.875</v>
      </c>
      <c r="U201" s="246"/>
      <c r="V201" s="120"/>
      <c r="W201" s="120"/>
      <c r="X201" s="391"/>
      <c r="Y201" s="161"/>
      <c r="Z201" s="227"/>
      <c r="AA201" s="123"/>
      <c r="AB201" s="123"/>
      <c r="AC201" s="391"/>
      <c r="AD201" s="252"/>
      <c r="AE201" s="253"/>
      <c r="AF201" s="217"/>
      <c r="AG201" s="728" t="s">
        <v>706</v>
      </c>
      <c r="AH201" s="729"/>
      <c r="AI201" s="729"/>
      <c r="AJ201" s="730"/>
      <c r="AK201" s="126">
        <v>2720000000</v>
      </c>
      <c r="AL201" s="346">
        <f>SUM(AL186:AL200)</f>
        <v>2720000000</v>
      </c>
      <c r="AM201" s="441" t="e">
        <f>+GETPIVOTDATA("APROPIACION DEFINITIVA ",#REF!,"BPIN2","2024130010072","Descripción Rubro","SERVICIO DE EXTENSION RURAL AGROPECUARIA, PARA LA COMPETITIVIDAD Y SOBERANIA ALIMENTARIA A PEQUEÑOS PRODUCTORES ASENTADOS EN LA ZONA RURAL DEL DISTRITO DE  CARTAGENA DE INDIAS","UE2","8 SECRETARIA DE PARTICIPACION Y DESARROLLO SOCIAL","fuentes.PILAR"," EXTENSIÓN AGROPECUARIA, INFRAESTRUCTURA Y ACTIVOS PRODUCTIVOS PARA LA COMPETITIVIDAD AGROPECUARIA Y LA SOBERANÍA ALIMENTARIA","fuentes.EJE"," Desarrollo Agropecuario 
","fuentes.PROGRAMA","03-06-02 Extensión Agropecuaria, Infraestructura Y Activos Productivos Para La Competitividad Agropecuaria Y La Soberanía Alimentaria")+GETPIVOTDATA("APROPIACION DEFINITIVA ",#REF!,"BPIN2","202400000005619","Descripción Rubro","DESARROLLO DE UNA GESTIÓN INTEGRAL PARA INCENTIVAR LA FORMALIZACIÓN DE LA ECONOMÍA POPULAR EN CARTAGENA DE INDIAS","UE2","8 SECRETARIA DE PARTICIPACION Y DESARROLLO SOCIAL","fuentes.PILAR"," FOMENTO EMPRESARIAL Y DESARROLLO SOSTENIBLE","fuentes.EJE"," Economía Popular y Emprendimiento
","fuentes.PROGRAMA","03-04-04 Fomento Empresarial Y Desarrollo Sostenible")</f>
        <v>#REF!</v>
      </c>
      <c r="AN201" s="432"/>
      <c r="AO201" s="433"/>
      <c r="AP201" s="434"/>
      <c r="AQ201" s="434"/>
      <c r="AR201" s="434"/>
      <c r="AS201" s="434"/>
      <c r="AT201" s="435">
        <v>458464000</v>
      </c>
      <c r="AU201" s="436">
        <f>+AT201/AK201</f>
        <v>0.1685529411764706</v>
      </c>
      <c r="AV201" s="437">
        <v>146676000</v>
      </c>
      <c r="AW201" s="438">
        <f>+AV201/AT201</f>
        <v>0.31992915474279332</v>
      </c>
      <c r="AX201" s="439">
        <f>SUM(AX186:AX200)</f>
        <v>955736599</v>
      </c>
      <c r="AY201" s="440">
        <f>+AX201/AL201</f>
        <v>0.35137374963235296</v>
      </c>
      <c r="AZ201" s="439">
        <f>SUM(AZ186:AZ200)</f>
        <v>385830000</v>
      </c>
      <c r="BA201" s="440">
        <f>+AZ201/AL201</f>
        <v>0.14184926470588236</v>
      </c>
      <c r="BB201" s="441">
        <v>2465548579.5</v>
      </c>
      <c r="BC201" s="442" t="e">
        <f>+BB201/AM201</f>
        <v>#REF!</v>
      </c>
      <c r="BD201" s="443">
        <v>2459298579.5</v>
      </c>
      <c r="BE201" s="442" t="e">
        <f>+BD201/AM201</f>
        <v>#REF!</v>
      </c>
      <c r="BF201" s="47"/>
      <c r="BG201" s="46"/>
      <c r="BH201" s="47"/>
      <c r="BI201" s="47"/>
      <c r="BJ201" s="102"/>
      <c r="BK201" s="381"/>
      <c r="BL201" s="486"/>
      <c r="BM201" s="47"/>
    </row>
    <row r="202" spans="1:65" s="48" customFormat="1" ht="65.099999999999994" customHeight="1" x14ac:dyDescent="0.25">
      <c r="A202" s="698" t="s">
        <v>441</v>
      </c>
      <c r="B202" s="701" t="s">
        <v>466</v>
      </c>
      <c r="C202" s="638" t="s">
        <v>1315</v>
      </c>
      <c r="D202" s="630">
        <v>1</v>
      </c>
      <c r="E202" s="633" t="s">
        <v>602</v>
      </c>
      <c r="F202" s="653">
        <v>2024130010162</v>
      </c>
      <c r="G202" s="630" t="s">
        <v>1423</v>
      </c>
      <c r="H202" s="633" t="s">
        <v>1424</v>
      </c>
      <c r="I202" s="633" t="s">
        <v>475</v>
      </c>
      <c r="J202" s="636">
        <v>0.4</v>
      </c>
      <c r="K202" s="96" t="s">
        <v>1425</v>
      </c>
      <c r="L202" s="399"/>
      <c r="M202" s="410" t="s">
        <v>1426</v>
      </c>
      <c r="N202" s="389" t="s">
        <v>228</v>
      </c>
      <c r="O202" s="399">
        <v>0</v>
      </c>
      <c r="P202" s="399"/>
      <c r="Q202" s="399"/>
      <c r="R202" s="474"/>
      <c r="S202" s="393"/>
      <c r="T202" s="451"/>
      <c r="U202" s="214"/>
      <c r="V202" s="254">
        <v>45658</v>
      </c>
      <c r="W202" s="254">
        <v>46022</v>
      </c>
      <c r="X202" s="399"/>
      <c r="Y202" s="95"/>
      <c r="Z202" s="399" t="s">
        <v>1322</v>
      </c>
      <c r="AA202" s="96" t="s">
        <v>714</v>
      </c>
      <c r="AB202" s="96" t="s">
        <v>1427</v>
      </c>
      <c r="AC202" s="396" t="s">
        <v>737</v>
      </c>
      <c r="AD202" s="410" t="s">
        <v>228</v>
      </c>
      <c r="AE202" s="399" t="s">
        <v>228</v>
      </c>
      <c r="AF202" s="399" t="s">
        <v>228</v>
      </c>
      <c r="AG202" s="641" t="s">
        <v>717</v>
      </c>
      <c r="AH202" s="190"/>
      <c r="AI202" s="146" t="s">
        <v>228</v>
      </c>
      <c r="AJ202" s="146">
        <v>0</v>
      </c>
      <c r="AK202" s="99"/>
      <c r="AL202" s="100">
        <v>0</v>
      </c>
      <c r="AM202" s="238"/>
      <c r="AN202" s="644" t="s">
        <v>717</v>
      </c>
      <c r="AO202" s="648" t="s">
        <v>1428</v>
      </c>
      <c r="AP202" s="412"/>
      <c r="AQ202" s="412"/>
      <c r="AR202" s="412"/>
      <c r="AS202" s="412"/>
      <c r="AT202" s="412"/>
      <c r="AU202" s="412"/>
      <c r="AV202" s="412"/>
      <c r="AW202" s="412"/>
      <c r="AX202" s="354">
        <v>0</v>
      </c>
      <c r="AY202" s="412"/>
      <c r="AZ202" s="354">
        <v>0</v>
      </c>
      <c r="BA202" s="412"/>
      <c r="BB202" s="412"/>
      <c r="BC202" s="412"/>
      <c r="BD202" s="412"/>
      <c r="BE202" s="412"/>
      <c r="BF202" s="47"/>
      <c r="BG202" s="383" t="s">
        <v>1429</v>
      </c>
      <c r="BH202" s="47"/>
      <c r="BI202" s="47"/>
      <c r="BJ202" s="102"/>
      <c r="BK202" s="750" t="s">
        <v>1430</v>
      </c>
      <c r="BL202" s="486"/>
      <c r="BM202" s="47"/>
    </row>
    <row r="203" spans="1:65" s="48" customFormat="1" ht="65.099999999999994" customHeight="1" x14ac:dyDescent="0.25">
      <c r="A203" s="699"/>
      <c r="B203" s="536"/>
      <c r="C203" s="545"/>
      <c r="D203" s="533"/>
      <c r="E203" s="541"/>
      <c r="F203" s="654"/>
      <c r="G203" s="533"/>
      <c r="H203" s="541"/>
      <c r="I203" s="541"/>
      <c r="J203" s="631"/>
      <c r="K203" s="105" t="s">
        <v>1431</v>
      </c>
      <c r="L203" s="381"/>
      <c r="M203" s="383" t="s">
        <v>1432</v>
      </c>
      <c r="N203" s="389" t="s">
        <v>228</v>
      </c>
      <c r="O203" s="381">
        <v>0</v>
      </c>
      <c r="P203" s="381">
        <v>0</v>
      </c>
      <c r="Q203" s="381">
        <v>0</v>
      </c>
      <c r="R203" s="456">
        <v>0</v>
      </c>
      <c r="S203" s="393">
        <f t="shared" si="13"/>
        <v>0</v>
      </c>
      <c r="T203" s="446"/>
      <c r="U203" s="47"/>
      <c r="V203" s="255">
        <v>45658</v>
      </c>
      <c r="W203" s="255">
        <v>46022</v>
      </c>
      <c r="X203" s="381"/>
      <c r="Y203" s="408"/>
      <c r="Z203" s="381" t="s">
        <v>1322</v>
      </c>
      <c r="AA203" s="105" t="s">
        <v>714</v>
      </c>
      <c r="AB203" s="105" t="s">
        <v>1427</v>
      </c>
      <c r="AC203" s="389" t="s">
        <v>737</v>
      </c>
      <c r="AD203" s="383" t="s">
        <v>228</v>
      </c>
      <c r="AE203" s="381" t="s">
        <v>228</v>
      </c>
      <c r="AF203" s="381" t="s">
        <v>228</v>
      </c>
      <c r="AG203" s="642"/>
      <c r="AH203" s="78"/>
      <c r="AI203" s="146" t="s">
        <v>228</v>
      </c>
      <c r="AJ203" s="146">
        <v>0</v>
      </c>
      <c r="AK203" s="107"/>
      <c r="AL203" s="108">
        <v>0</v>
      </c>
      <c r="AM203" s="109"/>
      <c r="AN203" s="645"/>
      <c r="AO203" s="554"/>
      <c r="AP203" s="384"/>
      <c r="AQ203" s="384"/>
      <c r="AR203" s="384"/>
      <c r="AS203" s="384"/>
      <c r="AT203" s="384"/>
      <c r="AU203" s="384"/>
      <c r="AV203" s="384"/>
      <c r="AW203" s="384"/>
      <c r="AX203" s="349">
        <v>0</v>
      </c>
      <c r="AY203" s="384"/>
      <c r="AZ203" s="349">
        <v>0</v>
      </c>
      <c r="BA203" s="384"/>
      <c r="BB203" s="384"/>
      <c r="BC203" s="384"/>
      <c r="BD203" s="384"/>
      <c r="BE203" s="384"/>
      <c r="BF203" s="47"/>
      <c r="BG203" s="46"/>
      <c r="BH203" s="47"/>
      <c r="BI203" s="47"/>
      <c r="BJ203" s="102"/>
      <c r="BK203" s="748"/>
      <c r="BL203" s="486"/>
      <c r="BM203" s="47"/>
    </row>
    <row r="204" spans="1:65" s="48" customFormat="1" ht="65.099999999999994" customHeight="1" x14ac:dyDescent="0.25">
      <c r="A204" s="699"/>
      <c r="B204" s="536"/>
      <c r="C204" s="545"/>
      <c r="D204" s="533"/>
      <c r="E204" s="541"/>
      <c r="F204" s="654"/>
      <c r="G204" s="533"/>
      <c r="H204" s="541" t="s">
        <v>1433</v>
      </c>
      <c r="I204" s="541" t="s">
        <v>1027</v>
      </c>
      <c r="J204" s="631">
        <v>0.3</v>
      </c>
      <c r="K204" s="105" t="s">
        <v>1434</v>
      </c>
      <c r="L204" s="381"/>
      <c r="M204" s="383" t="s">
        <v>1435</v>
      </c>
      <c r="N204" s="389">
        <v>1</v>
      </c>
      <c r="O204" s="381">
        <v>1</v>
      </c>
      <c r="P204" s="381">
        <v>0</v>
      </c>
      <c r="Q204" s="381">
        <v>0</v>
      </c>
      <c r="R204" s="456">
        <v>0</v>
      </c>
      <c r="S204" s="393">
        <f t="shared" ref="S204:S261" si="17">SUM(O204:R204)</f>
        <v>1</v>
      </c>
      <c r="T204" s="446">
        <f>S204/N204</f>
        <v>1</v>
      </c>
      <c r="U204" s="47"/>
      <c r="V204" s="255">
        <v>45658</v>
      </c>
      <c r="W204" s="255">
        <v>46022</v>
      </c>
      <c r="X204" s="381"/>
      <c r="Y204" s="381" t="s">
        <v>1436</v>
      </c>
      <c r="Z204" s="381" t="s">
        <v>1322</v>
      </c>
      <c r="AA204" s="105" t="s">
        <v>714</v>
      </c>
      <c r="AB204" s="105" t="s">
        <v>1427</v>
      </c>
      <c r="AC204" s="381" t="s">
        <v>668</v>
      </c>
      <c r="AD204" s="243" t="s">
        <v>1437</v>
      </c>
      <c r="AE204" s="256">
        <v>20000000</v>
      </c>
      <c r="AF204" s="150" t="s">
        <v>1438</v>
      </c>
      <c r="AG204" s="642"/>
      <c r="AH204" s="78"/>
      <c r="AI204" s="257">
        <v>20000000</v>
      </c>
      <c r="AJ204" s="257">
        <v>10000000</v>
      </c>
      <c r="AK204" s="107"/>
      <c r="AL204" s="108">
        <v>10000000</v>
      </c>
      <c r="AM204" s="109"/>
      <c r="AN204" s="645"/>
      <c r="AO204" s="554"/>
      <c r="AP204" s="384"/>
      <c r="AQ204" s="384"/>
      <c r="AR204" s="384"/>
      <c r="AS204" s="384"/>
      <c r="AT204" s="384"/>
      <c r="AU204" s="384"/>
      <c r="AV204" s="384"/>
      <c r="AW204" s="384"/>
      <c r="AX204" s="349">
        <v>0</v>
      </c>
      <c r="AY204" s="384"/>
      <c r="AZ204" s="349">
        <v>0</v>
      </c>
      <c r="BA204" s="384"/>
      <c r="BB204" s="384"/>
      <c r="BC204" s="384"/>
      <c r="BD204" s="384"/>
      <c r="BE204" s="384"/>
      <c r="BF204" s="105" t="s">
        <v>1439</v>
      </c>
      <c r="BG204" s="383" t="s">
        <v>1440</v>
      </c>
      <c r="BH204" s="47"/>
      <c r="BI204" s="47"/>
      <c r="BJ204" s="175" t="s">
        <v>1441</v>
      </c>
      <c r="BK204" s="748"/>
      <c r="BL204" s="486"/>
      <c r="BM204" s="47"/>
    </row>
    <row r="205" spans="1:65" s="48" customFormat="1" ht="65.099999999999994" customHeight="1" x14ac:dyDescent="0.25">
      <c r="A205" s="699"/>
      <c r="B205" s="536"/>
      <c r="C205" s="545"/>
      <c r="D205" s="533"/>
      <c r="E205" s="541"/>
      <c r="F205" s="654"/>
      <c r="G205" s="533"/>
      <c r="H205" s="541"/>
      <c r="I205" s="541"/>
      <c r="J205" s="631"/>
      <c r="K205" s="478" t="s">
        <v>1442</v>
      </c>
      <c r="L205" s="381"/>
      <c r="M205" s="383"/>
      <c r="N205" s="389" t="s">
        <v>228</v>
      </c>
      <c r="O205" s="381">
        <v>0</v>
      </c>
      <c r="P205" s="381"/>
      <c r="Q205" s="381"/>
      <c r="R205" s="456"/>
      <c r="S205" s="393"/>
      <c r="T205" s="446"/>
      <c r="U205" s="47"/>
      <c r="V205" s="255">
        <v>45658</v>
      </c>
      <c r="W205" s="255">
        <v>46022</v>
      </c>
      <c r="X205" s="381"/>
      <c r="Y205" s="408"/>
      <c r="Z205" s="381" t="s">
        <v>1322</v>
      </c>
      <c r="AA205" s="105" t="s">
        <v>714</v>
      </c>
      <c r="AB205" s="105" t="s">
        <v>1427</v>
      </c>
      <c r="AC205" s="389" t="s">
        <v>737</v>
      </c>
      <c r="AD205" s="383" t="s">
        <v>228</v>
      </c>
      <c r="AE205" s="381" t="s">
        <v>228</v>
      </c>
      <c r="AF205" s="381" t="s">
        <v>228</v>
      </c>
      <c r="AG205" s="642"/>
      <c r="AH205" s="78"/>
      <c r="AI205" s="146" t="s">
        <v>228</v>
      </c>
      <c r="AJ205" s="146"/>
      <c r="AK205" s="107"/>
      <c r="AL205" s="108">
        <v>0</v>
      </c>
      <c r="AM205" s="109"/>
      <c r="AN205" s="645"/>
      <c r="AO205" s="554"/>
      <c r="AP205" s="384"/>
      <c r="AQ205" s="384"/>
      <c r="AR205" s="384"/>
      <c r="AS205" s="384"/>
      <c r="AT205" s="384"/>
      <c r="AU205" s="384"/>
      <c r="AV205" s="384"/>
      <c r="AW205" s="384"/>
      <c r="AX205" s="349">
        <v>0</v>
      </c>
      <c r="AY205" s="384"/>
      <c r="AZ205" s="349">
        <v>0</v>
      </c>
      <c r="BA205" s="384"/>
      <c r="BB205" s="384"/>
      <c r="BC205" s="384"/>
      <c r="BD205" s="384"/>
      <c r="BE205" s="384"/>
      <c r="BF205" s="47"/>
      <c r="BG205" s="383" t="s">
        <v>1443</v>
      </c>
      <c r="BH205" s="47"/>
      <c r="BI205" s="47"/>
      <c r="BJ205" s="102"/>
      <c r="BK205" s="748"/>
      <c r="BL205" s="486"/>
      <c r="BM205" s="47"/>
    </row>
    <row r="206" spans="1:65" s="48" customFormat="1" ht="65.099999999999994" customHeight="1" x14ac:dyDescent="0.25">
      <c r="A206" s="699"/>
      <c r="B206" s="536"/>
      <c r="C206" s="545"/>
      <c r="D206" s="533"/>
      <c r="E206" s="541"/>
      <c r="F206" s="654"/>
      <c r="G206" s="533"/>
      <c r="H206" s="541" t="s">
        <v>1444</v>
      </c>
      <c r="I206" s="541" t="s">
        <v>1445</v>
      </c>
      <c r="J206" s="631">
        <v>0.3</v>
      </c>
      <c r="K206" s="105" t="s">
        <v>1446</v>
      </c>
      <c r="L206" s="381"/>
      <c r="M206" s="383" t="s">
        <v>1447</v>
      </c>
      <c r="N206" s="389">
        <v>1</v>
      </c>
      <c r="O206" s="381">
        <v>0</v>
      </c>
      <c r="P206" s="381">
        <v>0</v>
      </c>
      <c r="Q206" s="381">
        <v>0</v>
      </c>
      <c r="R206" s="456">
        <v>1</v>
      </c>
      <c r="S206" s="393">
        <f t="shared" si="17"/>
        <v>1</v>
      </c>
      <c r="T206" s="446">
        <f>S206/N206</f>
        <v>1</v>
      </c>
      <c r="U206" s="47"/>
      <c r="V206" s="255">
        <v>45658</v>
      </c>
      <c r="W206" s="255">
        <v>46022</v>
      </c>
      <c r="X206" s="381"/>
      <c r="Y206" s="408"/>
      <c r="Z206" s="381" t="s">
        <v>1322</v>
      </c>
      <c r="AA206" s="105" t="s">
        <v>714</v>
      </c>
      <c r="AB206" s="105" t="s">
        <v>1427</v>
      </c>
      <c r="AC206" s="381" t="s">
        <v>668</v>
      </c>
      <c r="AD206" s="243" t="s">
        <v>1448</v>
      </c>
      <c r="AE206" s="256">
        <v>105000000</v>
      </c>
      <c r="AF206" s="150" t="s">
        <v>1438</v>
      </c>
      <c r="AG206" s="642"/>
      <c r="AH206" s="78"/>
      <c r="AI206" s="257">
        <v>105000000</v>
      </c>
      <c r="AJ206" s="257">
        <v>96000000</v>
      </c>
      <c r="AK206" s="107"/>
      <c r="AL206" s="108">
        <v>96000000</v>
      </c>
      <c r="AM206" s="109"/>
      <c r="AN206" s="645"/>
      <c r="AO206" s="554"/>
      <c r="AP206" s="384"/>
      <c r="AQ206" s="384"/>
      <c r="AR206" s="384"/>
      <c r="AS206" s="384"/>
      <c r="AT206" s="384"/>
      <c r="AU206" s="384"/>
      <c r="AV206" s="384"/>
      <c r="AW206" s="384"/>
      <c r="AX206" s="349">
        <v>0</v>
      </c>
      <c r="AY206" s="384"/>
      <c r="AZ206" s="349">
        <v>0</v>
      </c>
      <c r="BA206" s="384"/>
      <c r="BB206" s="384"/>
      <c r="BC206" s="384"/>
      <c r="BD206" s="384"/>
      <c r="BE206" s="384"/>
      <c r="BF206" s="47"/>
      <c r="BG206" s="383" t="s">
        <v>1443</v>
      </c>
      <c r="BH206" s="47"/>
      <c r="BI206" s="47"/>
      <c r="BJ206" s="102"/>
      <c r="BK206" s="748"/>
      <c r="BL206" s="486"/>
      <c r="BM206" s="47"/>
    </row>
    <row r="207" spans="1:65" s="48" customFormat="1" ht="65.099999999999994" customHeight="1" x14ac:dyDescent="0.25">
      <c r="A207" s="699"/>
      <c r="B207" s="536"/>
      <c r="C207" s="545"/>
      <c r="D207" s="533"/>
      <c r="E207" s="541"/>
      <c r="F207" s="654"/>
      <c r="G207" s="533"/>
      <c r="H207" s="541"/>
      <c r="I207" s="541"/>
      <c r="J207" s="631"/>
      <c r="K207" s="105" t="s">
        <v>1449</v>
      </c>
      <c r="L207" s="381"/>
      <c r="M207" s="383" t="s">
        <v>1450</v>
      </c>
      <c r="N207" s="389">
        <v>1</v>
      </c>
      <c r="O207" s="381">
        <v>0</v>
      </c>
      <c r="P207" s="381">
        <v>0</v>
      </c>
      <c r="Q207" s="381">
        <v>0</v>
      </c>
      <c r="R207" s="456">
        <v>1</v>
      </c>
      <c r="S207" s="393">
        <f t="shared" si="17"/>
        <v>1</v>
      </c>
      <c r="T207" s="446">
        <f>S207/N207</f>
        <v>1</v>
      </c>
      <c r="U207" s="47"/>
      <c r="V207" s="255">
        <v>45658</v>
      </c>
      <c r="W207" s="255">
        <v>46022</v>
      </c>
      <c r="X207" s="381"/>
      <c r="Y207" s="408"/>
      <c r="Z207" s="381" t="s">
        <v>1322</v>
      </c>
      <c r="AA207" s="105" t="s">
        <v>714</v>
      </c>
      <c r="AB207" s="105" t="s">
        <v>1427</v>
      </c>
      <c r="AC207" s="381" t="s">
        <v>668</v>
      </c>
      <c r="AD207" s="243" t="s">
        <v>1451</v>
      </c>
      <c r="AE207" s="256">
        <v>125000000</v>
      </c>
      <c r="AF207" s="150" t="s">
        <v>723</v>
      </c>
      <c r="AG207" s="642"/>
      <c r="AH207" s="78"/>
      <c r="AI207" s="257">
        <v>125000000</v>
      </c>
      <c r="AJ207" s="257">
        <v>365000000</v>
      </c>
      <c r="AK207" s="107"/>
      <c r="AL207" s="108">
        <v>365000000</v>
      </c>
      <c r="AM207" s="109"/>
      <c r="AN207" s="645"/>
      <c r="AO207" s="554"/>
      <c r="AP207" s="384"/>
      <c r="AQ207" s="384"/>
      <c r="AR207" s="384"/>
      <c r="AS207" s="384"/>
      <c r="AT207" s="384"/>
      <c r="AU207" s="384"/>
      <c r="AV207" s="384"/>
      <c r="AW207" s="384"/>
      <c r="AX207" s="349">
        <v>173300000</v>
      </c>
      <c r="AY207" s="384"/>
      <c r="AZ207" s="349">
        <v>131700000</v>
      </c>
      <c r="BA207" s="384"/>
      <c r="BD207" s="384"/>
      <c r="BE207" s="384"/>
      <c r="BF207" s="47"/>
      <c r="BG207" s="383" t="s">
        <v>1452</v>
      </c>
      <c r="BH207" s="47"/>
      <c r="BI207" s="47"/>
      <c r="BJ207" s="102"/>
      <c r="BK207" s="748"/>
      <c r="BL207" s="486"/>
      <c r="BM207" s="47"/>
    </row>
    <row r="208" spans="1:65" s="48" customFormat="1" ht="65.099999999999994" customHeight="1" thickBot="1" x14ac:dyDescent="0.3">
      <c r="A208" s="702"/>
      <c r="B208" s="536"/>
      <c r="C208" s="639"/>
      <c r="D208" s="651"/>
      <c r="E208" s="637"/>
      <c r="F208" s="655"/>
      <c r="G208" s="651"/>
      <c r="H208" s="637"/>
      <c r="I208" s="637"/>
      <c r="J208" s="635"/>
      <c r="K208" s="115" t="s">
        <v>1349</v>
      </c>
      <c r="L208" s="400"/>
      <c r="M208" s="343"/>
      <c r="N208" s="389">
        <v>1</v>
      </c>
      <c r="O208" s="400">
        <v>0</v>
      </c>
      <c r="P208" s="400">
        <v>1</v>
      </c>
      <c r="Q208" s="400">
        <v>0</v>
      </c>
      <c r="R208" s="475">
        <v>0</v>
      </c>
      <c r="S208" s="393">
        <f t="shared" si="17"/>
        <v>1</v>
      </c>
      <c r="T208" s="446">
        <f>S208/N208</f>
        <v>1</v>
      </c>
      <c r="U208" s="215"/>
      <c r="V208" s="258">
        <v>45658</v>
      </c>
      <c r="W208" s="258">
        <v>46022</v>
      </c>
      <c r="X208" s="215"/>
      <c r="Y208" s="409"/>
      <c r="Z208" s="400" t="s">
        <v>1322</v>
      </c>
      <c r="AA208" s="115" t="s">
        <v>714</v>
      </c>
      <c r="AB208" s="115" t="s">
        <v>1427</v>
      </c>
      <c r="AC208" s="397" t="s">
        <v>737</v>
      </c>
      <c r="AD208" s="343" t="s">
        <v>228</v>
      </c>
      <c r="AE208" s="400" t="s">
        <v>228</v>
      </c>
      <c r="AF208" s="378" t="s">
        <v>228</v>
      </c>
      <c r="AG208" s="546"/>
      <c r="AH208" s="245"/>
      <c r="AI208" s="315" t="s">
        <v>228</v>
      </c>
      <c r="AJ208" s="316">
        <v>24000000</v>
      </c>
      <c r="AK208" s="136"/>
      <c r="AL208" s="137">
        <v>24000000</v>
      </c>
      <c r="AM208" s="207"/>
      <c r="AN208" s="646"/>
      <c r="AO208" s="649"/>
      <c r="AP208" s="398"/>
      <c r="AQ208" s="398"/>
      <c r="AR208" s="398"/>
      <c r="AS208" s="398"/>
      <c r="AT208" s="398"/>
      <c r="AU208" s="398"/>
      <c r="AV208" s="398"/>
      <c r="AW208" s="398"/>
      <c r="AX208" s="350">
        <v>0</v>
      </c>
      <c r="AY208" s="398"/>
      <c r="AZ208" s="350">
        <v>0</v>
      </c>
      <c r="BA208" s="398"/>
      <c r="BB208" s="398"/>
      <c r="BC208" s="398"/>
      <c r="BD208" s="398"/>
      <c r="BE208" s="398"/>
      <c r="BF208" s="47"/>
      <c r="BG208" s="383" t="s">
        <v>1350</v>
      </c>
      <c r="BH208" s="47"/>
      <c r="BI208" s="47"/>
      <c r="BJ208" s="102"/>
      <c r="BK208" s="749"/>
      <c r="BL208" s="486"/>
      <c r="BM208" s="47"/>
    </row>
    <row r="209" spans="1:65" s="48" customFormat="1" ht="65.099999999999994" customHeight="1" thickBot="1" x14ac:dyDescent="0.3">
      <c r="A209" s="118"/>
      <c r="B209" s="708"/>
      <c r="C209" s="392"/>
      <c r="D209" s="391"/>
      <c r="E209" s="652" t="s">
        <v>602</v>
      </c>
      <c r="F209" s="650"/>
      <c r="G209" s="650"/>
      <c r="H209" s="650"/>
      <c r="I209" s="650"/>
      <c r="J209" s="650"/>
      <c r="K209" s="650"/>
      <c r="L209" s="650"/>
      <c r="M209" s="650"/>
      <c r="N209" s="650"/>
      <c r="O209" s="650"/>
      <c r="P209" s="650"/>
      <c r="Q209" s="650"/>
      <c r="R209" s="650"/>
      <c r="S209" s="402"/>
      <c r="T209" s="460">
        <f>AVERAGE(T202:T208)</f>
        <v>1</v>
      </c>
      <c r="U209" s="216"/>
      <c r="V209" s="259"/>
      <c r="W209" s="259"/>
      <c r="X209" s="217"/>
      <c r="Y209" s="161"/>
      <c r="Z209" s="391"/>
      <c r="AA209" s="123"/>
      <c r="AB209" s="123"/>
      <c r="AC209" s="394"/>
      <c r="AD209" s="345"/>
      <c r="AE209" s="401"/>
      <c r="AF209" s="138"/>
      <c r="AG209" s="318"/>
      <c r="AH209" s="318"/>
      <c r="AI209" s="318"/>
      <c r="AJ209" s="319"/>
      <c r="AK209" s="126">
        <v>495000000</v>
      </c>
      <c r="AL209" s="346">
        <f>SUM(AL202:AL208)</f>
        <v>495000000</v>
      </c>
      <c r="AM209" s="441">
        <v>495000000</v>
      </c>
      <c r="AN209" s="432"/>
      <c r="AO209" s="433"/>
      <c r="AP209" s="434"/>
      <c r="AQ209" s="434"/>
      <c r="AR209" s="434"/>
      <c r="AS209" s="434"/>
      <c r="AT209" s="435">
        <v>140300000</v>
      </c>
      <c r="AU209" s="436">
        <f>+AT209/AK209</f>
        <v>0.28343434343434343</v>
      </c>
      <c r="AV209" s="437">
        <v>72600000</v>
      </c>
      <c r="AW209" s="438">
        <f>+AV209/AK209</f>
        <v>0.14666666666666667</v>
      </c>
      <c r="AX209" s="439">
        <f>SUM(AX202:AX208)</f>
        <v>173300000</v>
      </c>
      <c r="AY209" s="440">
        <f>+AX209/AL209</f>
        <v>0.35010101010101008</v>
      </c>
      <c r="AZ209" s="439">
        <f>SUM(AZ202:AZ208)</f>
        <v>131700000</v>
      </c>
      <c r="BA209" s="440">
        <f>+AZ209/AL209</f>
        <v>0.26606060606060605</v>
      </c>
      <c r="BB209" s="441">
        <v>492800000</v>
      </c>
      <c r="BC209" s="442">
        <f>+BB209/AM209</f>
        <v>0.99555555555555553</v>
      </c>
      <c r="BD209" s="443">
        <v>492800000</v>
      </c>
      <c r="BE209" s="442">
        <f>+BD209/AM209</f>
        <v>0.99555555555555553</v>
      </c>
      <c r="BF209" s="47"/>
      <c r="BG209" s="46"/>
      <c r="BH209" s="47"/>
      <c r="BI209" s="47"/>
      <c r="BJ209" s="102"/>
      <c r="BK209" s="381"/>
      <c r="BL209" s="486"/>
      <c r="BM209" s="47"/>
    </row>
    <row r="210" spans="1:65" s="81" customFormat="1" ht="65.099999999999994" customHeight="1" x14ac:dyDescent="0.25">
      <c r="A210" s="718" t="s">
        <v>490</v>
      </c>
      <c r="B210" s="701" t="s">
        <v>491</v>
      </c>
      <c r="C210" s="638" t="s">
        <v>658</v>
      </c>
      <c r="D210" s="630">
        <v>12</v>
      </c>
      <c r="E210" s="633" t="s">
        <v>603</v>
      </c>
      <c r="F210" s="709">
        <v>2024130010045</v>
      </c>
      <c r="G210" s="630" t="s">
        <v>1453</v>
      </c>
      <c r="H210" s="657" t="s">
        <v>1454</v>
      </c>
      <c r="I210" s="633" t="s">
        <v>1455</v>
      </c>
      <c r="J210" s="636">
        <v>0.35</v>
      </c>
      <c r="K210" s="96" t="s">
        <v>1456</v>
      </c>
      <c r="L210" s="399"/>
      <c r="M210" s="410" t="s">
        <v>1457</v>
      </c>
      <c r="N210" s="396">
        <v>1</v>
      </c>
      <c r="O210" s="399">
        <v>0</v>
      </c>
      <c r="P210" s="399">
        <v>0</v>
      </c>
      <c r="Q210" s="399">
        <v>0</v>
      </c>
      <c r="R210" s="474">
        <v>0</v>
      </c>
      <c r="S210" s="393">
        <f t="shared" si="17"/>
        <v>0</v>
      </c>
      <c r="T210" s="451">
        <v>0</v>
      </c>
      <c r="U210" s="172"/>
      <c r="V210" s="93">
        <v>45658</v>
      </c>
      <c r="W210" s="93">
        <v>46022</v>
      </c>
      <c r="X210" s="94"/>
      <c r="Y210" s="95"/>
      <c r="Z210" s="399" t="s">
        <v>1322</v>
      </c>
      <c r="AA210" s="96" t="s">
        <v>1458</v>
      </c>
      <c r="AB210" s="96" t="s">
        <v>1459</v>
      </c>
      <c r="AC210" s="399" t="s">
        <v>668</v>
      </c>
      <c r="AD210" s="260" t="s">
        <v>1460</v>
      </c>
      <c r="AE210" s="261">
        <v>60000000</v>
      </c>
      <c r="AF210" s="395" t="s">
        <v>1438</v>
      </c>
      <c r="AG210" s="548" t="s">
        <v>717</v>
      </c>
      <c r="AH210" s="395"/>
      <c r="AI210" s="317">
        <v>60000000</v>
      </c>
      <c r="AJ210" s="317">
        <v>200000000</v>
      </c>
      <c r="AK210" s="99"/>
      <c r="AL210" s="100">
        <v>65000000</v>
      </c>
      <c r="AM210" s="238"/>
      <c r="AN210" s="644" t="s">
        <v>717</v>
      </c>
      <c r="AO210" s="648" t="s">
        <v>1461</v>
      </c>
      <c r="AP210" s="412"/>
      <c r="AQ210" s="412"/>
      <c r="AR210" s="412"/>
      <c r="AS210" s="412"/>
      <c r="AT210" s="412"/>
      <c r="AU210" s="412"/>
      <c r="AV210" s="412"/>
      <c r="AW210" s="412"/>
      <c r="AX210" s="354">
        <v>36000000</v>
      </c>
      <c r="AY210" s="412"/>
      <c r="AZ210" s="354">
        <v>0</v>
      </c>
      <c r="BA210" s="79"/>
      <c r="BB210" s="412"/>
      <c r="BC210" s="412"/>
      <c r="BD210" s="412"/>
      <c r="BE210" s="412"/>
      <c r="BF210" s="79"/>
      <c r="BG210" s="46"/>
      <c r="BH210" s="79"/>
      <c r="BI210" s="79"/>
      <c r="BJ210" s="102"/>
      <c r="BK210" s="750" t="s">
        <v>1462</v>
      </c>
      <c r="BL210" s="501"/>
      <c r="BM210" s="79"/>
    </row>
    <row r="211" spans="1:65" s="81" customFormat="1" ht="65.099999999999994" customHeight="1" x14ac:dyDescent="0.25">
      <c r="A211" s="715"/>
      <c r="B211" s="536"/>
      <c r="C211" s="545"/>
      <c r="D211" s="533"/>
      <c r="E211" s="541"/>
      <c r="F211" s="706"/>
      <c r="G211" s="533"/>
      <c r="H211" s="629"/>
      <c r="I211" s="541"/>
      <c r="J211" s="631"/>
      <c r="K211" s="105" t="s">
        <v>1463</v>
      </c>
      <c r="L211" s="381"/>
      <c r="M211" s="383" t="s">
        <v>1464</v>
      </c>
      <c r="N211" s="381" t="s">
        <v>228</v>
      </c>
      <c r="O211" s="381"/>
      <c r="P211" s="381"/>
      <c r="Q211" s="381"/>
      <c r="R211" s="456"/>
      <c r="S211" s="393"/>
      <c r="T211" s="446"/>
      <c r="U211" s="79"/>
      <c r="V211" s="103">
        <v>45658</v>
      </c>
      <c r="W211" s="103">
        <v>46022</v>
      </c>
      <c r="X211" s="104"/>
      <c r="Y211" s="408"/>
      <c r="Z211" s="381" t="s">
        <v>1322</v>
      </c>
      <c r="AA211" s="105" t="s">
        <v>1458</v>
      </c>
      <c r="AB211" s="105" t="s">
        <v>1459</v>
      </c>
      <c r="AC211" s="389" t="s">
        <v>737</v>
      </c>
      <c r="AD211" s="383" t="s">
        <v>228</v>
      </c>
      <c r="AE211" s="381" t="s">
        <v>228</v>
      </c>
      <c r="AF211" s="381" t="s">
        <v>228</v>
      </c>
      <c r="AG211" s="642"/>
      <c r="AH211" s="389"/>
      <c r="AI211" s="146" t="s">
        <v>228</v>
      </c>
      <c r="AJ211" s="146"/>
      <c r="AK211" s="107"/>
      <c r="AL211" s="108">
        <v>0</v>
      </c>
      <c r="AM211" s="109"/>
      <c r="AN211" s="645"/>
      <c r="AO211" s="554"/>
      <c r="AP211" s="384"/>
      <c r="AQ211" s="384"/>
      <c r="AR211" s="384"/>
      <c r="AS211" s="384"/>
      <c r="AT211" s="384"/>
      <c r="AU211" s="384"/>
      <c r="AV211" s="384"/>
      <c r="AW211" s="384"/>
      <c r="AX211" s="349">
        <v>0</v>
      </c>
      <c r="AY211" s="384"/>
      <c r="AZ211" s="349">
        <v>0</v>
      </c>
      <c r="BA211" s="79"/>
      <c r="BB211" s="384"/>
      <c r="BC211" s="384"/>
      <c r="BD211" s="384"/>
      <c r="BE211" s="384"/>
      <c r="BF211" s="79"/>
      <c r="BG211" s="46"/>
      <c r="BH211" s="79"/>
      <c r="BI211" s="79"/>
      <c r="BJ211" s="102"/>
      <c r="BK211" s="748"/>
      <c r="BL211" s="501"/>
      <c r="BM211" s="79"/>
    </row>
    <row r="212" spans="1:65" s="81" customFormat="1" ht="65.099999999999994" customHeight="1" x14ac:dyDescent="0.25">
      <c r="A212" s="715" t="s">
        <v>496</v>
      </c>
      <c r="B212" s="536"/>
      <c r="C212" s="545"/>
      <c r="D212" s="533"/>
      <c r="E212" s="541"/>
      <c r="F212" s="706"/>
      <c r="G212" s="533"/>
      <c r="H212" s="629"/>
      <c r="I212" s="541" t="s">
        <v>1465</v>
      </c>
      <c r="J212" s="631">
        <v>0.65</v>
      </c>
      <c r="K212" s="105" t="s">
        <v>1466</v>
      </c>
      <c r="L212" s="381"/>
      <c r="M212" s="383" t="s">
        <v>1467</v>
      </c>
      <c r="N212" s="389">
        <v>12</v>
      </c>
      <c r="O212" s="381">
        <v>0</v>
      </c>
      <c r="P212" s="381">
        <v>0</v>
      </c>
      <c r="Q212" s="381">
        <v>2</v>
      </c>
      <c r="R212" s="456">
        <v>10</v>
      </c>
      <c r="S212" s="393">
        <f t="shared" si="17"/>
        <v>12</v>
      </c>
      <c r="T212" s="446">
        <f>S212/N212</f>
        <v>1</v>
      </c>
      <c r="U212" s="79"/>
      <c r="V212" s="103">
        <v>45658</v>
      </c>
      <c r="W212" s="103">
        <v>46022</v>
      </c>
      <c r="X212" s="104"/>
      <c r="Y212" s="408"/>
      <c r="Z212" s="381" t="s">
        <v>1322</v>
      </c>
      <c r="AA212" s="105" t="s">
        <v>1458</v>
      </c>
      <c r="AB212" s="105" t="s">
        <v>1459</v>
      </c>
      <c r="AC212" s="381" t="s">
        <v>668</v>
      </c>
      <c r="AD212" s="46" t="s">
        <v>1468</v>
      </c>
      <c r="AE212" s="262">
        <v>52000000</v>
      </c>
      <c r="AF212" s="389" t="s">
        <v>677</v>
      </c>
      <c r="AG212" s="642"/>
      <c r="AH212" s="389"/>
      <c r="AI212" s="225">
        <v>52000000</v>
      </c>
      <c r="AJ212" s="225">
        <v>340000000</v>
      </c>
      <c r="AK212" s="107"/>
      <c r="AL212" s="108">
        <v>619000000</v>
      </c>
      <c r="AM212" s="109"/>
      <c r="AN212" s="645"/>
      <c r="AO212" s="554"/>
      <c r="AP212" s="384"/>
      <c r="AQ212" s="384"/>
      <c r="AR212" s="384"/>
      <c r="AS212" s="384"/>
      <c r="AT212" s="384"/>
      <c r="AU212" s="384"/>
      <c r="AV212" s="384"/>
      <c r="AW212" s="384"/>
      <c r="AX212" s="349">
        <v>340575450</v>
      </c>
      <c r="AY212" s="384"/>
      <c r="AZ212" s="349">
        <v>79518000</v>
      </c>
      <c r="BA212" s="79"/>
      <c r="BB212" s="384"/>
      <c r="BC212" s="384"/>
      <c r="BD212" s="384"/>
      <c r="BE212" s="384"/>
      <c r="BF212" s="79"/>
      <c r="BG212" s="46"/>
      <c r="BH212" s="79"/>
      <c r="BI212" s="79"/>
      <c r="BJ212" s="102"/>
      <c r="BK212" s="748"/>
      <c r="BL212" s="501"/>
      <c r="BM212" s="79"/>
    </row>
    <row r="213" spans="1:65" s="81" customFormat="1" ht="65.099999999999994" customHeight="1" thickBot="1" x14ac:dyDescent="0.3">
      <c r="A213" s="716"/>
      <c r="B213" s="536"/>
      <c r="C213" s="639"/>
      <c r="D213" s="651"/>
      <c r="E213" s="637"/>
      <c r="F213" s="707"/>
      <c r="G213" s="651"/>
      <c r="H213" s="688"/>
      <c r="I213" s="637"/>
      <c r="J213" s="635"/>
      <c r="K213" s="343" t="s">
        <v>1469</v>
      </c>
      <c r="L213" s="400"/>
      <c r="M213" s="343"/>
      <c r="N213" s="397">
        <v>1</v>
      </c>
      <c r="O213" s="400">
        <v>0</v>
      </c>
      <c r="P213" s="400">
        <v>1</v>
      </c>
      <c r="Q213" s="400">
        <v>0</v>
      </c>
      <c r="R213" s="475">
        <v>0</v>
      </c>
      <c r="S213" s="393">
        <f t="shared" si="17"/>
        <v>1</v>
      </c>
      <c r="T213" s="446">
        <f>S213/N213</f>
        <v>1</v>
      </c>
      <c r="U213" s="181"/>
      <c r="V213" s="112">
        <v>45658</v>
      </c>
      <c r="W213" s="112">
        <v>46022</v>
      </c>
      <c r="X213" s="113"/>
      <c r="Y213" s="409"/>
      <c r="Z213" s="400" t="s">
        <v>1322</v>
      </c>
      <c r="AA213" s="115" t="s">
        <v>1458</v>
      </c>
      <c r="AB213" s="115" t="s">
        <v>1459</v>
      </c>
      <c r="AC213" s="400" t="s">
        <v>668</v>
      </c>
      <c r="AD213" s="263" t="s">
        <v>1470</v>
      </c>
      <c r="AE213" s="264">
        <v>18000000</v>
      </c>
      <c r="AF213" s="397" t="s">
        <v>1438</v>
      </c>
      <c r="AG213" s="643"/>
      <c r="AH213" s="397"/>
      <c r="AI213" s="225">
        <v>18000000</v>
      </c>
      <c r="AJ213" s="225">
        <v>160000000</v>
      </c>
      <c r="AK213" s="136"/>
      <c r="AL213" s="137">
        <v>16000000</v>
      </c>
      <c r="AM213" s="207"/>
      <c r="AN213" s="646"/>
      <c r="AO213" s="649"/>
      <c r="AP213" s="398"/>
      <c r="AQ213" s="398"/>
      <c r="AR213" s="398"/>
      <c r="AS213" s="398"/>
      <c r="AT213" s="398"/>
      <c r="AU213" s="398"/>
      <c r="AV213" s="398"/>
      <c r="AW213" s="398"/>
      <c r="AX213" s="350">
        <v>0</v>
      </c>
      <c r="AY213" s="398"/>
      <c r="AZ213" s="350">
        <v>0</v>
      </c>
      <c r="BA213" s="79"/>
      <c r="BB213" s="398"/>
      <c r="BC213" s="398"/>
      <c r="BD213" s="398"/>
      <c r="BE213" s="398"/>
      <c r="BF213" s="79"/>
      <c r="BG213" s="46"/>
      <c r="BH213" s="79"/>
      <c r="BI213" s="79"/>
      <c r="BJ213" s="102"/>
      <c r="BK213" s="749"/>
      <c r="BL213" s="501"/>
      <c r="BM213" s="79"/>
    </row>
    <row r="214" spans="1:65" s="81" customFormat="1" ht="65.099999999999994" customHeight="1" thickBot="1" x14ac:dyDescent="0.3">
      <c r="A214" s="265"/>
      <c r="B214" s="536"/>
      <c r="C214" s="392"/>
      <c r="D214" s="391"/>
      <c r="E214" s="652" t="s">
        <v>603</v>
      </c>
      <c r="F214" s="650"/>
      <c r="G214" s="650"/>
      <c r="H214" s="650"/>
      <c r="I214" s="650"/>
      <c r="J214" s="650"/>
      <c r="K214" s="650"/>
      <c r="L214" s="650"/>
      <c r="M214" s="650"/>
      <c r="N214" s="650"/>
      <c r="O214" s="650"/>
      <c r="P214" s="650"/>
      <c r="Q214" s="650"/>
      <c r="R214" s="650"/>
      <c r="S214" s="402"/>
      <c r="T214" s="460">
        <f>AVERAGE(T210:T213)</f>
        <v>0.66666666666666663</v>
      </c>
      <c r="U214" s="186"/>
      <c r="V214" s="120"/>
      <c r="W214" s="120"/>
      <c r="X214" s="121"/>
      <c r="Y214" s="202"/>
      <c r="Z214" s="391"/>
      <c r="AA214" s="123"/>
      <c r="AB214" s="123"/>
      <c r="AC214" s="391"/>
      <c r="AD214" s="266"/>
      <c r="AE214" s="267"/>
      <c r="AF214" s="394"/>
      <c r="AG214" s="394"/>
      <c r="AH214" s="394"/>
      <c r="AI214" s="225"/>
      <c r="AJ214" s="79"/>
      <c r="AK214" s="126">
        <v>700000000</v>
      </c>
      <c r="AL214" s="346">
        <f>SUM(AL210:AL213)</f>
        <v>700000000</v>
      </c>
      <c r="AM214" s="441">
        <v>700000000</v>
      </c>
      <c r="AN214" s="432"/>
      <c r="AO214" s="433"/>
      <c r="AP214" s="434"/>
      <c r="AQ214" s="434"/>
      <c r="AR214" s="434"/>
      <c r="AS214" s="434"/>
      <c r="AT214" s="435">
        <v>118018000</v>
      </c>
      <c r="AU214" s="436">
        <f>+AT214/AK214</f>
        <v>0.16859714285714286</v>
      </c>
      <c r="AV214" s="437">
        <v>38426000</v>
      </c>
      <c r="AW214" s="438">
        <f>+AV214/AK214</f>
        <v>5.4894285714285715E-2</v>
      </c>
      <c r="AX214" s="439">
        <f>SUM(AX210:AX213)</f>
        <v>376575450</v>
      </c>
      <c r="AY214" s="440">
        <f>+AX214/AL214</f>
        <v>0.53796492857142852</v>
      </c>
      <c r="AZ214" s="439">
        <f>SUM(AZ210:AZ213)</f>
        <v>79518000</v>
      </c>
      <c r="BA214" s="440">
        <f>+AZ214/AL214</f>
        <v>0.11359714285714285</v>
      </c>
      <c r="BB214" s="441">
        <v>699485830</v>
      </c>
      <c r="BC214" s="442">
        <f>+BB214/AM214</f>
        <v>0.99926547142857147</v>
      </c>
      <c r="BD214" s="443">
        <v>671397242</v>
      </c>
      <c r="BE214" s="442">
        <f>+BD214/AM214</f>
        <v>0.95913891714285715</v>
      </c>
      <c r="BF214" s="79"/>
      <c r="BG214" s="46"/>
      <c r="BH214" s="79"/>
      <c r="BI214" s="79"/>
      <c r="BJ214" s="102"/>
      <c r="BK214" s="381"/>
      <c r="BL214" s="501"/>
      <c r="BM214" s="79"/>
    </row>
    <row r="215" spans="1:65" s="48" customFormat="1" ht="65.099999999999994" customHeight="1" x14ac:dyDescent="0.25">
      <c r="A215" s="698" t="s">
        <v>503</v>
      </c>
      <c r="B215" s="536"/>
      <c r="C215" s="638" t="s">
        <v>658</v>
      </c>
      <c r="D215" s="638" t="s">
        <v>1471</v>
      </c>
      <c r="E215" s="714" t="s">
        <v>604</v>
      </c>
      <c r="F215" s="711">
        <v>2024130010046</v>
      </c>
      <c r="G215" s="701" t="s">
        <v>1472</v>
      </c>
      <c r="H215" s="687" t="s">
        <v>1473</v>
      </c>
      <c r="I215" s="687" t="s">
        <v>1474</v>
      </c>
      <c r="J215" s="668">
        <v>0.45</v>
      </c>
      <c r="K215" s="96" t="s">
        <v>1475</v>
      </c>
      <c r="L215" s="399"/>
      <c r="M215" s="410" t="s">
        <v>1476</v>
      </c>
      <c r="N215" s="396">
        <v>964</v>
      </c>
      <c r="O215" s="399">
        <v>8</v>
      </c>
      <c r="P215" s="399">
        <v>354</v>
      </c>
      <c r="Q215" s="399">
        <v>175</v>
      </c>
      <c r="R215" s="474">
        <v>649</v>
      </c>
      <c r="S215" s="393">
        <f t="shared" si="17"/>
        <v>1186</v>
      </c>
      <c r="T215" s="451">
        <v>1</v>
      </c>
      <c r="U215" s="214"/>
      <c r="V215" s="93">
        <v>45658</v>
      </c>
      <c r="W215" s="93">
        <v>46022</v>
      </c>
      <c r="X215" s="94"/>
      <c r="Y215" s="381" t="s">
        <v>1477</v>
      </c>
      <c r="Z215" s="399" t="s">
        <v>1322</v>
      </c>
      <c r="AA215" s="96" t="s">
        <v>1458</v>
      </c>
      <c r="AB215" s="96" t="s">
        <v>1478</v>
      </c>
      <c r="AC215" s="399" t="s">
        <v>668</v>
      </c>
      <c r="AD215" s="247" t="s">
        <v>1045</v>
      </c>
      <c r="AE215" s="268">
        <v>140000000</v>
      </c>
      <c r="AF215" s="189" t="s">
        <v>677</v>
      </c>
      <c r="AG215" s="630" t="s">
        <v>717</v>
      </c>
      <c r="AH215" s="190"/>
      <c r="AI215" s="257">
        <v>140000000</v>
      </c>
      <c r="AJ215" s="257">
        <v>426000000</v>
      </c>
      <c r="AK215" s="99"/>
      <c r="AL215" s="100">
        <v>426000000</v>
      </c>
      <c r="AM215" s="238"/>
      <c r="AN215" s="644" t="s">
        <v>717</v>
      </c>
      <c r="AO215" s="648" t="s">
        <v>1479</v>
      </c>
      <c r="AP215" s="412"/>
      <c r="AQ215" s="412"/>
      <c r="AR215" s="412"/>
      <c r="AS215" s="412"/>
      <c r="AT215" s="412"/>
      <c r="AU215" s="412"/>
      <c r="AV215" s="412"/>
      <c r="AW215" s="412"/>
      <c r="AX215" s="354">
        <v>213000000</v>
      </c>
      <c r="AY215" s="412"/>
      <c r="AZ215" s="354">
        <v>212984000</v>
      </c>
      <c r="BA215" s="412"/>
      <c r="BB215" s="412"/>
      <c r="BC215" s="412"/>
      <c r="BD215" s="412"/>
      <c r="BE215" s="412"/>
      <c r="BF215" s="105" t="s">
        <v>1480</v>
      </c>
      <c r="BG215" s="46"/>
      <c r="BH215" s="47"/>
      <c r="BI215" s="47"/>
      <c r="BJ215" s="175" t="s">
        <v>1481</v>
      </c>
      <c r="BK215" s="750" t="s">
        <v>1482</v>
      </c>
      <c r="BL215" s="486"/>
      <c r="BM215" s="47"/>
    </row>
    <row r="216" spans="1:65" s="48" customFormat="1" ht="65.099999999999994" customHeight="1" x14ac:dyDescent="0.25">
      <c r="A216" s="699"/>
      <c r="B216" s="536"/>
      <c r="C216" s="545"/>
      <c r="D216" s="545"/>
      <c r="E216" s="703"/>
      <c r="F216" s="712"/>
      <c r="G216" s="536"/>
      <c r="H216" s="685"/>
      <c r="I216" s="685"/>
      <c r="J216" s="669"/>
      <c r="K216" s="105" t="s">
        <v>1483</v>
      </c>
      <c r="L216" s="381"/>
      <c r="M216" s="383" t="s">
        <v>1484</v>
      </c>
      <c r="N216" s="389">
        <v>12000</v>
      </c>
      <c r="O216" s="381">
        <v>387</v>
      </c>
      <c r="P216" s="381">
        <v>2060</v>
      </c>
      <c r="Q216" s="381">
        <v>787</v>
      </c>
      <c r="R216" s="456">
        <v>2319</v>
      </c>
      <c r="S216" s="393">
        <f t="shared" si="17"/>
        <v>5553</v>
      </c>
      <c r="T216" s="451">
        <f>+S216/N216</f>
        <v>0.46274999999999999</v>
      </c>
      <c r="U216" s="47"/>
      <c r="V216" s="103">
        <v>45658</v>
      </c>
      <c r="W216" s="103">
        <v>46022</v>
      </c>
      <c r="X216" s="104"/>
      <c r="Y216" s="381" t="s">
        <v>1485</v>
      </c>
      <c r="Z216" s="381" t="s">
        <v>1322</v>
      </c>
      <c r="AA216" s="105" t="s">
        <v>1458</v>
      </c>
      <c r="AB216" s="105" t="s">
        <v>1478</v>
      </c>
      <c r="AC216" s="381" t="s">
        <v>668</v>
      </c>
      <c r="AD216" s="243" t="s">
        <v>1045</v>
      </c>
      <c r="AE216" s="256">
        <v>260000000</v>
      </c>
      <c r="AF216" s="150" t="s">
        <v>677</v>
      </c>
      <c r="AG216" s="533"/>
      <c r="AH216" s="78"/>
      <c r="AI216" s="257">
        <v>260000000</v>
      </c>
      <c r="AJ216" s="257">
        <v>610000000</v>
      </c>
      <c r="AK216" s="107"/>
      <c r="AL216" s="108">
        <v>656000000</v>
      </c>
      <c r="AM216" s="109"/>
      <c r="AN216" s="645"/>
      <c r="AO216" s="554"/>
      <c r="AP216" s="384"/>
      <c r="AQ216" s="384"/>
      <c r="AR216" s="384"/>
      <c r="AS216" s="384"/>
      <c r="AT216" s="384"/>
      <c r="AU216" s="384"/>
      <c r="AV216" s="384"/>
      <c r="AW216" s="384"/>
      <c r="AX216" s="349">
        <v>537900000</v>
      </c>
      <c r="AY216" s="384"/>
      <c r="AZ216" s="349">
        <v>287400000</v>
      </c>
      <c r="BA216" s="384"/>
      <c r="BB216" s="384"/>
      <c r="BC216" s="384"/>
      <c r="BD216" s="384"/>
      <c r="BE216" s="384"/>
      <c r="BF216" s="105" t="s">
        <v>1486</v>
      </c>
      <c r="BG216" s="46"/>
      <c r="BH216" s="47"/>
      <c r="BI216" s="47"/>
      <c r="BJ216" s="175" t="s">
        <v>1487</v>
      </c>
      <c r="BK216" s="748"/>
      <c r="BL216" s="486"/>
      <c r="BM216" s="47"/>
    </row>
    <row r="217" spans="1:65" s="48" customFormat="1" ht="65.099999999999994" customHeight="1" x14ac:dyDescent="0.25">
      <c r="A217" s="699"/>
      <c r="B217" s="536"/>
      <c r="C217" s="545"/>
      <c r="D217" s="545"/>
      <c r="E217" s="703"/>
      <c r="F217" s="712"/>
      <c r="G217" s="536"/>
      <c r="H217" s="685"/>
      <c r="I217" s="685"/>
      <c r="J217" s="669"/>
      <c r="K217" s="105" t="s">
        <v>1488</v>
      </c>
      <c r="L217" s="381"/>
      <c r="M217" s="383" t="s">
        <v>1489</v>
      </c>
      <c r="N217" s="389">
        <v>5500</v>
      </c>
      <c r="O217" s="381">
        <v>0</v>
      </c>
      <c r="P217" s="381">
        <v>402</v>
      </c>
      <c r="Q217" s="381">
        <v>231</v>
      </c>
      <c r="R217" s="456">
        <v>790</v>
      </c>
      <c r="S217" s="393">
        <f t="shared" si="17"/>
        <v>1423</v>
      </c>
      <c r="T217" s="451">
        <f>+S217/N217</f>
        <v>0.25872727272727275</v>
      </c>
      <c r="U217" s="47"/>
      <c r="V217" s="103">
        <v>45658</v>
      </c>
      <c r="W217" s="103">
        <v>46022</v>
      </c>
      <c r="X217" s="104"/>
      <c r="Y217" s="408"/>
      <c r="Z217" s="381" t="s">
        <v>1322</v>
      </c>
      <c r="AA217" s="105" t="s">
        <v>1458</v>
      </c>
      <c r="AB217" s="105" t="s">
        <v>1478</v>
      </c>
      <c r="AC217" s="381" t="s">
        <v>668</v>
      </c>
      <c r="AD217" s="243" t="s">
        <v>1490</v>
      </c>
      <c r="AE217" s="256">
        <v>140000000</v>
      </c>
      <c r="AF217" s="150" t="s">
        <v>677</v>
      </c>
      <c r="AG217" s="533"/>
      <c r="AH217" s="78"/>
      <c r="AI217" s="257">
        <v>140000000</v>
      </c>
      <c r="AJ217" s="257">
        <v>306000000</v>
      </c>
      <c r="AK217" s="107"/>
      <c r="AL217" s="108">
        <v>861600765</v>
      </c>
      <c r="AM217" s="109"/>
      <c r="AN217" s="645"/>
      <c r="AO217" s="554"/>
      <c r="AP217" s="384"/>
      <c r="AQ217" s="384"/>
      <c r="AR217" s="384"/>
      <c r="AS217" s="384"/>
      <c r="AT217" s="384"/>
      <c r="AU217" s="384"/>
      <c r="AV217" s="384"/>
      <c r="AW217" s="384"/>
      <c r="AX217" s="349">
        <v>55500000</v>
      </c>
      <c r="AY217" s="384"/>
      <c r="AZ217" s="349">
        <v>0</v>
      </c>
      <c r="BA217" s="384"/>
      <c r="BB217" s="384"/>
      <c r="BC217" s="384"/>
      <c r="BD217" s="384"/>
      <c r="BE217" s="384"/>
      <c r="BF217" s="47"/>
      <c r="BG217" s="46"/>
      <c r="BH217" s="47"/>
      <c r="BI217" s="47"/>
      <c r="BJ217" s="102"/>
      <c r="BK217" s="748"/>
      <c r="BL217" s="486"/>
      <c r="BM217" s="47"/>
    </row>
    <row r="218" spans="1:65" s="48" customFormat="1" ht="65.099999999999994" customHeight="1" x14ac:dyDescent="0.25">
      <c r="A218" s="699"/>
      <c r="B218" s="536"/>
      <c r="C218" s="545"/>
      <c r="D218" s="545"/>
      <c r="E218" s="703"/>
      <c r="F218" s="712"/>
      <c r="G218" s="536"/>
      <c r="H218" s="684"/>
      <c r="I218" s="684"/>
      <c r="J218" s="670"/>
      <c r="K218" s="105" t="s">
        <v>1349</v>
      </c>
      <c r="L218" s="381"/>
      <c r="M218" s="383"/>
      <c r="N218" s="389">
        <v>1</v>
      </c>
      <c r="O218" s="381"/>
      <c r="P218" s="381">
        <v>1</v>
      </c>
      <c r="Q218" s="381">
        <v>0</v>
      </c>
      <c r="R218" s="456">
        <v>0</v>
      </c>
      <c r="S218" s="393">
        <f t="shared" si="17"/>
        <v>1</v>
      </c>
      <c r="T218" s="451">
        <f>+S218/N218</f>
        <v>1</v>
      </c>
      <c r="U218" s="47"/>
      <c r="V218" s="103">
        <v>45658</v>
      </c>
      <c r="W218" s="103">
        <v>46022</v>
      </c>
      <c r="X218" s="104"/>
      <c r="Y218" s="408"/>
      <c r="Z218" s="381" t="s">
        <v>1322</v>
      </c>
      <c r="AA218" s="105" t="s">
        <v>1458</v>
      </c>
      <c r="AB218" s="105" t="s">
        <v>1478</v>
      </c>
      <c r="AC218" s="389" t="s">
        <v>737</v>
      </c>
      <c r="AD218" s="383" t="s">
        <v>228</v>
      </c>
      <c r="AE218" s="381" t="s">
        <v>228</v>
      </c>
      <c r="AF218" s="381" t="s">
        <v>228</v>
      </c>
      <c r="AG218" s="533"/>
      <c r="AH218" s="78"/>
      <c r="AI218" s="257"/>
      <c r="AJ218" s="257">
        <v>74000000</v>
      </c>
      <c r="AK218" s="107"/>
      <c r="AL218" s="108">
        <v>74000000</v>
      </c>
      <c r="AM218" s="109"/>
      <c r="AN218" s="645"/>
      <c r="AO218" s="554"/>
      <c r="AP218" s="384"/>
      <c r="AQ218" s="384"/>
      <c r="AR218" s="384"/>
      <c r="AS218" s="384"/>
      <c r="AT218" s="384"/>
      <c r="AU218" s="384"/>
      <c r="AV218" s="384"/>
      <c r="AW218" s="384"/>
      <c r="AX218" s="349">
        <v>0</v>
      </c>
      <c r="AY218" s="384"/>
      <c r="AZ218" s="349">
        <v>0</v>
      </c>
      <c r="BA218" s="384"/>
      <c r="BB218" s="384"/>
      <c r="BC218" s="384"/>
      <c r="BD218" s="384"/>
      <c r="BE218" s="384"/>
      <c r="BF218" s="47"/>
      <c r="BG218" s="383" t="s">
        <v>1350</v>
      </c>
      <c r="BH218" s="47"/>
      <c r="BI218" s="47"/>
      <c r="BJ218" s="102"/>
      <c r="BK218" s="748"/>
      <c r="BL218" s="486"/>
      <c r="BM218" s="47"/>
    </row>
    <row r="219" spans="1:65" s="48" customFormat="1" ht="65.099999999999994" customHeight="1" x14ac:dyDescent="0.25">
      <c r="A219" s="699"/>
      <c r="B219" s="536"/>
      <c r="C219" s="545"/>
      <c r="D219" s="545"/>
      <c r="E219" s="703"/>
      <c r="F219" s="712"/>
      <c r="G219" s="536"/>
      <c r="H219" s="658" t="s">
        <v>1491</v>
      </c>
      <c r="I219" s="634" t="s">
        <v>1492</v>
      </c>
      <c r="J219" s="632">
        <v>0.2</v>
      </c>
      <c r="K219" s="79" t="s">
        <v>1493</v>
      </c>
      <c r="L219" s="381"/>
      <c r="M219" s="383" t="s">
        <v>1494</v>
      </c>
      <c r="N219" s="381" t="s">
        <v>228</v>
      </c>
      <c r="O219" s="381"/>
      <c r="P219" s="381"/>
      <c r="Q219" s="381"/>
      <c r="R219" s="456"/>
      <c r="S219" s="393"/>
      <c r="T219" s="446"/>
      <c r="U219" s="47"/>
      <c r="V219" s="103">
        <v>45658</v>
      </c>
      <c r="W219" s="103">
        <v>46022</v>
      </c>
      <c r="X219" s="104"/>
      <c r="Y219" s="408"/>
      <c r="Z219" s="381" t="s">
        <v>1322</v>
      </c>
      <c r="AA219" s="105" t="s">
        <v>1458</v>
      </c>
      <c r="AB219" s="105" t="s">
        <v>1478</v>
      </c>
      <c r="AC219" s="389" t="s">
        <v>737</v>
      </c>
      <c r="AD219" s="383" t="s">
        <v>228</v>
      </c>
      <c r="AE219" s="381" t="s">
        <v>228</v>
      </c>
      <c r="AF219" s="381" t="s">
        <v>228</v>
      </c>
      <c r="AG219" s="533"/>
      <c r="AH219" s="78"/>
      <c r="AI219" s="146" t="s">
        <v>228</v>
      </c>
      <c r="AJ219" s="146">
        <v>150000000</v>
      </c>
      <c r="AK219" s="107"/>
      <c r="AL219" s="108">
        <v>8178235</v>
      </c>
      <c r="AM219" s="109"/>
      <c r="AN219" s="645"/>
      <c r="AO219" s="554"/>
      <c r="AP219" s="384"/>
      <c r="AQ219" s="384"/>
      <c r="AR219" s="384"/>
      <c r="AS219" s="384"/>
      <c r="AT219" s="384"/>
      <c r="AU219" s="384"/>
      <c r="AV219" s="384"/>
      <c r="AW219" s="384"/>
      <c r="AX219" s="349">
        <v>0</v>
      </c>
      <c r="AY219" s="384"/>
      <c r="AZ219" s="349">
        <v>0</v>
      </c>
      <c r="BA219" s="384"/>
      <c r="BB219" s="384"/>
      <c r="BC219" s="384"/>
      <c r="BD219" s="384"/>
      <c r="BE219" s="384"/>
      <c r="BF219" s="47"/>
      <c r="BG219" s="46"/>
      <c r="BH219" s="47"/>
      <c r="BI219" s="47"/>
      <c r="BJ219" s="102"/>
      <c r="BK219" s="748"/>
      <c r="BL219" s="486"/>
      <c r="BM219" s="47"/>
    </row>
    <row r="220" spans="1:65" s="48" customFormat="1" ht="65.099999999999994" customHeight="1" x14ac:dyDescent="0.25">
      <c r="A220" s="699"/>
      <c r="B220" s="536"/>
      <c r="C220" s="545"/>
      <c r="D220" s="545"/>
      <c r="E220" s="703"/>
      <c r="F220" s="712"/>
      <c r="G220" s="536"/>
      <c r="H220" s="684"/>
      <c r="I220" s="594"/>
      <c r="J220" s="670"/>
      <c r="K220" s="105" t="s">
        <v>1495</v>
      </c>
      <c r="L220" s="381"/>
      <c r="M220" s="383" t="s">
        <v>1496</v>
      </c>
      <c r="N220" s="389">
        <v>1</v>
      </c>
      <c r="O220" s="381">
        <v>0</v>
      </c>
      <c r="P220" s="381">
        <v>0</v>
      </c>
      <c r="Q220" s="381">
        <v>0</v>
      </c>
      <c r="R220" s="456">
        <v>0</v>
      </c>
      <c r="S220" s="393">
        <f t="shared" si="17"/>
        <v>0</v>
      </c>
      <c r="T220" s="451">
        <f>+S220/N220</f>
        <v>0</v>
      </c>
      <c r="U220" s="47"/>
      <c r="V220" s="103">
        <v>45658</v>
      </c>
      <c r="W220" s="103">
        <v>46022</v>
      </c>
      <c r="X220" s="104"/>
      <c r="Y220" s="408"/>
      <c r="Z220" s="381" t="s">
        <v>1322</v>
      </c>
      <c r="AA220" s="105" t="s">
        <v>1458</v>
      </c>
      <c r="AB220" s="105" t="s">
        <v>1478</v>
      </c>
      <c r="AC220" s="381" t="s">
        <v>668</v>
      </c>
      <c r="AD220" s="243" t="s">
        <v>1497</v>
      </c>
      <c r="AE220" s="256">
        <v>110000000</v>
      </c>
      <c r="AF220" s="150" t="s">
        <v>677</v>
      </c>
      <c r="AG220" s="533"/>
      <c r="AH220" s="78"/>
      <c r="AI220" s="257">
        <v>110000000</v>
      </c>
      <c r="AJ220" s="257">
        <v>650000000</v>
      </c>
      <c r="AK220" s="107"/>
      <c r="AL220" s="108">
        <v>210000000</v>
      </c>
      <c r="AM220" s="109"/>
      <c r="AN220" s="645"/>
      <c r="AO220" s="554"/>
      <c r="AP220" s="384"/>
      <c r="AQ220" s="384"/>
      <c r="AR220" s="384"/>
      <c r="AS220" s="384"/>
      <c r="AT220" s="384"/>
      <c r="AU220" s="384"/>
      <c r="AV220" s="384"/>
      <c r="AW220" s="384"/>
      <c r="AX220" s="349">
        <v>110967472</v>
      </c>
      <c r="AY220" s="384"/>
      <c r="AZ220" s="349">
        <v>0</v>
      </c>
      <c r="BA220" s="384"/>
      <c r="BB220" s="384"/>
      <c r="BC220" s="384"/>
      <c r="BD220" s="384"/>
      <c r="BE220" s="384"/>
      <c r="BF220" s="47"/>
      <c r="BG220" s="46"/>
      <c r="BH220" s="47"/>
      <c r="BI220" s="47"/>
      <c r="BJ220" s="102"/>
      <c r="BK220" s="748"/>
      <c r="BL220" s="486"/>
      <c r="BM220" s="47"/>
    </row>
    <row r="221" spans="1:65" s="48" customFormat="1" ht="65.099999999999994" customHeight="1" x14ac:dyDescent="0.25">
      <c r="A221" s="699" t="s">
        <v>512</v>
      </c>
      <c r="B221" s="536"/>
      <c r="C221" s="545"/>
      <c r="D221" s="545"/>
      <c r="E221" s="703"/>
      <c r="F221" s="712"/>
      <c r="G221" s="536"/>
      <c r="H221" s="658" t="s">
        <v>1498</v>
      </c>
      <c r="I221" s="634" t="s">
        <v>1499</v>
      </c>
      <c r="J221" s="632">
        <v>0.35</v>
      </c>
      <c r="K221" s="105" t="s">
        <v>1500</v>
      </c>
      <c r="L221" s="381"/>
      <c r="M221" s="383" t="s">
        <v>1501</v>
      </c>
      <c r="N221" s="381">
        <v>1</v>
      </c>
      <c r="O221" s="381">
        <v>0</v>
      </c>
      <c r="P221" s="381">
        <v>0</v>
      </c>
      <c r="Q221" s="381">
        <v>1</v>
      </c>
      <c r="R221" s="456">
        <v>2</v>
      </c>
      <c r="S221" s="393">
        <f t="shared" si="17"/>
        <v>3</v>
      </c>
      <c r="T221" s="451">
        <v>1</v>
      </c>
      <c r="U221" s="47"/>
      <c r="V221" s="103">
        <v>45658</v>
      </c>
      <c r="W221" s="103">
        <v>46022</v>
      </c>
      <c r="X221" s="104"/>
      <c r="Y221" s="408"/>
      <c r="Z221" s="381" t="s">
        <v>1322</v>
      </c>
      <c r="AA221" s="105" t="s">
        <v>1458</v>
      </c>
      <c r="AB221" s="105" t="s">
        <v>1478</v>
      </c>
      <c r="AC221" s="389" t="s">
        <v>737</v>
      </c>
      <c r="AD221" s="383" t="s">
        <v>228</v>
      </c>
      <c r="AE221" s="381" t="s">
        <v>228</v>
      </c>
      <c r="AF221" s="381" t="s">
        <v>228</v>
      </c>
      <c r="AG221" s="533"/>
      <c r="AH221" s="78"/>
      <c r="AI221" s="146" t="s">
        <v>228</v>
      </c>
      <c r="AJ221" s="146">
        <v>1164000000</v>
      </c>
      <c r="AK221" s="107"/>
      <c r="AL221" s="108">
        <v>551900000</v>
      </c>
      <c r="AM221" s="109"/>
      <c r="AN221" s="645"/>
      <c r="AO221" s="554"/>
      <c r="AP221" s="384"/>
      <c r="AQ221" s="384"/>
      <c r="AR221" s="384"/>
      <c r="AS221" s="384"/>
      <c r="AT221" s="384"/>
      <c r="AU221" s="384"/>
      <c r="AV221" s="384"/>
      <c r="AW221" s="384"/>
      <c r="AX221" s="349">
        <v>0</v>
      </c>
      <c r="AY221" s="384"/>
      <c r="AZ221" s="349">
        <v>0</v>
      </c>
      <c r="BA221" s="384"/>
      <c r="BB221" s="384"/>
      <c r="BC221" s="384"/>
      <c r="BD221" s="384"/>
      <c r="BE221" s="384"/>
      <c r="BF221" s="47"/>
      <c r="BG221" s="46"/>
      <c r="BH221" s="47"/>
      <c r="BI221" s="47"/>
      <c r="BJ221" s="102"/>
      <c r="BK221" s="748"/>
      <c r="BL221" s="486"/>
      <c r="BM221" s="47"/>
    </row>
    <row r="222" spans="1:65" s="48" customFormat="1" ht="65.099999999999994" customHeight="1" x14ac:dyDescent="0.25">
      <c r="A222" s="699"/>
      <c r="B222" s="536"/>
      <c r="C222" s="545"/>
      <c r="D222" s="545"/>
      <c r="E222" s="703"/>
      <c r="F222" s="712"/>
      <c r="G222" s="536"/>
      <c r="H222" s="685"/>
      <c r="I222" s="703"/>
      <c r="J222" s="669"/>
      <c r="K222" s="105" t="s">
        <v>1502</v>
      </c>
      <c r="L222" s="381"/>
      <c r="M222" s="383" t="s">
        <v>1503</v>
      </c>
      <c r="N222" s="381" t="s">
        <v>228</v>
      </c>
      <c r="O222" s="381">
        <v>0</v>
      </c>
      <c r="P222" s="381">
        <v>0</v>
      </c>
      <c r="Q222" s="381">
        <v>0</v>
      </c>
      <c r="R222" s="456">
        <v>0</v>
      </c>
      <c r="S222" s="393">
        <f t="shared" si="17"/>
        <v>0</v>
      </c>
      <c r="T222" s="446"/>
      <c r="U222" s="47"/>
      <c r="V222" s="103">
        <v>45658</v>
      </c>
      <c r="W222" s="103">
        <v>46022</v>
      </c>
      <c r="X222" s="104"/>
      <c r="Y222" s="408"/>
      <c r="Z222" s="381" t="s">
        <v>1322</v>
      </c>
      <c r="AA222" s="105" t="s">
        <v>1458</v>
      </c>
      <c r="AB222" s="105" t="s">
        <v>1478</v>
      </c>
      <c r="AC222" s="389" t="s">
        <v>737</v>
      </c>
      <c r="AD222" s="383" t="s">
        <v>228</v>
      </c>
      <c r="AE222" s="381" t="s">
        <v>228</v>
      </c>
      <c r="AF222" s="381" t="s">
        <v>228</v>
      </c>
      <c r="AG222" s="533"/>
      <c r="AH222" s="78"/>
      <c r="AI222" s="146" t="s">
        <v>228</v>
      </c>
      <c r="AJ222" s="146">
        <v>0</v>
      </c>
      <c r="AK222" s="107"/>
      <c r="AL222" s="108">
        <v>1092321000</v>
      </c>
      <c r="AM222" s="109"/>
      <c r="AN222" s="645"/>
      <c r="AO222" s="554"/>
      <c r="AP222" s="384"/>
      <c r="AQ222" s="384"/>
      <c r="AR222" s="384"/>
      <c r="AS222" s="384"/>
      <c r="AT222" s="384"/>
      <c r="AU222" s="384"/>
      <c r="AV222" s="384"/>
      <c r="AW222" s="384"/>
      <c r="AX222" s="349">
        <v>642321000</v>
      </c>
      <c r="AY222" s="384"/>
      <c r="AZ222" s="349">
        <v>0</v>
      </c>
      <c r="BA222" s="384"/>
      <c r="BB222" s="384"/>
      <c r="BC222" s="384"/>
      <c r="BD222" s="384"/>
      <c r="BE222" s="384"/>
      <c r="BF222" s="47"/>
      <c r="BG222" s="46"/>
      <c r="BH222" s="47"/>
      <c r="BI222" s="47"/>
      <c r="BJ222" s="102"/>
      <c r="BK222" s="748"/>
      <c r="BL222" s="486"/>
      <c r="BM222" s="47"/>
    </row>
    <row r="223" spans="1:65" s="48" customFormat="1" ht="65.099999999999994" customHeight="1" thickBot="1" x14ac:dyDescent="0.3">
      <c r="A223" s="702"/>
      <c r="B223" s="536"/>
      <c r="C223" s="639"/>
      <c r="D223" s="639"/>
      <c r="E223" s="704"/>
      <c r="F223" s="713"/>
      <c r="G223" s="708"/>
      <c r="H223" s="686"/>
      <c r="I223" s="704"/>
      <c r="J223" s="671"/>
      <c r="K223" s="115" t="s">
        <v>1504</v>
      </c>
      <c r="L223" s="400"/>
      <c r="M223" s="343" t="s">
        <v>1505</v>
      </c>
      <c r="N223" s="400" t="s">
        <v>228</v>
      </c>
      <c r="O223" s="400">
        <v>0</v>
      </c>
      <c r="P223" s="400">
        <v>0</v>
      </c>
      <c r="Q223" s="400">
        <v>0</v>
      </c>
      <c r="R223" s="475">
        <v>0</v>
      </c>
      <c r="S223" s="393">
        <f t="shared" si="17"/>
        <v>0</v>
      </c>
      <c r="T223" s="453"/>
      <c r="U223" s="215"/>
      <c r="V223" s="112">
        <v>45658</v>
      </c>
      <c r="W223" s="112">
        <v>46022</v>
      </c>
      <c r="X223" s="113"/>
      <c r="Y223" s="409"/>
      <c r="Z223" s="400" t="s">
        <v>1322</v>
      </c>
      <c r="AA223" s="115" t="s">
        <v>1458</v>
      </c>
      <c r="AB223" s="115" t="s">
        <v>1478</v>
      </c>
      <c r="AC223" s="397" t="s">
        <v>737</v>
      </c>
      <c r="AD223" s="343" t="s">
        <v>228</v>
      </c>
      <c r="AE223" s="400" t="s">
        <v>228</v>
      </c>
      <c r="AF223" s="400" t="s">
        <v>228</v>
      </c>
      <c r="AG223" s="651"/>
      <c r="AH223" s="194"/>
      <c r="AI223" s="146" t="s">
        <v>228</v>
      </c>
      <c r="AJ223" s="257">
        <v>500000000</v>
      </c>
      <c r="AK223" s="136"/>
      <c r="AL223" s="137">
        <v>0</v>
      </c>
      <c r="AM223" s="207"/>
      <c r="AN223" s="646"/>
      <c r="AO223" s="649"/>
      <c r="AP223" s="398"/>
      <c r="AQ223" s="398"/>
      <c r="AR223" s="398"/>
      <c r="AS223" s="398"/>
      <c r="AT223" s="398"/>
      <c r="AU223" s="398"/>
      <c r="AV223" s="398"/>
      <c r="AW223" s="398"/>
      <c r="AX223" s="350">
        <v>0</v>
      </c>
      <c r="AY223" s="398"/>
      <c r="AZ223" s="350">
        <v>0</v>
      </c>
      <c r="BA223" s="398"/>
      <c r="BB223" s="398"/>
      <c r="BC223" s="398"/>
      <c r="BD223" s="398"/>
      <c r="BE223" s="398"/>
      <c r="BF223" s="47"/>
      <c r="BG223" s="46"/>
      <c r="BH223" s="47"/>
      <c r="BI223" s="47"/>
      <c r="BJ223" s="102"/>
      <c r="BK223" s="749"/>
      <c r="BL223" s="486"/>
      <c r="BM223" s="47"/>
    </row>
    <row r="224" spans="1:65" s="48" customFormat="1" ht="65.099999999999994" customHeight="1" thickBot="1" x14ac:dyDescent="0.3">
      <c r="A224" s="118"/>
      <c r="B224" s="708"/>
      <c r="C224" s="392"/>
      <c r="D224" s="392"/>
      <c r="E224" s="652" t="s">
        <v>1506</v>
      </c>
      <c r="F224" s="650"/>
      <c r="G224" s="650"/>
      <c r="H224" s="650"/>
      <c r="I224" s="650"/>
      <c r="J224" s="650"/>
      <c r="K224" s="650"/>
      <c r="L224" s="650"/>
      <c r="M224" s="650"/>
      <c r="N224" s="650"/>
      <c r="O224" s="650"/>
      <c r="P224" s="650"/>
      <c r="Q224" s="650"/>
      <c r="R224" s="650"/>
      <c r="S224" s="402"/>
      <c r="T224" s="460">
        <f>AVERAGE(T215:T223)</f>
        <v>0.62024621212121211</v>
      </c>
      <c r="U224" s="216"/>
      <c r="V224" s="120"/>
      <c r="W224" s="120"/>
      <c r="X224" s="121"/>
      <c r="Y224" s="161"/>
      <c r="Z224" s="391"/>
      <c r="AA224" s="123"/>
      <c r="AB224" s="123"/>
      <c r="AC224" s="394"/>
      <c r="AD224" s="345"/>
      <c r="AE224" s="391"/>
      <c r="AF224" s="391"/>
      <c r="AG224" s="728" t="s">
        <v>706</v>
      </c>
      <c r="AH224" s="729"/>
      <c r="AI224" s="729"/>
      <c r="AJ224" s="730"/>
      <c r="AK224" s="126">
        <v>3880000000</v>
      </c>
      <c r="AL224" s="346">
        <f>+SUM(AL215:AL223)</f>
        <v>3880000000</v>
      </c>
      <c r="AM224" s="441">
        <v>3480000000</v>
      </c>
      <c r="AN224" s="432"/>
      <c r="AO224" s="433"/>
      <c r="AP224" s="434"/>
      <c r="AQ224" s="434"/>
      <c r="AR224" s="434"/>
      <c r="AS224" s="434"/>
      <c r="AT224" s="435">
        <v>1042321000</v>
      </c>
      <c r="AU224" s="436">
        <f>+AT224/AK224</f>
        <v>0.26863943298969073</v>
      </c>
      <c r="AV224" s="437">
        <v>154100000</v>
      </c>
      <c r="AW224" s="438">
        <f>+AV224/AK224</f>
        <v>3.9716494845360828E-2</v>
      </c>
      <c r="AX224" s="439">
        <f>+SUM(AX215:AX223)</f>
        <v>1559688472</v>
      </c>
      <c r="AY224" s="440">
        <f>+AX224/AL224</f>
        <v>0.40198156494845361</v>
      </c>
      <c r="AZ224" s="439">
        <f>+SUM(AZ215:AZ223)</f>
        <v>500384000</v>
      </c>
      <c r="BA224" s="440">
        <f>+AZ224/AL224</f>
        <v>0.12896494845360826</v>
      </c>
      <c r="BB224" s="441">
        <v>3183099063.6700001</v>
      </c>
      <c r="BC224" s="442">
        <f>+BB224/AM224</f>
        <v>0.91468363898563221</v>
      </c>
      <c r="BD224" s="443">
        <v>3063370300.6700001</v>
      </c>
      <c r="BE224" s="442">
        <f>+BD224/AM224</f>
        <v>0.88027882203160923</v>
      </c>
      <c r="BF224" s="47"/>
      <c r="BG224" s="46"/>
      <c r="BH224" s="47"/>
      <c r="BI224" s="47"/>
      <c r="BJ224" s="102"/>
      <c r="BK224" s="381"/>
      <c r="BL224" s="486"/>
      <c r="BM224" s="47"/>
    </row>
    <row r="225" spans="1:65" s="48" customFormat="1" ht="65.099999999999994" customHeight="1" x14ac:dyDescent="0.25">
      <c r="A225" s="698" t="s">
        <v>441</v>
      </c>
      <c r="B225" s="630" t="s">
        <v>466</v>
      </c>
      <c r="C225" s="638" t="s">
        <v>1315</v>
      </c>
      <c r="D225" s="630">
        <v>0.5</v>
      </c>
      <c r="E225" s="633" t="s">
        <v>605</v>
      </c>
      <c r="F225" s="709">
        <v>202400000004299</v>
      </c>
      <c r="G225" s="630" t="s">
        <v>1507</v>
      </c>
      <c r="H225" s="633" t="s">
        <v>1508</v>
      </c>
      <c r="I225" s="633" t="s">
        <v>1465</v>
      </c>
      <c r="J225" s="636">
        <v>0.5</v>
      </c>
      <c r="K225" s="96" t="s">
        <v>1509</v>
      </c>
      <c r="L225" s="399"/>
      <c r="M225" s="410" t="s">
        <v>1510</v>
      </c>
      <c r="N225" s="399">
        <v>1</v>
      </c>
      <c r="O225" s="399">
        <v>0</v>
      </c>
      <c r="P225" s="399">
        <v>1</v>
      </c>
      <c r="Q225" s="399">
        <v>0</v>
      </c>
      <c r="R225" s="474">
        <v>0</v>
      </c>
      <c r="S225" s="393">
        <f t="shared" si="17"/>
        <v>1</v>
      </c>
      <c r="T225" s="451">
        <f>+S225/N225</f>
        <v>1</v>
      </c>
      <c r="U225" s="214"/>
      <c r="V225" s="93">
        <v>45658</v>
      </c>
      <c r="W225" s="93">
        <v>46022</v>
      </c>
      <c r="X225" s="94"/>
      <c r="Y225" s="95"/>
      <c r="Z225" s="399" t="s">
        <v>1322</v>
      </c>
      <c r="AA225" s="96" t="s">
        <v>1458</v>
      </c>
      <c r="AB225" s="96" t="s">
        <v>1478</v>
      </c>
      <c r="AC225" s="399" t="s">
        <v>668</v>
      </c>
      <c r="AD225" s="410" t="s">
        <v>758</v>
      </c>
      <c r="AE225" s="188">
        <v>50000000</v>
      </c>
      <c r="AF225" s="399" t="s">
        <v>759</v>
      </c>
      <c r="AG225" s="641" t="s">
        <v>717</v>
      </c>
      <c r="AH225" s="190"/>
      <c r="AI225" s="149">
        <v>50000000</v>
      </c>
      <c r="AJ225" s="149">
        <v>30000000</v>
      </c>
      <c r="AK225" s="99"/>
      <c r="AL225" s="100">
        <v>30000000</v>
      </c>
      <c r="AM225" s="238"/>
      <c r="AN225" s="641" t="s">
        <v>717</v>
      </c>
      <c r="AO225" s="648" t="s">
        <v>1511</v>
      </c>
      <c r="AP225" s="412"/>
      <c r="AQ225" s="412"/>
      <c r="AR225" s="412"/>
      <c r="AS225" s="412"/>
      <c r="AT225" s="412"/>
      <c r="AU225" s="412"/>
      <c r="AV225" s="412"/>
      <c r="AW225" s="412"/>
      <c r="AX225" s="354">
        <v>0</v>
      </c>
      <c r="AY225" s="412"/>
      <c r="AZ225" s="412">
        <v>0</v>
      </c>
      <c r="BA225" s="412"/>
      <c r="BB225" s="412"/>
      <c r="BC225" s="412"/>
      <c r="BD225" s="412"/>
      <c r="BE225" s="412"/>
      <c r="BF225" s="47"/>
      <c r="BG225" s="46"/>
      <c r="BH225" s="47"/>
      <c r="BI225" s="47"/>
      <c r="BJ225" s="102"/>
      <c r="BK225" s="750" t="s">
        <v>1512</v>
      </c>
      <c r="BL225" s="486"/>
      <c r="BM225" s="47"/>
    </row>
    <row r="226" spans="1:65" s="48" customFormat="1" ht="65.099999999999994" customHeight="1" x14ac:dyDescent="0.25">
      <c r="A226" s="699"/>
      <c r="B226" s="533"/>
      <c r="C226" s="545"/>
      <c r="D226" s="533"/>
      <c r="E226" s="541"/>
      <c r="F226" s="706"/>
      <c r="G226" s="533"/>
      <c r="H226" s="541"/>
      <c r="I226" s="541"/>
      <c r="J226" s="631"/>
      <c r="K226" s="105" t="s">
        <v>1513</v>
      </c>
      <c r="L226" s="381"/>
      <c r="M226" s="383" t="s">
        <v>725</v>
      </c>
      <c r="N226" s="381">
        <v>1</v>
      </c>
      <c r="O226" s="381">
        <v>0</v>
      </c>
      <c r="P226" s="381">
        <v>0</v>
      </c>
      <c r="Q226" s="381">
        <v>0</v>
      </c>
      <c r="R226" s="456">
        <v>0.2</v>
      </c>
      <c r="S226" s="393">
        <f t="shared" si="17"/>
        <v>0.2</v>
      </c>
      <c r="T226" s="451">
        <f t="shared" ref="T226:T228" si="18">+S226/N226</f>
        <v>0.2</v>
      </c>
      <c r="U226" s="47"/>
      <c r="V226" s="103">
        <v>45658</v>
      </c>
      <c r="W226" s="103">
        <v>46022</v>
      </c>
      <c r="X226" s="104"/>
      <c r="Y226" s="408"/>
      <c r="Z226" s="381" t="s">
        <v>1322</v>
      </c>
      <c r="AA226" s="105" t="s">
        <v>1458</v>
      </c>
      <c r="AB226" s="105" t="s">
        <v>1478</v>
      </c>
      <c r="AC226" s="389" t="s">
        <v>737</v>
      </c>
      <c r="AD226" s="383" t="s">
        <v>228</v>
      </c>
      <c r="AE226" s="149">
        <v>0</v>
      </c>
      <c r="AF226" s="381" t="s">
        <v>228</v>
      </c>
      <c r="AG226" s="642"/>
      <c r="AH226" s="78"/>
      <c r="AI226" s="149">
        <v>0</v>
      </c>
      <c r="AJ226" s="149">
        <v>20000000</v>
      </c>
      <c r="AK226" s="107"/>
      <c r="AL226" s="108">
        <v>20000000</v>
      </c>
      <c r="AM226" s="109"/>
      <c r="AN226" s="642"/>
      <c r="AO226" s="554"/>
      <c r="AP226" s="384"/>
      <c r="AQ226" s="384"/>
      <c r="AR226" s="384"/>
      <c r="AS226" s="384"/>
      <c r="AT226" s="384"/>
      <c r="AU226" s="384"/>
      <c r="AV226" s="384"/>
      <c r="AW226" s="384"/>
      <c r="AX226" s="349">
        <v>20000000</v>
      </c>
      <c r="AY226" s="384"/>
      <c r="AZ226" s="384">
        <v>12000000</v>
      </c>
      <c r="BA226" s="384"/>
      <c r="BB226" s="384"/>
      <c r="BC226" s="384"/>
      <c r="BD226" s="384"/>
      <c r="BE226" s="384"/>
      <c r="BF226" s="47"/>
      <c r="BG226" s="46"/>
      <c r="BH226" s="47"/>
      <c r="BI226" s="47"/>
      <c r="BJ226" s="102"/>
      <c r="BK226" s="748"/>
      <c r="BL226" s="486"/>
      <c r="BM226" s="47"/>
    </row>
    <row r="227" spans="1:65" s="48" customFormat="1" ht="65.099999999999994" customHeight="1" x14ac:dyDescent="0.25">
      <c r="A227" s="699"/>
      <c r="B227" s="533"/>
      <c r="C227" s="545"/>
      <c r="D227" s="533"/>
      <c r="E227" s="541"/>
      <c r="F227" s="706"/>
      <c r="G227" s="533"/>
      <c r="H227" s="541" t="s">
        <v>1508</v>
      </c>
      <c r="I227" s="541" t="s">
        <v>1514</v>
      </c>
      <c r="J227" s="631">
        <v>0.5</v>
      </c>
      <c r="K227" s="105" t="s">
        <v>1515</v>
      </c>
      <c r="L227" s="381"/>
      <c r="M227" s="383" t="s">
        <v>725</v>
      </c>
      <c r="N227" s="381">
        <v>1</v>
      </c>
      <c r="O227" s="381">
        <v>0</v>
      </c>
      <c r="P227" s="381">
        <v>0</v>
      </c>
      <c r="Q227" s="381">
        <v>0</v>
      </c>
      <c r="R227" s="456">
        <v>0</v>
      </c>
      <c r="S227" s="393">
        <f t="shared" si="17"/>
        <v>0</v>
      </c>
      <c r="T227" s="451">
        <f t="shared" si="18"/>
        <v>0</v>
      </c>
      <c r="U227" s="47"/>
      <c r="V227" s="103">
        <v>45658</v>
      </c>
      <c r="W227" s="103">
        <v>46022</v>
      </c>
      <c r="X227" s="104"/>
      <c r="Y227" s="408"/>
      <c r="Z227" s="381" t="s">
        <v>1322</v>
      </c>
      <c r="AA227" s="105" t="s">
        <v>1458</v>
      </c>
      <c r="AB227" s="105" t="s">
        <v>1478</v>
      </c>
      <c r="AC227" s="389" t="s">
        <v>737</v>
      </c>
      <c r="AD227" s="383" t="s">
        <v>228</v>
      </c>
      <c r="AE227" s="149">
        <v>0</v>
      </c>
      <c r="AF227" s="381" t="s">
        <v>228</v>
      </c>
      <c r="AG227" s="642"/>
      <c r="AH227" s="78"/>
      <c r="AI227" s="149">
        <v>0</v>
      </c>
      <c r="AJ227" s="149">
        <v>0</v>
      </c>
      <c r="AK227" s="107"/>
      <c r="AL227" s="108">
        <v>0</v>
      </c>
      <c r="AM227" s="109"/>
      <c r="AN227" s="642"/>
      <c r="AO227" s="554"/>
      <c r="AP227" s="384"/>
      <c r="AQ227" s="384"/>
      <c r="AR227" s="384"/>
      <c r="AS227" s="384"/>
      <c r="AT227" s="384"/>
      <c r="AU227" s="384"/>
      <c r="AV227" s="384"/>
      <c r="AW227" s="384"/>
      <c r="AX227" s="349">
        <v>0</v>
      </c>
      <c r="AY227" s="384"/>
      <c r="AZ227" s="384">
        <v>0</v>
      </c>
      <c r="BA227" s="384"/>
      <c r="BB227" s="384"/>
      <c r="BC227" s="384"/>
      <c r="BD227" s="384"/>
      <c r="BE227" s="384"/>
      <c r="BF227" s="47"/>
      <c r="BG227" s="46"/>
      <c r="BH227" s="47"/>
      <c r="BI227" s="47"/>
      <c r="BJ227" s="102"/>
      <c r="BK227" s="748"/>
      <c r="BL227" s="486"/>
      <c r="BM227" s="47"/>
    </row>
    <row r="228" spans="1:65" s="48" customFormat="1" ht="65.099999999999994" customHeight="1" thickBot="1" x14ac:dyDescent="0.3">
      <c r="A228" s="702"/>
      <c r="B228" s="651"/>
      <c r="C228" s="639"/>
      <c r="D228" s="651"/>
      <c r="E228" s="634"/>
      <c r="F228" s="710"/>
      <c r="G228" s="535"/>
      <c r="H228" s="634"/>
      <c r="I228" s="634"/>
      <c r="J228" s="632"/>
      <c r="K228" s="134" t="s">
        <v>1516</v>
      </c>
      <c r="L228" s="378"/>
      <c r="M228" s="411" t="s">
        <v>725</v>
      </c>
      <c r="N228" s="378">
        <v>1</v>
      </c>
      <c r="O228" s="378">
        <v>0</v>
      </c>
      <c r="P228" s="378">
        <v>0</v>
      </c>
      <c r="Q228" s="378">
        <v>0</v>
      </c>
      <c r="R228" s="458">
        <v>0.2</v>
      </c>
      <c r="S228" s="393">
        <f t="shared" si="17"/>
        <v>0.2</v>
      </c>
      <c r="T228" s="451">
        <f t="shared" si="18"/>
        <v>0.2</v>
      </c>
      <c r="U228" s="155"/>
      <c r="V228" s="200">
        <v>45658</v>
      </c>
      <c r="W228" s="200">
        <v>46022</v>
      </c>
      <c r="X228" s="201"/>
      <c r="Y228" s="202"/>
      <c r="Z228" s="378" t="s">
        <v>1322</v>
      </c>
      <c r="AA228" s="134" t="s">
        <v>1458</v>
      </c>
      <c r="AB228" s="134" t="s">
        <v>1478</v>
      </c>
      <c r="AC228" s="393" t="s">
        <v>737</v>
      </c>
      <c r="AD228" s="411" t="s">
        <v>228</v>
      </c>
      <c r="AE228" s="275">
        <v>0</v>
      </c>
      <c r="AF228" s="378" t="s">
        <v>228</v>
      </c>
      <c r="AG228" s="546"/>
      <c r="AH228" s="245"/>
      <c r="AI228" s="275">
        <v>0</v>
      </c>
      <c r="AJ228" s="275">
        <v>0</v>
      </c>
      <c r="AK228" s="205"/>
      <c r="AL228" s="206">
        <v>0</v>
      </c>
      <c r="AM228" s="207"/>
      <c r="AN228" s="546"/>
      <c r="AO228" s="578"/>
      <c r="AP228" s="398"/>
      <c r="AQ228" s="398"/>
      <c r="AR228" s="398"/>
      <c r="AS228" s="398"/>
      <c r="AT228" s="398"/>
      <c r="AU228" s="398"/>
      <c r="AV228" s="398"/>
      <c r="AW228" s="398"/>
      <c r="AX228" s="350">
        <v>0</v>
      </c>
      <c r="AY228" s="398"/>
      <c r="AZ228" s="398">
        <v>0</v>
      </c>
      <c r="BA228" s="398"/>
      <c r="BB228" s="398"/>
      <c r="BC228" s="398"/>
      <c r="BD228" s="398"/>
      <c r="BE228" s="398"/>
      <c r="BF228" s="47"/>
      <c r="BG228" s="46"/>
      <c r="BH228" s="47"/>
      <c r="BI228" s="47"/>
      <c r="BJ228" s="102"/>
      <c r="BK228" s="749"/>
      <c r="BL228" s="486"/>
      <c r="BM228" s="47"/>
    </row>
    <row r="229" spans="1:65" s="48" customFormat="1" ht="65.099999999999994" customHeight="1" thickBot="1" x14ac:dyDescent="0.3">
      <c r="A229" s="118"/>
      <c r="B229" s="391"/>
      <c r="C229" s="392"/>
      <c r="D229" s="401"/>
      <c r="E229" s="672" t="s">
        <v>605</v>
      </c>
      <c r="F229" s="673"/>
      <c r="G229" s="673"/>
      <c r="H229" s="673"/>
      <c r="I229" s="673"/>
      <c r="J229" s="673"/>
      <c r="K229" s="673"/>
      <c r="L229" s="673"/>
      <c r="M229" s="673"/>
      <c r="N229" s="673"/>
      <c r="O229" s="673"/>
      <c r="P229" s="673"/>
      <c r="Q229" s="673"/>
      <c r="R229" s="673"/>
      <c r="S229" s="340"/>
      <c r="T229" s="460">
        <f>+AVERAGE(T225:T228)</f>
        <v>0.35</v>
      </c>
      <c r="U229" s="328"/>
      <c r="V229" s="329"/>
      <c r="W229" s="329"/>
      <c r="X229" s="330"/>
      <c r="Y229" s="331"/>
      <c r="Z229" s="404"/>
      <c r="AA229" s="332"/>
      <c r="AB229" s="332"/>
      <c r="AC229" s="92"/>
      <c r="AD229" s="344"/>
      <c r="AE229" s="333"/>
      <c r="AF229" s="404"/>
      <c r="AG229" s="404"/>
      <c r="AH229" s="404"/>
      <c r="AI229" s="404"/>
      <c r="AJ229" s="404"/>
      <c r="AK229" s="126">
        <v>50000000</v>
      </c>
      <c r="AL229" s="346">
        <f>SUM(AL225:AL228)</f>
        <v>50000000</v>
      </c>
      <c r="AM229" s="441">
        <v>50000000</v>
      </c>
      <c r="AN229" s="432"/>
      <c r="AO229" s="433"/>
      <c r="AP229" s="434"/>
      <c r="AQ229" s="434"/>
      <c r="AR229" s="434"/>
      <c r="AS229" s="434"/>
      <c r="AT229" s="435">
        <v>20000000</v>
      </c>
      <c r="AU229" s="436">
        <f>+AT229/AK229</f>
        <v>0.4</v>
      </c>
      <c r="AV229" s="437">
        <v>4000000</v>
      </c>
      <c r="AW229" s="438">
        <f>+AV229/AK229</f>
        <v>0.08</v>
      </c>
      <c r="AX229" s="439">
        <f>SUM(AX225:AX228)</f>
        <v>20000000</v>
      </c>
      <c r="AY229" s="440">
        <f>+AX229/AL229</f>
        <v>0.4</v>
      </c>
      <c r="AZ229" s="439">
        <f>SUM(AZ225:AZ228)</f>
        <v>12000000</v>
      </c>
      <c r="BA229" s="440">
        <f>+AZ229/AL229</f>
        <v>0.24</v>
      </c>
      <c r="BB229" s="441">
        <v>50000000</v>
      </c>
      <c r="BC229" s="442">
        <f>+BB229/AM229</f>
        <v>1</v>
      </c>
      <c r="BD229" s="443">
        <v>50000000</v>
      </c>
      <c r="BE229" s="442">
        <f>+BD229/AM229</f>
        <v>1</v>
      </c>
      <c r="BF229" s="47"/>
      <c r="BG229" s="46"/>
      <c r="BH229" s="47"/>
      <c r="BI229" s="47"/>
      <c r="BJ229" s="102"/>
      <c r="BK229" s="381"/>
      <c r="BL229" s="486"/>
      <c r="BM229" s="47"/>
    </row>
    <row r="230" spans="1:65" s="48" customFormat="1" ht="65.099999999999994" customHeight="1" thickBot="1" x14ac:dyDescent="0.3">
      <c r="A230" s="381"/>
      <c r="B230" s="381"/>
      <c r="C230" s="380"/>
      <c r="D230" s="384"/>
      <c r="E230" s="334"/>
      <c r="F230" s="335"/>
      <c r="G230" s="335"/>
      <c r="H230" s="335"/>
      <c r="I230" s="335"/>
      <c r="J230" s="335"/>
      <c r="K230" s="335"/>
      <c r="L230" s="335"/>
      <c r="M230" s="335"/>
      <c r="N230" s="335"/>
      <c r="O230" s="335"/>
      <c r="P230" s="335"/>
      <c r="Q230" s="335"/>
      <c r="R230" s="335"/>
      <c r="S230" s="335"/>
      <c r="T230" s="360"/>
      <c r="U230" s="215"/>
      <c r="V230" s="112"/>
      <c r="W230" s="112"/>
      <c r="X230" s="113"/>
      <c r="Y230" s="409"/>
      <c r="Z230" s="400"/>
      <c r="AA230" s="115"/>
      <c r="AB230" s="115"/>
      <c r="AC230" s="397"/>
      <c r="AD230" s="343"/>
      <c r="AE230" s="193"/>
      <c r="AF230" s="400"/>
      <c r="AG230" s="728" t="s">
        <v>706</v>
      </c>
      <c r="AH230" s="729"/>
      <c r="AI230" s="729"/>
      <c r="AJ230" s="730"/>
      <c r="AK230" s="278">
        <f>+AK229+AK209</f>
        <v>545000000</v>
      </c>
      <c r="AL230" s="336"/>
      <c r="AM230" s="337"/>
      <c r="AN230" s="338"/>
      <c r="AO230" s="339"/>
      <c r="AP230" s="382"/>
      <c r="AQ230" s="382"/>
      <c r="AR230" s="382"/>
      <c r="AS230" s="382"/>
      <c r="AT230" s="285"/>
      <c r="AU230" s="280"/>
      <c r="AV230" s="285"/>
      <c r="AW230" s="280"/>
      <c r="AX230" s="280"/>
      <c r="AY230" s="280"/>
      <c r="AZ230" s="280"/>
      <c r="BA230" s="280"/>
      <c r="BB230" s="412"/>
      <c r="BC230" s="412"/>
      <c r="BD230" s="412"/>
      <c r="BE230" s="412"/>
      <c r="BF230" s="47"/>
      <c r="BG230" s="46"/>
      <c r="BH230" s="47"/>
      <c r="BI230" s="47"/>
      <c r="BJ230" s="102"/>
      <c r="BK230" s="378"/>
      <c r="BL230" s="486"/>
      <c r="BM230" s="47"/>
    </row>
    <row r="231" spans="1:65" s="48" customFormat="1" ht="65.099999999999994" customHeight="1" x14ac:dyDescent="0.25">
      <c r="A231" s="717" t="s">
        <v>524</v>
      </c>
      <c r="B231" s="536" t="s">
        <v>525</v>
      </c>
      <c r="C231" s="540" t="s">
        <v>1070</v>
      </c>
      <c r="D231" s="537">
        <v>1</v>
      </c>
      <c r="E231" s="594" t="s">
        <v>606</v>
      </c>
      <c r="F231" s="705">
        <v>2024130010168</v>
      </c>
      <c r="G231" s="678" t="s">
        <v>1517</v>
      </c>
      <c r="H231" s="684" t="s">
        <v>1518</v>
      </c>
      <c r="I231" s="594" t="s">
        <v>1519</v>
      </c>
      <c r="J231" s="670">
        <v>1</v>
      </c>
      <c r="K231" s="450" t="s">
        <v>1520</v>
      </c>
      <c r="L231" s="379"/>
      <c r="M231" s="413" t="s">
        <v>877</v>
      </c>
      <c r="N231" s="379" t="s">
        <v>228</v>
      </c>
      <c r="O231" s="379">
        <v>0</v>
      </c>
      <c r="P231" s="379">
        <v>1</v>
      </c>
      <c r="Q231" s="379">
        <v>1</v>
      </c>
      <c r="R231" s="455">
        <v>0</v>
      </c>
      <c r="S231" s="394">
        <f t="shared" si="17"/>
        <v>2</v>
      </c>
      <c r="T231" s="451"/>
      <c r="U231" s="145"/>
      <c r="V231" s="235">
        <v>45658</v>
      </c>
      <c r="W231" s="235">
        <v>46022</v>
      </c>
      <c r="X231" s="236"/>
      <c r="Y231" s="286"/>
      <c r="Z231" s="341" t="s">
        <v>1273</v>
      </c>
      <c r="AA231" s="320" t="s">
        <v>839</v>
      </c>
      <c r="AB231" s="320" t="s">
        <v>1078</v>
      </c>
      <c r="AC231" s="379" t="s">
        <v>737</v>
      </c>
      <c r="AD231" s="413" t="s">
        <v>228</v>
      </c>
      <c r="AE231" s="379" t="s">
        <v>228</v>
      </c>
      <c r="AF231" s="240" t="s">
        <v>228</v>
      </c>
      <c r="AG231" s="537" t="s">
        <v>717</v>
      </c>
      <c r="AH231" s="379"/>
      <c r="AI231" s="327" t="s">
        <v>228</v>
      </c>
      <c r="AJ231" s="327">
        <v>0</v>
      </c>
      <c r="AK231" s="132"/>
      <c r="AL231" s="237">
        <v>0</v>
      </c>
      <c r="AM231" s="238"/>
      <c r="AN231" s="694" t="s">
        <v>717</v>
      </c>
      <c r="AO231" s="580" t="s">
        <v>1521</v>
      </c>
      <c r="AP231" s="412"/>
      <c r="AQ231" s="412"/>
      <c r="AR231" s="412"/>
      <c r="AS231" s="412"/>
      <c r="AT231" s="412"/>
      <c r="AU231" s="412"/>
      <c r="AV231" s="412"/>
      <c r="AW231" s="412"/>
      <c r="AX231" s="354">
        <v>0</v>
      </c>
      <c r="AY231" s="412"/>
      <c r="AZ231" s="354">
        <v>0</v>
      </c>
      <c r="BA231" s="412"/>
      <c r="BB231" s="412"/>
      <c r="BC231" s="412"/>
      <c r="BD231" s="412"/>
      <c r="BE231" s="412"/>
      <c r="BF231" s="47"/>
      <c r="BG231" s="383" t="s">
        <v>1522</v>
      </c>
      <c r="BH231" s="47"/>
      <c r="BI231" s="47"/>
      <c r="BJ231" s="102"/>
      <c r="BK231" s="750" t="s">
        <v>1523</v>
      </c>
      <c r="BL231" s="486"/>
      <c r="BM231" s="640" t="s">
        <v>1523</v>
      </c>
    </row>
    <row r="232" spans="1:65" s="48" customFormat="1" ht="65.099999999999994" customHeight="1" x14ac:dyDescent="0.25">
      <c r="A232" s="699"/>
      <c r="B232" s="536"/>
      <c r="C232" s="545"/>
      <c r="D232" s="533"/>
      <c r="E232" s="541"/>
      <c r="F232" s="706"/>
      <c r="G232" s="679"/>
      <c r="H232" s="629"/>
      <c r="I232" s="541"/>
      <c r="J232" s="631"/>
      <c r="K232" s="452" t="s">
        <v>1524</v>
      </c>
      <c r="L232" s="381"/>
      <c r="M232" s="383" t="s">
        <v>1525</v>
      </c>
      <c r="N232" s="381">
        <v>1</v>
      </c>
      <c r="O232" s="381">
        <v>0</v>
      </c>
      <c r="P232" s="381">
        <v>1</v>
      </c>
      <c r="Q232" s="381">
        <v>0</v>
      </c>
      <c r="R232" s="456">
        <v>1</v>
      </c>
      <c r="S232" s="393">
        <f t="shared" si="17"/>
        <v>2</v>
      </c>
      <c r="T232" s="446">
        <v>1</v>
      </c>
      <c r="U232" s="47"/>
      <c r="V232" s="103">
        <v>45658</v>
      </c>
      <c r="W232" s="103">
        <v>46022</v>
      </c>
      <c r="X232" s="104"/>
      <c r="Y232" s="408"/>
      <c r="Z232" s="406" t="s">
        <v>1273</v>
      </c>
      <c r="AA232" s="244" t="s">
        <v>839</v>
      </c>
      <c r="AB232" s="244" t="s">
        <v>1078</v>
      </c>
      <c r="AC232" s="381" t="s">
        <v>668</v>
      </c>
      <c r="AD232" s="383" t="s">
        <v>1526</v>
      </c>
      <c r="AE232" s="199">
        <v>20000000</v>
      </c>
      <c r="AF232" s="381" t="s">
        <v>1438</v>
      </c>
      <c r="AG232" s="533"/>
      <c r="AH232" s="381"/>
      <c r="AI232" s="231">
        <v>20000000</v>
      </c>
      <c r="AJ232" s="231">
        <v>20000000</v>
      </c>
      <c r="AK232" s="107"/>
      <c r="AL232" s="108">
        <v>20000000</v>
      </c>
      <c r="AM232" s="109"/>
      <c r="AN232" s="645"/>
      <c r="AO232" s="554"/>
      <c r="AP232" s="384"/>
      <c r="AQ232" s="384"/>
      <c r="AR232" s="384"/>
      <c r="AS232" s="384"/>
      <c r="AT232" s="384"/>
      <c r="AU232" s="384"/>
      <c r="AV232" s="384"/>
      <c r="AW232" s="384"/>
      <c r="AX232" s="349">
        <v>20000000</v>
      </c>
      <c r="AY232" s="384"/>
      <c r="AZ232" s="349">
        <v>0</v>
      </c>
      <c r="BA232" s="384"/>
      <c r="BB232" s="384"/>
      <c r="BC232" s="384"/>
      <c r="BD232" s="384"/>
      <c r="BE232" s="384"/>
      <c r="BF232" s="47"/>
      <c r="BG232" s="383" t="s">
        <v>1527</v>
      </c>
      <c r="BH232" s="47"/>
      <c r="BI232" s="47"/>
      <c r="BJ232" s="102"/>
      <c r="BK232" s="748"/>
      <c r="BL232" s="486"/>
      <c r="BM232" s="640"/>
    </row>
    <row r="233" spans="1:65" s="48" customFormat="1" ht="65.099999999999994" customHeight="1" x14ac:dyDescent="0.25">
      <c r="A233" s="699"/>
      <c r="B233" s="536"/>
      <c r="C233" s="545"/>
      <c r="D233" s="533"/>
      <c r="E233" s="541"/>
      <c r="F233" s="706"/>
      <c r="G233" s="679"/>
      <c r="H233" s="629"/>
      <c r="I233" s="541"/>
      <c r="J233" s="631"/>
      <c r="K233" s="452" t="s">
        <v>1528</v>
      </c>
      <c r="L233" s="381"/>
      <c r="M233" s="383" t="s">
        <v>1529</v>
      </c>
      <c r="N233" s="381">
        <v>1</v>
      </c>
      <c r="O233" s="381">
        <v>0.25</v>
      </c>
      <c r="P233" s="381">
        <v>0.25</v>
      </c>
      <c r="Q233" s="381">
        <v>0</v>
      </c>
      <c r="R233" s="456">
        <v>0.5</v>
      </c>
      <c r="S233" s="393">
        <f t="shared" si="17"/>
        <v>1</v>
      </c>
      <c r="T233" s="446">
        <f>+S233/N233</f>
        <v>1</v>
      </c>
      <c r="U233" s="47"/>
      <c r="V233" s="103">
        <v>45658</v>
      </c>
      <c r="W233" s="103">
        <v>46022</v>
      </c>
      <c r="X233" s="104"/>
      <c r="Y233" s="389" t="s">
        <v>1530</v>
      </c>
      <c r="Z233" s="406" t="s">
        <v>1273</v>
      </c>
      <c r="AA233" s="244" t="s">
        <v>839</v>
      </c>
      <c r="AB233" s="244" t="s">
        <v>1078</v>
      </c>
      <c r="AC233" s="381" t="s">
        <v>737</v>
      </c>
      <c r="AD233" s="383" t="s">
        <v>228</v>
      </c>
      <c r="AE233" s="381" t="s">
        <v>228</v>
      </c>
      <c r="AF233" s="199" t="s">
        <v>228</v>
      </c>
      <c r="AG233" s="533"/>
      <c r="AH233" s="381"/>
      <c r="AI233" s="146" t="s">
        <v>228</v>
      </c>
      <c r="AJ233" s="146">
        <v>0</v>
      </c>
      <c r="AK233" s="107"/>
      <c r="AL233" s="108">
        <v>0</v>
      </c>
      <c r="AM233" s="109"/>
      <c r="AN233" s="645"/>
      <c r="AO233" s="554"/>
      <c r="AP233" s="384"/>
      <c r="AQ233" s="384"/>
      <c r="AR233" s="384"/>
      <c r="AS233" s="384"/>
      <c r="AT233" s="384"/>
      <c r="AU233" s="384"/>
      <c r="AV233" s="384"/>
      <c r="AW233" s="384"/>
      <c r="AX233" s="349">
        <v>0</v>
      </c>
      <c r="AY233" s="384"/>
      <c r="AZ233" s="349">
        <v>0</v>
      </c>
      <c r="BA233" s="384"/>
      <c r="BB233" s="384"/>
      <c r="BC233" s="384"/>
      <c r="BD233" s="384"/>
      <c r="BE233" s="384"/>
      <c r="BF233" s="47"/>
      <c r="BG233" s="383" t="s">
        <v>1531</v>
      </c>
      <c r="BH233" s="47"/>
      <c r="BI233" s="47"/>
      <c r="BJ233" s="224" t="s">
        <v>1532</v>
      </c>
      <c r="BK233" s="748"/>
      <c r="BL233" s="486"/>
      <c r="BM233" s="640"/>
    </row>
    <row r="234" spans="1:65" s="48" customFormat="1" ht="65.099999999999994" customHeight="1" x14ac:dyDescent="0.25">
      <c r="A234" s="699"/>
      <c r="B234" s="536"/>
      <c r="C234" s="545"/>
      <c r="D234" s="533"/>
      <c r="E234" s="541"/>
      <c r="F234" s="706"/>
      <c r="G234" s="679"/>
      <c r="H234" s="629"/>
      <c r="I234" s="541"/>
      <c r="J234" s="631"/>
      <c r="K234" s="105" t="s">
        <v>1533</v>
      </c>
      <c r="L234" s="381"/>
      <c r="M234" s="383" t="s">
        <v>1534</v>
      </c>
      <c r="N234" s="381">
        <v>1</v>
      </c>
      <c r="O234" s="381">
        <v>0</v>
      </c>
      <c r="P234" s="381">
        <v>0</v>
      </c>
      <c r="Q234" s="381">
        <v>1</v>
      </c>
      <c r="R234" s="456">
        <v>0</v>
      </c>
      <c r="S234" s="393">
        <f t="shared" si="17"/>
        <v>1</v>
      </c>
      <c r="T234" s="446">
        <f>+S234/N234</f>
        <v>1</v>
      </c>
      <c r="U234" s="47"/>
      <c r="V234" s="103">
        <v>45658</v>
      </c>
      <c r="W234" s="103">
        <v>45636</v>
      </c>
      <c r="X234" s="104"/>
      <c r="Y234" s="408"/>
      <c r="Z234" s="406" t="s">
        <v>1273</v>
      </c>
      <c r="AA234" s="244" t="s">
        <v>839</v>
      </c>
      <c r="AB234" s="244" t="s">
        <v>1078</v>
      </c>
      <c r="AC234" s="381" t="s">
        <v>668</v>
      </c>
      <c r="AD234" s="383" t="s">
        <v>1535</v>
      </c>
      <c r="AE234" s="199">
        <v>50000000</v>
      </c>
      <c r="AF234" s="381" t="s">
        <v>1438</v>
      </c>
      <c r="AG234" s="533"/>
      <c r="AH234" s="381"/>
      <c r="AI234" s="231">
        <v>50000000</v>
      </c>
      <c r="AJ234" s="231">
        <v>100000000</v>
      </c>
      <c r="AK234" s="107"/>
      <c r="AL234" s="108">
        <v>100000000</v>
      </c>
      <c r="AM234" s="109"/>
      <c r="AN234" s="645"/>
      <c r="AO234" s="554"/>
      <c r="AP234" s="384"/>
      <c r="AQ234" s="384"/>
      <c r="AR234" s="384"/>
      <c r="AS234" s="384"/>
      <c r="AT234" s="384"/>
      <c r="AU234" s="384"/>
      <c r="AV234" s="384"/>
      <c r="AW234" s="384"/>
      <c r="AX234" s="349">
        <v>100000000</v>
      </c>
      <c r="AY234" s="384"/>
      <c r="AZ234" s="349">
        <v>0</v>
      </c>
      <c r="BA234" s="384"/>
      <c r="BB234" s="384"/>
      <c r="BC234" s="384"/>
      <c r="BD234" s="384"/>
      <c r="BE234" s="384"/>
      <c r="BF234" s="47"/>
      <c r="BG234" s="383" t="s">
        <v>1536</v>
      </c>
      <c r="BH234" s="47"/>
      <c r="BI234" s="47"/>
      <c r="BJ234" s="111"/>
      <c r="BK234" s="748"/>
      <c r="BL234" s="486"/>
      <c r="BM234" s="640"/>
    </row>
    <row r="235" spans="1:65" s="48" customFormat="1" ht="65.099999999999994" customHeight="1" x14ac:dyDescent="0.25">
      <c r="A235" s="699"/>
      <c r="B235" s="536"/>
      <c r="C235" s="545"/>
      <c r="D235" s="533"/>
      <c r="E235" s="541"/>
      <c r="F235" s="706"/>
      <c r="G235" s="679"/>
      <c r="H235" s="629"/>
      <c r="I235" s="541"/>
      <c r="J235" s="631"/>
      <c r="K235" s="105" t="s">
        <v>1533</v>
      </c>
      <c r="L235" s="381"/>
      <c r="M235" s="383" t="s">
        <v>1537</v>
      </c>
      <c r="N235" s="381" t="s">
        <v>228</v>
      </c>
      <c r="O235" s="381">
        <v>0</v>
      </c>
      <c r="P235" s="381">
        <v>0</v>
      </c>
      <c r="Q235" s="381">
        <v>1</v>
      </c>
      <c r="R235" s="456">
        <v>0</v>
      </c>
      <c r="S235" s="393">
        <f t="shared" si="17"/>
        <v>1</v>
      </c>
      <c r="T235" s="446"/>
      <c r="U235" s="47"/>
      <c r="V235" s="103">
        <v>45658</v>
      </c>
      <c r="W235" s="103">
        <v>46022</v>
      </c>
      <c r="X235" s="104"/>
      <c r="Y235" s="408"/>
      <c r="Z235" s="406" t="s">
        <v>1273</v>
      </c>
      <c r="AA235" s="244" t="s">
        <v>839</v>
      </c>
      <c r="AB235" s="244" t="s">
        <v>1078</v>
      </c>
      <c r="AC235" s="381" t="s">
        <v>737</v>
      </c>
      <c r="AD235" s="383" t="s">
        <v>228</v>
      </c>
      <c r="AE235" s="381" t="s">
        <v>228</v>
      </c>
      <c r="AF235" s="199" t="s">
        <v>228</v>
      </c>
      <c r="AG235" s="533"/>
      <c r="AH235" s="381"/>
      <c r="AI235" s="146" t="s">
        <v>228</v>
      </c>
      <c r="AJ235" s="231">
        <v>0</v>
      </c>
      <c r="AK235" s="107"/>
      <c r="AL235" s="108">
        <v>0</v>
      </c>
      <c r="AM235" s="109"/>
      <c r="AN235" s="645"/>
      <c r="AO235" s="554"/>
      <c r="AP235" s="384"/>
      <c r="AQ235" s="384"/>
      <c r="AR235" s="384"/>
      <c r="AS235" s="384"/>
      <c r="AT235" s="384"/>
      <c r="AU235" s="384"/>
      <c r="AV235" s="384"/>
      <c r="AW235" s="384"/>
      <c r="AX235" s="349">
        <v>0</v>
      </c>
      <c r="AY235" s="384"/>
      <c r="AZ235" s="349">
        <v>0</v>
      </c>
      <c r="BA235" s="384"/>
      <c r="BB235" s="384"/>
      <c r="BC235" s="384"/>
      <c r="BD235" s="384"/>
      <c r="BE235" s="384"/>
      <c r="BF235" s="47"/>
      <c r="BG235" s="46"/>
      <c r="BH235" s="47"/>
      <c r="BI235" s="47"/>
      <c r="BJ235" s="102"/>
      <c r="BK235" s="748"/>
      <c r="BL235" s="486"/>
      <c r="BM235" s="640"/>
    </row>
    <row r="236" spans="1:65" s="48" customFormat="1" ht="65.099999999999994" customHeight="1" x14ac:dyDescent="0.25">
      <c r="A236" s="699"/>
      <c r="B236" s="536"/>
      <c r="C236" s="545"/>
      <c r="D236" s="533"/>
      <c r="E236" s="541"/>
      <c r="F236" s="706"/>
      <c r="G236" s="679"/>
      <c r="H236" s="629"/>
      <c r="I236" s="541"/>
      <c r="J236" s="631"/>
      <c r="K236" s="452" t="s">
        <v>1538</v>
      </c>
      <c r="L236" s="381"/>
      <c r="M236" s="383" t="s">
        <v>1539</v>
      </c>
      <c r="N236" s="381">
        <v>2000</v>
      </c>
      <c r="O236" s="381">
        <v>309</v>
      </c>
      <c r="P236" s="381">
        <v>926</v>
      </c>
      <c r="Q236" s="381">
        <v>604</v>
      </c>
      <c r="R236" s="456">
        <v>203</v>
      </c>
      <c r="S236" s="393">
        <f t="shared" si="17"/>
        <v>2042</v>
      </c>
      <c r="T236" s="446">
        <v>1</v>
      </c>
      <c r="U236" s="47"/>
      <c r="V236" s="103">
        <v>45658</v>
      </c>
      <c r="W236" s="103">
        <v>46022</v>
      </c>
      <c r="X236" s="104"/>
      <c r="Y236" s="381" t="s">
        <v>1540</v>
      </c>
      <c r="Z236" s="406" t="s">
        <v>1273</v>
      </c>
      <c r="AA236" s="244" t="s">
        <v>839</v>
      </c>
      <c r="AB236" s="244" t="s">
        <v>1078</v>
      </c>
      <c r="AC236" s="381" t="s">
        <v>668</v>
      </c>
      <c r="AD236" s="383" t="s">
        <v>1541</v>
      </c>
      <c r="AE236" s="199">
        <v>280000000</v>
      </c>
      <c r="AF236" s="199" t="s">
        <v>1438</v>
      </c>
      <c r="AG236" s="533"/>
      <c r="AH236" s="381"/>
      <c r="AI236" s="231">
        <v>280000000</v>
      </c>
      <c r="AJ236" s="231">
        <v>280000000</v>
      </c>
      <c r="AK236" s="107"/>
      <c r="AL236" s="108">
        <v>280000000</v>
      </c>
      <c r="AM236" s="109"/>
      <c r="AN236" s="645"/>
      <c r="AO236" s="554"/>
      <c r="AP236" s="384"/>
      <c r="AQ236" s="384"/>
      <c r="AR236" s="384"/>
      <c r="AS236" s="384"/>
      <c r="AT236" s="384"/>
      <c r="AU236" s="384"/>
      <c r="AV236" s="384"/>
      <c r="AW236" s="384"/>
      <c r="AX236" s="349">
        <v>125833333</v>
      </c>
      <c r="AY236" s="384"/>
      <c r="AZ236" s="349">
        <v>62000000</v>
      </c>
      <c r="BA236" s="384"/>
      <c r="BB236" s="384"/>
      <c r="BC236" s="384"/>
      <c r="BD236" s="384"/>
      <c r="BE236" s="384"/>
      <c r="BF236" s="47"/>
      <c r="BG236" s="383" t="s">
        <v>1542</v>
      </c>
      <c r="BH236" s="47"/>
      <c r="BI236" s="47"/>
      <c r="BJ236" s="175" t="s">
        <v>1543</v>
      </c>
      <c r="BK236" s="748"/>
      <c r="BL236" s="486"/>
      <c r="BM236" s="640"/>
    </row>
    <row r="237" spans="1:65" s="48" customFormat="1" ht="65.099999999999994" customHeight="1" thickBot="1" x14ac:dyDescent="0.3">
      <c r="A237" s="702"/>
      <c r="B237" s="536"/>
      <c r="C237" s="639"/>
      <c r="D237" s="651"/>
      <c r="E237" s="637"/>
      <c r="F237" s="707"/>
      <c r="G237" s="690"/>
      <c r="H237" s="688"/>
      <c r="I237" s="637"/>
      <c r="J237" s="635"/>
      <c r="K237" s="484" t="s">
        <v>1544</v>
      </c>
      <c r="L237" s="400"/>
      <c r="M237" s="343" t="s">
        <v>1545</v>
      </c>
      <c r="N237" s="400">
        <v>1</v>
      </c>
      <c r="O237" s="400">
        <v>0</v>
      </c>
      <c r="P237" s="400">
        <v>1</v>
      </c>
      <c r="Q237" s="400">
        <v>0</v>
      </c>
      <c r="R237" s="475">
        <v>0</v>
      </c>
      <c r="S237" s="393">
        <f t="shared" si="17"/>
        <v>1</v>
      </c>
      <c r="T237" s="446">
        <f>+S237/N237</f>
        <v>1</v>
      </c>
      <c r="U237" s="215"/>
      <c r="V237" s="112">
        <v>45658</v>
      </c>
      <c r="W237" s="112">
        <v>45636</v>
      </c>
      <c r="X237" s="113"/>
      <c r="Y237" s="409"/>
      <c r="Z237" s="407" t="s">
        <v>1273</v>
      </c>
      <c r="AA237" s="270" t="s">
        <v>839</v>
      </c>
      <c r="AB237" s="270" t="s">
        <v>1078</v>
      </c>
      <c r="AC237" s="400" t="s">
        <v>668</v>
      </c>
      <c r="AD237" s="343" t="s">
        <v>1546</v>
      </c>
      <c r="AE237" s="170">
        <v>150000000</v>
      </c>
      <c r="AF237" s="400" t="s">
        <v>1547</v>
      </c>
      <c r="AG237" s="651"/>
      <c r="AH237" s="400"/>
      <c r="AI237" s="164">
        <v>150000000</v>
      </c>
      <c r="AJ237" s="231">
        <v>150000000</v>
      </c>
      <c r="AK237" s="107"/>
      <c r="AL237" s="108">
        <v>150000000</v>
      </c>
      <c r="AM237" s="207"/>
      <c r="AN237" s="646"/>
      <c r="AO237" s="649"/>
      <c r="AP237" s="398"/>
      <c r="AQ237" s="398"/>
      <c r="AR237" s="398"/>
      <c r="AS237" s="398"/>
      <c r="AT237" s="398"/>
      <c r="AU237" s="398"/>
      <c r="AV237" s="398"/>
      <c r="AW237" s="398"/>
      <c r="AX237" s="350">
        <v>0</v>
      </c>
      <c r="AY237" s="398"/>
      <c r="AZ237" s="350">
        <v>0</v>
      </c>
      <c r="BA237" s="398"/>
      <c r="BB237" s="398"/>
      <c r="BC237" s="398"/>
      <c r="BD237" s="398"/>
      <c r="BE237" s="398"/>
      <c r="BF237" s="47"/>
      <c r="BG237" s="383" t="s">
        <v>1548</v>
      </c>
      <c r="BH237" s="47"/>
      <c r="BI237" s="47"/>
      <c r="BJ237" s="102"/>
      <c r="BK237" s="749"/>
      <c r="BL237" s="486"/>
      <c r="BM237" s="640"/>
    </row>
    <row r="238" spans="1:65" s="48" customFormat="1" ht="65.099999999999994" customHeight="1" thickBot="1" x14ac:dyDescent="0.3">
      <c r="A238" s="118"/>
      <c r="B238" s="708"/>
      <c r="C238" s="392"/>
      <c r="D238" s="391"/>
      <c r="E238" s="652" t="s">
        <v>606</v>
      </c>
      <c r="F238" s="650"/>
      <c r="G238" s="650"/>
      <c r="H238" s="650"/>
      <c r="I238" s="650"/>
      <c r="J238" s="650"/>
      <c r="K238" s="650"/>
      <c r="L238" s="650"/>
      <c r="M238" s="650"/>
      <c r="N238" s="650"/>
      <c r="O238" s="650"/>
      <c r="P238" s="650"/>
      <c r="Q238" s="650"/>
      <c r="R238" s="650"/>
      <c r="S238" s="402"/>
      <c r="T238" s="460">
        <f>AVERAGE(T231:T237)</f>
        <v>1</v>
      </c>
      <c r="U238" s="216"/>
      <c r="V238" s="120"/>
      <c r="W238" s="120"/>
      <c r="X238" s="121"/>
      <c r="Y238" s="161"/>
      <c r="Z238" s="227"/>
      <c r="AA238" s="271"/>
      <c r="AB238" s="271"/>
      <c r="AC238" s="391"/>
      <c r="AD238" s="345"/>
      <c r="AE238" s="171"/>
      <c r="AF238" s="391"/>
      <c r="AG238" s="728" t="s">
        <v>706</v>
      </c>
      <c r="AH238" s="729"/>
      <c r="AI238" s="729"/>
      <c r="AJ238" s="730"/>
      <c r="AK238" s="126">
        <v>550000000</v>
      </c>
      <c r="AL238" s="346">
        <f>SUM(AL231:AL237)</f>
        <v>550000000</v>
      </c>
      <c r="AM238" s="441">
        <v>550000000</v>
      </c>
      <c r="AN238" s="432"/>
      <c r="AO238" s="433"/>
      <c r="AP238" s="434"/>
      <c r="AQ238" s="434"/>
      <c r="AR238" s="434"/>
      <c r="AS238" s="434"/>
      <c r="AT238" s="435">
        <v>167500000</v>
      </c>
      <c r="AU238" s="436">
        <f>+AT238/AK238</f>
        <v>0.30454545454545456</v>
      </c>
      <c r="AV238" s="437">
        <v>31000000</v>
      </c>
      <c r="AW238" s="438">
        <f>+AV238/AK238</f>
        <v>5.6363636363636366E-2</v>
      </c>
      <c r="AX238" s="439">
        <f>SUM(AX231:AX237)</f>
        <v>245833333</v>
      </c>
      <c r="AY238" s="440">
        <f>+AX238/AL238</f>
        <v>0.44696969636363637</v>
      </c>
      <c r="AZ238" s="439">
        <f>SUM(AZ231:AZ237)</f>
        <v>62000000</v>
      </c>
      <c r="BA238" s="440">
        <f>+AZ238/AL238</f>
        <v>0.11272727272727273</v>
      </c>
      <c r="BB238" s="441">
        <v>549999999</v>
      </c>
      <c r="BC238" s="442">
        <f>+BB238/AM238</f>
        <v>0.99999999818181817</v>
      </c>
      <c r="BD238" s="443">
        <v>549999999</v>
      </c>
      <c r="BE238" s="442">
        <f>+BD238/AM238</f>
        <v>0.99999999818181817</v>
      </c>
      <c r="BF238" s="47"/>
      <c r="BG238" s="46"/>
      <c r="BH238" s="47"/>
      <c r="BI238" s="47"/>
      <c r="BJ238" s="102"/>
      <c r="BK238" s="381"/>
      <c r="BL238" s="486"/>
      <c r="BM238" s="47"/>
    </row>
    <row r="239" spans="1:65" s="48" customFormat="1" ht="65.099999999999994" customHeight="1" x14ac:dyDescent="0.25">
      <c r="A239" s="698" t="s">
        <v>544</v>
      </c>
      <c r="B239" s="701" t="s">
        <v>545</v>
      </c>
      <c r="C239" s="638" t="s">
        <v>996</v>
      </c>
      <c r="D239" s="630">
        <v>1000</v>
      </c>
      <c r="E239" s="657" t="s">
        <v>607</v>
      </c>
      <c r="F239" s="653">
        <v>2024130010161</v>
      </c>
      <c r="G239" s="689" t="s">
        <v>1549</v>
      </c>
      <c r="H239" s="657" t="s">
        <v>1550</v>
      </c>
      <c r="I239" s="657" t="s">
        <v>1519</v>
      </c>
      <c r="J239" s="636">
        <v>0.7</v>
      </c>
      <c r="K239" s="96" t="s">
        <v>1551</v>
      </c>
      <c r="L239" s="405" t="s">
        <v>663</v>
      </c>
      <c r="M239" s="410" t="s">
        <v>1552</v>
      </c>
      <c r="N239" s="399">
        <v>600</v>
      </c>
      <c r="O239" s="399">
        <v>1</v>
      </c>
      <c r="P239" s="399">
        <v>1</v>
      </c>
      <c r="Q239" s="399">
        <v>3</v>
      </c>
      <c r="R239" s="474">
        <v>1000</v>
      </c>
      <c r="S239" s="393">
        <f t="shared" si="17"/>
        <v>1005</v>
      </c>
      <c r="T239" s="451">
        <v>1</v>
      </c>
      <c r="U239" s="214"/>
      <c r="V239" s="93">
        <v>45658</v>
      </c>
      <c r="W239" s="93">
        <v>46022</v>
      </c>
      <c r="X239" s="94"/>
      <c r="Y239" s="95"/>
      <c r="Z239" s="405" t="s">
        <v>665</v>
      </c>
      <c r="AA239" s="269" t="s">
        <v>714</v>
      </c>
      <c r="AB239" s="269" t="s">
        <v>1553</v>
      </c>
      <c r="AC239" s="399" t="s">
        <v>668</v>
      </c>
      <c r="AD239" s="410" t="s">
        <v>1554</v>
      </c>
      <c r="AE239" s="101">
        <v>49500000</v>
      </c>
      <c r="AF239" s="399" t="s">
        <v>677</v>
      </c>
      <c r="AG239" s="641" t="s">
        <v>717</v>
      </c>
      <c r="AH239" s="399"/>
      <c r="AI239" s="228">
        <v>49500000</v>
      </c>
      <c r="AJ239" s="228">
        <v>1</v>
      </c>
      <c r="AK239" s="99"/>
      <c r="AL239" s="100">
        <v>1</v>
      </c>
      <c r="AM239" s="238"/>
      <c r="AN239" s="641" t="s">
        <v>717</v>
      </c>
      <c r="AO239" s="648" t="s">
        <v>1555</v>
      </c>
      <c r="AP239" s="412"/>
      <c r="AQ239" s="412"/>
      <c r="AR239" s="412"/>
      <c r="AS239" s="412"/>
      <c r="AT239" s="412"/>
      <c r="AU239" s="412"/>
      <c r="AV239" s="412"/>
      <c r="AW239" s="412"/>
      <c r="AX239" s="354">
        <v>0</v>
      </c>
      <c r="AY239" s="412"/>
      <c r="AZ239" s="412">
        <v>0</v>
      </c>
      <c r="BA239" s="412"/>
      <c r="BB239" s="412"/>
      <c r="BC239" s="412"/>
      <c r="BD239" s="412"/>
      <c r="BE239" s="412"/>
      <c r="BF239" s="105" t="s">
        <v>1556</v>
      </c>
      <c r="BG239" s="383"/>
      <c r="BH239" s="47"/>
      <c r="BI239" s="47"/>
      <c r="BJ239" s="175"/>
      <c r="BK239" s="750" t="s">
        <v>1557</v>
      </c>
      <c r="BL239" s="486"/>
      <c r="BM239" s="494" t="s">
        <v>1773</v>
      </c>
    </row>
    <row r="240" spans="1:65" s="48" customFormat="1" ht="65.099999999999994" customHeight="1" x14ac:dyDescent="0.25">
      <c r="A240" s="699"/>
      <c r="B240" s="536"/>
      <c r="C240" s="545"/>
      <c r="D240" s="533"/>
      <c r="E240" s="629"/>
      <c r="F240" s="654"/>
      <c r="G240" s="679"/>
      <c r="H240" s="629"/>
      <c r="I240" s="629"/>
      <c r="J240" s="631"/>
      <c r="K240" s="105" t="s">
        <v>1558</v>
      </c>
      <c r="L240" s="406" t="s">
        <v>663</v>
      </c>
      <c r="M240" s="383" t="s">
        <v>1559</v>
      </c>
      <c r="N240" s="381">
        <v>1</v>
      </c>
      <c r="O240" s="381">
        <v>1</v>
      </c>
      <c r="P240" s="381">
        <v>0</v>
      </c>
      <c r="Q240" s="381">
        <v>0</v>
      </c>
      <c r="R240" s="456">
        <v>0</v>
      </c>
      <c r="S240" s="393">
        <f t="shared" si="17"/>
        <v>1</v>
      </c>
      <c r="T240" s="451">
        <f>+S240/N240</f>
        <v>1</v>
      </c>
      <c r="U240" s="47"/>
      <c r="V240" s="103">
        <v>45658</v>
      </c>
      <c r="W240" s="103">
        <v>46022</v>
      </c>
      <c r="X240" s="104"/>
      <c r="Y240" s="408"/>
      <c r="Z240" s="406" t="s">
        <v>665</v>
      </c>
      <c r="AA240" s="244" t="s">
        <v>714</v>
      </c>
      <c r="AB240" s="244" t="s">
        <v>1553</v>
      </c>
      <c r="AC240" s="381" t="s">
        <v>668</v>
      </c>
      <c r="AD240" s="383" t="s">
        <v>1560</v>
      </c>
      <c r="AE240" s="109">
        <v>1</v>
      </c>
      <c r="AF240" s="381" t="s">
        <v>1438</v>
      </c>
      <c r="AG240" s="642"/>
      <c r="AH240" s="381"/>
      <c r="AI240" s="228">
        <v>1</v>
      </c>
      <c r="AJ240" s="228">
        <v>0</v>
      </c>
      <c r="AK240" s="107"/>
      <c r="AL240" s="108">
        <v>0</v>
      </c>
      <c r="AM240" s="109"/>
      <c r="AN240" s="642"/>
      <c r="AO240" s="554"/>
      <c r="AP240" s="384"/>
      <c r="AQ240" s="384"/>
      <c r="AR240" s="384"/>
      <c r="AS240" s="384"/>
      <c r="AT240" s="384"/>
      <c r="AU240" s="384"/>
      <c r="AV240" s="384"/>
      <c r="AW240" s="384"/>
      <c r="AX240" s="349">
        <v>0</v>
      </c>
      <c r="AY240" s="384"/>
      <c r="AZ240" s="384">
        <v>0</v>
      </c>
      <c r="BA240" s="384"/>
      <c r="BB240" s="384"/>
      <c r="BC240" s="384"/>
      <c r="BD240" s="384"/>
      <c r="BE240" s="384"/>
      <c r="BF240" s="105" t="s">
        <v>1561</v>
      </c>
      <c r="BG240" s="46"/>
      <c r="BH240" s="47"/>
      <c r="BI240" s="47"/>
      <c r="BJ240" s="175" t="s">
        <v>1557</v>
      </c>
      <c r="BK240" s="748"/>
      <c r="BL240" s="486"/>
      <c r="BM240" s="497"/>
    </row>
    <row r="241" spans="1:65" s="48" customFormat="1" ht="65.099999999999994" customHeight="1" x14ac:dyDescent="0.25">
      <c r="A241" s="699"/>
      <c r="B241" s="536"/>
      <c r="C241" s="545"/>
      <c r="D241" s="533"/>
      <c r="E241" s="629"/>
      <c r="F241" s="654"/>
      <c r="G241" s="679"/>
      <c r="H241" s="629"/>
      <c r="I241" s="629"/>
      <c r="J241" s="631"/>
      <c r="K241" s="105" t="s">
        <v>1562</v>
      </c>
      <c r="L241" s="406" t="s">
        <v>663</v>
      </c>
      <c r="M241" s="383" t="s">
        <v>1563</v>
      </c>
      <c r="N241" s="381">
        <v>1</v>
      </c>
      <c r="O241" s="381">
        <v>0</v>
      </c>
      <c r="P241" s="381">
        <v>0</v>
      </c>
      <c r="Q241" s="381">
        <v>0</v>
      </c>
      <c r="R241" s="456">
        <v>1</v>
      </c>
      <c r="S241" s="393">
        <f t="shared" si="17"/>
        <v>1</v>
      </c>
      <c r="T241" s="451">
        <f>+S241/N241</f>
        <v>1</v>
      </c>
      <c r="U241" s="47"/>
      <c r="V241" s="103">
        <v>45658</v>
      </c>
      <c r="W241" s="103">
        <v>46022</v>
      </c>
      <c r="X241" s="104"/>
      <c r="Y241" s="408"/>
      <c r="Z241" s="406" t="s">
        <v>665</v>
      </c>
      <c r="AA241" s="244" t="s">
        <v>714</v>
      </c>
      <c r="AB241" s="244" t="s">
        <v>1553</v>
      </c>
      <c r="AC241" s="381" t="s">
        <v>668</v>
      </c>
      <c r="AD241" s="383" t="s">
        <v>1564</v>
      </c>
      <c r="AE241" s="109">
        <v>1</v>
      </c>
      <c r="AF241" s="381" t="s">
        <v>1438</v>
      </c>
      <c r="AG241" s="642"/>
      <c r="AH241" s="381"/>
      <c r="AI241" s="228">
        <v>1</v>
      </c>
      <c r="AJ241" s="228">
        <v>1</v>
      </c>
      <c r="AK241" s="107"/>
      <c r="AL241" s="108">
        <v>1</v>
      </c>
      <c r="AM241" s="109"/>
      <c r="AN241" s="642"/>
      <c r="AO241" s="554"/>
      <c r="AP241" s="384"/>
      <c r="AQ241" s="384"/>
      <c r="AR241" s="384"/>
      <c r="AS241" s="384"/>
      <c r="AT241" s="384"/>
      <c r="AU241" s="384"/>
      <c r="AV241" s="384"/>
      <c r="AW241" s="384"/>
      <c r="AX241" s="349">
        <v>0</v>
      </c>
      <c r="AY241" s="384"/>
      <c r="AZ241" s="384">
        <v>0</v>
      </c>
      <c r="BA241" s="384"/>
      <c r="BB241" s="384"/>
      <c r="BC241" s="384"/>
      <c r="BD241" s="384"/>
      <c r="BE241" s="384"/>
      <c r="BF241" s="47"/>
      <c r="BG241" s="383" t="s">
        <v>1565</v>
      </c>
      <c r="BH241" s="47"/>
      <c r="BI241" s="47"/>
      <c r="BJ241" s="102"/>
      <c r="BK241" s="748"/>
      <c r="BL241" s="486"/>
      <c r="BM241" s="494" t="s">
        <v>1774</v>
      </c>
    </row>
    <row r="242" spans="1:65" s="48" customFormat="1" ht="65.099999999999994" customHeight="1" x14ac:dyDescent="0.25">
      <c r="A242" s="699"/>
      <c r="B242" s="536"/>
      <c r="C242" s="545"/>
      <c r="D242" s="533"/>
      <c r="E242" s="629"/>
      <c r="F242" s="654"/>
      <c r="G242" s="679"/>
      <c r="H242" s="629"/>
      <c r="I242" s="629"/>
      <c r="J242" s="631"/>
      <c r="K242" s="105" t="s">
        <v>1566</v>
      </c>
      <c r="L242" s="406" t="s">
        <v>663</v>
      </c>
      <c r="M242" s="383" t="s">
        <v>1567</v>
      </c>
      <c r="N242" s="381">
        <v>1</v>
      </c>
      <c r="O242" s="381">
        <v>0</v>
      </c>
      <c r="P242" s="381">
        <v>0</v>
      </c>
      <c r="Q242" s="381">
        <v>0</v>
      </c>
      <c r="R242" s="456">
        <v>1</v>
      </c>
      <c r="S242" s="393">
        <f t="shared" si="17"/>
        <v>1</v>
      </c>
      <c r="T242" s="446"/>
      <c r="U242" s="47"/>
      <c r="V242" s="103">
        <v>45658</v>
      </c>
      <c r="W242" s="103">
        <v>46022</v>
      </c>
      <c r="X242" s="104"/>
      <c r="Y242" s="408"/>
      <c r="Z242" s="406" t="s">
        <v>665</v>
      </c>
      <c r="AA242" s="244" t="s">
        <v>714</v>
      </c>
      <c r="AB242" s="244" t="s">
        <v>1553</v>
      </c>
      <c r="AC242" s="381" t="s">
        <v>668</v>
      </c>
      <c r="AD242" s="383" t="s">
        <v>1564</v>
      </c>
      <c r="AE242" s="109">
        <v>1</v>
      </c>
      <c r="AF242" s="381" t="s">
        <v>1438</v>
      </c>
      <c r="AG242" s="642"/>
      <c r="AH242" s="381"/>
      <c r="AI242" s="228">
        <v>1</v>
      </c>
      <c r="AJ242" s="228">
        <v>1</v>
      </c>
      <c r="AK242" s="107"/>
      <c r="AL242" s="108">
        <v>1</v>
      </c>
      <c r="AM242" s="109"/>
      <c r="AN242" s="642"/>
      <c r="AO242" s="554"/>
      <c r="AP242" s="384"/>
      <c r="AQ242" s="384"/>
      <c r="AR242" s="384"/>
      <c r="AS242" s="384"/>
      <c r="AT242" s="384"/>
      <c r="AU242" s="384"/>
      <c r="AV242" s="384"/>
      <c r="AW242" s="384"/>
      <c r="AX242" s="349">
        <v>0</v>
      </c>
      <c r="AY242" s="384"/>
      <c r="AZ242" s="384">
        <v>0</v>
      </c>
      <c r="BA242" s="384"/>
      <c r="BB242" s="384"/>
      <c r="BC242" s="384"/>
      <c r="BD242" s="384"/>
      <c r="BE242" s="384"/>
      <c r="BF242" s="47"/>
      <c r="BG242" s="46"/>
      <c r="BH242" s="47"/>
      <c r="BI242" s="47"/>
      <c r="BJ242" s="102"/>
      <c r="BK242" s="748"/>
      <c r="BL242" s="486"/>
      <c r="BM242" s="494" t="s">
        <v>1774</v>
      </c>
    </row>
    <row r="243" spans="1:65" s="48" customFormat="1" ht="65.099999999999994" customHeight="1" x14ac:dyDescent="0.25">
      <c r="A243" s="699"/>
      <c r="B243" s="536"/>
      <c r="C243" s="545"/>
      <c r="D243" s="533"/>
      <c r="E243" s="629"/>
      <c r="F243" s="654"/>
      <c r="G243" s="679"/>
      <c r="H243" s="629"/>
      <c r="I243" s="629"/>
      <c r="J243" s="631"/>
      <c r="K243" s="105" t="s">
        <v>1568</v>
      </c>
      <c r="L243" s="406" t="s">
        <v>663</v>
      </c>
      <c r="M243" s="383" t="s">
        <v>1569</v>
      </c>
      <c r="N243" s="381">
        <v>2</v>
      </c>
      <c r="O243" s="381">
        <v>0</v>
      </c>
      <c r="P243" s="381">
        <v>1</v>
      </c>
      <c r="Q243" s="381">
        <v>0</v>
      </c>
      <c r="R243" s="456">
        <v>0</v>
      </c>
      <c r="S243" s="393">
        <f t="shared" si="17"/>
        <v>1</v>
      </c>
      <c r="T243" s="451">
        <f>+S243/N243</f>
        <v>0.5</v>
      </c>
      <c r="U243" s="47"/>
      <c r="V243" s="103">
        <v>45658</v>
      </c>
      <c r="W243" s="103">
        <v>46022</v>
      </c>
      <c r="X243" s="104"/>
      <c r="Y243" s="408" t="s">
        <v>1009</v>
      </c>
      <c r="Z243" s="406" t="s">
        <v>665</v>
      </c>
      <c r="AA243" s="244" t="s">
        <v>714</v>
      </c>
      <c r="AB243" s="244" t="s">
        <v>1553</v>
      </c>
      <c r="AC243" s="381" t="s">
        <v>668</v>
      </c>
      <c r="AD243" s="383" t="s">
        <v>1570</v>
      </c>
      <c r="AE243" s="109">
        <v>45499997</v>
      </c>
      <c r="AF243" s="381" t="s">
        <v>1438</v>
      </c>
      <c r="AG243" s="642"/>
      <c r="AH243" s="381"/>
      <c r="AI243" s="228">
        <v>45499997</v>
      </c>
      <c r="AJ243" s="228">
        <v>54506537</v>
      </c>
      <c r="AK243" s="107"/>
      <c r="AL243" s="108">
        <v>54506537</v>
      </c>
      <c r="AM243" s="109"/>
      <c r="AN243" s="642"/>
      <c r="AO243" s="554"/>
      <c r="AP243" s="384"/>
      <c r="AQ243" s="384"/>
      <c r="AR243" s="384"/>
      <c r="AS243" s="384"/>
      <c r="AT243" s="384"/>
      <c r="AU243" s="384"/>
      <c r="AV243" s="384"/>
      <c r="AW243" s="384"/>
      <c r="AX243" s="349">
        <v>54499971</v>
      </c>
      <c r="AY243" s="384"/>
      <c r="AZ243" s="384">
        <v>30090000</v>
      </c>
      <c r="BA243" s="384"/>
      <c r="BB243" s="384"/>
      <c r="BC243" s="384"/>
      <c r="BD243" s="384"/>
      <c r="BE243" s="384"/>
      <c r="BF243" s="105" t="s">
        <v>1571</v>
      </c>
      <c r="BG243" s="383" t="s">
        <v>1572</v>
      </c>
      <c r="BH243" s="47"/>
      <c r="BI243" s="47"/>
      <c r="BJ243" s="102"/>
      <c r="BK243" s="748"/>
      <c r="BL243" s="486"/>
      <c r="BM243" s="497"/>
    </row>
    <row r="244" spans="1:65" s="48" customFormat="1" ht="65.099999999999994" customHeight="1" x14ac:dyDescent="0.25">
      <c r="A244" s="699"/>
      <c r="B244" s="536"/>
      <c r="C244" s="545"/>
      <c r="D244" s="533"/>
      <c r="E244" s="629"/>
      <c r="F244" s="654"/>
      <c r="G244" s="679"/>
      <c r="H244" s="629"/>
      <c r="I244" s="629"/>
      <c r="J244" s="631"/>
      <c r="K244" s="452" t="s">
        <v>1573</v>
      </c>
      <c r="L244" s="406" t="s">
        <v>663</v>
      </c>
      <c r="M244" s="383" t="s">
        <v>1574</v>
      </c>
      <c r="N244" s="381">
        <v>1</v>
      </c>
      <c r="O244" s="381">
        <v>0</v>
      </c>
      <c r="P244" s="381">
        <v>0</v>
      </c>
      <c r="Q244" s="381">
        <v>0</v>
      </c>
      <c r="R244" s="456">
        <v>1</v>
      </c>
      <c r="S244" s="393">
        <f t="shared" si="17"/>
        <v>1</v>
      </c>
      <c r="T244" s="451">
        <f>+S244/N244</f>
        <v>1</v>
      </c>
      <c r="U244" s="47"/>
      <c r="V244" s="103">
        <v>45658</v>
      </c>
      <c r="W244" s="103">
        <v>46022</v>
      </c>
      <c r="X244" s="104"/>
      <c r="Y244" s="408"/>
      <c r="Z244" s="406" t="s">
        <v>665</v>
      </c>
      <c r="AA244" s="244" t="s">
        <v>714</v>
      </c>
      <c r="AB244" s="244" t="s">
        <v>1553</v>
      </c>
      <c r="AC244" s="381" t="s">
        <v>668</v>
      </c>
      <c r="AD244" s="383" t="s">
        <v>758</v>
      </c>
      <c r="AE244" s="109">
        <v>30000000</v>
      </c>
      <c r="AF244" s="381" t="s">
        <v>759</v>
      </c>
      <c r="AG244" s="642"/>
      <c r="AH244" s="381"/>
      <c r="AI244" s="228">
        <v>30000000</v>
      </c>
      <c r="AJ244" s="228">
        <v>30000000</v>
      </c>
      <c r="AK244" s="107"/>
      <c r="AL244" s="108">
        <v>30000000</v>
      </c>
      <c r="AM244" s="109"/>
      <c r="AN244" s="642"/>
      <c r="AO244" s="554"/>
      <c r="AP244" s="384"/>
      <c r="AQ244" s="384"/>
      <c r="AR244" s="384"/>
      <c r="AS244" s="384"/>
      <c r="AT244" s="384"/>
      <c r="AU244" s="384"/>
      <c r="AV244" s="384"/>
      <c r="AW244" s="384"/>
      <c r="AX244" s="349">
        <v>0</v>
      </c>
      <c r="AY244" s="384"/>
      <c r="AZ244" s="384">
        <v>0</v>
      </c>
      <c r="BA244" s="384"/>
      <c r="BB244" s="457"/>
      <c r="BC244" s="457"/>
      <c r="BD244" s="384"/>
      <c r="BE244" s="384"/>
      <c r="BF244" s="47"/>
      <c r="BG244" s="46"/>
      <c r="BH244" s="47"/>
      <c r="BI244" s="47"/>
      <c r="BJ244" s="102"/>
      <c r="BK244" s="748"/>
      <c r="BL244" s="486"/>
      <c r="BM244" s="497"/>
    </row>
    <row r="245" spans="1:65" s="48" customFormat="1" ht="65.099999999999994" customHeight="1" x14ac:dyDescent="0.25">
      <c r="A245" s="699"/>
      <c r="B245" s="536"/>
      <c r="C245" s="545"/>
      <c r="D245" s="533"/>
      <c r="E245" s="629"/>
      <c r="F245" s="654"/>
      <c r="G245" s="679"/>
      <c r="H245" s="629" t="s">
        <v>1575</v>
      </c>
      <c r="I245" s="629" t="s">
        <v>1576</v>
      </c>
      <c r="J245" s="631">
        <v>0.3</v>
      </c>
      <c r="K245" s="452" t="s">
        <v>1577</v>
      </c>
      <c r="L245" s="406" t="s">
        <v>663</v>
      </c>
      <c r="M245" s="383" t="s">
        <v>1574</v>
      </c>
      <c r="N245" s="381">
        <v>1</v>
      </c>
      <c r="O245" s="381">
        <v>0</v>
      </c>
      <c r="P245" s="381">
        <v>0</v>
      </c>
      <c r="Q245" s="381">
        <v>0</v>
      </c>
      <c r="R245" s="456">
        <v>1</v>
      </c>
      <c r="S245" s="393">
        <f t="shared" si="17"/>
        <v>1</v>
      </c>
      <c r="T245" s="451">
        <f>+S245/N245</f>
        <v>1</v>
      </c>
      <c r="U245" s="47"/>
      <c r="V245" s="103">
        <v>45658</v>
      </c>
      <c r="W245" s="103">
        <v>46022</v>
      </c>
      <c r="X245" s="104"/>
      <c r="Y245" s="408"/>
      <c r="Z245" s="406" t="s">
        <v>665</v>
      </c>
      <c r="AA245" s="244" t="s">
        <v>714</v>
      </c>
      <c r="AB245" s="244" t="s">
        <v>1553</v>
      </c>
      <c r="AC245" s="381" t="s">
        <v>668</v>
      </c>
      <c r="AD245" s="383" t="s">
        <v>1578</v>
      </c>
      <c r="AE245" s="109">
        <v>25000000</v>
      </c>
      <c r="AF245" s="381" t="s">
        <v>1438</v>
      </c>
      <c r="AG245" s="642"/>
      <c r="AH245" s="381"/>
      <c r="AI245" s="228">
        <v>25000000</v>
      </c>
      <c r="AJ245" s="228">
        <v>65493460</v>
      </c>
      <c r="AK245" s="107"/>
      <c r="AL245" s="108">
        <v>65493460</v>
      </c>
      <c r="AM245" s="109"/>
      <c r="AN245" s="642"/>
      <c r="AO245" s="554"/>
      <c r="AP245" s="384"/>
      <c r="AQ245" s="384"/>
      <c r="AR245" s="384"/>
      <c r="AS245" s="384"/>
      <c r="AT245" s="384"/>
      <c r="AU245" s="384"/>
      <c r="AV245" s="384"/>
      <c r="AW245" s="384"/>
      <c r="AX245" s="349">
        <v>65493460</v>
      </c>
      <c r="AY245" s="384"/>
      <c r="AZ245" s="384">
        <v>0</v>
      </c>
      <c r="BA245" s="384"/>
      <c r="BB245" s="384"/>
      <c r="BC245" s="384"/>
      <c r="BD245" s="384"/>
      <c r="BE245" s="384"/>
      <c r="BF245" s="105" t="s">
        <v>1579</v>
      </c>
      <c r="BG245" s="383" t="s">
        <v>1580</v>
      </c>
      <c r="BH245" s="47"/>
      <c r="BI245" s="47"/>
      <c r="BJ245" s="102"/>
      <c r="BK245" s="748"/>
      <c r="BL245" s="486"/>
      <c r="BM245" s="494" t="s">
        <v>1775</v>
      </c>
    </row>
    <row r="246" spans="1:65" s="48" customFormat="1" ht="65.099999999999994" customHeight="1" thickBot="1" x14ac:dyDescent="0.3">
      <c r="A246" s="700"/>
      <c r="B246" s="536"/>
      <c r="C246" s="538"/>
      <c r="D246" s="535"/>
      <c r="E246" s="658"/>
      <c r="F246" s="656"/>
      <c r="G246" s="680"/>
      <c r="H246" s="658"/>
      <c r="I246" s="658"/>
      <c r="J246" s="632"/>
      <c r="K246" s="454" t="s">
        <v>1581</v>
      </c>
      <c r="L246" s="342" t="s">
        <v>663</v>
      </c>
      <c r="M246" s="411" t="s">
        <v>1582</v>
      </c>
      <c r="N246" s="378" t="s">
        <v>228</v>
      </c>
      <c r="O246" s="378">
        <v>0</v>
      </c>
      <c r="P246" s="378">
        <v>0</v>
      </c>
      <c r="Q246" s="378">
        <v>0</v>
      </c>
      <c r="R246" s="458">
        <v>0</v>
      </c>
      <c r="S246" s="393">
        <f t="shared" si="17"/>
        <v>0</v>
      </c>
      <c r="T246" s="453"/>
      <c r="U246" s="155"/>
      <c r="V246" s="200">
        <v>45658</v>
      </c>
      <c r="W246" s="200">
        <v>46022</v>
      </c>
      <c r="X246" s="201"/>
      <c r="Y246" s="202"/>
      <c r="Z246" s="342" t="s">
        <v>665</v>
      </c>
      <c r="AA246" s="272" t="s">
        <v>714</v>
      </c>
      <c r="AB246" s="272" t="s">
        <v>1553</v>
      </c>
      <c r="AC246" s="378" t="s">
        <v>737</v>
      </c>
      <c r="AD246" s="411" t="s">
        <v>228</v>
      </c>
      <c r="AE246" s="378" t="s">
        <v>228</v>
      </c>
      <c r="AF246" s="378" t="s">
        <v>228</v>
      </c>
      <c r="AG246" s="546"/>
      <c r="AH246" s="378"/>
      <c r="AI246" s="146" t="s">
        <v>228</v>
      </c>
      <c r="AJ246" s="146" t="s">
        <v>228</v>
      </c>
      <c r="AK246" s="205"/>
      <c r="AL246" s="206"/>
      <c r="AM246" s="207"/>
      <c r="AN246" s="546"/>
      <c r="AO246" s="578"/>
      <c r="AP246" s="398"/>
      <c r="AQ246" s="398"/>
      <c r="AR246" s="398"/>
      <c r="AS246" s="398"/>
      <c r="AT246" s="398"/>
      <c r="AU246" s="398"/>
      <c r="AV246" s="398"/>
      <c r="AW246" s="398"/>
      <c r="AX246" s="350"/>
      <c r="AY246" s="398"/>
      <c r="AZ246" s="398"/>
      <c r="BA246" s="398"/>
      <c r="BB246" s="398"/>
      <c r="BC246" s="398"/>
      <c r="BD246" s="398"/>
      <c r="BE246" s="398"/>
      <c r="BF246" s="47"/>
      <c r="BG246" s="46"/>
      <c r="BH246" s="47"/>
      <c r="BI246" s="47"/>
      <c r="BJ246" s="102"/>
      <c r="BK246" s="748"/>
      <c r="BL246" s="486"/>
      <c r="BM246" s="497"/>
    </row>
    <row r="247" spans="1:65" s="48" customFormat="1" ht="65.099999999999994" customHeight="1" thickBot="1" x14ac:dyDescent="0.3">
      <c r="A247" s="118"/>
      <c r="B247" s="708"/>
      <c r="C247" s="392"/>
      <c r="D247" s="391"/>
      <c r="E247" s="652" t="s">
        <v>607</v>
      </c>
      <c r="F247" s="650"/>
      <c r="G247" s="650"/>
      <c r="H247" s="650"/>
      <c r="I247" s="650"/>
      <c r="J247" s="650"/>
      <c r="K247" s="650"/>
      <c r="L247" s="650"/>
      <c r="M247" s="650"/>
      <c r="N247" s="650"/>
      <c r="O247" s="650"/>
      <c r="P247" s="650"/>
      <c r="Q247" s="650"/>
      <c r="R247" s="650"/>
      <c r="S247" s="402"/>
      <c r="T247" s="460">
        <f>AVERAGE(T239:T246)</f>
        <v>0.91666666666666663</v>
      </c>
      <c r="U247" s="216"/>
      <c r="V247" s="120"/>
      <c r="W247" s="120"/>
      <c r="X247" s="121"/>
      <c r="Y247" s="161"/>
      <c r="Z247" s="227"/>
      <c r="AA247" s="271"/>
      <c r="AB247" s="271"/>
      <c r="AC247" s="391"/>
      <c r="AD247" s="345"/>
      <c r="AE247" s="391"/>
      <c r="AF247" s="391"/>
      <c r="AG247" s="728" t="s">
        <v>706</v>
      </c>
      <c r="AH247" s="729"/>
      <c r="AI247" s="729"/>
      <c r="AJ247" s="730"/>
      <c r="AK247" s="126">
        <v>150000000</v>
      </c>
      <c r="AL247" s="346">
        <f>SUM(AL239:AL246)</f>
        <v>150000000</v>
      </c>
      <c r="AM247" s="441">
        <v>150000000</v>
      </c>
      <c r="AN247" s="432"/>
      <c r="AO247" s="433"/>
      <c r="AP247" s="434"/>
      <c r="AQ247" s="434"/>
      <c r="AR247" s="434"/>
      <c r="AS247" s="434"/>
      <c r="AT247" s="435">
        <v>30090000</v>
      </c>
      <c r="AU247" s="436">
        <f>+AT247/AK247</f>
        <v>0.2006</v>
      </c>
      <c r="AV247" s="437">
        <v>30090000</v>
      </c>
      <c r="AW247" s="438">
        <f>+AV247/AK247</f>
        <v>0.2006</v>
      </c>
      <c r="AX247" s="439">
        <f>SUM(AX239:AX246)</f>
        <v>119993431</v>
      </c>
      <c r="AY247" s="440">
        <f>+AX247/AL247</f>
        <v>0.79995620666666667</v>
      </c>
      <c r="AZ247" s="439">
        <f>SUM(AZ239:AZ246)</f>
        <v>30090000</v>
      </c>
      <c r="BA247" s="440">
        <f>+AZ247/AL247</f>
        <v>0.2006</v>
      </c>
      <c r="BB247" s="441">
        <v>149993431</v>
      </c>
      <c r="BC247" s="442">
        <f>+BB247/AM247</f>
        <v>0.99995620666666662</v>
      </c>
      <c r="BD247" s="443">
        <v>149993431</v>
      </c>
      <c r="BE247" s="442">
        <f>+BD247/AM247</f>
        <v>0.99995620666666662</v>
      </c>
      <c r="BF247" s="47"/>
      <c r="BG247" s="46"/>
      <c r="BH247" s="47"/>
      <c r="BI247" s="47"/>
      <c r="BJ247" s="102"/>
      <c r="BK247" s="273"/>
      <c r="BL247" s="486"/>
      <c r="BM247" s="47"/>
    </row>
    <row r="248" spans="1:65" s="48" customFormat="1" ht="65.099999999999994" customHeight="1" x14ac:dyDescent="0.25">
      <c r="A248" s="698" t="s">
        <v>560</v>
      </c>
      <c r="B248" s="701" t="s">
        <v>561</v>
      </c>
      <c r="C248" s="638" t="s">
        <v>1070</v>
      </c>
      <c r="D248" s="630">
        <v>150</v>
      </c>
      <c r="E248" s="633" t="s">
        <v>608</v>
      </c>
      <c r="F248" s="653">
        <v>202400000002084</v>
      </c>
      <c r="G248" s="630" t="s">
        <v>1583</v>
      </c>
      <c r="H248" s="633" t="s">
        <v>1584</v>
      </c>
      <c r="I248" s="633" t="s">
        <v>1073</v>
      </c>
      <c r="J248" s="636">
        <v>1</v>
      </c>
      <c r="K248" s="483" t="s">
        <v>1585</v>
      </c>
      <c r="L248" s="399" t="s">
        <v>1075</v>
      </c>
      <c r="M248" s="410" t="s">
        <v>1586</v>
      </c>
      <c r="N248" s="399">
        <v>1</v>
      </c>
      <c r="O248" s="399">
        <v>0</v>
      </c>
      <c r="P248" s="399">
        <v>0</v>
      </c>
      <c r="Q248" s="399">
        <v>0</v>
      </c>
      <c r="R248" s="474">
        <v>0</v>
      </c>
      <c r="S248" s="393">
        <f t="shared" si="17"/>
        <v>0</v>
      </c>
      <c r="T248" s="451">
        <v>0</v>
      </c>
      <c r="U248" s="214"/>
      <c r="V248" s="93">
        <v>45658</v>
      </c>
      <c r="W248" s="93">
        <v>46022</v>
      </c>
      <c r="X248" s="94"/>
      <c r="Y248" s="95"/>
      <c r="Z248" s="399" t="s">
        <v>1077</v>
      </c>
      <c r="AA248" s="96" t="s">
        <v>1164</v>
      </c>
      <c r="AB248" s="96" t="s">
        <v>1165</v>
      </c>
      <c r="AC248" s="399" t="s">
        <v>668</v>
      </c>
      <c r="AD248" s="410" t="s">
        <v>1587</v>
      </c>
      <c r="AE248" s="188">
        <v>40000000</v>
      </c>
      <c r="AF248" s="399" t="s">
        <v>1438</v>
      </c>
      <c r="AG248" s="641" t="s">
        <v>717</v>
      </c>
      <c r="AH248" s="399"/>
      <c r="AI248" s="149">
        <v>40000000</v>
      </c>
      <c r="AJ248" s="149">
        <v>40000000</v>
      </c>
      <c r="AK248" s="99"/>
      <c r="AL248" s="100">
        <v>40000000</v>
      </c>
      <c r="AM248" s="238"/>
      <c r="AN248" s="641" t="s">
        <v>717</v>
      </c>
      <c r="AO248" s="648" t="s">
        <v>608</v>
      </c>
      <c r="AP248" s="412"/>
      <c r="AQ248" s="412"/>
      <c r="AR248" s="412"/>
      <c r="AS248" s="412"/>
      <c r="AT248" s="412"/>
      <c r="AU248" s="412"/>
      <c r="AV248" s="412"/>
      <c r="AW248" s="412"/>
      <c r="AX248" s="354">
        <v>0</v>
      </c>
      <c r="AY248" s="412"/>
      <c r="AZ248" s="412"/>
      <c r="BA248" s="47"/>
      <c r="BB248" s="306"/>
      <c r="BC248" s="412"/>
      <c r="BD248" s="412"/>
      <c r="BE248" s="412"/>
      <c r="BF248" s="47"/>
      <c r="BG248" s="46"/>
      <c r="BH248" s="47"/>
      <c r="BI248" s="47"/>
      <c r="BJ248" s="102"/>
      <c r="BK248" s="750" t="s">
        <v>1588</v>
      </c>
      <c r="BL248" s="486"/>
      <c r="BM248" s="47"/>
    </row>
    <row r="249" spans="1:65" s="48" customFormat="1" ht="65.099999999999994" customHeight="1" x14ac:dyDescent="0.25">
      <c r="A249" s="699"/>
      <c r="B249" s="536"/>
      <c r="C249" s="545"/>
      <c r="D249" s="533"/>
      <c r="E249" s="541"/>
      <c r="F249" s="654"/>
      <c r="G249" s="533"/>
      <c r="H249" s="541"/>
      <c r="I249" s="541"/>
      <c r="J249" s="631"/>
      <c r="K249" s="452" t="s">
        <v>1589</v>
      </c>
      <c r="L249" s="381" t="s">
        <v>1075</v>
      </c>
      <c r="M249" s="383" t="s">
        <v>877</v>
      </c>
      <c r="N249" s="381">
        <v>1</v>
      </c>
      <c r="O249" s="381">
        <v>0</v>
      </c>
      <c r="P249" s="381">
        <v>0</v>
      </c>
      <c r="Q249" s="381">
        <v>0</v>
      </c>
      <c r="R249" s="456">
        <v>0</v>
      </c>
      <c r="S249" s="393">
        <f t="shared" si="17"/>
        <v>0</v>
      </c>
      <c r="T249" s="446">
        <v>0</v>
      </c>
      <c r="U249" s="47"/>
      <c r="V249" s="103">
        <v>45658</v>
      </c>
      <c r="W249" s="103">
        <v>46022</v>
      </c>
      <c r="X249" s="104"/>
      <c r="Y249" s="408"/>
      <c r="Z249" s="381" t="s">
        <v>1077</v>
      </c>
      <c r="AA249" s="105" t="s">
        <v>1164</v>
      </c>
      <c r="AB249" s="105" t="s">
        <v>1165</v>
      </c>
      <c r="AC249" s="381" t="s">
        <v>668</v>
      </c>
      <c r="AD249" s="383" t="s">
        <v>758</v>
      </c>
      <c r="AE249" s="149">
        <v>30000000</v>
      </c>
      <c r="AF249" s="381" t="s">
        <v>759</v>
      </c>
      <c r="AG249" s="642"/>
      <c r="AH249" s="381"/>
      <c r="AI249" s="149">
        <v>30000000</v>
      </c>
      <c r="AJ249" s="149">
        <v>30000000</v>
      </c>
      <c r="AK249" s="107"/>
      <c r="AL249" s="108">
        <v>30000000</v>
      </c>
      <c r="AM249" s="109"/>
      <c r="AN249" s="642"/>
      <c r="AO249" s="554"/>
      <c r="AP249" s="384"/>
      <c r="AQ249" s="384"/>
      <c r="AR249" s="384"/>
      <c r="AS249" s="384"/>
      <c r="AT249" s="384"/>
      <c r="AU249" s="384"/>
      <c r="AV249" s="384"/>
      <c r="AW249" s="384"/>
      <c r="AX249" s="349">
        <v>0</v>
      </c>
      <c r="AY249" s="384"/>
      <c r="AZ249" s="384"/>
      <c r="BA249" s="47"/>
      <c r="BB249" s="307"/>
      <c r="BC249" s="384"/>
      <c r="BD249" s="384"/>
      <c r="BE249" s="384"/>
      <c r="BF249" s="47"/>
      <c r="BG249" s="46"/>
      <c r="BH249" s="47"/>
      <c r="BI249" s="47"/>
      <c r="BJ249" s="102"/>
      <c r="BK249" s="748"/>
      <c r="BL249" s="486"/>
      <c r="BM249" s="47"/>
    </row>
    <row r="250" spans="1:65" s="48" customFormat="1" ht="65.099999999999994" customHeight="1" x14ac:dyDescent="0.25">
      <c r="A250" s="699"/>
      <c r="B250" s="536"/>
      <c r="C250" s="545"/>
      <c r="D250" s="533"/>
      <c r="E250" s="541"/>
      <c r="F250" s="654"/>
      <c r="G250" s="533"/>
      <c r="H250" s="541"/>
      <c r="I250" s="541"/>
      <c r="J250" s="631"/>
      <c r="K250" s="452" t="s">
        <v>1590</v>
      </c>
      <c r="L250" s="381" t="s">
        <v>1075</v>
      </c>
      <c r="M250" s="383" t="s">
        <v>1591</v>
      </c>
      <c r="N250" s="381">
        <v>1</v>
      </c>
      <c r="O250" s="381">
        <v>0</v>
      </c>
      <c r="P250" s="381">
        <v>0.3</v>
      </c>
      <c r="Q250" s="381">
        <v>0</v>
      </c>
      <c r="R250" s="456">
        <v>0.2</v>
      </c>
      <c r="S250" s="393">
        <f t="shared" si="17"/>
        <v>0.5</v>
      </c>
      <c r="T250" s="451">
        <f>+S250/N250</f>
        <v>0.5</v>
      </c>
      <c r="U250" s="47"/>
      <c r="V250" s="103">
        <v>45658</v>
      </c>
      <c r="W250" s="103">
        <v>46022</v>
      </c>
      <c r="X250" s="104"/>
      <c r="Y250" s="381" t="s">
        <v>1592</v>
      </c>
      <c r="Z250" s="381" t="s">
        <v>1077</v>
      </c>
      <c r="AA250" s="105" t="s">
        <v>1164</v>
      </c>
      <c r="AB250" s="105" t="s">
        <v>1165</v>
      </c>
      <c r="AC250" s="381" t="s">
        <v>668</v>
      </c>
      <c r="AD250" s="383" t="s">
        <v>1593</v>
      </c>
      <c r="AE250" s="149">
        <v>60000000</v>
      </c>
      <c r="AF250" s="381" t="s">
        <v>1438</v>
      </c>
      <c r="AG250" s="642"/>
      <c r="AH250" s="381"/>
      <c r="AI250" s="149">
        <v>60000000</v>
      </c>
      <c r="AJ250" s="149">
        <v>60000000</v>
      </c>
      <c r="AK250" s="107"/>
      <c r="AL250" s="108">
        <v>60000000</v>
      </c>
      <c r="AM250" s="109"/>
      <c r="AN250" s="642"/>
      <c r="AO250" s="554"/>
      <c r="AP250" s="384"/>
      <c r="AQ250" s="384"/>
      <c r="AR250" s="384"/>
      <c r="AS250" s="384"/>
      <c r="AT250" s="384"/>
      <c r="AU250" s="384"/>
      <c r="AV250" s="384"/>
      <c r="AW250" s="384"/>
      <c r="AX250" s="349">
        <v>0</v>
      </c>
      <c r="AY250" s="384"/>
      <c r="AZ250" s="384"/>
      <c r="BA250" s="47"/>
      <c r="BB250" s="307"/>
      <c r="BC250" s="384"/>
      <c r="BD250" s="384"/>
      <c r="BE250" s="384"/>
      <c r="BF250" s="105" t="s">
        <v>1594</v>
      </c>
      <c r="BG250" s="383" t="s">
        <v>1595</v>
      </c>
      <c r="BH250" s="47"/>
      <c r="BI250" s="47"/>
      <c r="BJ250" s="111" t="s">
        <v>1596</v>
      </c>
      <c r="BK250" s="748"/>
      <c r="BL250" s="486"/>
      <c r="BM250" s="47"/>
    </row>
    <row r="251" spans="1:65" s="48" customFormat="1" ht="65.099999999999994" customHeight="1" thickBot="1" x14ac:dyDescent="0.3">
      <c r="A251" s="702"/>
      <c r="B251" s="536"/>
      <c r="C251" s="639"/>
      <c r="D251" s="651"/>
      <c r="E251" s="637"/>
      <c r="F251" s="655"/>
      <c r="G251" s="651"/>
      <c r="H251" s="637"/>
      <c r="I251" s="637"/>
      <c r="J251" s="635"/>
      <c r="K251" s="484" t="s">
        <v>1597</v>
      </c>
      <c r="L251" s="400" t="s">
        <v>1075</v>
      </c>
      <c r="M251" s="343" t="s">
        <v>1591</v>
      </c>
      <c r="N251" s="400">
        <v>8</v>
      </c>
      <c r="O251" s="400">
        <v>0</v>
      </c>
      <c r="P251" s="400">
        <v>4</v>
      </c>
      <c r="Q251" s="400">
        <v>3</v>
      </c>
      <c r="R251" s="475">
        <v>2</v>
      </c>
      <c r="S251" s="393">
        <f t="shared" si="17"/>
        <v>9</v>
      </c>
      <c r="T251" s="451">
        <v>1</v>
      </c>
      <c r="U251" s="215"/>
      <c r="V251" s="112">
        <v>45658</v>
      </c>
      <c r="W251" s="112">
        <v>46022</v>
      </c>
      <c r="X251" s="113"/>
      <c r="Y251" s="400" t="s">
        <v>1592</v>
      </c>
      <c r="Z251" s="400" t="s">
        <v>1077</v>
      </c>
      <c r="AA251" s="115" t="s">
        <v>1164</v>
      </c>
      <c r="AB251" s="115" t="s">
        <v>1165</v>
      </c>
      <c r="AC251" s="400" t="s">
        <v>668</v>
      </c>
      <c r="AD251" s="343" t="s">
        <v>1598</v>
      </c>
      <c r="AE251" s="193">
        <v>70000000</v>
      </c>
      <c r="AF251" s="400" t="s">
        <v>1438</v>
      </c>
      <c r="AG251" s="643"/>
      <c r="AH251" s="400"/>
      <c r="AI251" s="149">
        <v>70000000</v>
      </c>
      <c r="AJ251" s="149">
        <v>70000000</v>
      </c>
      <c r="AK251" s="136"/>
      <c r="AL251" s="137">
        <v>70000000</v>
      </c>
      <c r="AM251" s="207"/>
      <c r="AN251" s="643"/>
      <c r="AO251" s="649"/>
      <c r="AP251" s="398"/>
      <c r="AQ251" s="398"/>
      <c r="AR251" s="398"/>
      <c r="AS251" s="398"/>
      <c r="AT251" s="398"/>
      <c r="AU251" s="398"/>
      <c r="AV251" s="398"/>
      <c r="AW251" s="398"/>
      <c r="AX251" s="350">
        <v>42933333</v>
      </c>
      <c r="AY251" s="398"/>
      <c r="AZ251" s="350">
        <v>24400000</v>
      </c>
      <c r="BA251" s="47"/>
      <c r="BB251" s="308"/>
      <c r="BC251" s="398"/>
      <c r="BD251" s="398"/>
      <c r="BE251" s="398"/>
      <c r="BF251" s="47"/>
      <c r="BG251" s="383" t="s">
        <v>1599</v>
      </c>
      <c r="BH251" s="47"/>
      <c r="BI251" s="47"/>
      <c r="BJ251" s="102"/>
      <c r="BK251" s="749"/>
      <c r="BL251" s="486"/>
      <c r="BM251" s="47"/>
    </row>
    <row r="252" spans="1:65" s="48" customFormat="1" ht="65.099999999999994" customHeight="1" thickBot="1" x14ac:dyDescent="0.3">
      <c r="A252" s="118"/>
      <c r="B252" s="708"/>
      <c r="C252" s="392"/>
      <c r="D252" s="391"/>
      <c r="E252" s="652" t="s">
        <v>608</v>
      </c>
      <c r="F252" s="650"/>
      <c r="G252" s="650"/>
      <c r="H252" s="650"/>
      <c r="I252" s="650"/>
      <c r="J252" s="650"/>
      <c r="K252" s="650"/>
      <c r="L252" s="650"/>
      <c r="M252" s="650"/>
      <c r="N252" s="650"/>
      <c r="O252" s="650"/>
      <c r="P252" s="650"/>
      <c r="Q252" s="650"/>
      <c r="R252" s="650"/>
      <c r="S252" s="402"/>
      <c r="T252" s="460">
        <f>AVERAGE(T248:T251)</f>
        <v>0.375</v>
      </c>
      <c r="U252" s="216"/>
      <c r="V252" s="120"/>
      <c r="W252" s="120"/>
      <c r="X252" s="121"/>
      <c r="Y252" s="161"/>
      <c r="Z252" s="391"/>
      <c r="AA252" s="123"/>
      <c r="AB252" s="123"/>
      <c r="AC252" s="391"/>
      <c r="AD252" s="345"/>
      <c r="AE252" s="197"/>
      <c r="AF252" s="391"/>
      <c r="AG252" s="728" t="s">
        <v>706</v>
      </c>
      <c r="AH252" s="729"/>
      <c r="AI252" s="729"/>
      <c r="AJ252" s="730"/>
      <c r="AK252" s="126">
        <v>200000000</v>
      </c>
      <c r="AL252" s="346">
        <f>SUM(AL248:AL251)</f>
        <v>200000000</v>
      </c>
      <c r="AM252" s="431">
        <v>180933333</v>
      </c>
      <c r="AN252" s="432"/>
      <c r="AO252" s="433"/>
      <c r="AP252" s="434"/>
      <c r="AQ252" s="434"/>
      <c r="AR252" s="434"/>
      <c r="AS252" s="434"/>
      <c r="AT252" s="435">
        <v>40800000</v>
      </c>
      <c r="AU252" s="436">
        <f>+AT252/AK252</f>
        <v>0.20399999999999999</v>
      </c>
      <c r="AV252" s="437">
        <v>7200000</v>
      </c>
      <c r="AW252" s="438">
        <f>+AV252/AK252</f>
        <v>3.5999999999999997E-2</v>
      </c>
      <c r="AX252" s="439">
        <f>SUM(AX248:AX251)</f>
        <v>42933333</v>
      </c>
      <c r="AY252" s="440">
        <f>+AX252/AL252</f>
        <v>0.21466666500000001</v>
      </c>
      <c r="AZ252" s="439">
        <f>SUM(AZ248:AZ251)</f>
        <v>24400000</v>
      </c>
      <c r="BA252" s="440">
        <f>+AZ252/AL252</f>
        <v>0.122</v>
      </c>
      <c r="BB252" s="441">
        <v>180933333</v>
      </c>
      <c r="BC252" s="442">
        <f>+BB252/AM252</f>
        <v>1</v>
      </c>
      <c r="BD252" s="443">
        <v>180933333</v>
      </c>
      <c r="BE252" s="442">
        <f>+BD252/AM252</f>
        <v>1</v>
      </c>
      <c r="BF252" s="47"/>
      <c r="BG252" s="46"/>
      <c r="BH252" s="47"/>
      <c r="BI252" s="47"/>
      <c r="BJ252" s="102"/>
      <c r="BK252" s="381"/>
      <c r="BL252" s="486"/>
      <c r="BM252" s="47"/>
    </row>
    <row r="253" spans="1:65" s="48" customFormat="1" ht="65.099999999999994" customHeight="1" thickBot="1" x14ac:dyDescent="0.3">
      <c r="A253" s="698" t="s">
        <v>560</v>
      </c>
      <c r="B253" s="701" t="s">
        <v>564</v>
      </c>
      <c r="C253" s="638" t="s">
        <v>996</v>
      </c>
      <c r="D253" s="630">
        <v>20</v>
      </c>
      <c r="E253" s="633" t="s">
        <v>609</v>
      </c>
      <c r="F253" s="653">
        <v>202400000003729</v>
      </c>
      <c r="G253" s="630" t="s">
        <v>1600</v>
      </c>
      <c r="H253" s="633" t="s">
        <v>1601</v>
      </c>
      <c r="I253" s="633" t="s">
        <v>1252</v>
      </c>
      <c r="J253" s="636"/>
      <c r="K253" s="96" t="s">
        <v>1602</v>
      </c>
      <c r="L253" s="399" t="s">
        <v>1366</v>
      </c>
      <c r="M253" s="410" t="s">
        <v>1603</v>
      </c>
      <c r="N253" s="399">
        <v>20</v>
      </c>
      <c r="O253" s="399"/>
      <c r="P253" s="399">
        <v>0</v>
      </c>
      <c r="Q253" s="399">
        <v>0</v>
      </c>
      <c r="R253" s="474">
        <v>20</v>
      </c>
      <c r="S253" s="393">
        <f t="shared" si="17"/>
        <v>20</v>
      </c>
      <c r="T253" s="451">
        <f>+S253/N253</f>
        <v>1</v>
      </c>
      <c r="U253" s="214"/>
      <c r="V253" s="93">
        <v>45658</v>
      </c>
      <c r="W253" s="93">
        <v>46022</v>
      </c>
      <c r="X253" s="94"/>
      <c r="Y253" s="95"/>
      <c r="Z253" s="405" t="s">
        <v>665</v>
      </c>
      <c r="AA253" s="269" t="s">
        <v>714</v>
      </c>
      <c r="AB253" s="269" t="s">
        <v>1553</v>
      </c>
      <c r="AC253" s="399" t="s">
        <v>668</v>
      </c>
      <c r="AD253" s="410" t="s">
        <v>1045</v>
      </c>
      <c r="AE253" s="188">
        <v>25000000</v>
      </c>
      <c r="AF253" s="399" t="s">
        <v>677</v>
      </c>
      <c r="AG253" s="641" t="s">
        <v>717</v>
      </c>
      <c r="AH253" s="399"/>
      <c r="AI253" s="149">
        <v>25000000</v>
      </c>
      <c r="AJ253" s="149">
        <v>25000000</v>
      </c>
      <c r="AK253" s="99"/>
      <c r="AL253" s="100">
        <v>25000000</v>
      </c>
      <c r="AM253" s="238"/>
      <c r="AN253" s="644" t="s">
        <v>717</v>
      </c>
      <c r="AO253" s="648" t="s">
        <v>1604</v>
      </c>
      <c r="AP253" s="412"/>
      <c r="AQ253" s="412"/>
      <c r="AR253" s="412"/>
      <c r="AS253" s="412"/>
      <c r="AT253" s="412"/>
      <c r="AU253" s="412"/>
      <c r="AV253" s="412"/>
      <c r="AW253" s="412"/>
      <c r="AX253" s="354">
        <v>25000000.000000004</v>
      </c>
      <c r="AY253" s="412"/>
      <c r="AZ253" s="412"/>
      <c r="BA253" s="412"/>
      <c r="BB253" s="412"/>
      <c r="BC253" s="412"/>
      <c r="BD253" s="412"/>
      <c r="BE253" s="412"/>
      <c r="BF253" s="47"/>
      <c r="BG253" s="46"/>
      <c r="BH253" s="47"/>
      <c r="BI253" s="47"/>
      <c r="BJ253" s="102"/>
      <c r="BK253" s="750" t="s">
        <v>1605</v>
      </c>
      <c r="BL253" s="486"/>
      <c r="BM253" s="494" t="s">
        <v>1776</v>
      </c>
    </row>
    <row r="254" spans="1:65" s="48" customFormat="1" ht="65.099999999999994" customHeight="1" x14ac:dyDescent="0.25">
      <c r="A254" s="699"/>
      <c r="B254" s="536"/>
      <c r="C254" s="545"/>
      <c r="D254" s="533"/>
      <c r="E254" s="541"/>
      <c r="F254" s="654"/>
      <c r="G254" s="533"/>
      <c r="H254" s="541"/>
      <c r="I254" s="541"/>
      <c r="J254" s="631"/>
      <c r="K254" s="105" t="s">
        <v>1606</v>
      </c>
      <c r="L254" s="381" t="s">
        <v>1366</v>
      </c>
      <c r="M254" s="383" t="s">
        <v>988</v>
      </c>
      <c r="N254" s="381">
        <v>1</v>
      </c>
      <c r="O254" s="381"/>
      <c r="P254" s="381">
        <v>1</v>
      </c>
      <c r="Q254" s="381">
        <v>0</v>
      </c>
      <c r="R254" s="456">
        <v>0</v>
      </c>
      <c r="S254" s="393">
        <f t="shared" si="17"/>
        <v>1</v>
      </c>
      <c r="T254" s="451">
        <f t="shared" ref="T254:T255" si="19">+S254/N254</f>
        <v>1</v>
      </c>
      <c r="U254" s="47"/>
      <c r="V254" s="103">
        <v>45658</v>
      </c>
      <c r="W254" s="103">
        <v>46022</v>
      </c>
      <c r="X254" s="104"/>
      <c r="Y254" s="396" t="s">
        <v>1607</v>
      </c>
      <c r="Z254" s="406" t="s">
        <v>665</v>
      </c>
      <c r="AA254" s="244" t="s">
        <v>714</v>
      </c>
      <c r="AB254" s="244" t="s">
        <v>1553</v>
      </c>
      <c r="AC254" s="381" t="s">
        <v>668</v>
      </c>
      <c r="AD254" s="383" t="s">
        <v>1045</v>
      </c>
      <c r="AE254" s="149">
        <v>24000000</v>
      </c>
      <c r="AF254" s="381" t="s">
        <v>677</v>
      </c>
      <c r="AG254" s="642"/>
      <c r="AH254" s="381"/>
      <c r="AI254" s="149">
        <v>24000000</v>
      </c>
      <c r="AJ254" s="149">
        <v>24000000</v>
      </c>
      <c r="AK254" s="107"/>
      <c r="AL254" s="108">
        <v>24000000</v>
      </c>
      <c r="AM254" s="109"/>
      <c r="AN254" s="645"/>
      <c r="AO254" s="554"/>
      <c r="AP254" s="384"/>
      <c r="AQ254" s="384"/>
      <c r="AR254" s="384"/>
      <c r="AS254" s="384"/>
      <c r="AT254" s="384"/>
      <c r="AU254" s="384"/>
      <c r="AV254" s="384"/>
      <c r="AW254" s="384"/>
      <c r="AX254" s="349">
        <v>24000000</v>
      </c>
      <c r="AY254" s="384"/>
      <c r="AZ254" s="384"/>
      <c r="BA254" s="384"/>
      <c r="BB254" s="384"/>
      <c r="BC254" s="384"/>
      <c r="BD254" s="384"/>
      <c r="BE254" s="384"/>
      <c r="BF254" s="47"/>
      <c r="BG254" s="383" t="s">
        <v>1608</v>
      </c>
      <c r="BH254" s="47"/>
      <c r="BI254" s="47"/>
      <c r="BJ254" s="102"/>
      <c r="BK254" s="748"/>
      <c r="BL254" s="486"/>
      <c r="BM254" s="497"/>
    </row>
    <row r="255" spans="1:65" s="48" customFormat="1" ht="65.099999999999994" customHeight="1" thickBot="1" x14ac:dyDescent="0.3">
      <c r="A255" s="699"/>
      <c r="B255" s="536"/>
      <c r="C255" s="545"/>
      <c r="D255" s="533"/>
      <c r="E255" s="541"/>
      <c r="F255" s="654"/>
      <c r="G255" s="533"/>
      <c r="H255" s="541"/>
      <c r="I255" s="541"/>
      <c r="J255" s="631"/>
      <c r="K255" s="105" t="s">
        <v>1609</v>
      </c>
      <c r="L255" s="381" t="s">
        <v>1366</v>
      </c>
      <c r="M255" s="383" t="s">
        <v>1591</v>
      </c>
      <c r="N255" s="381">
        <v>1</v>
      </c>
      <c r="O255" s="381"/>
      <c r="P255" s="381">
        <v>0</v>
      </c>
      <c r="Q255" s="381">
        <v>0</v>
      </c>
      <c r="R255" s="456">
        <v>1</v>
      </c>
      <c r="S255" s="393">
        <f t="shared" si="17"/>
        <v>1</v>
      </c>
      <c r="T255" s="451">
        <f t="shared" si="19"/>
        <v>1</v>
      </c>
      <c r="U255" s="47"/>
      <c r="V255" s="103">
        <v>45658</v>
      </c>
      <c r="W255" s="103">
        <v>46022</v>
      </c>
      <c r="X255" s="104"/>
      <c r="Y255" s="408"/>
      <c r="Z255" s="406" t="s">
        <v>665</v>
      </c>
      <c r="AA255" s="244" t="s">
        <v>714</v>
      </c>
      <c r="AB255" s="244" t="s">
        <v>1553</v>
      </c>
      <c r="AC255" s="381" t="s">
        <v>668</v>
      </c>
      <c r="AD255" s="383" t="s">
        <v>1610</v>
      </c>
      <c r="AE255" s="149">
        <v>25000000</v>
      </c>
      <c r="AF255" s="381" t="s">
        <v>1438</v>
      </c>
      <c r="AG255" s="642"/>
      <c r="AH255" s="381"/>
      <c r="AI255" s="149">
        <v>25000000</v>
      </c>
      <c r="AJ255" s="149">
        <v>25000000</v>
      </c>
      <c r="AK255" s="107"/>
      <c r="AL255" s="108">
        <v>25000000</v>
      </c>
      <c r="AM255" s="109"/>
      <c r="AN255" s="645"/>
      <c r="AO255" s="554"/>
      <c r="AP255" s="384"/>
      <c r="AQ255" s="384"/>
      <c r="AR255" s="384"/>
      <c r="AS255" s="384"/>
      <c r="AT255" s="384"/>
      <c r="AU255" s="384"/>
      <c r="AV255" s="384"/>
      <c r="AW255" s="384"/>
      <c r="AX255" s="349">
        <v>25000000</v>
      </c>
      <c r="AY255" s="384"/>
      <c r="AZ255" s="384"/>
      <c r="BA255" s="384"/>
      <c r="BB255" s="384"/>
      <c r="BC255" s="384"/>
      <c r="BD255" s="384"/>
      <c r="BE255" s="384"/>
      <c r="BF255" s="47"/>
      <c r="BG255" s="46"/>
      <c r="BH255" s="47"/>
      <c r="BI255" s="47"/>
      <c r="BJ255" s="102"/>
      <c r="BK255" s="748"/>
      <c r="BL255" s="486"/>
      <c r="BM255" s="497"/>
    </row>
    <row r="256" spans="1:65" s="48" customFormat="1" ht="65.099999999999994" customHeight="1" thickBot="1" x14ac:dyDescent="0.3">
      <c r="A256" s="702"/>
      <c r="B256" s="536"/>
      <c r="C256" s="639"/>
      <c r="D256" s="651"/>
      <c r="E256" s="637"/>
      <c r="F256" s="655"/>
      <c r="G256" s="651"/>
      <c r="H256" s="637"/>
      <c r="I256" s="637"/>
      <c r="J256" s="635"/>
      <c r="K256" s="115" t="s">
        <v>1611</v>
      </c>
      <c r="L256" s="400" t="s">
        <v>1366</v>
      </c>
      <c r="M256" s="343" t="s">
        <v>1295</v>
      </c>
      <c r="N256" s="400">
        <v>20</v>
      </c>
      <c r="O256" s="400"/>
      <c r="P256" s="400">
        <v>0</v>
      </c>
      <c r="Q256" s="400">
        <v>0</v>
      </c>
      <c r="R256" s="475">
        <v>60</v>
      </c>
      <c r="S256" s="393">
        <f t="shared" si="17"/>
        <v>60</v>
      </c>
      <c r="T256" s="451">
        <v>1</v>
      </c>
      <c r="U256" s="215"/>
      <c r="V256" s="112">
        <v>45658</v>
      </c>
      <c r="W256" s="112">
        <v>46022</v>
      </c>
      <c r="X256" s="113"/>
      <c r="Y256" s="396" t="s">
        <v>1607</v>
      </c>
      <c r="Z256" s="407" t="s">
        <v>665</v>
      </c>
      <c r="AA256" s="270" t="s">
        <v>714</v>
      </c>
      <c r="AB256" s="270" t="s">
        <v>1553</v>
      </c>
      <c r="AC256" s="400" t="s">
        <v>668</v>
      </c>
      <c r="AD256" s="343" t="s">
        <v>1612</v>
      </c>
      <c r="AE256" s="193">
        <v>126000000</v>
      </c>
      <c r="AF256" s="400" t="s">
        <v>1438</v>
      </c>
      <c r="AG256" s="643"/>
      <c r="AH256" s="400"/>
      <c r="AI256" s="149">
        <v>126000000</v>
      </c>
      <c r="AJ256" s="149">
        <v>126000000</v>
      </c>
      <c r="AK256" s="136"/>
      <c r="AL256" s="137">
        <v>126000000</v>
      </c>
      <c r="AM256" s="207"/>
      <c r="AN256" s="646"/>
      <c r="AO256" s="649"/>
      <c r="AP256" s="398"/>
      <c r="AQ256" s="398"/>
      <c r="AR256" s="398"/>
      <c r="AS256" s="398"/>
      <c r="AT256" s="398"/>
      <c r="AU256" s="398"/>
      <c r="AV256" s="398"/>
      <c r="AW256" s="398"/>
      <c r="AX256" s="350">
        <v>126000000</v>
      </c>
      <c r="AY256" s="398"/>
      <c r="AZ256" s="398"/>
      <c r="BA256" s="398"/>
      <c r="BB256" s="398"/>
      <c r="BC256" s="398"/>
      <c r="BD256" s="398"/>
      <c r="BE256" s="398"/>
      <c r="BF256" s="47"/>
      <c r="BG256" s="383" t="s">
        <v>1613</v>
      </c>
      <c r="BH256" s="47"/>
      <c r="BI256" s="47"/>
      <c r="BJ256" s="102"/>
      <c r="BK256" s="749"/>
      <c r="BL256" s="486"/>
      <c r="BM256" s="494" t="s">
        <v>1776</v>
      </c>
    </row>
    <row r="257" spans="1:65" s="48" customFormat="1" ht="65.099999999999994" customHeight="1" thickBot="1" x14ac:dyDescent="0.3">
      <c r="A257" s="118"/>
      <c r="B257" s="536"/>
      <c r="C257" s="392"/>
      <c r="D257" s="391"/>
      <c r="E257" s="652" t="s">
        <v>609</v>
      </c>
      <c r="F257" s="650"/>
      <c r="G257" s="650"/>
      <c r="H257" s="650"/>
      <c r="I257" s="650"/>
      <c r="J257" s="650"/>
      <c r="K257" s="650"/>
      <c r="L257" s="650"/>
      <c r="M257" s="650"/>
      <c r="N257" s="650"/>
      <c r="O257" s="650"/>
      <c r="P257" s="650"/>
      <c r="Q257" s="650"/>
      <c r="R257" s="650"/>
      <c r="S257" s="402"/>
      <c r="T257" s="460">
        <f>+AVERAGE(T253:T256)</f>
        <v>1</v>
      </c>
      <c r="U257" s="216"/>
      <c r="V257" s="120"/>
      <c r="W257" s="120"/>
      <c r="X257" s="121"/>
      <c r="Y257" s="202"/>
      <c r="Z257" s="227"/>
      <c r="AA257" s="271"/>
      <c r="AB257" s="274"/>
      <c r="AC257" s="391"/>
      <c r="AD257" s="345"/>
      <c r="AE257" s="197"/>
      <c r="AF257" s="391"/>
      <c r="AG257" s="728" t="s">
        <v>706</v>
      </c>
      <c r="AH257" s="729"/>
      <c r="AI257" s="729"/>
      <c r="AJ257" s="730"/>
      <c r="AK257" s="126">
        <v>200000000</v>
      </c>
      <c r="AL257" s="346">
        <f>SUM(AL253:AL256)</f>
        <v>200000000</v>
      </c>
      <c r="AM257" s="431">
        <v>200000000</v>
      </c>
      <c r="AN257" s="432"/>
      <c r="AO257" s="433"/>
      <c r="AP257" s="434"/>
      <c r="AQ257" s="434"/>
      <c r="AR257" s="434"/>
      <c r="AS257" s="434"/>
      <c r="AT257" s="435">
        <v>0</v>
      </c>
      <c r="AU257" s="436">
        <f>+AT257/AK257</f>
        <v>0</v>
      </c>
      <c r="AV257" s="437">
        <v>0</v>
      </c>
      <c r="AW257" s="438">
        <v>0</v>
      </c>
      <c r="AX257" s="439">
        <f>SUM(AX253:AX256)</f>
        <v>200000000</v>
      </c>
      <c r="AY257" s="440">
        <f>+AX257/AL257</f>
        <v>1</v>
      </c>
      <c r="AZ257" s="439"/>
      <c r="BA257" s="440">
        <v>0</v>
      </c>
      <c r="BB257" s="441">
        <v>200000000</v>
      </c>
      <c r="BC257" s="442">
        <f>+BB257/AM257</f>
        <v>1</v>
      </c>
      <c r="BD257" s="443">
        <v>200000000</v>
      </c>
      <c r="BE257" s="442">
        <f>+BD257/AM257</f>
        <v>1</v>
      </c>
      <c r="BF257" s="47"/>
      <c r="BG257" s="46"/>
      <c r="BH257" s="47"/>
      <c r="BI257" s="47"/>
      <c r="BJ257" s="102"/>
      <c r="BK257" s="381"/>
      <c r="BL257" s="486"/>
      <c r="BM257" s="47"/>
    </row>
    <row r="258" spans="1:65" s="48" customFormat="1" ht="65.099999999999994" customHeight="1" x14ac:dyDescent="0.25">
      <c r="A258" s="698" t="s">
        <v>560</v>
      </c>
      <c r="B258" s="536"/>
      <c r="C258" s="638" t="s">
        <v>1315</v>
      </c>
      <c r="D258" s="630">
        <v>30</v>
      </c>
      <c r="E258" s="633" t="s">
        <v>610</v>
      </c>
      <c r="F258" s="653">
        <v>202400000003131</v>
      </c>
      <c r="G258" s="630" t="s">
        <v>1614</v>
      </c>
      <c r="H258" s="633" t="s">
        <v>1615</v>
      </c>
      <c r="I258" s="633" t="s">
        <v>1616</v>
      </c>
      <c r="J258" s="636">
        <v>0.4</v>
      </c>
      <c r="K258" s="96" t="s">
        <v>1617</v>
      </c>
      <c r="L258" s="399" t="s">
        <v>663</v>
      </c>
      <c r="M258" s="410"/>
      <c r="N258" s="399">
        <v>30</v>
      </c>
      <c r="O258" s="399">
        <v>21</v>
      </c>
      <c r="P258" s="399">
        <v>9</v>
      </c>
      <c r="Q258" s="399">
        <v>0</v>
      </c>
      <c r="R258" s="474">
        <v>0</v>
      </c>
      <c r="S258" s="393">
        <f t="shared" si="17"/>
        <v>30</v>
      </c>
      <c r="T258" s="451">
        <f>+S258/N258</f>
        <v>1</v>
      </c>
      <c r="U258" s="214"/>
      <c r="V258" s="93">
        <v>45658</v>
      </c>
      <c r="W258" s="93">
        <v>46022</v>
      </c>
      <c r="X258" s="94"/>
      <c r="Y258" s="381" t="s">
        <v>1618</v>
      </c>
      <c r="Z258" s="396" t="s">
        <v>1322</v>
      </c>
      <c r="AA258" s="172"/>
      <c r="AC258" s="399" t="s">
        <v>668</v>
      </c>
      <c r="AD258" s="410" t="s">
        <v>1045</v>
      </c>
      <c r="AE258" s="188">
        <v>20000000</v>
      </c>
      <c r="AF258" s="399" t="s">
        <v>677</v>
      </c>
      <c r="AG258" s="641" t="s">
        <v>717</v>
      </c>
      <c r="AH258" s="399"/>
      <c r="AI258" s="149">
        <v>20000000</v>
      </c>
      <c r="AJ258" s="149">
        <v>20000000</v>
      </c>
      <c r="AK258" s="99"/>
      <c r="AL258" s="100">
        <v>20000000</v>
      </c>
      <c r="AM258" s="238"/>
      <c r="AN258" s="644" t="s">
        <v>717</v>
      </c>
      <c r="AO258" s="648" t="s">
        <v>1619</v>
      </c>
      <c r="AP258" s="412"/>
      <c r="AQ258" s="412"/>
      <c r="AR258" s="412"/>
      <c r="AS258" s="412"/>
      <c r="AT258" s="412"/>
      <c r="AU258" s="412"/>
      <c r="AV258" s="412"/>
      <c r="AW258" s="412"/>
      <c r="AX258" s="354">
        <v>0</v>
      </c>
      <c r="AY258" s="412"/>
      <c r="AZ258" s="354">
        <v>0</v>
      </c>
      <c r="BA258" s="412"/>
      <c r="BB258" s="412"/>
      <c r="BC258" s="412"/>
      <c r="BD258" s="412"/>
      <c r="BE258" s="412"/>
      <c r="BF258" s="105" t="s">
        <v>1620</v>
      </c>
      <c r="BG258" s="46"/>
      <c r="BH258" s="47"/>
      <c r="BI258" s="47"/>
      <c r="BJ258" s="175" t="s">
        <v>1481</v>
      </c>
      <c r="BK258" s="750" t="s">
        <v>610</v>
      </c>
      <c r="BL258" s="486"/>
      <c r="BM258" s="47"/>
    </row>
    <row r="259" spans="1:65" s="48" customFormat="1" ht="65.099999999999994" customHeight="1" x14ac:dyDescent="0.25">
      <c r="A259" s="699"/>
      <c r="B259" s="536"/>
      <c r="C259" s="545"/>
      <c r="D259" s="533"/>
      <c r="E259" s="541"/>
      <c r="F259" s="654"/>
      <c r="G259" s="533"/>
      <c r="H259" s="541"/>
      <c r="I259" s="541"/>
      <c r="J259" s="631"/>
      <c r="K259" s="105" t="s">
        <v>1621</v>
      </c>
      <c r="L259" s="381" t="s">
        <v>663</v>
      </c>
      <c r="M259" s="383"/>
      <c r="N259" s="381">
        <v>4</v>
      </c>
      <c r="O259" s="381"/>
      <c r="P259" s="381">
        <v>3</v>
      </c>
      <c r="Q259" s="381">
        <v>0</v>
      </c>
      <c r="R259" s="456">
        <v>1</v>
      </c>
      <c r="S259" s="393">
        <f t="shared" si="17"/>
        <v>4</v>
      </c>
      <c r="T259" s="451">
        <f>+S259/N259</f>
        <v>1</v>
      </c>
      <c r="U259" s="47"/>
      <c r="V259" s="103">
        <v>45658</v>
      </c>
      <c r="W259" s="103">
        <v>46022</v>
      </c>
      <c r="X259" s="104"/>
      <c r="Y259" s="408"/>
      <c r="Z259" s="389" t="s">
        <v>1322</v>
      </c>
      <c r="AA259" s="79"/>
      <c r="AB259" s="79"/>
      <c r="AC259" s="381" t="s">
        <v>668</v>
      </c>
      <c r="AD259" s="383" t="s">
        <v>1045</v>
      </c>
      <c r="AE259" s="149">
        <v>20000000</v>
      </c>
      <c r="AF259" s="381" t="s">
        <v>677</v>
      </c>
      <c r="AG259" s="642"/>
      <c r="AH259" s="381"/>
      <c r="AI259" s="149">
        <v>20000000</v>
      </c>
      <c r="AJ259" s="149">
        <v>20000000</v>
      </c>
      <c r="AK259" s="107"/>
      <c r="AL259" s="108">
        <v>20000000</v>
      </c>
      <c r="AM259" s="109"/>
      <c r="AN259" s="645"/>
      <c r="AO259" s="554"/>
      <c r="AP259" s="384"/>
      <c r="AQ259" s="384"/>
      <c r="AR259" s="384"/>
      <c r="AS259" s="384"/>
      <c r="AT259" s="384"/>
      <c r="AU259" s="384"/>
      <c r="AV259" s="384"/>
      <c r="AW259" s="384"/>
      <c r="AX259" s="349">
        <v>0</v>
      </c>
      <c r="AY259" s="384"/>
      <c r="AZ259" s="349">
        <v>0</v>
      </c>
      <c r="BA259" s="384"/>
      <c r="BB259" s="457"/>
      <c r="BC259" s="457"/>
      <c r="BD259" s="457"/>
      <c r="BE259" s="384"/>
      <c r="BF259" s="47"/>
      <c r="BG259" s="46"/>
      <c r="BH259" s="47"/>
      <c r="BI259" s="47"/>
      <c r="BJ259" s="102"/>
      <c r="BK259" s="748"/>
      <c r="BL259" s="486"/>
      <c r="BM259" s="47"/>
    </row>
    <row r="260" spans="1:65" s="48" customFormat="1" ht="65.099999999999994" customHeight="1" x14ac:dyDescent="0.25">
      <c r="A260" s="699"/>
      <c r="B260" s="536"/>
      <c r="C260" s="545"/>
      <c r="D260" s="533"/>
      <c r="E260" s="541"/>
      <c r="F260" s="654"/>
      <c r="G260" s="533"/>
      <c r="H260" s="541" t="s">
        <v>1622</v>
      </c>
      <c r="I260" s="541" t="s">
        <v>1339</v>
      </c>
      <c r="J260" s="631">
        <v>0.6</v>
      </c>
      <c r="K260" s="105" t="s">
        <v>1623</v>
      </c>
      <c r="L260" s="381" t="s">
        <v>663</v>
      </c>
      <c r="M260" s="383"/>
      <c r="N260" s="381">
        <v>40</v>
      </c>
      <c r="O260" s="381"/>
      <c r="P260" s="381">
        <v>32</v>
      </c>
      <c r="Q260" s="381">
        <v>0</v>
      </c>
      <c r="R260" s="456">
        <v>8</v>
      </c>
      <c r="S260" s="393">
        <f t="shared" si="17"/>
        <v>40</v>
      </c>
      <c r="T260" s="451">
        <f>+S260/N260</f>
        <v>1</v>
      </c>
      <c r="U260" s="47"/>
      <c r="V260" s="103">
        <v>45658</v>
      </c>
      <c r="W260" s="103">
        <v>46022</v>
      </c>
      <c r="X260" s="104"/>
      <c r="Y260" s="408"/>
      <c r="Z260" s="389" t="s">
        <v>1322</v>
      </c>
      <c r="AA260" s="79"/>
      <c r="AB260" s="79"/>
      <c r="AC260" s="381" t="s">
        <v>668</v>
      </c>
      <c r="AD260" s="383" t="s">
        <v>1045</v>
      </c>
      <c r="AE260" s="149">
        <v>20000000</v>
      </c>
      <c r="AF260" s="381" t="s">
        <v>677</v>
      </c>
      <c r="AG260" s="642"/>
      <c r="AH260" s="381"/>
      <c r="AI260" s="149">
        <v>20000000</v>
      </c>
      <c r="AJ260" s="149">
        <v>20000000</v>
      </c>
      <c r="AK260" s="107"/>
      <c r="AL260" s="108">
        <v>20000000</v>
      </c>
      <c r="AM260" s="109"/>
      <c r="AN260" s="645"/>
      <c r="AO260" s="554"/>
      <c r="AP260" s="384"/>
      <c r="AQ260" s="384"/>
      <c r="AR260" s="384"/>
      <c r="AS260" s="384"/>
      <c r="AT260" s="384"/>
      <c r="AU260" s="384"/>
      <c r="AV260" s="384"/>
      <c r="AW260" s="384"/>
      <c r="AX260" s="349">
        <v>0</v>
      </c>
      <c r="AY260" s="384"/>
      <c r="AZ260" s="349">
        <v>0</v>
      </c>
      <c r="BA260" s="384"/>
      <c r="BB260" s="384"/>
      <c r="BC260" s="384"/>
      <c r="BD260" s="384"/>
      <c r="BE260" s="384"/>
      <c r="BF260" s="47"/>
      <c r="BG260" s="46"/>
      <c r="BH260" s="47"/>
      <c r="BI260" s="47"/>
      <c r="BJ260" s="102"/>
      <c r="BK260" s="748"/>
      <c r="BL260" s="486"/>
      <c r="BM260" s="47"/>
    </row>
    <row r="261" spans="1:65" s="48" customFormat="1" ht="65.099999999999994" customHeight="1" thickBot="1" x14ac:dyDescent="0.3">
      <c r="A261" s="700"/>
      <c r="B261" s="536"/>
      <c r="C261" s="538"/>
      <c r="D261" s="535"/>
      <c r="E261" s="637"/>
      <c r="F261" s="655"/>
      <c r="G261" s="651"/>
      <c r="H261" s="637"/>
      <c r="I261" s="637"/>
      <c r="J261" s="635"/>
      <c r="K261" s="115" t="s">
        <v>1624</v>
      </c>
      <c r="L261" s="400" t="s">
        <v>663</v>
      </c>
      <c r="M261" s="343"/>
      <c r="N261" s="400">
        <v>3</v>
      </c>
      <c r="O261" s="400"/>
      <c r="P261" s="400">
        <v>2</v>
      </c>
      <c r="Q261" s="400">
        <v>1</v>
      </c>
      <c r="R261" s="475">
        <v>1</v>
      </c>
      <c r="S261" s="393">
        <f t="shared" si="17"/>
        <v>4</v>
      </c>
      <c r="T261" s="451">
        <v>1</v>
      </c>
      <c r="U261" s="155"/>
      <c r="V261" s="200">
        <v>45658</v>
      </c>
      <c r="W261" s="200">
        <v>46022</v>
      </c>
      <c r="X261" s="201"/>
      <c r="Y261" s="202"/>
      <c r="Z261" s="393" t="s">
        <v>1322</v>
      </c>
      <c r="AA261" s="204"/>
      <c r="AB261" s="204"/>
      <c r="AC261" s="378" t="s">
        <v>668</v>
      </c>
      <c r="AD261" s="411" t="s">
        <v>1045</v>
      </c>
      <c r="AE261" s="275">
        <v>40000000</v>
      </c>
      <c r="AF261" s="378" t="s">
        <v>677</v>
      </c>
      <c r="AG261" s="546"/>
      <c r="AH261" s="378"/>
      <c r="AI261" s="149">
        <v>40000000</v>
      </c>
      <c r="AJ261" s="149">
        <v>155000000</v>
      </c>
      <c r="AK261" s="205"/>
      <c r="AL261" s="206">
        <v>155000000</v>
      </c>
      <c r="AM261" s="207"/>
      <c r="AN261" s="647"/>
      <c r="AO261" s="578"/>
      <c r="AP261" s="398"/>
      <c r="AQ261" s="398"/>
      <c r="AR261" s="398"/>
      <c r="AS261" s="398"/>
      <c r="AT261" s="398"/>
      <c r="AU261" s="398"/>
      <c r="AV261" s="398"/>
      <c r="AW261" s="398"/>
      <c r="AX261" s="350">
        <v>123324521.40000001</v>
      </c>
      <c r="AY261" s="398"/>
      <c r="AZ261" s="350">
        <v>47900000</v>
      </c>
      <c r="BA261" s="398"/>
      <c r="BB261" s="398"/>
      <c r="BC261" s="398"/>
      <c r="BD261" s="398"/>
      <c r="BE261" s="398"/>
      <c r="BF261" s="155"/>
      <c r="BG261" s="411" t="s">
        <v>1625</v>
      </c>
      <c r="BH261" s="155"/>
      <c r="BI261" s="155"/>
      <c r="BJ261" s="276"/>
      <c r="BK261" s="748"/>
      <c r="BL261" s="486"/>
      <c r="BM261" s="47"/>
    </row>
    <row r="262" spans="1:65" s="48" customFormat="1" ht="65.099999999999994" customHeight="1" thickBot="1" x14ac:dyDescent="0.3">
      <c r="A262" s="47"/>
      <c r="B262" s="47"/>
      <c r="C262" s="47"/>
      <c r="D262" s="47"/>
      <c r="E262" s="650" t="s">
        <v>610</v>
      </c>
      <c r="F262" s="650"/>
      <c r="G262" s="650"/>
      <c r="H262" s="650"/>
      <c r="I262" s="650"/>
      <c r="J262" s="650"/>
      <c r="K262" s="650"/>
      <c r="L262" s="650"/>
      <c r="M262" s="650"/>
      <c r="N262" s="650"/>
      <c r="O262" s="650"/>
      <c r="P262" s="650"/>
      <c r="Q262" s="650"/>
      <c r="R262" s="650"/>
      <c r="S262" s="402"/>
      <c r="T262" s="460">
        <f>AVERAGE(T258:T261)</f>
        <v>1</v>
      </c>
      <c r="U262" s="299"/>
      <c r="V262" s="47"/>
      <c r="W262" s="47"/>
      <c r="X262" s="47"/>
      <c r="Y262" s="47"/>
      <c r="Z262" s="47"/>
      <c r="AA262" s="47"/>
      <c r="AB262" s="47"/>
      <c r="AC262" s="78"/>
      <c r="AD262" s="243"/>
      <c r="AE262" s="47"/>
      <c r="AF262" s="47"/>
      <c r="AG262" s="728" t="s">
        <v>1626</v>
      </c>
      <c r="AH262" s="729"/>
      <c r="AI262" s="729"/>
      <c r="AJ262" s="730"/>
      <c r="AK262" s="278">
        <v>215000000</v>
      </c>
      <c r="AL262" s="346">
        <f>SUM(AL258:AL261)</f>
        <v>215000000</v>
      </c>
      <c r="AM262" s="431">
        <v>215000000</v>
      </c>
      <c r="AN262" s="432"/>
      <c r="AO262" s="433"/>
      <c r="AP262" s="434"/>
      <c r="AQ262" s="434"/>
      <c r="AR262" s="434"/>
      <c r="AS262" s="434"/>
      <c r="AT262" s="435">
        <v>39900000</v>
      </c>
      <c r="AU262" s="436">
        <f>+AT262/AK262</f>
        <v>0.18558139534883722</v>
      </c>
      <c r="AV262" s="437">
        <v>26700000</v>
      </c>
      <c r="AW262" s="438">
        <f>+AV262/AK262</f>
        <v>0.1241860465116279</v>
      </c>
      <c r="AX262" s="439">
        <f>SUM(AX258:AX261)</f>
        <v>123324521.40000001</v>
      </c>
      <c r="AY262" s="440">
        <f>+AX262/AL262</f>
        <v>0.57360242511627912</v>
      </c>
      <c r="AZ262" s="439">
        <f>SUM(AZ258:AZ261)</f>
        <v>47900000</v>
      </c>
      <c r="BA262" s="440">
        <f>+AZ262/AL262</f>
        <v>0.22279069767441861</v>
      </c>
      <c r="BB262" s="441">
        <v>214833140.74000001</v>
      </c>
      <c r="BC262" s="442">
        <f>+BB262/AM262</f>
        <v>0.9992239104186047</v>
      </c>
      <c r="BD262" s="443">
        <v>214833140.74000001</v>
      </c>
      <c r="BE262" s="442">
        <f>+BD262/AM262</f>
        <v>0.9992239104186047</v>
      </c>
      <c r="BF262" s="47"/>
      <c r="BG262" s="46"/>
      <c r="BH262" s="47"/>
      <c r="BI262" s="47"/>
      <c r="BJ262" s="102"/>
      <c r="BK262" s="389"/>
      <c r="BM262" s="47"/>
    </row>
    <row r="263" spans="1:65" ht="85.9" customHeight="1" thickBot="1" x14ac:dyDescent="0.35">
      <c r="N263" s="33"/>
      <c r="O263" s="33"/>
      <c r="S263" s="33"/>
      <c r="Y263" s="33"/>
      <c r="Z263" s="33"/>
      <c r="AG263" s="754" t="s">
        <v>1627</v>
      </c>
      <c r="AH263" s="755"/>
      <c r="AI263" s="755"/>
      <c r="AJ263" s="756"/>
      <c r="AK263" s="760">
        <f>+AK262+AK257+AK252+AK247+AK238+AK229+AK224+AK214+AK209+AK201+AK185+AK174+AK167+AK160+AK155+AK148+AK141+AK131+AK119+AK108+AK98+AK88+AK83+AK72+AK58+AK46+AK42+AK20+AK15</f>
        <v>44269793729.289993</v>
      </c>
      <c r="AT263" s="364" t="s">
        <v>1682</v>
      </c>
      <c r="AU263" s="365" t="s">
        <v>1683</v>
      </c>
      <c r="AV263" s="366" t="s">
        <v>1684</v>
      </c>
      <c r="AW263" s="365" t="s">
        <v>1685</v>
      </c>
      <c r="AX263" s="372" t="s">
        <v>1686</v>
      </c>
      <c r="AY263" s="370" t="s">
        <v>1687</v>
      </c>
      <c r="AZ263" s="371" t="s">
        <v>1688</v>
      </c>
      <c r="BA263" s="370" t="s">
        <v>1689</v>
      </c>
      <c r="BB263" s="426" t="s">
        <v>1705</v>
      </c>
      <c r="BC263" s="427" t="s">
        <v>1706</v>
      </c>
      <c r="BD263" s="428" t="s">
        <v>1708</v>
      </c>
      <c r="BE263" s="427" t="s">
        <v>1707</v>
      </c>
    </row>
    <row r="264" spans="1:65" ht="57" customHeight="1" thickBot="1" x14ac:dyDescent="0.35">
      <c r="N264" s="33"/>
      <c r="O264" s="33"/>
      <c r="S264" s="33"/>
      <c r="Y264" s="33"/>
      <c r="Z264" s="33"/>
      <c r="AG264" s="757"/>
      <c r="AH264" s="758"/>
      <c r="AI264" s="758"/>
      <c r="AJ264" s="759"/>
      <c r="AK264" s="761"/>
      <c r="AT264" s="367">
        <f>+AT262+AT257+AT252+AT247+AT238+AT229+AT224+AT214+AT209+AT201+AT185+AT174+AT167+AT160+AT155+AT148+AT141+AT131+AT119+AT108+AT98+AT88+AT83+AT72+AT58+AT46+AT42+AT20+AT15</f>
        <v>25157786127.200001</v>
      </c>
      <c r="AU264" s="368">
        <f>+AT264/AK263</f>
        <v>0.56828333741602655</v>
      </c>
      <c r="AV264" s="367">
        <f>+AV262+AV257+AV252+AV247+AV238+AV229+AV224+AV214+AV209+AV201+AV185+AV174+AV167+AV160+AV155+AV148+AV141+AV131+AV119+AV108+AV98+AV88+AV83+AV72+AV58+AV46+AV42+AV20+AV15</f>
        <v>8470535023.6099997</v>
      </c>
      <c r="AW264" s="368">
        <f>+AV264/AK263</f>
        <v>0.19133893135819341</v>
      </c>
      <c r="AX264" s="367">
        <f>+AX262+AX257+AX252+AX247+AX238+AX229+AX224+AX214+AX209+AX201+AX185+AX174+AX167+AX160+AX155+AX148+AX141+AX131+AX119+AX108+AX98+AX88+AX83+AX72+AX58+AX46+AX42+AX20+AX15</f>
        <v>31751012892.849998</v>
      </c>
      <c r="AY264" s="368">
        <f>+AX264/AL265</f>
        <v>0.71721619231034717</v>
      </c>
      <c r="AZ264" s="369">
        <f>+AZ262+AZ257+AZ252+AZ247+AZ238+AZ229+AZ224+AZ214+AZ209+AZ201+AZ185+AZ174+AZ167+AZ160+AZ155+AZ148+AZ141+AZ131+AZ119+AZ108+AZ98+AZ88+AZ83+AZ72+AZ58+AZ46+AZ42+AZ20+AZ15</f>
        <v>16957293801.170002</v>
      </c>
      <c r="BA264" s="368">
        <f>+AZ264/AL265</f>
        <v>0.38304433729425269</v>
      </c>
      <c r="BB264" s="369">
        <f>+BB262+BB257+BB252+BB247+BB238+BB229+BB224+BB214+BB209+BB201+BB185+BB174+BB167+BB160+BB155+BB148+BB141+BB131+BB119+BB108+BB98+BB88+BB83+BB72+BB58+BB46+BB42+BB20+BB15</f>
        <v>40881028081.389999</v>
      </c>
      <c r="BC264" s="368" t="e">
        <f>+BB264/AM267</f>
        <v>#REF!</v>
      </c>
      <c r="BD264" s="369">
        <f>+BD262+BD257+BD252+BD247+BD238+BD229+BD224+BD214+BD209+BD201+BD185+BD174+BD167+BD160+BD155+BD148+BD141+BD131+BD119+BD108+BD98+BD88+BD83+BD72+BD58+BD46+BD42+BD20+BD15</f>
        <v>40203958247.370003</v>
      </c>
      <c r="BE264" s="368" t="e">
        <f>+BD264/AM267</f>
        <v>#REF!</v>
      </c>
    </row>
    <row r="265" spans="1:65" ht="39" customHeight="1" x14ac:dyDescent="0.3">
      <c r="E265" s="659" t="s">
        <v>1702</v>
      </c>
      <c r="F265" s="660"/>
      <c r="G265" s="660"/>
      <c r="H265" s="660"/>
      <c r="I265" s="660"/>
      <c r="J265" s="660"/>
      <c r="K265" s="660"/>
      <c r="L265" s="660"/>
      <c r="M265" s="660"/>
      <c r="N265" s="660"/>
      <c r="O265" s="660"/>
      <c r="P265" s="660"/>
      <c r="Q265" s="660"/>
      <c r="R265" s="660"/>
      <c r="S265" s="661"/>
      <c r="T265" s="751">
        <f>(T15+T20+T42+T46+T58+T72+T83+T88+T98+T108+T119+T131+T141+T148+T155+T160+T167+T174+T185+T201+T209+T214+T224+T229+T238+T247+T252+T257+T262)/29</f>
        <v>0.8450830014869064</v>
      </c>
      <c r="Y265" s="33"/>
      <c r="Z265" s="33"/>
      <c r="AD265" s="33"/>
      <c r="AG265" s="754" t="s">
        <v>1703</v>
      </c>
      <c r="AH265" s="755"/>
      <c r="AI265" s="755"/>
      <c r="AJ265" s="755"/>
      <c r="AK265" s="756"/>
      <c r="AL265" s="760">
        <f>+AL262+AL257+AL252+AL247+AL238+AL229+AL224+AL214+AL209+AL201+AL185+AL174+AL167+AL160+AL155+AL148+AL141+AL131+AL119+AL108+AL98+AL88+AL83+AL72+AL58+AL46+AL42+AL20+AL15</f>
        <v>44269793729.240005</v>
      </c>
    </row>
    <row r="266" spans="1:65" ht="72.599999999999994" customHeight="1" thickBot="1" x14ac:dyDescent="0.35">
      <c r="E266" s="662"/>
      <c r="F266" s="663"/>
      <c r="G266" s="663"/>
      <c r="H266" s="663"/>
      <c r="I266" s="663"/>
      <c r="J266" s="663"/>
      <c r="K266" s="663"/>
      <c r="L266" s="663"/>
      <c r="M266" s="663"/>
      <c r="N266" s="663"/>
      <c r="O266" s="663"/>
      <c r="P266" s="663"/>
      <c r="Q266" s="663"/>
      <c r="R266" s="663"/>
      <c r="S266" s="664"/>
      <c r="T266" s="752"/>
      <c r="Y266" s="33"/>
      <c r="Z266" s="33"/>
      <c r="AD266" s="33"/>
      <c r="AG266" s="757"/>
      <c r="AH266" s="758"/>
      <c r="AI266" s="758"/>
      <c r="AJ266" s="758"/>
      <c r="AK266" s="759"/>
      <c r="AL266" s="761"/>
    </row>
    <row r="267" spans="1:65" ht="38.450000000000003" customHeight="1" thickBot="1" x14ac:dyDescent="0.35">
      <c r="E267" s="665"/>
      <c r="F267" s="666"/>
      <c r="G267" s="666"/>
      <c r="H267" s="666"/>
      <c r="I267" s="666"/>
      <c r="J267" s="666"/>
      <c r="K267" s="666"/>
      <c r="L267" s="666"/>
      <c r="M267" s="666"/>
      <c r="N267" s="666"/>
      <c r="O267" s="666"/>
      <c r="P267" s="666"/>
      <c r="Q267" s="666"/>
      <c r="R267" s="666"/>
      <c r="S267" s="667"/>
      <c r="T267" s="753"/>
      <c r="Y267" s="33"/>
      <c r="Z267" s="33"/>
      <c r="AD267" s="33"/>
      <c r="AG267" s="754" t="s">
        <v>1704</v>
      </c>
      <c r="AH267" s="755"/>
      <c r="AI267" s="755"/>
      <c r="AJ267" s="755"/>
      <c r="AK267" s="755"/>
      <c r="AL267" s="756"/>
      <c r="AM267" s="760" t="e">
        <f>+AM262+AM257+AM252+AM247+AM238+AM229+AM224+AM214+AM209+AM201+AM185+AM174+AM167+AM160+AM155+AM148+AM141+AM131+AM119+AM108+AM98+AM88+AM83+AM72+AM58+AM46+AM42+AM20+AM15</f>
        <v>#REF!</v>
      </c>
    </row>
    <row r="268" spans="1:65" ht="76.900000000000006" customHeight="1" thickBot="1" x14ac:dyDescent="0.35">
      <c r="N268" s="363"/>
      <c r="O268" s="363"/>
      <c r="P268" s="363"/>
      <c r="Q268" s="363"/>
      <c r="R268" s="363"/>
      <c r="S268" s="363"/>
      <c r="Y268" s="33"/>
      <c r="Z268" s="33"/>
      <c r="AD268" s="33"/>
      <c r="AG268" s="757"/>
      <c r="AH268" s="758"/>
      <c r="AI268" s="758"/>
      <c r="AJ268" s="758"/>
      <c r="AK268" s="758"/>
      <c r="AL268" s="759"/>
      <c r="AM268" s="761"/>
    </row>
    <row r="269" spans="1:65" x14ac:dyDescent="0.3">
      <c r="N269" s="363"/>
      <c r="O269" s="363"/>
      <c r="P269" s="363"/>
      <c r="Q269" s="363"/>
      <c r="R269" s="363"/>
      <c r="S269" s="363"/>
      <c r="Y269" s="33"/>
      <c r="Z269" s="33"/>
      <c r="AD269" s="33"/>
      <c r="AI269" s="33"/>
      <c r="AJ269" s="33"/>
    </row>
    <row r="270" spans="1:65" x14ac:dyDescent="0.3">
      <c r="N270" s="363"/>
      <c r="O270" s="363"/>
      <c r="P270" s="363"/>
      <c r="Q270" s="363"/>
      <c r="R270" s="363"/>
      <c r="S270" s="363"/>
      <c r="Y270" s="33"/>
      <c r="Z270" s="33"/>
      <c r="AD270" s="33"/>
      <c r="AI270" s="33"/>
      <c r="AJ270" s="33"/>
    </row>
    <row r="271" spans="1:65" x14ac:dyDescent="0.3">
      <c r="N271" s="363"/>
      <c r="O271" s="363"/>
      <c r="P271" s="363"/>
      <c r="Q271" s="363"/>
      <c r="R271" s="363"/>
      <c r="S271" s="363"/>
      <c r="Y271" s="33"/>
      <c r="Z271" s="33"/>
      <c r="AD271" s="33"/>
      <c r="AI271" s="33"/>
      <c r="AJ271" s="33"/>
    </row>
    <row r="272" spans="1:65" x14ac:dyDescent="0.3">
      <c r="N272" s="363"/>
      <c r="O272" s="363"/>
      <c r="P272" s="363"/>
      <c r="Q272" s="363"/>
      <c r="R272" s="363"/>
      <c r="S272" s="363"/>
      <c r="Y272" s="33"/>
      <c r="Z272" s="33"/>
      <c r="AD272" s="33"/>
      <c r="AI272" s="33"/>
      <c r="AJ272" s="33"/>
    </row>
    <row r="273" spans="2:36" ht="19.5" thickBot="1" x14ac:dyDescent="0.35">
      <c r="N273" s="363"/>
      <c r="O273" s="363"/>
      <c r="P273" s="363"/>
      <c r="Q273" s="363"/>
      <c r="R273" s="363"/>
      <c r="S273" s="363"/>
      <c r="Y273" s="33"/>
      <c r="Z273" s="33"/>
      <c r="AD273" s="33"/>
      <c r="AI273" s="33"/>
      <c r="AJ273" s="33"/>
    </row>
    <row r="274" spans="2:36" x14ac:dyDescent="0.3">
      <c r="B274" s="596" t="s">
        <v>1690</v>
      </c>
      <c r="C274" s="597"/>
      <c r="D274" s="597"/>
      <c r="E274" s="598"/>
      <c r="F274" s="605" t="s">
        <v>1691</v>
      </c>
      <c r="G274" s="606"/>
      <c r="H274" s="606"/>
      <c r="I274" s="606"/>
      <c r="J274" s="606"/>
      <c r="K274" s="607"/>
      <c r="N274" s="363"/>
      <c r="O274" s="363"/>
      <c r="P274" s="363"/>
      <c r="Q274" s="363"/>
      <c r="R274" s="363"/>
      <c r="S274" s="363"/>
      <c r="Y274" s="33"/>
      <c r="Z274" s="33"/>
      <c r="AD274" s="33"/>
      <c r="AI274" s="33"/>
      <c r="AJ274" s="33"/>
    </row>
    <row r="275" spans="2:36" x14ac:dyDescent="0.3">
      <c r="B275" s="599"/>
      <c r="C275" s="600"/>
      <c r="D275" s="600"/>
      <c r="E275" s="601"/>
      <c r="F275" s="608"/>
      <c r="G275" s="609"/>
      <c r="H275" s="609"/>
      <c r="I275" s="609"/>
      <c r="J275" s="609"/>
      <c r="K275" s="610"/>
      <c r="N275" s="363"/>
      <c r="O275" s="363"/>
      <c r="P275" s="363"/>
      <c r="Q275" s="363"/>
      <c r="R275" s="363"/>
      <c r="S275" s="363"/>
      <c r="Y275" s="33"/>
      <c r="Z275" s="33"/>
    </row>
    <row r="276" spans="2:36" ht="19.5" thickBot="1" x14ac:dyDescent="0.35">
      <c r="B276" s="602"/>
      <c r="C276" s="603"/>
      <c r="D276" s="603"/>
      <c r="E276" s="604"/>
      <c r="F276" s="611"/>
      <c r="G276" s="612"/>
      <c r="H276" s="612"/>
      <c r="I276" s="612"/>
      <c r="J276" s="612"/>
      <c r="K276" s="613"/>
      <c r="N276" s="363"/>
      <c r="O276" s="363"/>
      <c r="P276" s="363"/>
      <c r="Q276" s="363"/>
      <c r="R276" s="363"/>
      <c r="S276" s="363"/>
      <c r="Y276" s="33"/>
      <c r="Z276" s="33"/>
    </row>
    <row r="277" spans="2:36" x14ac:dyDescent="0.3">
      <c r="N277" s="363"/>
      <c r="O277" s="363"/>
      <c r="P277" s="363"/>
      <c r="Q277" s="363"/>
      <c r="R277" s="363"/>
      <c r="S277" s="363"/>
      <c r="Y277" s="33"/>
      <c r="Z277" s="33"/>
    </row>
    <row r="278" spans="2:36" x14ac:dyDescent="0.3">
      <c r="N278" s="363"/>
      <c r="O278" s="363"/>
      <c r="P278" s="363"/>
      <c r="Q278" s="363"/>
      <c r="R278" s="363"/>
      <c r="S278" s="363"/>
      <c r="Y278" s="33"/>
      <c r="Z278" s="33"/>
    </row>
    <row r="279" spans="2:36" x14ac:dyDescent="0.3">
      <c r="N279" s="363"/>
      <c r="O279" s="363"/>
      <c r="P279" s="363"/>
      <c r="Q279" s="363"/>
      <c r="R279" s="363"/>
      <c r="S279" s="363"/>
      <c r="Y279" s="33"/>
      <c r="Z279" s="33"/>
    </row>
    <row r="280" spans="2:36" x14ac:dyDescent="0.3">
      <c r="N280" s="363"/>
      <c r="O280" s="363"/>
      <c r="P280" s="363"/>
      <c r="Q280" s="363"/>
      <c r="R280" s="363"/>
      <c r="S280" s="363"/>
      <c r="Y280" s="33"/>
      <c r="Z280" s="33"/>
    </row>
    <row r="281" spans="2:36" x14ac:dyDescent="0.3">
      <c r="N281" s="363"/>
      <c r="O281" s="363"/>
      <c r="P281" s="363"/>
      <c r="Q281" s="363"/>
      <c r="R281" s="363"/>
      <c r="S281" s="363"/>
      <c r="Y281" s="33"/>
      <c r="Z281" s="33"/>
    </row>
    <row r="282" spans="2:36" x14ac:dyDescent="0.3">
      <c r="N282" s="363"/>
      <c r="O282" s="363"/>
      <c r="P282" s="363"/>
      <c r="Q282" s="363"/>
      <c r="R282" s="363"/>
      <c r="S282" s="363"/>
      <c r="Y282" s="33"/>
      <c r="Z282" s="33"/>
    </row>
    <row r="283" spans="2:36" x14ac:dyDescent="0.3">
      <c r="N283" s="363"/>
      <c r="O283" s="363"/>
      <c r="P283" s="363"/>
      <c r="Q283" s="363"/>
      <c r="R283" s="363"/>
      <c r="S283" s="363"/>
      <c r="Y283" s="33"/>
      <c r="Z283" s="33"/>
    </row>
    <row r="284" spans="2:36" x14ac:dyDescent="0.3">
      <c r="N284" s="363"/>
      <c r="O284" s="363"/>
      <c r="P284" s="363"/>
      <c r="Q284" s="363"/>
      <c r="R284" s="363"/>
      <c r="S284" s="363"/>
      <c r="Y284" s="33"/>
      <c r="Z284" s="33"/>
    </row>
    <row r="285" spans="2:36" x14ac:dyDescent="0.3">
      <c r="N285" s="363"/>
      <c r="O285" s="363"/>
      <c r="P285" s="363"/>
      <c r="Q285" s="363"/>
      <c r="R285" s="363"/>
      <c r="S285" s="363"/>
      <c r="Y285" s="33"/>
      <c r="Z285" s="33"/>
    </row>
    <row r="286" spans="2:36" x14ac:dyDescent="0.3">
      <c r="N286" s="363"/>
      <c r="O286" s="363"/>
      <c r="P286" s="363"/>
      <c r="Q286" s="363"/>
      <c r="R286" s="363"/>
      <c r="S286" s="363"/>
      <c r="Y286" s="33"/>
      <c r="Z286" s="33"/>
    </row>
    <row r="287" spans="2:36" x14ac:dyDescent="0.3">
      <c r="N287" s="363"/>
      <c r="O287" s="363"/>
      <c r="P287" s="363"/>
      <c r="Q287" s="363"/>
      <c r="R287" s="363"/>
      <c r="S287" s="363"/>
      <c r="Y287" s="33"/>
      <c r="Z287" s="33"/>
    </row>
    <row r="288" spans="2:36" x14ac:dyDescent="0.3">
      <c r="N288" s="363"/>
      <c r="O288" s="363"/>
      <c r="P288" s="363"/>
      <c r="Q288" s="363"/>
      <c r="R288" s="363"/>
      <c r="S288" s="363"/>
      <c r="Y288" s="33"/>
      <c r="Z288" s="33"/>
    </row>
    <row r="289" spans="14:26" x14ac:dyDescent="0.3">
      <c r="N289" s="363"/>
      <c r="O289" s="363"/>
      <c r="P289" s="363"/>
      <c r="Q289" s="363"/>
      <c r="R289" s="363"/>
      <c r="S289" s="363"/>
      <c r="Y289" s="33"/>
      <c r="Z289" s="33"/>
    </row>
    <row r="290" spans="14:26" x14ac:dyDescent="0.3">
      <c r="N290" s="363"/>
      <c r="O290" s="363"/>
      <c r="P290" s="363"/>
      <c r="Q290" s="363"/>
      <c r="R290" s="363"/>
      <c r="S290" s="363"/>
      <c r="Y290" s="33"/>
      <c r="Z290" s="33"/>
    </row>
    <row r="291" spans="14:26" x14ac:dyDescent="0.3">
      <c r="N291" s="363"/>
      <c r="O291" s="363"/>
      <c r="P291" s="363"/>
      <c r="Q291" s="363"/>
      <c r="R291" s="363"/>
      <c r="S291" s="363"/>
      <c r="Y291" s="33"/>
      <c r="Z291" s="33"/>
    </row>
    <row r="292" spans="14:26" x14ac:dyDescent="0.3">
      <c r="N292" s="363"/>
      <c r="O292" s="363"/>
      <c r="P292" s="363"/>
      <c r="Q292" s="363"/>
      <c r="R292" s="363"/>
      <c r="S292" s="363"/>
      <c r="Y292" s="33"/>
      <c r="Z292" s="33"/>
    </row>
    <row r="293" spans="14:26" x14ac:dyDescent="0.3">
      <c r="N293" s="363"/>
      <c r="O293" s="363"/>
      <c r="P293" s="363"/>
      <c r="Q293" s="363"/>
      <c r="R293" s="363"/>
      <c r="S293" s="363"/>
      <c r="Y293" s="33"/>
      <c r="Z293" s="33"/>
    </row>
    <row r="294" spans="14:26" x14ac:dyDescent="0.3">
      <c r="N294" s="363"/>
      <c r="O294" s="363"/>
      <c r="P294" s="363"/>
      <c r="Q294" s="363"/>
      <c r="R294" s="363"/>
      <c r="S294" s="363"/>
      <c r="Y294" s="33"/>
      <c r="Z294" s="33"/>
    </row>
    <row r="295" spans="14:26" x14ac:dyDescent="0.3">
      <c r="N295" s="363"/>
      <c r="O295" s="363"/>
      <c r="P295" s="363"/>
      <c r="Q295" s="363"/>
      <c r="S295" s="363"/>
      <c r="Y295" s="33"/>
      <c r="Z295" s="33"/>
    </row>
    <row r="296" spans="14:26" x14ac:dyDescent="0.3">
      <c r="N296" s="363"/>
      <c r="O296" s="363"/>
      <c r="P296" s="363"/>
      <c r="Q296" s="363"/>
      <c r="S296" s="363"/>
      <c r="Y296" s="33"/>
      <c r="Z296" s="33"/>
    </row>
    <row r="297" spans="14:26" x14ac:dyDescent="0.3">
      <c r="N297" s="363"/>
      <c r="O297" s="363"/>
      <c r="P297" s="363"/>
      <c r="Q297" s="363"/>
      <c r="S297" s="363"/>
      <c r="Y297" s="33"/>
      <c r="Z297" s="33"/>
    </row>
    <row r="298" spans="14:26" x14ac:dyDescent="0.3">
      <c r="N298" s="363"/>
      <c r="O298" s="363"/>
      <c r="P298" s="363"/>
      <c r="Q298" s="363"/>
      <c r="S298" s="363"/>
      <c r="Y298" s="33"/>
      <c r="Z298" s="33"/>
    </row>
    <row r="299" spans="14:26" x14ac:dyDescent="0.3">
      <c r="N299" s="363"/>
      <c r="O299" s="363"/>
      <c r="P299" s="363"/>
      <c r="Q299" s="363"/>
      <c r="S299" s="363"/>
      <c r="Y299" s="33"/>
      <c r="Z299" s="33"/>
    </row>
    <row r="300" spans="14:26" x14ac:dyDescent="0.3">
      <c r="N300" s="363"/>
      <c r="O300" s="363"/>
      <c r="P300" s="363"/>
      <c r="Q300" s="363"/>
      <c r="S300" s="363"/>
      <c r="Y300" s="33"/>
      <c r="Z300" s="33"/>
    </row>
    <row r="301" spans="14:26" x14ac:dyDescent="0.3">
      <c r="N301" s="363"/>
      <c r="O301" s="363"/>
      <c r="P301" s="363"/>
      <c r="Q301" s="363"/>
      <c r="S301" s="363"/>
      <c r="Y301" s="33"/>
      <c r="Z301" s="33"/>
    </row>
    <row r="302" spans="14:26" x14ac:dyDescent="0.3">
      <c r="N302" s="363"/>
      <c r="O302" s="363"/>
      <c r="P302" s="363"/>
      <c r="Q302" s="363"/>
      <c r="S302" s="363"/>
      <c r="Y302" s="33"/>
      <c r="Z302" s="33"/>
    </row>
    <row r="303" spans="14:26" x14ac:dyDescent="0.3">
      <c r="N303" s="363"/>
      <c r="O303" s="363"/>
      <c r="P303" s="363"/>
      <c r="Q303" s="363"/>
      <c r="S303" s="363"/>
      <c r="Y303" s="33"/>
      <c r="Z303" s="33"/>
    </row>
    <row r="304" spans="14:26" x14ac:dyDescent="0.3">
      <c r="N304" s="363"/>
      <c r="O304" s="363"/>
      <c r="P304" s="363"/>
      <c r="Q304" s="363"/>
      <c r="S304" s="363"/>
      <c r="Y304" s="33"/>
      <c r="Z304" s="33"/>
    </row>
    <row r="305" spans="14:26" x14ac:dyDescent="0.3">
      <c r="N305" s="363"/>
      <c r="O305" s="363"/>
      <c r="P305" s="363"/>
      <c r="Q305" s="363"/>
      <c r="R305" s="363"/>
      <c r="S305" s="363"/>
      <c r="Y305" s="33"/>
      <c r="Z305" s="33"/>
    </row>
    <row r="306" spans="14:26" x14ac:dyDescent="0.3">
      <c r="N306" s="363"/>
      <c r="O306" s="363"/>
      <c r="P306" s="363"/>
      <c r="Q306" s="363"/>
      <c r="R306" s="363"/>
      <c r="S306" s="363"/>
      <c r="Y306" s="33"/>
      <c r="Z306" s="33"/>
    </row>
    <row r="307" spans="14:26" x14ac:dyDescent="0.3">
      <c r="N307" s="363"/>
      <c r="O307" s="363"/>
      <c r="P307" s="363"/>
      <c r="Q307" s="363"/>
      <c r="R307" s="363"/>
      <c r="S307" s="363"/>
      <c r="Y307" s="33"/>
      <c r="Z307" s="33"/>
    </row>
    <row r="308" spans="14:26" x14ac:dyDescent="0.3">
      <c r="N308" s="363"/>
      <c r="O308" s="363"/>
      <c r="P308" s="363"/>
      <c r="Q308" s="363"/>
      <c r="R308" s="363"/>
      <c r="S308" s="363"/>
      <c r="Y308" s="33"/>
      <c r="Z308" s="33"/>
    </row>
    <row r="309" spans="14:26" x14ac:dyDescent="0.3">
      <c r="N309" s="363"/>
      <c r="O309" s="363"/>
      <c r="P309" s="363"/>
      <c r="Q309" s="363"/>
      <c r="R309" s="363"/>
      <c r="S309" s="363"/>
      <c r="Y309" s="33"/>
      <c r="Z309" s="33"/>
    </row>
    <row r="310" spans="14:26" x14ac:dyDescent="0.3">
      <c r="N310" s="363"/>
      <c r="O310" s="363"/>
      <c r="P310" s="363"/>
      <c r="Q310" s="363"/>
      <c r="R310" s="363"/>
      <c r="S310" s="363"/>
      <c r="Y310" s="33"/>
      <c r="Z310" s="33"/>
    </row>
    <row r="311" spans="14:26" x14ac:dyDescent="0.3">
      <c r="N311" s="363"/>
      <c r="O311" s="363"/>
      <c r="P311" s="363"/>
      <c r="Q311" s="363"/>
      <c r="R311" s="363"/>
      <c r="S311" s="363"/>
      <c r="Y311" s="33"/>
      <c r="Z311" s="33"/>
    </row>
    <row r="312" spans="14:26" x14ac:dyDescent="0.3">
      <c r="N312" s="363"/>
      <c r="O312" s="363"/>
      <c r="P312" s="363"/>
      <c r="Q312" s="363"/>
      <c r="R312" s="363"/>
      <c r="S312" s="363"/>
      <c r="Y312" s="33"/>
      <c r="Z312" s="33"/>
    </row>
    <row r="313" spans="14:26" x14ac:dyDescent="0.3">
      <c r="N313" s="363"/>
      <c r="O313" s="363"/>
      <c r="P313" s="363"/>
      <c r="Q313" s="363"/>
      <c r="R313" s="363"/>
      <c r="S313" s="363"/>
      <c r="Y313" s="33"/>
      <c r="Z313" s="33"/>
    </row>
    <row r="314" spans="14:26" x14ac:dyDescent="0.3">
      <c r="N314" s="363"/>
      <c r="O314" s="363"/>
      <c r="P314" s="363"/>
      <c r="Q314" s="363"/>
      <c r="R314" s="363"/>
      <c r="S314" s="363"/>
      <c r="Y314" s="33"/>
      <c r="Z314" s="33"/>
    </row>
    <row r="315" spans="14:26" x14ac:dyDescent="0.3">
      <c r="N315" s="363"/>
      <c r="O315" s="363"/>
      <c r="P315" s="363"/>
      <c r="Q315" s="363"/>
      <c r="R315" s="363"/>
      <c r="S315" s="363"/>
      <c r="Y315" s="33"/>
      <c r="Z315" s="33"/>
    </row>
    <row r="316" spans="14:26" x14ac:dyDescent="0.3">
      <c r="N316" s="363"/>
      <c r="O316" s="363"/>
      <c r="P316" s="363"/>
      <c r="Q316" s="363"/>
      <c r="R316" s="363"/>
      <c r="S316" s="363"/>
      <c r="Y316" s="33"/>
      <c r="Z316" s="33"/>
    </row>
    <row r="317" spans="14:26" x14ac:dyDescent="0.3">
      <c r="N317" s="363"/>
      <c r="O317" s="363"/>
      <c r="P317" s="363"/>
      <c r="Q317" s="363"/>
      <c r="R317" s="363"/>
      <c r="S317" s="363"/>
      <c r="Y317" s="33"/>
      <c r="Z317" s="33"/>
    </row>
    <row r="318" spans="14:26" x14ac:dyDescent="0.3">
      <c r="N318" s="363"/>
      <c r="O318" s="363"/>
      <c r="P318" s="363"/>
      <c r="Q318" s="363"/>
      <c r="R318" s="363"/>
      <c r="S318" s="363"/>
      <c r="Y318" s="33"/>
      <c r="Z318" s="33"/>
    </row>
    <row r="319" spans="14:26" x14ac:dyDescent="0.3">
      <c r="N319" s="363"/>
      <c r="O319" s="363"/>
      <c r="P319" s="363"/>
      <c r="Q319" s="363"/>
      <c r="R319" s="363"/>
      <c r="S319" s="363"/>
      <c r="Y319" s="33"/>
      <c r="Z319" s="33"/>
    </row>
    <row r="320" spans="14:26" x14ac:dyDescent="0.3">
      <c r="N320" s="363"/>
      <c r="O320" s="363"/>
      <c r="P320" s="363"/>
      <c r="Q320" s="363"/>
      <c r="R320" s="363"/>
      <c r="S320" s="363"/>
      <c r="Y320" s="33"/>
      <c r="Z320" s="33"/>
    </row>
    <row r="321" spans="14:26" x14ac:dyDescent="0.3">
      <c r="N321" s="363"/>
      <c r="O321" s="363"/>
      <c r="P321" s="363"/>
      <c r="Q321" s="363"/>
      <c r="R321" s="363"/>
      <c r="S321" s="363"/>
      <c r="Y321" s="33"/>
      <c r="Z321" s="33"/>
    </row>
    <row r="322" spans="14:26" x14ac:dyDescent="0.3">
      <c r="N322" s="363"/>
      <c r="O322" s="363"/>
      <c r="P322" s="363"/>
      <c r="Q322" s="363"/>
      <c r="R322" s="363"/>
      <c r="S322" s="363"/>
      <c r="Y322" s="33"/>
      <c r="Z322" s="33"/>
    </row>
    <row r="323" spans="14:26" x14ac:dyDescent="0.3">
      <c r="N323" s="363"/>
      <c r="O323" s="363"/>
      <c r="P323" s="363"/>
      <c r="Q323" s="363"/>
      <c r="R323" s="363"/>
      <c r="S323" s="363"/>
      <c r="Y323" s="33"/>
      <c r="Z323" s="33"/>
    </row>
    <row r="324" spans="14:26" x14ac:dyDescent="0.3">
      <c r="N324" s="363"/>
      <c r="O324" s="363"/>
      <c r="P324" s="363"/>
      <c r="Q324" s="363"/>
      <c r="R324" s="363"/>
      <c r="S324" s="363"/>
      <c r="Y324" s="33"/>
      <c r="Z324" s="33"/>
    </row>
    <row r="325" spans="14:26" x14ac:dyDescent="0.3">
      <c r="N325" s="363"/>
      <c r="O325" s="363"/>
      <c r="P325" s="363"/>
      <c r="Q325" s="363"/>
      <c r="R325" s="363"/>
      <c r="S325" s="363"/>
      <c r="Y325" s="33"/>
      <c r="Z325" s="33"/>
    </row>
    <row r="326" spans="14:26" x14ac:dyDescent="0.3">
      <c r="N326" s="363"/>
      <c r="O326" s="363"/>
      <c r="P326" s="363"/>
      <c r="Q326" s="363"/>
      <c r="R326" s="363"/>
      <c r="S326" s="363"/>
      <c r="Y326" s="33"/>
      <c r="Z326" s="33"/>
    </row>
    <row r="327" spans="14:26" x14ac:dyDescent="0.3">
      <c r="N327" s="363"/>
      <c r="O327" s="363"/>
      <c r="P327" s="363"/>
      <c r="Q327" s="363"/>
      <c r="R327" s="363"/>
      <c r="S327" s="363"/>
      <c r="Y327" s="33"/>
      <c r="Z327" s="33"/>
    </row>
    <row r="328" spans="14:26" x14ac:dyDescent="0.3">
      <c r="N328" s="363"/>
      <c r="O328" s="363"/>
      <c r="P328" s="363"/>
      <c r="Q328" s="363"/>
      <c r="R328" s="363"/>
      <c r="S328" s="363"/>
      <c r="Y328" s="33"/>
      <c r="Z328" s="33"/>
    </row>
    <row r="329" spans="14:26" x14ac:dyDescent="0.3">
      <c r="N329" s="363"/>
      <c r="O329" s="363"/>
      <c r="P329" s="363"/>
      <c r="Q329" s="363"/>
      <c r="R329" s="363"/>
      <c r="S329" s="363"/>
      <c r="Y329" s="33"/>
      <c r="Z329" s="33"/>
    </row>
    <row r="330" spans="14:26" x14ac:dyDescent="0.3">
      <c r="N330" s="363"/>
      <c r="O330" s="363"/>
      <c r="P330" s="363"/>
      <c r="Q330" s="363"/>
      <c r="R330" s="363"/>
      <c r="S330" s="363"/>
      <c r="Y330" s="33"/>
      <c r="Z330" s="33"/>
    </row>
    <row r="331" spans="14:26" x14ac:dyDescent="0.3">
      <c r="N331" s="363"/>
      <c r="O331" s="363"/>
      <c r="P331" s="363"/>
      <c r="Q331" s="363"/>
      <c r="R331" s="363"/>
      <c r="S331" s="363"/>
      <c r="Y331" s="33"/>
      <c r="Z331" s="33"/>
    </row>
    <row r="332" spans="14:26" x14ac:dyDescent="0.3">
      <c r="N332" s="363"/>
      <c r="O332" s="363"/>
      <c r="P332" s="363"/>
      <c r="Q332" s="363"/>
      <c r="R332" s="363"/>
      <c r="S332" s="363"/>
      <c r="Y332" s="33"/>
      <c r="Z332" s="33"/>
    </row>
    <row r="333" spans="14:26" x14ac:dyDescent="0.3">
      <c r="N333" s="363"/>
      <c r="O333" s="363"/>
      <c r="P333" s="363"/>
      <c r="Q333" s="363"/>
      <c r="R333" s="363"/>
      <c r="S333" s="363"/>
      <c r="Y333" s="33"/>
      <c r="Z333" s="33"/>
    </row>
    <row r="334" spans="14:26" x14ac:dyDescent="0.3">
      <c r="N334" s="363"/>
      <c r="O334" s="363"/>
      <c r="P334" s="363"/>
      <c r="Q334" s="363"/>
      <c r="R334" s="363"/>
      <c r="S334" s="363"/>
      <c r="Y334" s="33"/>
      <c r="Z334" s="33"/>
    </row>
    <row r="335" spans="14:26" x14ac:dyDescent="0.3">
      <c r="N335" s="363"/>
      <c r="O335" s="363"/>
      <c r="P335" s="363"/>
      <c r="Q335" s="363"/>
      <c r="R335" s="363"/>
      <c r="S335" s="363"/>
      <c r="Y335" s="33"/>
      <c r="Z335" s="33"/>
    </row>
    <row r="336" spans="14:26" x14ac:dyDescent="0.3">
      <c r="N336" s="363"/>
      <c r="O336" s="363"/>
      <c r="P336" s="363"/>
      <c r="Q336" s="363"/>
      <c r="R336" s="363"/>
      <c r="S336" s="363"/>
      <c r="Y336" s="33"/>
      <c r="Z336" s="33"/>
    </row>
    <row r="337" spans="14:26" x14ac:dyDescent="0.3">
      <c r="N337" s="363"/>
      <c r="O337" s="363"/>
      <c r="P337" s="363"/>
      <c r="Q337" s="363"/>
      <c r="R337" s="363"/>
      <c r="S337" s="363"/>
      <c r="Y337" s="33"/>
      <c r="Z337" s="33"/>
    </row>
    <row r="338" spans="14:26" x14ac:dyDescent="0.3">
      <c r="N338" s="363"/>
      <c r="O338" s="363"/>
      <c r="P338" s="363"/>
      <c r="Q338" s="363"/>
      <c r="R338" s="363"/>
      <c r="S338" s="363"/>
      <c r="Y338" s="33"/>
      <c r="Z338" s="33"/>
    </row>
    <row r="339" spans="14:26" x14ac:dyDescent="0.3">
      <c r="N339" s="363"/>
      <c r="O339" s="363"/>
      <c r="P339" s="363"/>
      <c r="Q339" s="363"/>
      <c r="R339" s="363"/>
      <c r="S339" s="363"/>
      <c r="Y339" s="33"/>
      <c r="Z339" s="33"/>
    </row>
    <row r="340" spans="14:26" x14ac:dyDescent="0.3">
      <c r="N340" s="363"/>
      <c r="O340" s="363"/>
      <c r="P340" s="363"/>
      <c r="Q340" s="363"/>
      <c r="R340" s="363"/>
      <c r="S340" s="363"/>
      <c r="Y340" s="33"/>
      <c r="Z340" s="33"/>
    </row>
    <row r="341" spans="14:26" x14ac:dyDescent="0.3">
      <c r="N341" s="363"/>
      <c r="O341" s="363"/>
      <c r="P341" s="363"/>
      <c r="Q341" s="363"/>
      <c r="R341" s="363"/>
      <c r="S341" s="363"/>
      <c r="Y341" s="33"/>
      <c r="Z341" s="33"/>
    </row>
    <row r="342" spans="14:26" x14ac:dyDescent="0.3">
      <c r="N342" s="363"/>
      <c r="O342" s="363"/>
      <c r="P342" s="363"/>
      <c r="Q342" s="363"/>
      <c r="R342" s="363"/>
      <c r="S342" s="363"/>
      <c r="Y342" s="33"/>
      <c r="Z342" s="33"/>
    </row>
    <row r="343" spans="14:26" x14ac:dyDescent="0.3">
      <c r="N343" s="363"/>
      <c r="O343" s="363"/>
      <c r="P343" s="363"/>
      <c r="Q343" s="363"/>
      <c r="R343" s="363"/>
      <c r="S343" s="363"/>
      <c r="Y343" s="33"/>
      <c r="Z343" s="33"/>
    </row>
    <row r="344" spans="14:26" x14ac:dyDescent="0.3">
      <c r="N344" s="363"/>
      <c r="O344" s="363"/>
      <c r="P344" s="363"/>
      <c r="Q344" s="363"/>
      <c r="R344" s="363"/>
      <c r="S344" s="363"/>
      <c r="Y344" s="33"/>
      <c r="Z344" s="33"/>
    </row>
    <row r="345" spans="14:26" x14ac:dyDescent="0.3">
      <c r="N345" s="363"/>
      <c r="O345" s="363"/>
      <c r="P345" s="363"/>
      <c r="Q345" s="363"/>
      <c r="R345" s="363"/>
      <c r="S345" s="363"/>
      <c r="Y345" s="33"/>
      <c r="Z345" s="33"/>
    </row>
    <row r="346" spans="14:26" x14ac:dyDescent="0.3">
      <c r="N346" s="363"/>
      <c r="O346" s="363"/>
      <c r="P346" s="363"/>
      <c r="Q346" s="363"/>
      <c r="R346" s="363"/>
      <c r="S346" s="363"/>
      <c r="Y346" s="33"/>
      <c r="Z346" s="33"/>
    </row>
    <row r="347" spans="14:26" x14ac:dyDescent="0.3">
      <c r="N347" s="363"/>
      <c r="O347" s="363"/>
      <c r="P347" s="363"/>
      <c r="Q347" s="363"/>
      <c r="R347" s="363"/>
      <c r="S347" s="363"/>
      <c r="Y347" s="33"/>
      <c r="Z347" s="33"/>
    </row>
    <row r="348" spans="14:26" x14ac:dyDescent="0.3">
      <c r="N348" s="363"/>
      <c r="O348" s="363"/>
      <c r="P348" s="363"/>
      <c r="Q348" s="363"/>
      <c r="R348" s="363"/>
      <c r="S348" s="363"/>
      <c r="Y348" s="33"/>
      <c r="Z348" s="33"/>
    </row>
    <row r="349" spans="14:26" x14ac:dyDescent="0.3">
      <c r="N349" s="363"/>
      <c r="O349" s="363"/>
      <c r="P349" s="363"/>
      <c r="Q349" s="363"/>
      <c r="R349" s="363"/>
      <c r="S349" s="363"/>
      <c r="Y349" s="33"/>
      <c r="Z349" s="33"/>
    </row>
    <row r="350" spans="14:26" x14ac:dyDescent="0.3">
      <c r="N350" s="363"/>
      <c r="O350" s="363"/>
      <c r="P350" s="363"/>
      <c r="Q350" s="363"/>
      <c r="R350" s="363"/>
      <c r="S350" s="363"/>
      <c r="Y350" s="33"/>
      <c r="Z350" s="33"/>
    </row>
    <row r="351" spans="14:26" x14ac:dyDescent="0.3">
      <c r="N351" s="363"/>
      <c r="O351" s="363"/>
      <c r="P351" s="363"/>
      <c r="Q351" s="363"/>
      <c r="R351" s="363"/>
      <c r="S351" s="363"/>
      <c r="Y351" s="33"/>
      <c r="Z351" s="33"/>
    </row>
    <row r="352" spans="14:26" x14ac:dyDescent="0.3">
      <c r="N352" s="363"/>
      <c r="O352" s="363"/>
      <c r="P352" s="363"/>
      <c r="Q352" s="363"/>
      <c r="R352" s="363"/>
      <c r="S352" s="363"/>
      <c r="Y352" s="33"/>
      <c r="Z352" s="33"/>
    </row>
    <row r="353" spans="14:26" x14ac:dyDescent="0.3">
      <c r="N353" s="363"/>
      <c r="O353" s="363"/>
      <c r="P353" s="363"/>
      <c r="Q353" s="363"/>
      <c r="R353" s="363"/>
      <c r="S353" s="363"/>
      <c r="Y353" s="33"/>
      <c r="Z353" s="33"/>
    </row>
    <row r="354" spans="14:26" x14ac:dyDescent="0.3">
      <c r="N354" s="363"/>
      <c r="O354" s="363"/>
      <c r="P354" s="363"/>
      <c r="Q354" s="363"/>
      <c r="R354" s="363"/>
      <c r="S354" s="363"/>
      <c r="Y354" s="33"/>
      <c r="Z354" s="33"/>
    </row>
    <row r="355" spans="14:26" x14ac:dyDescent="0.3">
      <c r="N355" s="363"/>
      <c r="O355" s="363"/>
      <c r="P355" s="363"/>
      <c r="Q355" s="363"/>
      <c r="R355" s="363"/>
      <c r="S355" s="363"/>
      <c r="Y355" s="33"/>
      <c r="Z355" s="33"/>
    </row>
    <row r="356" spans="14:26" x14ac:dyDescent="0.3">
      <c r="N356" s="363"/>
      <c r="O356" s="363"/>
      <c r="P356" s="363"/>
      <c r="Q356" s="363"/>
      <c r="R356" s="363"/>
      <c r="S356" s="363"/>
      <c r="Y356" s="33"/>
      <c r="Z356" s="33"/>
    </row>
    <row r="357" spans="14:26" x14ac:dyDescent="0.3">
      <c r="N357" s="363"/>
      <c r="O357" s="363"/>
      <c r="P357" s="363"/>
      <c r="Q357" s="363"/>
      <c r="R357" s="363"/>
      <c r="S357" s="363"/>
      <c r="Y357" s="33"/>
      <c r="Z357" s="33"/>
    </row>
    <row r="358" spans="14:26" x14ac:dyDescent="0.3">
      <c r="N358" s="363"/>
      <c r="O358" s="363"/>
      <c r="P358" s="363"/>
      <c r="Q358" s="363"/>
      <c r="R358" s="363"/>
      <c r="S358" s="363"/>
      <c r="Y358" s="33"/>
      <c r="Z358" s="33"/>
    </row>
    <row r="359" spans="14:26" x14ac:dyDescent="0.3">
      <c r="N359" s="363"/>
      <c r="O359" s="363"/>
      <c r="P359" s="363"/>
      <c r="Q359" s="363"/>
      <c r="R359" s="363"/>
      <c r="S359" s="363"/>
      <c r="Y359" s="33"/>
      <c r="Z359" s="33"/>
    </row>
    <row r="360" spans="14:26" x14ac:dyDescent="0.3">
      <c r="N360" s="363"/>
      <c r="O360" s="363"/>
      <c r="P360" s="363"/>
      <c r="Q360" s="363"/>
      <c r="R360" s="363"/>
      <c r="S360" s="363"/>
      <c r="Y360" s="33"/>
      <c r="Z360" s="33"/>
    </row>
    <row r="361" spans="14:26" x14ac:dyDescent="0.3">
      <c r="N361" s="363"/>
      <c r="O361" s="363"/>
      <c r="P361" s="363"/>
      <c r="Q361" s="363"/>
      <c r="R361" s="363"/>
      <c r="S361" s="363"/>
      <c r="Y361" s="33"/>
      <c r="Z361" s="33"/>
    </row>
    <row r="362" spans="14:26" x14ac:dyDescent="0.3">
      <c r="Y362" s="33"/>
      <c r="Z362" s="33"/>
    </row>
    <row r="363" spans="14:26" x14ac:dyDescent="0.3">
      <c r="Y363" s="33"/>
      <c r="Z363" s="33"/>
    </row>
    <row r="364" spans="14:26" x14ac:dyDescent="0.3">
      <c r="Y364" s="33"/>
      <c r="Z364" s="33"/>
    </row>
    <row r="365" spans="14:26" x14ac:dyDescent="0.3">
      <c r="Y365" s="33"/>
      <c r="Z365" s="33"/>
    </row>
    <row r="366" spans="14:26" x14ac:dyDescent="0.3">
      <c r="Y366" s="33"/>
      <c r="Z366" s="33"/>
    </row>
    <row r="367" spans="14:26" x14ac:dyDescent="0.3">
      <c r="Y367" s="33"/>
      <c r="Z367" s="33"/>
    </row>
    <row r="368" spans="14:26" x14ac:dyDescent="0.3">
      <c r="Y368" s="33"/>
      <c r="Z368" s="33"/>
    </row>
    <row r="369" spans="25:26" x14ac:dyDescent="0.3">
      <c r="Y369" s="33"/>
      <c r="Z369" s="33"/>
    </row>
    <row r="370" spans="25:26" x14ac:dyDescent="0.3">
      <c r="Y370" s="33"/>
      <c r="Z370" s="33"/>
    </row>
    <row r="371" spans="25:26" x14ac:dyDescent="0.3">
      <c r="Y371" s="33"/>
      <c r="Z371" s="33"/>
    </row>
    <row r="372" spans="25:26" x14ac:dyDescent="0.3">
      <c r="Y372" s="33"/>
      <c r="Z372" s="33"/>
    </row>
    <row r="373" spans="25:26" x14ac:dyDescent="0.3">
      <c r="Y373" s="33"/>
      <c r="Z373" s="33"/>
    </row>
    <row r="374" spans="25:26" x14ac:dyDescent="0.3">
      <c r="Y374" s="33"/>
      <c r="Z374" s="33"/>
    </row>
    <row r="375" spans="25:26" x14ac:dyDescent="0.3">
      <c r="Y375" s="33"/>
      <c r="Z375" s="33"/>
    </row>
    <row r="376" spans="25:26" x14ac:dyDescent="0.3">
      <c r="Y376" s="33"/>
      <c r="Z376" s="33"/>
    </row>
    <row r="377" spans="25:26" x14ac:dyDescent="0.3">
      <c r="Y377" s="33"/>
      <c r="Z377" s="33"/>
    </row>
    <row r="378" spans="25:26" x14ac:dyDescent="0.3">
      <c r="Y378" s="33"/>
      <c r="Z378" s="33"/>
    </row>
    <row r="379" spans="25:26" x14ac:dyDescent="0.3">
      <c r="Y379" s="33"/>
      <c r="Z379" s="33"/>
    </row>
    <row r="380" spans="25:26" x14ac:dyDescent="0.3">
      <c r="Y380" s="33"/>
      <c r="Z380" s="33"/>
    </row>
    <row r="381" spans="25:26" x14ac:dyDescent="0.3">
      <c r="Y381" s="33"/>
      <c r="Z381" s="33"/>
    </row>
    <row r="382" spans="25:26" x14ac:dyDescent="0.3">
      <c r="Y382" s="33"/>
      <c r="Z382" s="33"/>
    </row>
    <row r="383" spans="25:26" x14ac:dyDescent="0.3">
      <c r="Y383" s="33"/>
      <c r="Z383" s="33"/>
    </row>
    <row r="384" spans="25:26" x14ac:dyDescent="0.3">
      <c r="Y384" s="33"/>
      <c r="Z384" s="33"/>
    </row>
    <row r="385" spans="25:26" x14ac:dyDescent="0.3">
      <c r="Y385" s="33"/>
      <c r="Z385" s="33"/>
    </row>
    <row r="386" spans="25:26" x14ac:dyDescent="0.3">
      <c r="Y386" s="33"/>
      <c r="Z386" s="33"/>
    </row>
    <row r="387" spans="25:26" x14ac:dyDescent="0.3">
      <c r="Y387" s="33"/>
      <c r="Z387" s="33"/>
    </row>
    <row r="388" spans="25:26" x14ac:dyDescent="0.3">
      <c r="Y388" s="33"/>
      <c r="Z388" s="33"/>
    </row>
    <row r="389" spans="25:26" x14ac:dyDescent="0.3">
      <c r="Y389" s="33"/>
      <c r="Z389" s="33"/>
    </row>
    <row r="390" spans="25:26" x14ac:dyDescent="0.3">
      <c r="Y390" s="33"/>
      <c r="Z390" s="33"/>
    </row>
    <row r="391" spans="25:26" x14ac:dyDescent="0.3">
      <c r="Y391" s="33"/>
      <c r="Z391" s="33"/>
    </row>
    <row r="392" spans="25:26" x14ac:dyDescent="0.3">
      <c r="Y392" s="33"/>
      <c r="Z392" s="33"/>
    </row>
    <row r="393" spans="25:26" x14ac:dyDescent="0.3">
      <c r="Y393" s="33"/>
      <c r="Z393" s="33"/>
    </row>
    <row r="394" spans="25:26" x14ac:dyDescent="0.3">
      <c r="Y394" s="33"/>
      <c r="Z394" s="33"/>
    </row>
    <row r="395" spans="25:26" x14ac:dyDescent="0.3">
      <c r="Y395" s="33"/>
      <c r="Z395" s="33"/>
    </row>
    <row r="396" spans="25:26" x14ac:dyDescent="0.3">
      <c r="Y396" s="33"/>
      <c r="Z396" s="33"/>
    </row>
    <row r="397" spans="25:26" x14ac:dyDescent="0.3">
      <c r="Y397" s="33"/>
      <c r="Z397" s="33"/>
    </row>
    <row r="398" spans="25:26" x14ac:dyDescent="0.3">
      <c r="Y398" s="33"/>
      <c r="Z398" s="33"/>
    </row>
    <row r="399" spans="25:26" x14ac:dyDescent="0.3">
      <c r="Y399" s="33"/>
      <c r="Z399" s="33"/>
    </row>
    <row r="400" spans="25:26" x14ac:dyDescent="0.3">
      <c r="Y400" s="33"/>
      <c r="Z400" s="33"/>
    </row>
    <row r="401" spans="25:26" x14ac:dyDescent="0.3">
      <c r="Y401" s="33"/>
      <c r="Z401" s="33"/>
    </row>
    <row r="402" spans="25:26" x14ac:dyDescent="0.3">
      <c r="Y402" s="33"/>
      <c r="Z402" s="33"/>
    </row>
    <row r="403" spans="25:26" x14ac:dyDescent="0.3">
      <c r="Y403" s="33"/>
      <c r="Z403" s="33"/>
    </row>
    <row r="404" spans="25:26" x14ac:dyDescent="0.3">
      <c r="Y404" s="33"/>
      <c r="Z404" s="33"/>
    </row>
    <row r="405" spans="25:26" x14ac:dyDescent="0.3">
      <c r="Y405" s="33"/>
      <c r="Z405" s="33"/>
    </row>
    <row r="406" spans="25:26" x14ac:dyDescent="0.3">
      <c r="Y406" s="33"/>
      <c r="Z406" s="33"/>
    </row>
    <row r="407" spans="25:26" x14ac:dyDescent="0.3">
      <c r="Y407" s="33"/>
      <c r="Z407" s="33"/>
    </row>
    <row r="408" spans="25:26" x14ac:dyDescent="0.3">
      <c r="Y408" s="33"/>
      <c r="Z408" s="33"/>
    </row>
    <row r="409" spans="25:26" x14ac:dyDescent="0.3">
      <c r="Y409" s="33"/>
      <c r="Z409" s="33"/>
    </row>
    <row r="410" spans="25:26" x14ac:dyDescent="0.3">
      <c r="Y410" s="33"/>
      <c r="Z410" s="33"/>
    </row>
    <row r="411" spans="25:26" x14ac:dyDescent="0.3">
      <c r="Y411" s="33"/>
      <c r="Z411" s="33"/>
    </row>
    <row r="412" spans="25:26" x14ac:dyDescent="0.3">
      <c r="Y412" s="33"/>
      <c r="Z412" s="33"/>
    </row>
    <row r="413" spans="25:26" x14ac:dyDescent="0.3">
      <c r="Y413" s="33"/>
      <c r="Z413" s="33"/>
    </row>
    <row r="414" spans="25:26" x14ac:dyDescent="0.3">
      <c r="Y414" s="33"/>
      <c r="Z414" s="33"/>
    </row>
    <row r="415" spans="25:26" x14ac:dyDescent="0.3">
      <c r="Y415" s="33"/>
      <c r="Z415" s="33"/>
    </row>
    <row r="416" spans="25:26" x14ac:dyDescent="0.3">
      <c r="Y416" s="33"/>
      <c r="Z416" s="33"/>
    </row>
    <row r="417" spans="25:26" x14ac:dyDescent="0.3">
      <c r="Y417" s="33"/>
      <c r="Z417" s="33"/>
    </row>
    <row r="418" spans="25:26" x14ac:dyDescent="0.3">
      <c r="Y418" s="33"/>
      <c r="Z418" s="33"/>
    </row>
    <row r="419" spans="25:26" x14ac:dyDescent="0.3">
      <c r="Y419" s="33"/>
      <c r="Z419" s="33"/>
    </row>
    <row r="420" spans="25:26" x14ac:dyDescent="0.3">
      <c r="Y420" s="33"/>
      <c r="Z420" s="33"/>
    </row>
    <row r="421" spans="25:26" x14ac:dyDescent="0.3">
      <c r="Y421" s="33"/>
      <c r="Z421" s="33"/>
    </row>
    <row r="422" spans="25:26" x14ac:dyDescent="0.3">
      <c r="Y422" s="33"/>
      <c r="Z422" s="33"/>
    </row>
    <row r="423" spans="25:26" x14ac:dyDescent="0.3">
      <c r="Y423" s="33"/>
      <c r="Z423" s="33"/>
    </row>
    <row r="424" spans="25:26" x14ac:dyDescent="0.3">
      <c r="Y424" s="33"/>
      <c r="Z424" s="33"/>
    </row>
    <row r="425" spans="25:26" x14ac:dyDescent="0.3">
      <c r="Y425" s="33"/>
      <c r="Z425" s="33"/>
    </row>
    <row r="426" spans="25:26" x14ac:dyDescent="0.3">
      <c r="Y426" s="33"/>
      <c r="Z426" s="33"/>
    </row>
    <row r="427" spans="25:26" x14ac:dyDescent="0.3">
      <c r="Y427" s="33"/>
      <c r="Z427" s="33"/>
    </row>
    <row r="428" spans="25:26" x14ac:dyDescent="0.3">
      <c r="Y428" s="33"/>
      <c r="Z428" s="33"/>
    </row>
    <row r="429" spans="25:26" x14ac:dyDescent="0.3">
      <c r="Y429" s="33"/>
      <c r="Z429" s="33"/>
    </row>
    <row r="430" spans="25:26" x14ac:dyDescent="0.3">
      <c r="Y430" s="33"/>
      <c r="Z430" s="33"/>
    </row>
    <row r="431" spans="25:26" x14ac:dyDescent="0.3">
      <c r="Y431" s="33"/>
      <c r="Z431" s="33"/>
    </row>
    <row r="432" spans="25:26" x14ac:dyDescent="0.3">
      <c r="Y432" s="33"/>
      <c r="Z432" s="33"/>
    </row>
    <row r="433" spans="25:26" x14ac:dyDescent="0.3">
      <c r="Y433" s="33"/>
      <c r="Z433" s="33"/>
    </row>
    <row r="434" spans="25:26" x14ac:dyDescent="0.3">
      <c r="Y434" s="33"/>
      <c r="Z434" s="33"/>
    </row>
    <row r="435" spans="25:26" x14ac:dyDescent="0.3">
      <c r="Y435" s="33"/>
      <c r="Z435" s="33"/>
    </row>
    <row r="436" spans="25:26" x14ac:dyDescent="0.3">
      <c r="Y436" s="33"/>
      <c r="Z436" s="33"/>
    </row>
    <row r="437" spans="25:26" x14ac:dyDescent="0.3">
      <c r="Y437" s="33"/>
      <c r="Z437" s="33"/>
    </row>
    <row r="438" spans="25:26" x14ac:dyDescent="0.3">
      <c r="Y438" s="33"/>
      <c r="Z438" s="33"/>
    </row>
    <row r="439" spans="25:26" x14ac:dyDescent="0.3">
      <c r="Y439" s="33"/>
      <c r="Z439" s="33"/>
    </row>
    <row r="440" spans="25:26" x14ac:dyDescent="0.3">
      <c r="Y440" s="33"/>
      <c r="Z440" s="33"/>
    </row>
    <row r="441" spans="25:26" x14ac:dyDescent="0.3">
      <c r="Y441" s="33"/>
      <c r="Z441" s="33"/>
    </row>
    <row r="442" spans="25:26" x14ac:dyDescent="0.3">
      <c r="Y442" s="33"/>
      <c r="Z442" s="33"/>
    </row>
    <row r="443" spans="25:26" x14ac:dyDescent="0.3">
      <c r="Y443" s="33"/>
      <c r="Z443" s="33"/>
    </row>
    <row r="444" spans="25:26" x14ac:dyDescent="0.3">
      <c r="Y444" s="33"/>
      <c r="Z444" s="33"/>
    </row>
    <row r="445" spans="25:26" x14ac:dyDescent="0.3">
      <c r="Y445" s="33"/>
      <c r="Z445" s="33"/>
    </row>
    <row r="446" spans="25:26" x14ac:dyDescent="0.3">
      <c r="Y446" s="33"/>
      <c r="Z446" s="33"/>
    </row>
    <row r="447" spans="25:26" x14ac:dyDescent="0.3">
      <c r="Y447" s="33"/>
      <c r="Z447" s="33"/>
    </row>
    <row r="448" spans="25:26" x14ac:dyDescent="0.3">
      <c r="Y448" s="33"/>
      <c r="Z448" s="33"/>
    </row>
    <row r="449" spans="25:26" x14ac:dyDescent="0.3">
      <c r="Y449" s="33"/>
      <c r="Z449" s="33"/>
    </row>
    <row r="450" spans="25:26" x14ac:dyDescent="0.3">
      <c r="Y450" s="33"/>
      <c r="Z450" s="33"/>
    </row>
    <row r="451" spans="25:26" x14ac:dyDescent="0.3">
      <c r="Y451" s="33"/>
      <c r="Z451" s="33"/>
    </row>
    <row r="452" spans="25:26" x14ac:dyDescent="0.3">
      <c r="Y452" s="33"/>
      <c r="Z452" s="33"/>
    </row>
    <row r="453" spans="25:26" x14ac:dyDescent="0.3">
      <c r="Y453" s="33"/>
      <c r="Z453" s="33"/>
    </row>
    <row r="454" spans="25:26" x14ac:dyDescent="0.3">
      <c r="Y454" s="33"/>
      <c r="Z454" s="33"/>
    </row>
    <row r="455" spans="25:26" x14ac:dyDescent="0.3">
      <c r="Y455" s="33"/>
      <c r="Z455" s="33"/>
    </row>
  </sheetData>
  <autoFilter ref="A8:BM262" xr:uid="{00000000-0009-0000-0000-000003000000}"/>
  <mergeCells count="573">
    <mergeCell ref="AG267:AL268"/>
    <mergeCell ref="AM267:AM268"/>
    <mergeCell ref="AL265:AL266"/>
    <mergeCell ref="AG265:AK266"/>
    <mergeCell ref="AG262:AJ262"/>
    <mergeCell ref="AG185:AJ185"/>
    <mergeCell ref="AG201:AJ201"/>
    <mergeCell ref="AG224:AJ224"/>
    <mergeCell ref="AG230:AJ230"/>
    <mergeCell ref="AG238:AJ238"/>
    <mergeCell ref="AG258:AG261"/>
    <mergeCell ref="AG252:AJ252"/>
    <mergeCell ref="AG257:AJ257"/>
    <mergeCell ref="AK263:AK264"/>
    <mergeCell ref="AG263:AJ264"/>
    <mergeCell ref="AG225:AG228"/>
    <mergeCell ref="AG231:AG237"/>
    <mergeCell ref="AG239:AG246"/>
    <mergeCell ref="AG248:AG251"/>
    <mergeCell ref="AG215:AG223"/>
    <mergeCell ref="AG247:AJ247"/>
    <mergeCell ref="AG210:AG213"/>
    <mergeCell ref="AG202:AG208"/>
    <mergeCell ref="AG109:AG118"/>
    <mergeCell ref="AG120:AG130"/>
    <mergeCell ref="AG142:AG147"/>
    <mergeCell ref="AG175:AG184"/>
    <mergeCell ref="AG131:AJ131"/>
    <mergeCell ref="AG141:AJ141"/>
    <mergeCell ref="B274:E276"/>
    <mergeCell ref="F274:K276"/>
    <mergeCell ref="D210:D213"/>
    <mergeCell ref="C210:C213"/>
    <mergeCell ref="B248:B252"/>
    <mergeCell ref="C120:C130"/>
    <mergeCell ref="B120:B130"/>
    <mergeCell ref="B175:B184"/>
    <mergeCell ref="J231:J237"/>
    <mergeCell ref="I239:I244"/>
    <mergeCell ref="J239:J244"/>
    <mergeCell ref="H248:H251"/>
    <mergeCell ref="I248:I251"/>
    <mergeCell ref="I245:I246"/>
    <mergeCell ref="H239:H244"/>
    <mergeCell ref="I231:I237"/>
    <mergeCell ref="H231:H237"/>
    <mergeCell ref="T265:T267"/>
    <mergeCell ref="AO156:AO159"/>
    <mergeCell ref="AO225:AO228"/>
    <mergeCell ref="AO231:AO237"/>
    <mergeCell ref="AO239:AO246"/>
    <mergeCell ref="AO120:AO130"/>
    <mergeCell ref="AO142:AO147"/>
    <mergeCell ref="BK258:BK261"/>
    <mergeCell ref="BK253:BK256"/>
    <mergeCell ref="BK48:BK57"/>
    <mergeCell ref="BK59:BK71"/>
    <mergeCell ref="BG165:BG166"/>
    <mergeCell ref="BK161:BK166"/>
    <mergeCell ref="BK231:BK237"/>
    <mergeCell ref="BK84:BK87"/>
    <mergeCell ref="BK149:BK154"/>
    <mergeCell ref="BK74:BK82"/>
    <mergeCell ref="BK215:BK223"/>
    <mergeCell ref="BK210:BK213"/>
    <mergeCell ref="BK225:BK228"/>
    <mergeCell ref="BK239:BK246"/>
    <mergeCell ref="BK248:BK251"/>
    <mergeCell ref="AO175:AO184"/>
    <mergeCell ref="AN169:AN173"/>
    <mergeCell ref="AN175:AN184"/>
    <mergeCell ref="AO215:AO223"/>
    <mergeCell ref="AN210:AN213"/>
    <mergeCell ref="AO210:AO213"/>
    <mergeCell ref="AN225:AN228"/>
    <mergeCell ref="AO248:AO251"/>
    <mergeCell ref="BK9:BK14"/>
    <mergeCell ref="BK89:BK97"/>
    <mergeCell ref="BK99:BK107"/>
    <mergeCell ref="BK175:BK184"/>
    <mergeCell ref="BK186:BK200"/>
    <mergeCell ref="BK202:BK208"/>
    <mergeCell ref="BK169:BK173"/>
    <mergeCell ref="BK16:BK19"/>
    <mergeCell ref="BK21:BK41"/>
    <mergeCell ref="BK43:BK45"/>
    <mergeCell ref="BK109:BK118"/>
    <mergeCell ref="BK120:BK130"/>
    <mergeCell ref="BK132:BK140"/>
    <mergeCell ref="BK142:BK147"/>
    <mergeCell ref="BK156:BK159"/>
    <mergeCell ref="AO169:AO173"/>
    <mergeCell ref="AN231:AN237"/>
    <mergeCell ref="AN215:AN223"/>
    <mergeCell ref="AN186:AN200"/>
    <mergeCell ref="AO202:AO208"/>
    <mergeCell ref="AN202:AN208"/>
    <mergeCell ref="AO186:AO200"/>
    <mergeCell ref="AN239:AN246"/>
    <mergeCell ref="AN43:AN45"/>
    <mergeCell ref="AO43:AO45"/>
    <mergeCell ref="AN48:AN57"/>
    <mergeCell ref="AO161:AO166"/>
    <mergeCell ref="AO84:AO87"/>
    <mergeCell ref="AN84:AN87"/>
    <mergeCell ref="AN120:AN130"/>
    <mergeCell ref="AN132:AN140"/>
    <mergeCell ref="AO132:AO140"/>
    <mergeCell ref="AN142:AN147"/>
    <mergeCell ref="AO149:AO154"/>
    <mergeCell ref="AN59:AN71"/>
    <mergeCell ref="AO48:AO57"/>
    <mergeCell ref="AO59:AO71"/>
    <mergeCell ref="AO109:AO118"/>
    <mergeCell ref="AN156:AN159"/>
    <mergeCell ref="AN161:AN166"/>
    <mergeCell ref="AN109:AN118"/>
    <mergeCell ref="AN149:AN154"/>
    <mergeCell ref="AG99:AG107"/>
    <mergeCell ref="A6:AB7"/>
    <mergeCell ref="A1:B4"/>
    <mergeCell ref="AC6:AH7"/>
    <mergeCell ref="A5:B5"/>
    <mergeCell ref="C1:BD1"/>
    <mergeCell ref="G9:G14"/>
    <mergeCell ref="J43:J45"/>
    <mergeCell ref="A9:A14"/>
    <mergeCell ref="B9:B14"/>
    <mergeCell ref="C9:C14"/>
    <mergeCell ref="D9:D14"/>
    <mergeCell ref="E9:E14"/>
    <mergeCell ref="F9:F14"/>
    <mergeCell ref="A43:A45"/>
    <mergeCell ref="A16:A19"/>
    <mergeCell ref="C16:C19"/>
    <mergeCell ref="AG15:AJ15"/>
    <mergeCell ref="AG20:AJ20"/>
    <mergeCell ref="AG16:AG19"/>
    <mergeCell ref="AG21:AG41"/>
    <mergeCell ref="AG43:AG45"/>
    <mergeCell ref="AG84:AG87"/>
    <mergeCell ref="F156:F159"/>
    <mergeCell ref="E156:E159"/>
    <mergeCell ref="H169:H173"/>
    <mergeCell ref="H177:H178"/>
    <mergeCell ref="H48:H57"/>
    <mergeCell ref="H25:H41"/>
    <mergeCell ref="I25:I41"/>
    <mergeCell ref="J25:J41"/>
    <mergeCell ref="G84:G87"/>
    <mergeCell ref="H74:H82"/>
    <mergeCell ref="H95:H97"/>
    <mergeCell ref="H109:H116"/>
    <mergeCell ref="J109:J112"/>
    <mergeCell ref="J61:J68"/>
    <mergeCell ref="I113:I116"/>
    <mergeCell ref="I101:I103"/>
    <mergeCell ref="AG186:AG200"/>
    <mergeCell ref="AG161:AG166"/>
    <mergeCell ref="AG169:AG173"/>
    <mergeCell ref="AG174:AJ174"/>
    <mergeCell ref="AG132:AG140"/>
    <mergeCell ref="J95:J97"/>
    <mergeCell ref="J84:J85"/>
    <mergeCell ref="J92:J94"/>
    <mergeCell ref="J197:J198"/>
    <mergeCell ref="J199:J200"/>
    <mergeCell ref="E155:R155"/>
    <mergeCell ref="E119:R119"/>
    <mergeCell ref="Y199:Y200"/>
    <mergeCell ref="AG148:AJ148"/>
    <mergeCell ref="AG149:AG154"/>
    <mergeCell ref="AG156:AG159"/>
    <mergeCell ref="AG168:AJ168"/>
    <mergeCell ref="E120:E130"/>
    <mergeCell ref="H92:H94"/>
    <mergeCell ref="I117:I118"/>
    <mergeCell ref="J142:J147"/>
    <mergeCell ref="H101:H103"/>
    <mergeCell ref="J113:J116"/>
    <mergeCell ref="E169:E173"/>
    <mergeCell ref="AG73:AJ73"/>
    <mergeCell ref="AG83:AJ83"/>
    <mergeCell ref="AG88:AJ88"/>
    <mergeCell ref="AG48:AG57"/>
    <mergeCell ref="AG98:AJ98"/>
    <mergeCell ref="AG108:AJ108"/>
    <mergeCell ref="AG119:AJ119"/>
    <mergeCell ref="E98:R98"/>
    <mergeCell ref="J89:J91"/>
    <mergeCell ref="I89:I91"/>
    <mergeCell ref="F99:F107"/>
    <mergeCell ref="G59:G71"/>
    <mergeCell ref="F74:F82"/>
    <mergeCell ref="F59:F71"/>
    <mergeCell ref="E83:R83"/>
    <mergeCell ref="F84:F87"/>
    <mergeCell ref="J74:J82"/>
    <mergeCell ref="E74:E82"/>
    <mergeCell ref="E84:E87"/>
    <mergeCell ref="E88:R88"/>
    <mergeCell ref="H89:H91"/>
    <mergeCell ref="F89:F97"/>
    <mergeCell ref="I95:I97"/>
    <mergeCell ref="AG59:AG71"/>
    <mergeCell ref="B21:B45"/>
    <mergeCell ref="C43:C45"/>
    <mergeCell ref="F43:F45"/>
    <mergeCell ref="D43:D45"/>
    <mergeCell ref="E43:E45"/>
    <mergeCell ref="G16:G19"/>
    <mergeCell ref="B16:B19"/>
    <mergeCell ref="A21:A41"/>
    <mergeCell ref="C21:C41"/>
    <mergeCell ref="D21:D41"/>
    <mergeCell ref="E21:E41"/>
    <mergeCell ref="F21:F41"/>
    <mergeCell ref="F16:F19"/>
    <mergeCell ref="D16:D19"/>
    <mergeCell ref="E16:E19"/>
    <mergeCell ref="G21:G41"/>
    <mergeCell ref="A48:A57"/>
    <mergeCell ref="E46:R46"/>
    <mergeCell ref="I43:I45"/>
    <mergeCell ref="H43:H45"/>
    <mergeCell ref="I48:I57"/>
    <mergeCell ref="D48:D57"/>
    <mergeCell ref="G48:G57"/>
    <mergeCell ref="C48:C57"/>
    <mergeCell ref="A89:A97"/>
    <mergeCell ref="B89:B97"/>
    <mergeCell ref="C89:C97"/>
    <mergeCell ref="B74:B83"/>
    <mergeCell ref="C84:C87"/>
    <mergeCell ref="D59:D71"/>
    <mergeCell ref="E48:E57"/>
    <mergeCell ref="B48:B72"/>
    <mergeCell ref="E58:R58"/>
    <mergeCell ref="E72:R72"/>
    <mergeCell ref="A59:A71"/>
    <mergeCell ref="E59:E71"/>
    <mergeCell ref="F48:F57"/>
    <mergeCell ref="J59:J60"/>
    <mergeCell ref="H59:H60"/>
    <mergeCell ref="I59:I60"/>
    <mergeCell ref="A109:A118"/>
    <mergeCell ref="B109:B118"/>
    <mergeCell ref="C109:C118"/>
    <mergeCell ref="D109:D118"/>
    <mergeCell ref="E109:E118"/>
    <mergeCell ref="A99:A107"/>
    <mergeCell ref="B99:B107"/>
    <mergeCell ref="C99:C107"/>
    <mergeCell ref="D89:D97"/>
    <mergeCell ref="E89:E97"/>
    <mergeCell ref="E99:E107"/>
    <mergeCell ref="A74:A82"/>
    <mergeCell ref="C74:C82"/>
    <mergeCell ref="A84:A87"/>
    <mergeCell ref="D99:D107"/>
    <mergeCell ref="H117:H118"/>
    <mergeCell ref="H99:H100"/>
    <mergeCell ref="E108:R108"/>
    <mergeCell ref="G99:G107"/>
    <mergeCell ref="F109:F118"/>
    <mergeCell ref="I106:I107"/>
    <mergeCell ref="I109:I112"/>
    <mergeCell ref="J101:J103"/>
    <mergeCell ref="J104:J105"/>
    <mergeCell ref="J106:J107"/>
    <mergeCell ref="H104:H105"/>
    <mergeCell ref="H106:H107"/>
    <mergeCell ref="I99:I100"/>
    <mergeCell ref="J99:J100"/>
    <mergeCell ref="I104:I105"/>
    <mergeCell ref="G109:G118"/>
    <mergeCell ref="J86:J87"/>
    <mergeCell ref="G74:G82"/>
    <mergeCell ref="I84:I85"/>
    <mergeCell ref="G89:G97"/>
    <mergeCell ref="A120:A130"/>
    <mergeCell ref="A132:A140"/>
    <mergeCell ref="E131:R131"/>
    <mergeCell ref="J139:J140"/>
    <mergeCell ref="I127:I129"/>
    <mergeCell ref="H127:H129"/>
    <mergeCell ref="C132:C140"/>
    <mergeCell ref="D132:D140"/>
    <mergeCell ref="E132:E140"/>
    <mergeCell ref="G132:G140"/>
    <mergeCell ref="F120:F130"/>
    <mergeCell ref="G120:G130"/>
    <mergeCell ref="F132:F140"/>
    <mergeCell ref="H132:H138"/>
    <mergeCell ref="H139:H140"/>
    <mergeCell ref="I120:I121"/>
    <mergeCell ref="H120:H121"/>
    <mergeCell ref="J120:J121"/>
    <mergeCell ref="H122:H126"/>
    <mergeCell ref="D120:D130"/>
    <mergeCell ref="A149:A154"/>
    <mergeCell ref="G149:G154"/>
    <mergeCell ref="H149:H151"/>
    <mergeCell ref="H152:H154"/>
    <mergeCell ref="A142:A147"/>
    <mergeCell ref="B142:B147"/>
    <mergeCell ref="F149:F154"/>
    <mergeCell ref="E149:E154"/>
    <mergeCell ref="D149:D154"/>
    <mergeCell ref="E148:R148"/>
    <mergeCell ref="C149:C154"/>
    <mergeCell ref="C142:C147"/>
    <mergeCell ref="D142:D147"/>
    <mergeCell ref="G142:G147"/>
    <mergeCell ref="H142:H147"/>
    <mergeCell ref="B149:B154"/>
    <mergeCell ref="E142:E147"/>
    <mergeCell ref="I142:I147"/>
    <mergeCell ref="F142:F147"/>
    <mergeCell ref="I149:I151"/>
    <mergeCell ref="J149:J151"/>
    <mergeCell ref="I152:I154"/>
    <mergeCell ref="A210:A211"/>
    <mergeCell ref="A169:A173"/>
    <mergeCell ref="B156:B159"/>
    <mergeCell ref="A156:A159"/>
    <mergeCell ref="G156:G159"/>
    <mergeCell ref="H156:H159"/>
    <mergeCell ref="A161:A166"/>
    <mergeCell ref="B161:B166"/>
    <mergeCell ref="C161:C166"/>
    <mergeCell ref="D161:D166"/>
    <mergeCell ref="D169:D173"/>
    <mergeCell ref="E161:E166"/>
    <mergeCell ref="F161:F166"/>
    <mergeCell ref="H161:H162"/>
    <mergeCell ref="E167:R167"/>
    <mergeCell ref="J156:J159"/>
    <mergeCell ref="J165:J166"/>
    <mergeCell ref="E160:R160"/>
    <mergeCell ref="C169:C173"/>
    <mergeCell ref="B169:B173"/>
    <mergeCell ref="F169:F173"/>
    <mergeCell ref="H165:H166"/>
    <mergeCell ref="I165:I166"/>
    <mergeCell ref="I161:I162"/>
    <mergeCell ref="A175:A184"/>
    <mergeCell ref="E175:E184"/>
    <mergeCell ref="D175:D184"/>
    <mergeCell ref="E186:E200"/>
    <mergeCell ref="B186:B201"/>
    <mergeCell ref="I186:I187"/>
    <mergeCell ref="I190:I192"/>
    <mergeCell ref="A202:A208"/>
    <mergeCell ref="C202:C208"/>
    <mergeCell ref="D202:D208"/>
    <mergeCell ref="D186:D200"/>
    <mergeCell ref="A186:A200"/>
    <mergeCell ref="F186:F200"/>
    <mergeCell ref="B202:B209"/>
    <mergeCell ref="I195:I196"/>
    <mergeCell ref="H186:H187"/>
    <mergeCell ref="I175:I176"/>
    <mergeCell ref="F175:F184"/>
    <mergeCell ref="E185:R185"/>
    <mergeCell ref="E201:R201"/>
    <mergeCell ref="E209:R209"/>
    <mergeCell ref="J186:J187"/>
    <mergeCell ref="J202:J203"/>
    <mergeCell ref="I202:I203"/>
    <mergeCell ref="A212:A213"/>
    <mergeCell ref="H182:H184"/>
    <mergeCell ref="A221:A223"/>
    <mergeCell ref="B210:B224"/>
    <mergeCell ref="F210:F213"/>
    <mergeCell ref="A231:A237"/>
    <mergeCell ref="A239:A246"/>
    <mergeCell ref="D239:D246"/>
    <mergeCell ref="F202:F208"/>
    <mergeCell ref="C239:C246"/>
    <mergeCell ref="B225:B228"/>
    <mergeCell ref="B231:B238"/>
    <mergeCell ref="E202:E208"/>
    <mergeCell ref="A215:A220"/>
    <mergeCell ref="E210:E213"/>
    <mergeCell ref="G210:G213"/>
    <mergeCell ref="G215:G223"/>
    <mergeCell ref="H193:H194"/>
    <mergeCell ref="C186:C200"/>
    <mergeCell ref="C175:C184"/>
    <mergeCell ref="D225:D228"/>
    <mergeCell ref="C225:C228"/>
    <mergeCell ref="G239:G246"/>
    <mergeCell ref="C231:C237"/>
    <mergeCell ref="A225:A228"/>
    <mergeCell ref="A248:A251"/>
    <mergeCell ref="J210:J211"/>
    <mergeCell ref="J212:J213"/>
    <mergeCell ref="I212:I213"/>
    <mergeCell ref="I221:I223"/>
    <mergeCell ref="I215:I218"/>
    <mergeCell ref="G248:G251"/>
    <mergeCell ref="A253:A256"/>
    <mergeCell ref="G231:G237"/>
    <mergeCell ref="F231:F237"/>
    <mergeCell ref="E231:E237"/>
    <mergeCell ref="D231:D237"/>
    <mergeCell ref="B239:B247"/>
    <mergeCell ref="F248:F251"/>
    <mergeCell ref="F225:F228"/>
    <mergeCell ref="C248:C251"/>
    <mergeCell ref="E247:R247"/>
    <mergeCell ref="E248:E251"/>
    <mergeCell ref="D248:D251"/>
    <mergeCell ref="E252:R252"/>
    <mergeCell ref="H245:H246"/>
    <mergeCell ref="F215:F223"/>
    <mergeCell ref="E215:E223"/>
    <mergeCell ref="A258:A261"/>
    <mergeCell ref="C258:C261"/>
    <mergeCell ref="H260:H261"/>
    <mergeCell ref="D253:D256"/>
    <mergeCell ref="E258:E261"/>
    <mergeCell ref="D258:D261"/>
    <mergeCell ref="G258:G261"/>
    <mergeCell ref="F258:F261"/>
    <mergeCell ref="B253:B261"/>
    <mergeCell ref="E253:E256"/>
    <mergeCell ref="C253:C256"/>
    <mergeCell ref="AN9:AN14"/>
    <mergeCell ref="AO9:AO14"/>
    <mergeCell ref="AN16:AN19"/>
    <mergeCell ref="AO16:AO19"/>
    <mergeCell ref="J69:J71"/>
    <mergeCell ref="E20:R20"/>
    <mergeCell ref="E42:R42"/>
    <mergeCell ref="J9:J10"/>
    <mergeCell ref="J11:J13"/>
    <mergeCell ref="I11:I13"/>
    <mergeCell ref="H11:H13"/>
    <mergeCell ref="E15:R15"/>
    <mergeCell ref="H16:H19"/>
    <mergeCell ref="I16:I19"/>
    <mergeCell ref="H9:H10"/>
    <mergeCell ref="I9:I10"/>
    <mergeCell ref="AG9:AG14"/>
    <mergeCell ref="J21:J24"/>
    <mergeCell ref="AG47:AJ47"/>
    <mergeCell ref="J16:J19"/>
    <mergeCell ref="J48:J57"/>
    <mergeCell ref="H21:H24"/>
    <mergeCell ref="AN21:AN41"/>
    <mergeCell ref="AO21:AO41"/>
    <mergeCell ref="I182:I184"/>
    <mergeCell ref="I179:I181"/>
    <mergeCell ref="I177:I178"/>
    <mergeCell ref="I204:I205"/>
    <mergeCell ref="X199:X200"/>
    <mergeCell ref="G169:G173"/>
    <mergeCell ref="G175:G184"/>
    <mergeCell ref="H206:H208"/>
    <mergeCell ref="H188:H189"/>
    <mergeCell ref="H175:H176"/>
    <mergeCell ref="H199:H200"/>
    <mergeCell ref="H204:H205"/>
    <mergeCell ref="H179:H181"/>
    <mergeCell ref="G186:G200"/>
    <mergeCell ref="H195:H196"/>
    <mergeCell ref="E174:R174"/>
    <mergeCell ref="I169:I173"/>
    <mergeCell ref="H190:H192"/>
    <mergeCell ref="J179:J181"/>
    <mergeCell ref="J169:J173"/>
    <mergeCell ref="J175:J176"/>
    <mergeCell ref="J177:J178"/>
    <mergeCell ref="J182:J184"/>
    <mergeCell ref="J195:J196"/>
    <mergeCell ref="B84:B88"/>
    <mergeCell ref="I86:I87"/>
    <mergeCell ref="H84:H85"/>
    <mergeCell ref="I61:I68"/>
    <mergeCell ref="I69:I71"/>
    <mergeCell ref="I92:I94"/>
    <mergeCell ref="I139:I140"/>
    <mergeCell ref="G161:G166"/>
    <mergeCell ref="I156:I159"/>
    <mergeCell ref="E141:R141"/>
    <mergeCell ref="J161:J162"/>
    <mergeCell ref="J127:J129"/>
    <mergeCell ref="I122:I126"/>
    <mergeCell ref="J122:J126"/>
    <mergeCell ref="J132:J138"/>
    <mergeCell ref="J152:J154"/>
    <mergeCell ref="I132:I138"/>
    <mergeCell ref="J117:J118"/>
    <mergeCell ref="D74:D82"/>
    <mergeCell ref="D84:D87"/>
    <mergeCell ref="D156:D159"/>
    <mergeCell ref="C156:C159"/>
    <mergeCell ref="B132:B140"/>
    <mergeCell ref="H69:H71"/>
    <mergeCell ref="E265:S267"/>
    <mergeCell ref="H258:H259"/>
    <mergeCell ref="I258:I259"/>
    <mergeCell ref="J253:J256"/>
    <mergeCell ref="I260:I261"/>
    <mergeCell ref="J248:J251"/>
    <mergeCell ref="C59:C71"/>
    <mergeCell ref="J245:J246"/>
    <mergeCell ref="J193:J194"/>
    <mergeCell ref="J190:J192"/>
    <mergeCell ref="I197:I198"/>
    <mergeCell ref="G202:G208"/>
    <mergeCell ref="H202:H203"/>
    <mergeCell ref="J215:J218"/>
    <mergeCell ref="I219:I220"/>
    <mergeCell ref="J219:J220"/>
    <mergeCell ref="J221:J223"/>
    <mergeCell ref="I210:I211"/>
    <mergeCell ref="E214:R214"/>
    <mergeCell ref="E224:R224"/>
    <mergeCell ref="E229:R229"/>
    <mergeCell ref="I225:I226"/>
    <mergeCell ref="I227:I228"/>
    <mergeCell ref="I206:I208"/>
    <mergeCell ref="BM169:BM173"/>
    <mergeCell ref="BM231:BM237"/>
    <mergeCell ref="AN248:AN251"/>
    <mergeCell ref="AG253:AG256"/>
    <mergeCell ref="AN253:AN256"/>
    <mergeCell ref="AN258:AN261"/>
    <mergeCell ref="AO258:AO261"/>
    <mergeCell ref="AO253:AO256"/>
    <mergeCell ref="E262:R262"/>
    <mergeCell ref="G253:G256"/>
    <mergeCell ref="H253:H256"/>
    <mergeCell ref="I253:I256"/>
    <mergeCell ref="E257:R257"/>
    <mergeCell ref="J260:J261"/>
    <mergeCell ref="F253:F256"/>
    <mergeCell ref="J258:J259"/>
    <mergeCell ref="E238:R238"/>
    <mergeCell ref="F239:F246"/>
    <mergeCell ref="E239:E246"/>
    <mergeCell ref="E225:E228"/>
    <mergeCell ref="H219:H220"/>
    <mergeCell ref="H221:H223"/>
    <mergeCell ref="H215:H218"/>
    <mergeCell ref="I193:I194"/>
    <mergeCell ref="C2:BD2"/>
    <mergeCell ref="C3:BD3"/>
    <mergeCell ref="C4:BD4"/>
    <mergeCell ref="C5:BE5"/>
    <mergeCell ref="AI6:BE7"/>
    <mergeCell ref="H197:H198"/>
    <mergeCell ref="G225:G228"/>
    <mergeCell ref="J227:J228"/>
    <mergeCell ref="H225:H226"/>
    <mergeCell ref="H227:H228"/>
    <mergeCell ref="I188:I189"/>
    <mergeCell ref="J188:J189"/>
    <mergeCell ref="J206:J208"/>
    <mergeCell ref="J204:J205"/>
    <mergeCell ref="J225:J226"/>
    <mergeCell ref="I199:I200"/>
    <mergeCell ref="D215:D223"/>
    <mergeCell ref="C215:C223"/>
    <mergeCell ref="I21:I24"/>
    <mergeCell ref="G43:G45"/>
    <mergeCell ref="H61:H68"/>
    <mergeCell ref="H86:H87"/>
    <mergeCell ref="I74:I82"/>
    <mergeCell ref="H210:H213"/>
  </mergeCells>
  <phoneticPr fontId="5" type="noConversion"/>
  <dataValidations count="3">
    <dataValidation type="list" allowBlank="1" showInputMessage="1" showErrorMessage="1" sqref="I86 I120 I122 I130:I131 I127:I128" xr:uid="{00000000-0002-0000-0300-000000000000}">
      <formula1>#REF!</formula1>
    </dataValidation>
    <dataValidation type="list" allowBlank="1" showInputMessage="1" showErrorMessage="1" sqref="L84:L88 L156:L261 L99:L148 L9:L14 L16:L24" xr:uid="{00000000-0002-0000-0300-000001000000}">
      <formula1>"EQUIDAD DE LA MUJER, PRIMERA INFANCIA, INFANCIA Y ADOLESCENCIA, GRUPO ÉTNICOS, CAMBIO CLIMÁTICO, GESTIÓN DEL RIESGO DE DESASTRES, CONSTRUCCIÓN DE PAZ, DESPLAZADOS, VÍCTIMAS"</formula1>
    </dataValidation>
    <dataValidation showDropDown="1" showInputMessage="1" showErrorMessage="1" sqref="X122 M9:M14 M16:M261" xr:uid="{00000000-0002-0000-0300-000002000000}"/>
  </dataValidations>
  <hyperlinks>
    <hyperlink ref="BJ21" r:id="rId1" display="https://alcart-my.sharepoint.com/:f:/r/personal/seguimientodemetasspds_cartagena_gov_co/Documents/EVIDENCIAS REPORTES INFORMES 2025/1. ADULTO MAYOR/Servicio de atenci%C3%B3n integral a los adultos mayores del distrito de Cartagena de indias?csf=1&amp;web=1&amp;e=JVQvhG" xr:uid="{00000000-0004-0000-0300-000000000000}"/>
    <hyperlink ref="BJ23" r:id="rId2" xr:uid="{00000000-0004-0000-0300-000001000000}"/>
    <hyperlink ref="BJ24" r:id="rId3" xr:uid="{00000000-0004-0000-0300-000002000000}"/>
    <hyperlink ref="BJ28" r:id="rId4" xr:uid="{00000000-0004-0000-0300-000003000000}"/>
    <hyperlink ref="BJ35" r:id="rId5" xr:uid="{00000000-0004-0000-0300-000004000000}"/>
    <hyperlink ref="BJ39" r:id="rId6" xr:uid="{00000000-0004-0000-0300-000005000000}"/>
    <hyperlink ref="BJ41" r:id="rId7" xr:uid="{00000000-0004-0000-0300-000006000000}"/>
    <hyperlink ref="BJ43" r:id="rId8" display="https://alcart-my.sharepoint.com/:f:/r/personal/seguimientodemetasspds_cartagena_gov_co/Documents/EVIDENCIAS REPORTES INFORMES 2025/1. ADULTO MAYOR/Apoyo para la atenci%C3%B3n integral de personas mayores en estado de vulnerabilidad, maltrato, abandono y situaci%C3%B3n de calle del Distrito de Cartagena de Indias?csf=1&amp;web=1&amp;e=SduQOZ" xr:uid="{00000000-0004-0000-0300-000007000000}"/>
    <hyperlink ref="BJ13" r:id="rId9" xr:uid="{00000000-0004-0000-0300-000008000000}"/>
    <hyperlink ref="BJ14" r:id="rId10" xr:uid="{00000000-0004-0000-0300-000009000000}"/>
    <hyperlink ref="BJ156" r:id="rId11" display="https://alcart-my.sharepoint.com/:f:/r/personal/seguimientodemetasspds_cartagena_gov_co/Documents/EVIDENCIAS REPORTES INFORMES 2025/3. ASUNTOS PARA LA MUJER/Fortalecimiento en la generaci%C3%B3n de ingresos y el derecho al trabajo para la mujer en Cartagena de indias?csf=1&amp;web=1&amp;e=dXdJbn" xr:uid="{00000000-0004-0000-0300-00000A000000}"/>
    <hyperlink ref="BJ129" r:id="rId12" xr:uid="{00000000-0004-0000-0300-00000B000000}"/>
    <hyperlink ref="BJ130" r:id="rId13" xr:uid="{00000000-0004-0000-0300-00000C000000}"/>
    <hyperlink ref="BJ250" r:id="rId14" display="https://alcart-my.sharepoint.com/:f:/r/personal/jleon_cartagena_gov_co/Documents/2025/SEGUIMIENTO_PLAN_DE_ACCION_2025/EVIDENCIAS_PRIMER_TRIMESTRE_2025/EVIDENCIAS_LUDICA_INDIGENAS_2025/3_Realizar%20jornadas%20de%20desarrollo%20metodol%C3%B3gico%20con%20la%20poblaci%C3%B3n%20ind%C3%ADgena/PRIMER_TRIMESTRE_2025_JORNADAS_DLLO_METODOLOGICO_INDIGENAS?csf=1&amp;web=1&amp;e=g9fX5v" xr:uid="{00000000-0004-0000-0300-00000D000000}"/>
    <hyperlink ref="BJ52" r:id="rId15" xr:uid="{00000000-0004-0000-0300-00000E000000}"/>
    <hyperlink ref="BJ55" r:id="rId16" xr:uid="{00000000-0004-0000-0300-00000F000000}"/>
    <hyperlink ref="BJ56" r:id="rId17" xr:uid="{00000000-0004-0000-0300-000010000000}"/>
    <hyperlink ref="BJ59" r:id="rId18" xr:uid="{00000000-0004-0000-0300-000011000000}"/>
    <hyperlink ref="BJ61" r:id="rId19" xr:uid="{00000000-0004-0000-0300-000012000000}"/>
    <hyperlink ref="BJ95" r:id="rId20" display="https://alcart-my.sharepoint.com/:f:/r/personal/seguimientodemetasspds_cartagena_gov_co/Documents/EVIDENCIAS REPORTES INFORMES 2025/3. ASUNTOS PARA LA MUJER/Implementaci%C3%B3n de estrategias para la atenci%C3%B3n integral de la poblaci%C3%B3n con orientaciones e identidades de g%C3%A9nero diversas en Cartagena de Indias/1. ENERO - MARZO/Crear una (1) ruta de atenci%C3%B3n integral de vbg en OSIG?csf=1&amp;web=1&amp;e=mgPPvW" xr:uid="{00000000-0004-0000-0300-000013000000}"/>
    <hyperlink ref="BJ115" r:id="rId21" display="https://alcart-my.sharepoint.com/:f:/r/personal/seguimientodemetasspds_cartagena_gov_co/Documents/EVIDENCIAS REPORTES INFORMES 2025/2. INFANCIA/Fortalecimiento de la oferta institucional para la atenci%C3%B3n y protecci%C3%B3n de la primera infancia/1. ENERO - MARZO/Realizar acciones formativas a padres madres y cuidadores en crianza amorosa y entornos protectores?csf=1&amp;web=1&amp;e=xeNbrA" xr:uid="{00000000-0004-0000-0300-000014000000}"/>
    <hyperlink ref="BJ124" r:id="rId22" display="https://alcart-my.sharepoint.com/:f:/r/personal/seguimientodemetasspds_cartagena_gov_co/Documents/EVIDENCIAS REPORTES INFORMES 2025/2. INFANCIA/Generaci%C3%B3n de servicios de protecci%C3%B3n integral de ni%C3%B1os ni%C3%B1as y adolescentes en el distrito de Cartagena de Indias/1. ENERO - MARZO/1_ACTIVIDADES FORMATIVAS PREVENCION CON NNA_PRIMER_TRIMESTRE_2025?csf=1&amp;web=1&amp;e=MtsobX" xr:uid="{00000000-0004-0000-0300-000015000000}"/>
    <hyperlink ref="BJ136" r:id="rId23" display="https://alcart-my.sharepoint.com/:f:/r/personal/seguimientodemetasspds_cartagena_gov_co/Documents/EVIDENCIAS REPORTES INFORMES 2025/2. INFANCIA/Generaci%C3%B3n de espacios para el derecho al juego en contextos seguros y estimulantes para ni%C3%B1os, ni%C3%B1as y adolescentes ind%C3%ADgenas/1. ENERO - MARZO/1_ACTIVIDADES FORMATIVAS PREVENCION CON NNA_PRIMER_TRIMESTRE_2025?csf=1&amp;web=1&amp;e=oFpxgG" xr:uid="{00000000-0004-0000-0300-000016000000}"/>
    <hyperlink ref="BJ152" r:id="rId24" display="https://alcart-my.sharepoint.com/:f:/r/personal/seguimientodemetasspds_cartagena_gov_co/Documents/EVIDENCIAS REPORTES INFORMES 2025/7. PROYECTO PRODUCTIVO/Implementaci%C3%B3n de estrategias de emprendimiento y empleabilidad que fortalezcan la econom%C3%ADa popular de las familias vulnerables del distrito de Cartagena de Indias?csf=1&amp;web=1&amp;e=0rJb6v" xr:uid="{00000000-0004-0000-0300-000017000000}"/>
    <hyperlink ref="BJ177" r:id="rId25" display="https://alcart-my.sharepoint.com/:b:/r/personal/seguimientodemetasspds_cartagena_gov_co/Documents/EVIDENCIAS REPORTES INFORMES 2025/8. UMATA/Fortalecimiento de la Agricultura Campesina Familiar y Comunitaria en el Distrito de Cartagena de Indias/1. ENERO - MARZO/INFORME MUJERES INDIGENAS.pdf?csf=1&amp;web=1&amp;e=JfMdmB" xr:uid="{00000000-0004-0000-0300-000018000000}"/>
    <hyperlink ref="BJ179" r:id="rId26" display="https://alcart-my.sharepoint.com/:f:/r/personal/seguimientodemetasspds_cartagena_gov_co/Documents/EVIDENCIAS REPORTES INFORMES 2025/8. UMATA/Fortalecimiento de la Agricultura Campesina Familiar y Comunitaria en el Distrito de Cartagena de Indias/1. ENERO - MARZO/Atender a doscientas (200) mujeres afro rurales con servicios de extensi%C3%B3n agropecuaria?csf=1&amp;web=1&amp;e=iFM69G" xr:uid="{00000000-0004-0000-0300-000019000000}"/>
    <hyperlink ref="BJ180" r:id="rId27" display="https://alcart-my.sharepoint.com/:f:/r/personal/seguimientodemetasspds_cartagena_gov_co/Documents/EVIDENCIAS REPORTES INFORMES 2025/8. UMATA/Fortalecimiento de la Agricultura Campesina Familiar y Comunitaria en el Distrito de Cartagena de Indias/1. ENERO - MARZO/Atender a mil setecientos sesenta y siete (1.767) mujeres rurales con servicios de extensi%C3%B3n agropecuaria?csf=1&amp;web=1&amp;e=juIDrY" xr:uid="{00000000-0004-0000-0300-00001A000000}"/>
    <hyperlink ref="BJ182" r:id="rId28" display="https://alcart-my.sharepoint.com/:b:/r/personal/seguimientodemetasspds_cartagena_gov_co/Documents/EVIDENCIAS REPORTES INFORMES 2025/8. UMATA/Fortalecimiento de la Agricultura Campesina Familiar y Comunitaria en el Distrito de Cartagena de Indias/1. ENERO - MARZO/INFORME CIRCUITOS CORTOS.pdf?csf=1&amp;web=1&amp;e=Olbx0W" xr:uid="{00000000-0004-0000-0300-00001B000000}"/>
    <hyperlink ref="BJ190" r:id="rId29" display="https://alcart-my.sharepoint.com/:f:/r/personal/seguimientodemetasspds_cartagena_gov_co/Documents/EVIDENCIAS REPORTES INFORMES 2025/8. UMATA/Servicio de Extensi%C3%B3n Rural Agropecuaria para la Competitividad y Soberan%C3%ADa Alimentaria a Peque%C3%B1os Productores Asentados en la Zona Rural del Distrito de Cartagena de Indias/1. ENERO - MARZO?csf=1&amp;web=1&amp;e=cRa3fX" xr:uid="{00000000-0004-0000-0300-00001C000000}"/>
    <hyperlink ref="BJ204" r:id="rId30" display="https://alcart-my.sharepoint.com/:b:/r/personal/seguimientodemetasspds_cartagena_gov_co/Documents/EVIDENCIAS REPORTES INFORMES 2025/8. UMATA/Fortalecimiento de capacidades t%C3%A9cnicas para el desarrollo de la actividad pesquera en el Distrito de Cartagena de Indias/1. ENERO - MARZO/Crear una (1) escuela de pescadores de saberes ancestrales.pdf?csf=1&amp;web=1&amp;e=sKbtFy" xr:uid="{00000000-0004-0000-0300-00001D000000}"/>
    <hyperlink ref="BJ216" r:id="rId31" display="https://alcart-my.sharepoint.com/:b:/r/personal/seguimientodemetasspds_cartagena_gov_co/Documents/EVIDENCIAS REPORTES INFORMES 2025/8. UMATA/Implementaci%C3%B3n de un Centro de Bienestar Animal en el Distrito de Cartagena de Indias/1. ENERO - MARZO/Realizar atenci%C3%B3n integral de salud en animales dom%C3%A9sticos.pdf?csf=1&amp;web=1&amp;e=G7VgON" xr:uid="{00000000-0004-0000-0300-00001E000000}"/>
    <hyperlink ref="BJ215" r:id="rId32" display="https://alcart-my.sharepoint.com/:b:/r/personal/seguimientodemetasspds_cartagena_gov_co/Documents/EVIDENCIAS REPORTES INFORMES 2025/8. UMATA/Implementaci%C3%B3n de un Centro de Bienestar Animal en el Distrito de Cartagena de Indias/1. ENERO - MARZO/Realizar atenci%C3%B3n de urgencias veterinarias en animales dom%C3%A9sticos.pdf?csf=1&amp;web=1&amp;e=viyNhc" xr:uid="{00000000-0004-0000-0300-00001F000000}"/>
    <hyperlink ref="BJ258" r:id="rId33" display="https://alcart-my.sharepoint.com/:b:/r/personal/seguimientodemetasspds_cartagena_gov_co/Documents/EVIDENCIAS REPORTES INFORMES 2025/8. UMATA/Implementaci%C3%B3n de un Centro de Bienestar Animal en el Distrito de Cartagena de Indias/1. ENERO - MARZO/Realizar atenci%C3%B3n de urgencias veterinarias en animales dom%C3%A9sticos.pdf?csf=1&amp;web=1&amp;e=viyNhc" xr:uid="{00000000-0004-0000-0300-000020000000}"/>
    <hyperlink ref="BJ112" r:id="rId34" display="https://alcart-my.sharepoint.com/:f:/r/personal/seguimientodemetasspds_cartagena_gov_co/Documents/EVIDENCIAS REPORTES INFORMES 2025/2. INFANCIA/Fortalecimiento de la oferta institucional para la atenci%C3%B3n y protecci%C3%B3n de la primera infancia/1. ENERO - MARZO/9_Construcci%C3%B3n, adecuaci%C3%B3n y dotaci%C3%B3n de CDI?csf=1&amp;web=1&amp;e=7avDbN" xr:uid="{00000000-0004-0000-0300-000021000000}"/>
    <hyperlink ref="BJ117" r:id="rId35" display="https://alcart-my.sharepoint.com/:b:/r/personal/seguimientodemetasspds_cartagena_gov_co/Documents/EVIDENCIAS REPORTES INFORMES 2025/2. INFANCIA/Fortalecimiento de la oferta institucional para la atenci%C3%B3n y protecci%C3%B3n de la primera infancia/1. ENERO - MARZO/INFORME CDI%C2%B4S_2025_PRIMER_TRIMESTRE.pdf?csf=1&amp;web=1&amp;e=hHHgt8" xr:uid="{00000000-0004-0000-0300-000022000000}"/>
    <hyperlink ref="BJ133" r:id="rId36" display="https://alcart-my.sharepoint.com/:f:/r/personal/seguimientodemetasspds_cartagena_gov_co/Documents/EVIDENCIAS REPORTES INFORMES 2025/2. INFANCIA/Generaci%C3%B3n de espacios para el derecho al juego en contextos seguros y estimulantes para ni%C3%B1os, ni%C3%B1as y adolescentes ind%C3%ADgenas/1. ENERO - MARZO/PRIMER_TRIMESTRE_2025_PPPIIAFF?csf=1&amp;web=1&amp;e=w5YkNu" xr:uid="{00000000-0004-0000-0300-000023000000}"/>
    <hyperlink ref="BJ137" r:id="rId37" display="https://alcart-my.sharepoint.com/:f:/r/personal/seguimientodemetasspds_cartagena_gov_co/Documents/EVIDENCIAS REPORTES INFORMES 2025/2. INFANCIA/Generaci%C3%B3n de espacios para el derecho al juego en contextos seguros y estimulantes para ni%C3%B1os, ni%C3%B1as y adolescentes ind%C3%ADgenas/1. ENERO - MARZO/1. Jornadas L%C3%BAdicas?csf=1&amp;web=1&amp;e=g5IbrQ" xr:uid="{00000000-0004-0000-0300-000024000000}"/>
    <hyperlink ref="BJ139" r:id="rId38" display="https://alcart-my.sharepoint.com/:f:/r/personal/seguimientodemetasspds_cartagena_gov_co/Documents/EVIDENCIAS REPORTES INFORMES 2025/2. INFANCIA/Generaci%C3%B3n de espacios para el derecho al juego en contextos seguros y estimulantes para ni%C3%B1os, ni%C3%B1as y adolescentes ind%C3%ADgenas/1. ENERO - MARZO/PRIMER_TRIMESTRE_2025_PARTICIPACION_INFANTIL?csf=1&amp;web=1&amp;e=Qy2kAF" xr:uid="{00000000-0004-0000-0300-000025000000}"/>
    <hyperlink ref="BJ162" r:id="rId39" display="https://alcart-my.sharepoint.com/:f:/r/personal/seguimientodemetasspds_cartagena_gov_co/Documents/EVIDENCIAS REPORTES INFORMES 2025/4. JUVENTUD/Fortalecimiento de estrategias para la inserci%C3%B3n laboral, competencias socio-ocupacionales y empresariales de los j%C3%B3venes/1. ENERO - MARZO/1. Formacion y Caracterizaci%C3%B3n  a J%C3%B3venes emprendedores -?csf=1&amp;web=1&amp;e=D2GVzb" xr:uid="{00000000-0004-0000-0300-000026000000}"/>
    <hyperlink ref="BJ233" r:id="rId40" display="https://alcart-my.sharepoint.com/:f:/r/personal/seguimientodemetasspds_cartagena_gov_co/Documents/EVIDENCIAS REPORTES INFORMES 2025/4. JUVENTUD/Fortalecimiento de la participaci%C3%B3n sociopol%C3%ADtica juvenil del distrito de Cartagena de Indias/1. ENERO - MARZO/4. Apoyo a CDJ y PDJ?csf=1&amp;web=1&amp;e=g38pMU" xr:uid="{00000000-0004-0000-0300-000027000000}"/>
    <hyperlink ref="BJ236" r:id="rId41" display="https://alcart-my.sharepoint.com/:f:/r/personal/seguimientodemetasspds_cartagena_gov_co/Documents/EVIDENCIAS REPORTES INFORMES 2025/4. JUVENTUD/Fortalecimiento de la participaci%C3%B3n sociopol%C3%ADtica juvenil del distrito de Cartagena de Indias/1. ENERO - MARZO/1. J%C3%B3venes vinculados en programas de formacion sociopolitica y habilidades para la vida?csf=1&amp;web=1&amp;e=CPezfM" xr:uid="{00000000-0004-0000-0300-000028000000}"/>
    <hyperlink ref="BJ240" r:id="rId42" display="https://alcart-my.sharepoint.com/:f:/r/personal/seguimientodemetasspds_cartagena_gov_co/Documents/EVIDENCIAS REPORTES INFORMES 2025/3. ASUNTOS PARA LA MUJER/Desarrollo de capacidades para la  participacion e incidencia ciudadana de las mujeres de Cartagena de Indias?csf=1&amp;web=1&amp;e=zMBwjD" xr:uid="{00000000-0004-0000-0300-000029000000}"/>
    <hyperlink ref="BK109" r:id="rId43" display="https://alcart-my.sharepoint.com/:f:/g/personal/seguimientodemetasspds_cartagena_gov_co/Ek5ZB3slUMFJq8LP_eHsi58BVhqkajTBnA8GoDaDIeol5Q?e=NFRBET" xr:uid="{00000000-0004-0000-0300-00002A000000}"/>
    <hyperlink ref="BK120" r:id="rId44" display="https://alcart-my.sharepoint.com/:f:/g/personal/seguimientodemetasspds_cartagena_gov_co/Eij1eg2GFKJIkRGnx9Ae1gEBIgEcsvxSNNqx2ZdIpRYWbQ?e=QZ7pG3" xr:uid="{00000000-0004-0000-0300-00002B000000}"/>
    <hyperlink ref="BK248" r:id="rId45" display="https://alcart-my.sharepoint.com/:f:/g/personal/seguimientodemetasspds_cartagena_gov_co/ErvRwAMXMOVBvjHJBudpW9cB9x3P4rHiHuMcr59b8masQw?e=zZDuoG" xr:uid="{00000000-0004-0000-0300-00002C000000}"/>
    <hyperlink ref="BK132" r:id="rId46" display="https://alcart-my.sharepoint.com/:f:/g/personal/seguimientodemetasspds_cartagena_gov_co/EhTX43WX3WVGqdFMjcLAzjcBHNwIJhJMls_7u-HQfndRvQ?e=3j1Uht" xr:uid="{00000000-0004-0000-0300-00002D000000}"/>
    <hyperlink ref="BK9" r:id="rId47" display="https://alcart-my.sharepoint.com/:f:/g/personal/seguimientodemetasspds_cartagena_gov_co/Esqos3uLfJxLmwYqA9grSMoBWnlItnhBzf0d9gzfAzKwhg?e=bnJeEf" xr:uid="{00000000-0004-0000-0300-00002E000000}"/>
    <hyperlink ref="BK16" r:id="rId48" display="https://alcart-my.sharepoint.com/:f:/g/personal/seguimientodemetasspds_cartagena_gov_co/EjdVi42kYkNChaGkdqK5qI4BeNvpWFVDvouyeQ3deSna5w?e=u6w0sB" xr:uid="{00000000-0004-0000-0300-00002F000000}"/>
    <hyperlink ref="BK21" r:id="rId49" display="https://alcart-my.sharepoint.com/:f:/g/personal/seguimientodemetasspds_cartagena_gov_co/Esyoydkg8uBGqmoYhHUfMI8BSu2TjgNwEdWhPdpuayPQUw?e=qYl75n" xr:uid="{00000000-0004-0000-0300-000030000000}"/>
    <hyperlink ref="BK43" r:id="rId50" display="https://alcart-my.sharepoint.com/:f:/g/personal/seguimientodemetasspds_cartagena_gov_co/Etw4KSmgOWpKkX95MfQlGnkBwbdwVUg_DeJXw2mCKZOh7A?e=NSTRqv" xr:uid="{00000000-0004-0000-0300-000031000000}"/>
    <hyperlink ref="BK48" r:id="rId51" display="https://alcart-my.sharepoint.com/:f:/g/personal/seguimientodemetasspds_cartagena_gov_co/Er4NFAY5OrdFj4ML-ZQ5cv0BsRxzfl2bilgpNEm0ExV-jw?e=SKXuYh" xr:uid="{00000000-0004-0000-0300-000032000000}"/>
    <hyperlink ref="BK59" r:id="rId52" display="https://alcart-my.sharepoint.com/:f:/g/personal/seguimientodemetasspds_cartagena_gov_co/Et1xiRUMihdOtopWKe7CoWgBewZwOf-evhPA_AM7osuBJw?e=CIpaKu" xr:uid="{00000000-0004-0000-0300-000033000000}"/>
    <hyperlink ref="BK74" r:id="rId53" display="https://alcart-my.sharepoint.com/:f:/g/personal/seguimientodemetasspds_cartagena_gov_co/EmjK6dSOHL9Er68wMC49_qUBVQlZQx_GH72k4jdLlQwgzg?e=bUg8en" xr:uid="{00000000-0004-0000-0300-000034000000}"/>
    <hyperlink ref="BK84" r:id="rId54" display="https://alcart-my.sharepoint.com/:f:/g/personal/seguimientodemetasspds_cartagena_gov_co/EmidIXxXUSZBpnrTenihvTkBke1TZf6GZL6mZ21UqGQBpw?e=gA5p4P" xr:uid="{00000000-0004-0000-0300-000035000000}"/>
    <hyperlink ref="BK89" r:id="rId55" display="https://alcart-my.sharepoint.com/:f:/g/personal/seguimientodemetasspds_cartagena_gov_co/EjEGeC9QPyROq7nzhnQbPugBRXc0Wcoha6AuBmPjc0eLYQ?e=Z8Owga" xr:uid="{00000000-0004-0000-0300-000036000000}"/>
    <hyperlink ref="BK99" r:id="rId56" display="https://alcart-my.sharepoint.com/:f:/g/personal/seguimientodemetasspds_cartagena_gov_co/EgkLhI1xOq9Kv8R6YUpqBU4BzAUP8AljLyMZKgu4xLfXfg?e=vRawqV" xr:uid="{00000000-0004-0000-0300-000037000000}"/>
    <hyperlink ref="BK142" r:id="rId57" display="https://alcart-my.sharepoint.com/:f:/g/personal/seguimientodemetasspds_cartagena_gov_co/Eo2ubpRnGNxGlfP-JCWS1EcB7s5RbP7YyaqlrEor8DiTag?e=TpMbb7" xr:uid="{00000000-0004-0000-0300-000038000000}"/>
    <hyperlink ref="BK149" r:id="rId58" display="https://alcart-my.sharepoint.com/:f:/g/personal/seguimientodemetasspds_cartagena_gov_co/EqiLnLlGeBBNkikUN6Z3JpkB8YBqw3bxv-1CpdTyPUXl6Q?e=tGurSm" xr:uid="{00000000-0004-0000-0300-000039000000}"/>
    <hyperlink ref="BK156" r:id="rId59" display="https://alcart-my.sharepoint.com/:f:/g/personal/seguimientodemetasspds_cartagena_gov_co/Eudao-H17hJHjGVNJooQqncBDyoL6GpHMIBXvU0_V7-UsQ?e=xrF15Q" xr:uid="{00000000-0004-0000-0300-00003A000000}"/>
    <hyperlink ref="BK161" r:id="rId60" display="https://alcart-my.sharepoint.com/:f:/g/personal/seguimientodemetasspds_cartagena_gov_co/EkMGOSkV0PdFmhIC3IJBcYwBerjmkKVXrfT0a99pNoTClQ?e=GWUacj" xr:uid="{00000000-0004-0000-0300-00003B000000}"/>
    <hyperlink ref="BK169" r:id="rId61" display="https://alcart-my.sharepoint.com/:f:/g/personal/seguimientodemetasspds_cartagena_gov_co/EgP7ezTZEq1Hld73q6triusBWipKQ6LpKS4wOg-gHlDVKQ?e=k1INQ0" xr:uid="{00000000-0004-0000-0300-00003C000000}"/>
    <hyperlink ref="BK175" r:id="rId62" display="https://alcart-my.sharepoint.com/:f:/g/personal/seguimientodemetasspds_cartagena_gov_co/EomvMCGs20JKuJ05tsIckyYBcacGJokoJdNEZ6VspMi8SQ?e=0LPUWU" xr:uid="{00000000-0004-0000-0300-00003D000000}"/>
    <hyperlink ref="BK186" r:id="rId63" display="https://alcart-my.sharepoint.com/:f:/g/personal/seguimientodemetasspds_cartagena_gov_co/EhvUHB3Bu3BDkmzyOBmBlMQBm_cZ7Lm1-G1YMCx-ce9w6w?e=SnjcLl" xr:uid="{00000000-0004-0000-0300-00003E000000}"/>
    <hyperlink ref="BK202" r:id="rId64" display="https://alcart-my.sharepoint.com/:f:/g/personal/seguimientodemetasspds_cartagena_gov_co/ElhO2OheB6tHqeA-eUceA_4BiBLExcP1vHMoFbRSdZpXng?e=as8yKq" xr:uid="{00000000-0004-0000-0300-00003F000000}"/>
    <hyperlink ref="BK210" r:id="rId65" display="https://alcart-my.sharepoint.com/:f:/g/personal/seguimientodemetasspds_cartagena_gov_co/EpdO5sVzxQ5LmLzLn7k5BfwBf4KYzgdYkqXY2nTXbDyrqQ?e=50Yehu" xr:uid="{00000000-0004-0000-0300-000040000000}"/>
    <hyperlink ref="BK215" r:id="rId66" display="https://alcart-my.sharepoint.com/:f:/g/personal/seguimientodemetasspds_cartagena_gov_co/Eq_xI20PPaxLm7GrDPnq4X4BXrN_I8MD8DjpZ7jZhVBeuw?e=oFLa6b" xr:uid="{00000000-0004-0000-0300-000041000000}"/>
    <hyperlink ref="BK225" r:id="rId67" display="https://alcart-my.sharepoint.com/:f:/g/personal/seguimientodemetasspds_cartagena_gov_co/EgGqCX-ctSxCnFCc-h7ewlgBJRhMwvDeKXt_yLOpyjzjHA?e=2AmJcR" xr:uid="{00000000-0004-0000-0300-000042000000}"/>
    <hyperlink ref="BK231" r:id="rId68" display="https://alcart-my.sharepoint.com/:f:/g/personal/seguimientodemetasspds_cartagena_gov_co/Eu6RkPWirQRIoC651oWYz0ABfxK-ldV5B1edUf2QbkT_wQ?e=dBo0r9" xr:uid="{00000000-0004-0000-0300-000043000000}"/>
    <hyperlink ref="BK239" r:id="rId69" display="https://alcart-my.sharepoint.com/:f:/g/personal/seguimientodemetasspds_cartagena_gov_co/EkDJ0M9JbA5EgC33Bdh0DIEBq8Nj8u0h3oW2IxCzihb_nA?e=Dbpr6Q" xr:uid="{00000000-0004-0000-0300-000044000000}"/>
    <hyperlink ref="BK253" r:id="rId70" display="https://alcart-my.sharepoint.com/:f:/g/personal/seguimientodemetasspds_cartagena_gov_co/EntCwL8s3n5LteorYKpdsrsB7HqUkT-SuyAvT7MO2jPOdA?e=1Y5aZk" xr:uid="{00000000-0004-0000-0300-000045000000}"/>
    <hyperlink ref="BK258" r:id="rId71" display="https://alcart-my.sharepoint.com/:f:/g/personal/seguimientodemetasspds_cartagena_gov_co/Ej8T2SPRJ5VNjMc36mD7K6gBsAD5jlsS-PxO0_mbjfSoOw?e=35biue" xr:uid="{00000000-0004-0000-0300-000046000000}"/>
    <hyperlink ref="BM11" r:id="rId72" display="https://alcart-my.sharepoint.com/:f:/r/personal/seguimientodemetasspds_cartagena_gov_co/Documents/EVIDENCIAS%20REPORTES%20INFORMES%202025/3.%20ASUNTOS%20PARA%20LA%20MUJER/145%20Implementaci%C3%B3n%20de%20Estrategias%20para%20una%20Vida%20Libre%20de%20Violencias%20para%20los%20Habitantes%20de%20Cartagena/4.%20OCTUBRE%20-%20DICIEMBRE/Atender%20a%20(5.000)%20mujeres%20v%C3%ADctimas%20de%20vbg%20o%20en%20riesgo%20de%20padecerla/Brindar%20orientaci%C3%B3n%20psico%20jur%C3%ADdica?csf=1&amp;web=1&amp;e=5Gmbpt" xr:uid="{00000000-0004-0000-0300-000047000000}"/>
    <hyperlink ref="BM12" r:id="rId73" display="https://alcart-my.sharepoint.com/:f:/r/personal/seguimientodemetasspds_cartagena_gov_co/Documents/EVIDENCIAS%20REPORTES%20INFORMES%202025/3.%20ASUNTOS%20PARA%20LA%20MUJER/145%20Implementaci%C3%B3n%20de%20Estrategias%20para%20una%20Vida%20Libre%20de%20Violencias%20para%20los%20Habitantes%20de%20Cartagena/4.%20OCTUBRE%20-%20DICIEMBRE/Atender%20a%20(5.000)%20mujeres%20v%C3%ADctimas%20de%20vbg%20o%20en%20riesgo%20de%20padecerla/Desarrollar%20Jornadas?csf=1&amp;web=1&amp;e=srnEv3" xr:uid="{00000000-0004-0000-0300-000048000000}"/>
    <hyperlink ref="BM13" r:id="rId74" display="https://alcart-my.sharepoint.com/:f:/r/personal/seguimientodemetasspds_cartagena_gov_co/Documents/EVIDENCIAS%20REPORTES%20INFORMES%202025/3.%20ASUNTOS%20PARA%20LA%20MUJER/145%20Implementaci%C3%B3n%20de%20Estrategias%20para%20una%20Vida%20Libre%20de%20Violencias%20para%20los%20Habitantes%20de%20Cartagena/4.%20OCTUBRE%20-%20DICIEMBRE/Atender%20a%20(5.000)%20mujeres%20v%C3%ADctimas%20de%20vbg%20o%20en%20riesgo%20de%20padecerla/Realizar%20eventos%20conmemorativos?csf=1&amp;web=1&amp;e=RMhLEK" xr:uid="{00000000-0004-0000-0300-000049000000}"/>
    <hyperlink ref="BM9" r:id="rId75" display="https://alcart-my.sharepoint.com/:f:/r/personal/seguimientodemetasspds_cartagena_gov_co/Documents/EVIDENCIAS%20REPORTES%20INFORMES%202025/3.%20ASUNTOS%20PARA%20LA%20MUJER/145%20Implementaci%C3%B3n%20de%20Estrategias%20para%20una%20Vida%20Libre%20de%20Violencias%20para%20los%20Habitantes%20de%20Cartagena/4.%20OCTUBRE%20-%20DICIEMBRE/Ejecutar%20cuatro%20(4)%20campa%C3%B1as%20sobre%20nuevas%20masculinidades?csf=1&amp;web=1&amp;e=dfCNeg" xr:uid="{00000000-0004-0000-0300-00004A000000}"/>
    <hyperlink ref="BM10" r:id="rId76" display="https://alcart-my.sharepoint.com/:f:/r/personal/seguimientodemetasspds_cartagena_gov_co/Documents/EVIDENCIAS%20REPORTES%20INFORMES%202025/3.%20ASUNTOS%20PARA%20LA%20MUJER/145%20Implementaci%C3%B3n%20de%20Estrategias%20para%20una%20Vida%20Libre%20de%20Violencias%20para%20los%20Habitantes%20de%20Cartagena/4.%20OCTUBRE%20-%20DICIEMBRE/Ejecutar%20cuatro%20(4)%20campa%C3%B1as%20sobre%20nuevas%20masculinidades?csf=1&amp;web=1&amp;e=dfCNeg" xr:uid="{00000000-0004-0000-0300-00004B000000}"/>
    <hyperlink ref="BM14" r:id="rId77" display="https://alcart-my.sharepoint.com/:f:/r/personal/seguimientodemetasspds_cartagena_gov_co/Documents/EVIDENCIAS%20REPORTES%20INFORMES%202025/3.%20ASUNTOS%20PARA%20LA%20MUJER/145%20Implementaci%C3%B3n%20de%20Estrategias%20para%20una%20Vida%20Libre%20de%20Violencias%20para%20los%20Habitantes%20de%20Cartagena/4.%20OCTUBRE%20-%20DICIEMBRE/Proteger%20doscientas%20(200)%20mujeres%20v%C3%ADctimas%20de%20violencia,%20sus%20hijos%20e%20hijas%20y%20familia%20dependiente%20en%20la%20casa%20refugio?csf=1&amp;web=1&amp;e=piIJuk" xr:uid="{00000000-0004-0000-0300-00004C000000}"/>
    <hyperlink ref="BM16" r:id="rId78" display="https://alcart-my.sharepoint.com/:f:/r/personal/seguimientodemetasspds_cartagena_gov_co/Documents/EVIDENCIAS%20REPORTES%20INFORMES%202025/3.%20ASUNTOS%20PARA%20LA%20MUJER/157%20implementaci%C3%B3n%20de%20un%20modelo%20de%20intervenci%C3%B3n%20para%20mujeres%20v%C3%ACctimas%20del%20conflicto%20armado%20en%20Cartagena/3.%20JULIO%20-%20SEPTIEMBRE?csf=1&amp;web=1&amp;e=OwfMt1" xr:uid="{00000000-0004-0000-0300-00004D000000}"/>
    <hyperlink ref="BM17:BM19" r:id="rId79" display="https://alcart-my.sharepoint.com/:f:/r/personal/seguimientodemetasspds_cartagena_gov_co/Documents/EVIDENCIAS%20REPORTES%20INFORMES%202025/3.%20ASUNTOS%20PARA%20LA%20MUJER/157%20implementaci%C3%B3n%20de%20un%20modelo%20de%20intervenci%C3%B3n%20para%20mujeres%20v%C3%ACctimas%20del%20conflicto%20armado%20en%20Cartagena/3.%20JULIO%20-%20SEPTIEMBRE?csf=1&amp;web=1&amp;e=OwfMt1" xr:uid="{00000000-0004-0000-0300-00004E000000}"/>
    <hyperlink ref="BM38" r:id="rId80" display="https://alcart-my.sharepoint.com/:f:/g/personal/seguimientodemetasspds_cartagena_gov_co/IgAAj-MPfVgGRoeK2CN0ofkRAdpFMxAwixhNCgI6QOzK6AY?e=0Lxedz" xr:uid="{00000000-0004-0000-0300-00004F000000}"/>
    <hyperlink ref="BM40" r:id="rId81" display="https://alcart-my.sharepoint.com/:f:/g/personal/seguimientodemetasspds_cartagena_gov_co/IgDuvFzDMXVTRYj60y4BlvZjAQlvzauU7Zi5Ld2fBiHT2-I?e=Q9Ry5j" xr:uid="{00000000-0004-0000-0300-000050000000}"/>
    <hyperlink ref="BM36" r:id="rId82" display="https://alcart-my.sharepoint.com/:f:/g/personal/seguimientodemetasspds_cartagena_gov_co/IgBmhDUQ7ycrQJWJ12h0QY6oARa3PUPhJoJUo35z_I8E8jo?e=TosRLE" xr:uid="{00000000-0004-0000-0300-000051000000}"/>
    <hyperlink ref="BM35" r:id="rId83" display="https://alcart-my.sharepoint.com/:f:/g/personal/seguimientodemetasspds_cartagena_gov_co/IgCXBHN_5FoWRp53pMNKuhLBAfmCYNMhQD5jrm38CdVtD_U?e=gfXeWV" xr:uid="{00000000-0004-0000-0300-000052000000}"/>
    <hyperlink ref="BM33" r:id="rId84" display="https://alcart-my.sharepoint.com/:f:/g/personal/seguimientodemetasspds_cartagena_gov_co/IgBcoT6Vj9cWS5qheCWsTpOqAUbsBrNXxoeJuIn6ft6GQdk?e=eaxRBc" xr:uid="{00000000-0004-0000-0300-000053000000}"/>
    <hyperlink ref="BM29" r:id="rId85" display="https://alcart-my.sharepoint.com/:f:/g/personal/seguimientodemetasspds_cartagena_gov_co/IgDjcxGieyK0SI1mQ9zRM0SXAcvgN02Y5SF5T_-WBZSxYBg?e=Pa9t31" xr:uid="{00000000-0004-0000-0300-000054000000}"/>
    <hyperlink ref="BM28" r:id="rId86" display="https://alcart-my.sharepoint.com/:f:/g/personal/seguimientodemetasspds_cartagena_gov_co/IgCwEZmuCJ1wToU0VaI3wPf6ASBUum1yITse6i2r1icUX4c?e=CXnGng" xr:uid="{00000000-0004-0000-0300-000055000000}"/>
    <hyperlink ref="BM26" r:id="rId87" display="https://alcart-my.sharepoint.com/:f:/g/personal/seguimientodemetasspds_cartagena_gov_co/IgCQwc4x_mVFRbU3vfFRatnrAfxfHFgXWyQj-jKDMI505pE?e=2rMBx5" xr:uid="{00000000-0004-0000-0300-000056000000}"/>
    <hyperlink ref="BM23" r:id="rId88" display="https://alcart-my.sharepoint.com/:f:/g/personal/seguimientodemetasspds_cartagena_gov_co/IgDxvIBJJu42RYM7Nskpaed2AZKB-Eihl0jjBM5pII35fq4?e=2r4ZQa" xr:uid="{00000000-0004-0000-0300-000057000000}"/>
    <hyperlink ref="BM43" r:id="rId89" display="https://alcart-my.sharepoint.com/:f:/g/personal/seguimientodemetasspds_cartagena_gov_co/IgDcOCkpoDlqSpF_eTH0JRp5AUv-SdJiYCN7JT4In6MlEf8?e=wltcrU" xr:uid="{00000000-0004-0000-0300-000058000000}"/>
    <hyperlink ref="BM48" r:id="rId90" display="https://alcart-my.sharepoint.com/:b:/g/personal/seguimientodemetasspds_cartagena_gov_co/IQA7HTKIH2OQTq0m7lwIsVh_AbfE1BYgTah-4nBKJQXh_z0?e=xwxwNM" xr:uid="{00000000-0004-0000-0300-000059000000}"/>
    <hyperlink ref="BM49" r:id="rId91" display="https://alcart-my.sharepoint.com/:b:/g/personal/seguimientodemetasspds_cartagena_gov_co/IQDtm_rFp6dHSLLcSMS5lDqUAUKjzYF9AivwUjCQE7j2VA0?e=YdCWAe" xr:uid="{00000000-0004-0000-0300-00005A000000}"/>
    <hyperlink ref="BM50" r:id="rId92" display="https://alcart-my.sharepoint.com/:b:/g/personal/seguimientodemetasspds_cartagena_gov_co/IQBy07DS-hqHSbYSVz7yMF5IAYXjNn10WfHyfke1t42aSiA?e=wrrCQE" xr:uid="{00000000-0004-0000-0300-00005B000000}"/>
    <hyperlink ref="BM51" r:id="rId93" display="https://alcart-my.sharepoint.com/:b:/g/personal/seguimientodemetasspds_cartagena_gov_co/IQDVWb3a2udcQaLUmJ0AM4TcAT44kLEqi1muEmxE7wUXv2w?e=nN1E2d" xr:uid="{00000000-0004-0000-0300-00005C000000}"/>
    <hyperlink ref="BM52" r:id="rId94" display="https://alcart-my.sharepoint.com/:b:/g/personal/seguimientodemetasspds_cartagena_gov_co/IQC6q3AVXNsXRpKc4cGMzdNuASU-jXyVzsI6jD3SsFVnSC8?e=5o2Ksm" xr:uid="{00000000-0004-0000-0300-00005D000000}"/>
    <hyperlink ref="BM53" r:id="rId95" display="https://alcart-my.sharepoint.com/:b:/g/personal/seguimientodemetasspds_cartagena_gov_co/IQAJA8p4wFkRSZDF3ou1hLIzAUm8MhVEQ9mfJnvpvNoMlt0?e=gp0cxl" xr:uid="{00000000-0004-0000-0300-00005E000000}"/>
    <hyperlink ref="BM55" r:id="rId96" display="https://alcart-my.sharepoint.com/:b:/g/personal/seguimientodemetasspds_cartagena_gov_co/IQAMny9y4IycRrvPqBZiJbEJAUn6aQ5an0ozVnxbeb-csE4?e=R0zE9q" xr:uid="{00000000-0004-0000-0300-00005F000000}"/>
    <hyperlink ref="BM54" r:id="rId97" display="https://alcart-my.sharepoint.com/:b:/g/personal/seguimientodemetasspds_cartagena_gov_co/IQBlZvgZ2dxDQr7HrqNuOcIUAUifhLROKgF6KJaE1FbE-UI?e=QXj22M" xr:uid="{00000000-0004-0000-0300-000060000000}"/>
    <hyperlink ref="BM62" r:id="rId98" display="https://alcart-my.sharepoint.com/:b:/g/personal/seguimientodemetasspds_cartagena_gov_co/IQAPzrbQucqrTq6H4087fji4AWltJUfDxicrIf8i5M4LfV0?e=qZpcOv" xr:uid="{00000000-0004-0000-0300-000061000000}"/>
    <hyperlink ref="BM63" r:id="rId99" display="https://alcart-my.sharepoint.com/:b:/g/personal/seguimientodemetasspds_cartagena_gov_co/IQBB0IPaVIAmQJxRTjIjXeIZAV3XM5LKeRYwUSyiqdkRKTQ?e=AmmRks" xr:uid="{00000000-0004-0000-0300-000062000000}"/>
    <hyperlink ref="BM66" r:id="rId100" display="https://alcart-my.sharepoint.com/:b:/g/personal/seguimientodemetasspds_cartagena_gov_co/IQA-LJKxyeayQJJxsagaS3GcAbJzKYtKMw8FInbs9FoXyQk?e=UWrbcO" xr:uid="{00000000-0004-0000-0300-000063000000}"/>
    <hyperlink ref="BM67" r:id="rId101" display="https://alcart-my.sharepoint.com/:b:/r/personal/seguimientodemetasspds_cartagena_gov_co/Documents/EVIDENCIAS REPORTES INFORMES 2025/5. DISCAPACIDAD/Fortalecimiento de la inclusi%C3%B3n social y productiva de las personas con discapacidad, familias y o cuidadores/4. OCTUBRE - DICIEMBRE/Pactos y alianzas.pdf?csf=1&amp;web=1&amp;e=NFDyBl" xr:uid="{00000000-0004-0000-0300-000064000000}"/>
    <hyperlink ref="BM70" r:id="rId102" display="https://alcart-my.sharepoint.com/:w:/g/personal/seguimientodemetasspds_cartagena_gov_co/IQDF_tq9Jey_QLHQjbFzZh4DAZrgE3trOVPn-ybnZkaYbf8?e=IC5ymW" xr:uid="{00000000-0004-0000-0300-000065000000}"/>
    <hyperlink ref="BM60" r:id="rId103" display="https://alcart-my.sharepoint.com/:b:/g/personal/seguimientodemetasspds_cartagena_gov_co/IQA2ZduSElYXQ6BWubt346ocAeyCN0OSaIgXkyBOj6MSHDQ?e=HJrYXq" xr:uid="{00000000-0004-0000-0300-000066000000}"/>
    <hyperlink ref="BM74" r:id="rId104" display="https://alcart-my.sharepoint.com/:f:/g/personal/seguimientodemetasspds_cartagena_gov_co/IgBoyunUjhy_RK-vMDAuPf6lAf-yn8t6yGn_MTjStBzNiWU?e=aaI1fz" xr:uid="{00000000-0004-0000-0300-000067000000}"/>
    <hyperlink ref="BM84" r:id="rId105" display="https://alcart-my.sharepoint.com/:f:/g/personal/seguimientodemetasspds_cartagena_gov_co/IgDCNZ-7uhBET5M-YAgNzB_2AVqiOEdV0emTLlCgHh6NdqE?e=kAOz9f" xr:uid="{00000000-0004-0000-0300-000068000000}"/>
    <hyperlink ref="BM85" r:id="rId106" display="https://alcart-my.sharepoint.com/:f:/g/personal/seguimientodemetasspds_cartagena_gov_co/IgBm1ZXGWW9jQLA6CLrMNHQmAdkkfkiQ2aY0h2NlZo_II30?e=PYQIX3" xr:uid="{00000000-0004-0000-0300-000069000000}"/>
    <hyperlink ref="BM86" r:id="rId107" display="https://alcart-my.sharepoint.com/:f:/g/personal/seguimientodemetasspds_cartagena_gov_co/IgB8HFqY1MJCTr8xO8xGlUunAbZ45-ZCHPm45GXrrfJApYM?e=I8YJeC" xr:uid="{00000000-0004-0000-0300-00006A000000}"/>
    <hyperlink ref="BM87" r:id="rId108" display="https://alcart-my.sharepoint.com/:f:/g/personal/seguimientodemetasspds_cartagena_gov_co/IgCZQEuBKXhMS5KeTtQgjJ3qASCcIq9oNvNRHdiM9HGEndE?e=qAwbQX" xr:uid="{00000000-0004-0000-0300-00006B000000}"/>
    <hyperlink ref="BM90" r:id="rId109" display="https://alcart-my.sharepoint.com/:f:/r/personal/seguimientodemetasspds_cartagena_gov_co/Documents/EVIDENCIAS%20REPORTES%20INFORMES%202025/3.%20ASUNTOS%20PARA%20LA%20MUJER/156%20implementaci%C3%B3n%20de%20estrategias%20para%20la%20atenci%C3%B3n%20integral%20de%20la%20poblaci%C3%B3n%20con%20orientaciones%20e%20identidades%20de%20g%C3%A9nero%20diversas%20en%20Cartagena/4.%20OCTUBRE%20-%20DICIEMBRE/Implementar%208%20procesos%20de%20sensibilizaci%C3%B3n?csf=1&amp;web=1&amp;e=taWrBF" xr:uid="{00000000-0004-0000-0300-00006C000000}"/>
    <hyperlink ref="BM92" r:id="rId110" display="https://alcart-my.sharepoint.com/:f:/r/personal/seguimientodemetasspds_cartagena_gov_co/Documents/EVIDENCIAS%20REPORTES%20INFORMES%202025/3.%20ASUNTOS%20PARA%20LA%20MUJER/156%20implementaci%C3%B3n%20de%20estrategias%20para%20la%20atenci%C3%B3n%20integral%20de%20la%20poblaci%C3%B3n%20con%20orientaciones%20e%20identidades%20de%20g%C3%A9nero%20diversas%20en%20Cartagena/4.%20OCTUBRE%20-%20DICIEMBRE/Financiar%20200%20emprendimientos,%20negocios%20y%20pp?csf=1&amp;web=1&amp;e=f0CQUw" xr:uid="{00000000-0004-0000-0300-00006D000000}"/>
    <hyperlink ref="BM94" r:id="rId111" display="https://alcart-my.sharepoint.com/:f:/r/personal/seguimientodemetasspds_cartagena_gov_co/Documents/EVIDENCIAS%20REPORTES%20INFORMES%202025/3.%20ASUNTOS%20PARA%20LA%20MUJER/156%20implementaci%C3%B3n%20de%20estrategias%20para%20la%20atenci%C3%B3n%20integral%20de%20la%20poblaci%C3%B3n%20con%20orientaciones%20e%20identidades%20de%20g%C3%A9nero%20diversas%20en%20Cartagena/4.%20OCTUBRE%20-%20DICIEMBRE/Financiar%20200%20emprendimientos,%20negocios%20y%20pp?csf=1&amp;web=1&amp;e=f0CQUw" xr:uid="{00000000-0004-0000-0300-00006E000000}"/>
    <hyperlink ref="BM95" r:id="rId112" display="https://alcart-my.sharepoint.com/:f:/r/personal/seguimientodemetasspds_cartagena_gov_co/Documents/EVIDENCIAS%20REPORTES%20INFORMES%202025/3.%20ASUNTOS%20PARA%20LA%20MUJER/156%20implementaci%C3%B3n%20de%20estrategias%20para%20la%20atenci%C3%B3n%20integral%20de%20la%20poblaci%C3%B3n%20con%20orientaciones%20e%20identidades%20de%20g%C3%A9nero%20diversas%20en%20Cartagena/4.%20OCTUBRE%20-%20DICIEMBRE/Crear%20una%20ruta%20de%20atenci%C3%B3n%20integral%20de%20violencias?csf=1&amp;web=1&amp;e=z5Nveq" xr:uid="{00000000-0004-0000-0300-00006F000000}"/>
    <hyperlink ref="BM99" r:id="rId113" display="https://alcart-my.sharepoint.com/:f:/r/personal/seguimientodemetasspds_cartagena_gov_co/Documents/EVIDENCIAS%20REPORTES%20INFORMES%202025/3.%20ASUNTOS%20PARA%20LA%20MUJER/752%20implementaci%C3%B3n%20del%20sistema%20Distrital%20del%20cuidado%20en%20el%20Distrito%20de%20Cartagena/4.%20OCTUBRE%20-%20DICIEMBRE/Crear%204%20alianzas%20p%C3%BAblico%20populares%20con%20organizaciones%20de%20cuidado%20comunitario?csf=1&amp;web=1&amp;e=ScnG2D" xr:uid="{00000000-0004-0000-0300-000070000000}"/>
    <hyperlink ref="BM100" r:id="rId114" display="https://alcart-my.sharepoint.com/:f:/r/personal/seguimientodemetasspds_cartagena_gov_co/Documents/EVIDENCIAS%20REPORTES%20INFORMES%202025/3.%20ASUNTOS%20PARA%20LA%20MUJER/752%20implementaci%C3%B3n%20del%20sistema%20Distrital%20del%20cuidado%20en%20el%20Distrito%20de%20Cartagena/4.%20OCTUBRE%20-%20DICIEMBRE/Crear%204%20alianzas%20p%C3%BAblico%20populares%20con%20organizaciones%20de%20cuidado%20comunitario?csf=1&amp;web=1&amp;e=ScnG2D" xr:uid="{00000000-0004-0000-0300-000071000000}"/>
    <hyperlink ref="BM101" r:id="rId115" display="https://alcart-my.sharepoint.com/:f:/r/personal/seguimientodemetasspds_cartagena_gov_co/Documents/EVIDENCIAS%20REPORTES%20INFORMES%202025/3.%20ASUNTOS%20PARA%20LA%20MUJER/752%20implementaci%C3%B3n%20del%20sistema%20Distrital%20del%20cuidado%20en%20el%20Distrito%20de%20Cartagena/4.%20OCTUBRE%20-%20DICIEMBRE?csf=1&amp;web=1&amp;e=xBMqH0" xr:uid="{00000000-0004-0000-0300-000072000000}"/>
    <hyperlink ref="BM102" r:id="rId116" display="https://alcart-my.sharepoint.com/:f:/r/personal/seguimientodemetasspds_cartagena_gov_co/Documents/EVIDENCIAS%20REPORTES%20INFORMES%202025/3.%20ASUNTOS%20PARA%20LA%20MUJER/752%20implementaci%C3%B3n%20del%20sistema%20Distrital%20del%20cuidado%20en%20el%20Distrito%20de%20Cartagena/4.%20OCTUBRE%20-%20DICIEMBRE?csf=1&amp;web=1&amp;e=xBMqH0" xr:uid="{00000000-0004-0000-0300-000073000000}"/>
    <hyperlink ref="BM105" r:id="rId117" display="https://alcart-my.sharepoint.com/:f:/r/personal/seguimientodemetasspds_cartagena_gov_co/Documents/EVIDENCIAS%20REPORTES%20INFORMES%202025/3.%20ASUNTOS%20PARA%20LA%20MUJER/752%20implementaci%C3%B3n%20del%20sistema%20Distrital%20del%20cuidado%20en%20el%20Distrito%20de%20Cartagena/4.%20OCTUBRE%20-%20DICIEMBRE?csf=1&amp;web=1&amp;e=xBMqH0" xr:uid="{00000000-0004-0000-0300-000074000000}"/>
    <hyperlink ref="BM110" r:id="rId118" display="https://alcart-my.sharepoint.com/:f:/g/personal/seguimientodemetasspds_cartagena_gov_co/IgCZpbVjZcefT5jHcitPISnJAdTWHctubRuGLlkp3m1YEZE?e=iPd3N6" xr:uid="{00000000-0004-0000-0300-000075000000}"/>
    <hyperlink ref="BM111" r:id="rId119" display="https://alcart-my.sharepoint.com/:f:/g/personal/seguimientodemetasspds_cartagena_gov_co/IgCw9br3FU7tRaE93fS5ABQiAUsql9Kig4lfTXlBc52B390?e=bWyJue" xr:uid="{00000000-0004-0000-0300-000076000000}"/>
    <hyperlink ref="BM112" r:id="rId120" display="https://alcart-my.sharepoint.com/:f:/g/personal/seguimientodemetasspds_cartagena_gov_co/IgDQm8XL93LCTJ24T2tymuqCAdlHblbPBlyOGpsJ10yN_EM?e=jedbGf" xr:uid="{00000000-0004-0000-0300-000077000000}"/>
    <hyperlink ref="BM114" r:id="rId121" display="https://alcart-my.sharepoint.com/:f:/g/personal/seguimientodemetasspds_cartagena_gov_co/IgB3qjKfKXIhSY27cSTnSZ11AX8aeBUDs9SwPNOG3tEG6bU?e=BDKpKy" xr:uid="{00000000-0004-0000-0300-000078000000}"/>
    <hyperlink ref="BM115" r:id="rId122" display="https://alcart-my.sharepoint.com/:f:/g/personal/seguimientodemetasspds_cartagena_gov_co/IgA5LT4MwU81SYvXAVctusmeAa0dxacaLpklHqBK1rekZzw?e=X4lahS" xr:uid="{00000000-0004-0000-0300-000079000000}"/>
    <hyperlink ref="BM117" r:id="rId123" display="https://alcart-my.sharepoint.com/:f:/g/personal/seguimientodemetasspds_cartagena_gov_co/IgBvT3vj1daNQqnfKLbQVWgPATfAPMieKN0dbWjHlbun0UE?e=uDVHfk" xr:uid="{00000000-0004-0000-0300-00007A000000}"/>
    <hyperlink ref="BM118" r:id="rId124" display="https://alcart-my.sharepoint.com/:f:/g/personal/seguimientodemetasspds_cartagena_gov_co/IgAJH5OKCPLNRKoRx6cf0ds8AWA6DbmRfSwHCpk7SdkxujA?e=bjQzLx" xr:uid="{00000000-0004-0000-0300-00007B000000}"/>
    <hyperlink ref="BM122" r:id="rId125" display="https://alcart-my.sharepoint.com/:f:/g/personal/seguimientodemetasspds_cartagena_gov_co/IgDuiUgOogdjRZeWucSPdagJAdSlLnJQZRHHvRQkFA7ZOjw?e=u8ZKWb" xr:uid="{00000000-0004-0000-0300-00007C000000}"/>
    <hyperlink ref="BM124" r:id="rId126" display="https://alcart-my.sharepoint.com/:f:/g/personal/seguimientodemetasspds_cartagena_gov_co/IgCBa_UbxSFST67wx6KLTXtpAUY4N8YQqIlzEJrs1VnWWcg?e=KjxRQI" xr:uid="{00000000-0004-0000-0300-00007D000000}"/>
    <hyperlink ref="BM126" r:id="rId127" display="https://alcart-my.sharepoint.com/:f:/g/personal/seguimientodemetasspds_cartagena_gov_co/IgCsBPWBq_d9RrWMIuIpiV8zAYvyIDK41e2Op4fcF9xIKgs?e=okjdZY" xr:uid="{00000000-0004-0000-0300-00007E000000}"/>
    <hyperlink ref="BM128" r:id="rId128" display="https://alcart-my.sharepoint.com/:f:/g/personal/seguimientodemetasspds_cartagena_gov_co/IgAnrUT8y_zBSrfGP1A5Yvf8ASjEDCH7HkLoLzy0ncLtywc?e=KO2rtb" xr:uid="{00000000-0004-0000-0300-00007F000000}"/>
    <hyperlink ref="BM129" r:id="rId129" display="https://alcart-my.sharepoint.com/:f:/g/personal/seguimientodemetasspds_cartagena_gov_co/IgAh5Y3MK6VZRKr7VfQJNKvkAQY_0oTcE21LKe5NZcqC7AQ?e=oB11R2" xr:uid="{00000000-0004-0000-0300-000080000000}"/>
    <hyperlink ref="BM130" r:id="rId130" display="https://alcart-my.sharepoint.com/:f:/g/personal/seguimientodemetasspds_cartagena_gov_co/IgBUUfpMjY_ERJQby4zOeic4AaHUqeaZcHL7DfSaVsFd97w?e=8dpTzc" xr:uid="{00000000-0004-0000-0300-000081000000}"/>
    <hyperlink ref="BM121" r:id="rId131" display="https://alcart-my.sharepoint.com/:b:/g/personal/seguimientodemetasspds_cartagena_gov_co/IQCUhijaQSo9R7zzdTaQf27fAYCQsiuegeMu2W5hpXB59Ag?e=MffTcC" xr:uid="{00000000-0004-0000-0300-000082000000}"/>
    <hyperlink ref="BM133" r:id="rId132" display="https://alcart-my.sharepoint.com/:f:/g/personal/seguimientodemetasspds_cartagena_gov_co/IgDmq8IbWtIyTZq--I7XCsyXAbYwg43-o48Ps2pDHoKbtfM?e=S9JuL3" xr:uid="{00000000-0004-0000-0300-000083000000}"/>
    <hyperlink ref="BM136" r:id="rId133" display="https://alcart-my.sharepoint.com/:f:/g/personal/seguimientodemetasspds_cartagena_gov_co/IgAaCBcAkyHKR5cEQ8H18EC5Aal4Dqf4bZImHjDsR_YyzJA?e=kNPFOc" xr:uid="{00000000-0004-0000-0300-000084000000}"/>
    <hyperlink ref="BM139" r:id="rId134" display="https://alcart-my.sharepoint.com/:f:/g/personal/seguimientodemetasspds_cartagena_gov_co/IgBv3xz8hiDHS4iiQvqOY4TaAYtuavvkR1VaUZaInVipitI?e=tVI6Ng" xr:uid="{00000000-0004-0000-0300-000085000000}"/>
    <hyperlink ref="BM146" r:id="rId135" display="https://alcart-my.sharepoint.com/:b:/r/personal/seguimientodemetasspds_cartagena_gov_co/Documents/EVIDENCIAS%20REPORTES%20INFORMES%202025/3.%20ASUNTOS%20PARA%20LA%20MUJER/155%20Dise%C3%B1o%20E%20Implementaci%C3%B3n%20De%20Estrategias%20Para%20La%20Cualificaci%C3%B3n%20Laboral%20De%20Las%20Mujeres%20En%20Cartagena/4.%20OCTUBRE%20-%20DICIEMBRE/INFORME%20IMPULSO%20VIOLETA%20A%20LA%20FECHA.pdf?csf=1&amp;web=1&amp;e=J1J3Eb" xr:uid="{00000000-0004-0000-0300-000086000000}"/>
    <hyperlink ref="BM149" r:id="rId136" display="https://alcart-my.sharepoint.com/:f:/g/personal/seguimientodemetasspds_cartagena_gov_co/IgCEe5Rx4lzXQbvZ1QjOWmYAAYTDQ81O20mfMN771SIoVVY?e=kUYTC4" xr:uid="{00000000-0004-0000-0300-000087000000}"/>
    <hyperlink ref="BM150" r:id="rId137" display="https://alcart-my.sharepoint.com/:f:/g/personal/seguimientodemetasspds_cartagena_gov_co/IgCEe5Rx4lzXQbvZ1QjOWmYAAYTDQ81O20mfMN771SIoVVY?e=kUYTC4" xr:uid="{00000000-0004-0000-0300-000088000000}"/>
    <hyperlink ref="BM151" r:id="rId138" display="https://alcart-my.sharepoint.com/:f:/g/personal/seguimientodemetasspds_cartagena_gov_co/IgCEe5Rx4lzXQbvZ1QjOWmYAAYTDQ81O20mfMN771SIoVVY?e=kUYTC4" xr:uid="{00000000-0004-0000-0300-000089000000}"/>
    <hyperlink ref="BM152" r:id="rId139" display="https://alcart-my.sharepoint.com/:f:/g/personal/seguimientodemetasspds_cartagena_gov_co/IgD_kbFsVHOzQ7ZkENzP4Rt_Ad2EWxivxYDw0hcGFT6OUT8?e=5sc0cB" xr:uid="{00000000-0004-0000-0300-00008A000000}"/>
    <hyperlink ref="BM153" r:id="rId140" display="https://alcart-my.sharepoint.com/:f:/g/personal/seguimientodemetasspds_cartagena_gov_co/IgAghYx715qYTKI8xtoWDQnGAWqQySotYFXEccvz-ZMLB1o?e=H96XG1" xr:uid="{00000000-0004-0000-0300-00008B000000}"/>
    <hyperlink ref="BM154" r:id="rId141" display="https://alcart-my.sharepoint.com/:f:/g/personal/seguimientodemetasspds_cartagena_gov_co/IgAxheBHEMHESJIZ_kvzQWpIATOJBPM3jX3y0J95zBVmHRI?e=YPECR7" xr:uid="{00000000-0004-0000-0300-00008C000000}"/>
    <hyperlink ref="BM159" r:id="rId142" display="https://alcart-my.sharepoint.com/:b:/r/personal/seguimientodemetasspds_cartagena_gov_co/Documents/EVIDENCIAS%20REPORTES%20INFORMES%202025/3.%20ASUNTOS%20PARA%20LA%20MUJER/165%20Fortalecimiento%20en%20la%20generaci%C3%B3n%20de%20ingresos%20y%20el%20derecho%20al%20trabajo%20para%20la%20mujer%20en%20Cartagena/4.%20OCTUBRE%20-%20DICIEMBRE/INFORME%20ENTREGAS%20%2031%20DIC%202025.pdf?csf=1&amp;web=1&amp;e=zAEXGW" xr:uid="{00000000-0004-0000-0300-00008D000000}"/>
    <hyperlink ref="BM156" r:id="rId143" display="https://alcart-my.sharepoint.com/:b:/r/personal/seguimientodemetasspds_cartagena_gov_co/Documents/EVIDENCIAS%20REPORTES%20INFORMES%202025/3.%20ASUNTOS%20PARA%20LA%20MUJER/165%20Fortalecimiento%20en%20la%20generaci%C3%B3n%20de%20ingresos%20y%20el%20derecho%20al%20trabajo%20para%20la%20mujer%20en%20Cartagena/4.%20OCTUBRE%20-%20DICIEMBRE/INFORME%20ENTREGAS%20%2031%20DIC%202025.pdf?csf=1&amp;web=1&amp;e=zAEXGW" xr:uid="{00000000-0004-0000-0300-00008E000000}"/>
    <hyperlink ref="BM161" r:id="rId144" display="https://alcart-my.sharepoint.com/:f:/g/personal/seguimientodemetasspds_cartagena_gov_co/IgA8JJdb4JmwQr-hk9T_KXasAUMP8cSeBITXfFG1yrl4ouw?e=BEBYR0" xr:uid="{00000000-0004-0000-0300-00008F000000}"/>
    <hyperlink ref="BM169" r:id="rId145" display="https://alcart-my.sharepoint.com/:f:/g/personal/seguimientodemetasspds_cartagena_gov_co/IgAD-3s02RKtR5Xe96ura4rrAbbewQM8JgOVSFL3vsWjwqY?e=xuorLJ" xr:uid="{00000000-0004-0000-0300-000090000000}"/>
    <hyperlink ref="BM231" r:id="rId146" display="https://alcart-my.sharepoint.com/:f:/g/personal/seguimientodemetasspds_cartagena_gov_co/IgDukZD1oq0ESKAuudaFmM9AAUUvn9K5MwFK9CppYv8pBrs?e=dcPJtz" xr:uid="{00000000-0004-0000-0300-000091000000}"/>
    <hyperlink ref="BM245" r:id="rId147" display="https://alcart-my.sharepoint.com/:f:/r/personal/seguimientodemetasspds_cartagena_gov_co/Documents/EVIDENCIAS%20REPORTES%20INFORMES%202025/3.%20ASUNTOS%20PARA%20LA%20MUJER/161%20Desarrollo%20de%20capacidades%20para%20la%20%20participacion%20e%20incidencia%20ciudadana%20de%20las%20mujeres%20de%20Cartagena/4.%20OCTUBRE%20-%20DICIEMBRE/Dise%C3%B1os?csf=1&amp;web=1&amp;e=1kKHip" xr:uid="{00000000-0004-0000-0300-000092000000}"/>
    <hyperlink ref="BM242" r:id="rId148" display="https://alcart-my.sharepoint.com/:f:/r/personal/seguimientodemetasspds_cartagena_gov_co/Documents/EVIDENCIAS%20REPORTES%20INFORMES%202025/3.%20ASUNTOS%20PARA%20LA%20MUJER/161%20Desarrollo%20de%20capacidades%20para%20la%20%20participacion%20e%20incidencia%20ciudadana%20de%20las%20mujeres%20de%20Cartagena/4.%20OCTUBRE%20-%20DICIEMBRE/Crear%20un%20(1)%20Consejo%20Consultivo%20de%20Mujeres%20y%20Equidad%20de%20G%C3%A9nero?csf=1&amp;web=1&amp;e=jamqDL" xr:uid="{00000000-0004-0000-0300-000093000000}"/>
    <hyperlink ref="BM241" r:id="rId149" display="https://alcart-my.sharepoint.com/:f:/r/personal/seguimientodemetasspds_cartagena_gov_co/Documents/EVIDENCIAS%20REPORTES%20INFORMES%202025/3.%20ASUNTOS%20PARA%20LA%20MUJER/161%20Desarrollo%20de%20capacidades%20para%20la%20%20participacion%20e%20incidencia%20ciudadana%20de%20las%20mujeres%20de%20Cartagena/4.%20OCTUBRE%20-%20DICIEMBRE/Crear%20un%20(1)%20Consejo%20Consultivo%20de%20Mujeres%20y%20Equidad%20de%20G%C3%A9nero?csf=1&amp;web=1&amp;e=jamqDL" xr:uid="{00000000-0004-0000-0300-000094000000}"/>
    <hyperlink ref="BM239" r:id="rId150" display="https://alcart-my.sharepoint.com/:f:/r/personal/seguimientodemetasspds_cartagena_gov_co/Documents/EVIDENCIAS%20REPORTES%20INFORMES%202025/3.%20ASUNTOS%20PARA%20LA%20MUJER/161%20Desarrollo%20de%20capacidades%20para%20la%20%20participacion%20e%20incidencia%20ciudadana%20de%20las%20mujeres%20de%20Cartagena/4.%20OCTUBRE%20-%20DICIEMBRE/Formar%20a%20tres%20mil%20mujeres%20para%20la%20participaci%C3%B3n%20sociopol%C3%ADtica,%20liderazgo%20e%20incidencia%20pol%C3%ADtica%20en%20el%20Distrito?csf=1&amp;web=1&amp;e=hr0QtI" xr:uid="{00000000-0004-0000-0300-000095000000}"/>
    <hyperlink ref="BM253" r:id="rId151" display="https://alcart-my.sharepoint.com/:f:/r/personal/seguimientodemetasspds_cartagena_gov_co/Documents/EVIDENCIAS%20REPORTES%20INFORMES%202025/3.%20ASUNTOS%20PARA%20LA%20MUJER/729%20fortalecimiento%20en%20la%20generaci%C3%B3n%20de%20ingresos%20y%20el%20derecho%20al%20trabajo%20para%20mujeres%20indigenas%20en%20el%20distrito%20de%20cartagena/4.%20OCTUBRE%20-%20DICIEMBRE?csf=1&amp;web=1&amp;e=hhU0tf" xr:uid="{00000000-0004-0000-0300-000096000000}"/>
    <hyperlink ref="BM256" r:id="rId152" display="https://alcart-my.sharepoint.com/:f:/r/personal/seguimientodemetasspds_cartagena_gov_co/Documents/EVIDENCIAS%20REPORTES%20INFORMES%202025/3.%20ASUNTOS%20PARA%20LA%20MUJER/729%20fortalecimiento%20en%20la%20generaci%C3%B3n%20de%20ingresos%20y%20el%20derecho%20al%20trabajo%20para%20mujeres%20indigenas%20en%20el%20distrito%20de%20cartagena/4.%20OCTUBRE%20-%20DICIEMBRE?csf=1&amp;web=1&amp;e=hhU0tf" xr:uid="{00000000-0004-0000-0300-000097000000}"/>
  </hyperlinks>
  <pageMargins left="0.7" right="0.7" top="0.75" bottom="0.75" header="0.3" footer="0.3"/>
  <pageSetup paperSize="9" orientation="portrait" r:id="rId153"/>
  <drawing r:id="rId154"/>
  <legacyDrawing r:id="rId15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G19" sqref="G19"/>
    </sheetView>
  </sheetViews>
  <sheetFormatPr baseColWidth="10" defaultColWidth="9" defaultRowHeight="15" x14ac:dyDescent="0.25"/>
  <cols>
    <col min="1" max="1" width="20.7109375" customWidth="1"/>
    <col min="2" max="2" width="25" customWidth="1"/>
    <col min="3" max="3" width="19.7109375" customWidth="1"/>
    <col min="4" max="4" width="20.140625" customWidth="1"/>
    <col min="5" max="6" width="22.85546875" customWidth="1"/>
    <col min="7" max="7" width="25.140625" customWidth="1"/>
    <col min="8" max="256" width="11.42578125" customWidth="1"/>
  </cols>
  <sheetData>
    <row r="2" spans="1:7" x14ac:dyDescent="0.25">
      <c r="A2" s="763" t="s">
        <v>1628</v>
      </c>
      <c r="B2" s="764"/>
      <c r="C2" s="764"/>
      <c r="D2" s="764"/>
      <c r="E2" s="764"/>
      <c r="F2" s="764"/>
      <c r="G2" s="765"/>
    </row>
    <row r="3" spans="1:7" s="1" customFormat="1" x14ac:dyDescent="0.25">
      <c r="A3" s="19" t="s">
        <v>1629</v>
      </c>
      <c r="B3" s="766" t="s">
        <v>1630</v>
      </c>
      <c r="C3" s="766"/>
      <c r="D3" s="766"/>
      <c r="E3" s="766"/>
      <c r="F3" s="766"/>
      <c r="G3" s="20" t="s">
        <v>1631</v>
      </c>
    </row>
    <row r="4" spans="1:7" ht="12.75" customHeight="1" x14ac:dyDescent="0.25">
      <c r="A4" s="21">
        <v>45489</v>
      </c>
      <c r="B4" s="767" t="s">
        <v>1632</v>
      </c>
      <c r="C4" s="767"/>
      <c r="D4" s="767"/>
      <c r="E4" s="767"/>
      <c r="F4" s="767"/>
      <c r="G4" s="22" t="s">
        <v>1633</v>
      </c>
    </row>
    <row r="5" spans="1:7" ht="12.75" customHeight="1" x14ac:dyDescent="0.25">
      <c r="A5" s="23"/>
      <c r="B5" s="767"/>
      <c r="C5" s="767"/>
      <c r="D5" s="767"/>
      <c r="E5" s="767"/>
      <c r="F5" s="767"/>
      <c r="G5" s="22"/>
    </row>
    <row r="6" spans="1:7" x14ac:dyDescent="0.25">
      <c r="A6" s="23"/>
      <c r="B6" s="762"/>
      <c r="C6" s="762"/>
      <c r="D6" s="762"/>
      <c r="E6" s="762"/>
      <c r="F6" s="762"/>
      <c r="G6" s="24"/>
    </row>
    <row r="7" spans="1:7" x14ac:dyDescent="0.25">
      <c r="A7" s="23"/>
      <c r="B7" s="762"/>
      <c r="C7" s="762"/>
      <c r="D7" s="762"/>
      <c r="E7" s="762"/>
      <c r="F7" s="762"/>
      <c r="G7" s="24"/>
    </row>
    <row r="8" spans="1:7" x14ac:dyDescent="0.25">
      <c r="A8" s="23"/>
      <c r="B8" s="25"/>
      <c r="C8" s="25"/>
      <c r="D8" s="25"/>
      <c r="E8" s="25"/>
      <c r="F8" s="25"/>
      <c r="G8" s="24"/>
    </row>
    <row r="9" spans="1:7" x14ac:dyDescent="0.25">
      <c r="A9" s="768" t="s">
        <v>1634</v>
      </c>
      <c r="B9" s="769"/>
      <c r="C9" s="769"/>
      <c r="D9" s="769"/>
      <c r="E9" s="769"/>
      <c r="F9" s="769"/>
      <c r="G9" s="770"/>
    </row>
    <row r="10" spans="1:7" s="1" customFormat="1" x14ac:dyDescent="0.25">
      <c r="A10" s="26"/>
      <c r="B10" s="766" t="s">
        <v>1635</v>
      </c>
      <c r="C10" s="766"/>
      <c r="D10" s="766" t="s">
        <v>1636</v>
      </c>
      <c r="E10" s="766"/>
      <c r="F10" s="26" t="s">
        <v>1629</v>
      </c>
      <c r="G10" s="26" t="s">
        <v>1637</v>
      </c>
    </row>
    <row r="11" spans="1:7" x14ac:dyDescent="0.25">
      <c r="A11" s="27" t="s">
        <v>1638</v>
      </c>
      <c r="B11" s="767" t="s">
        <v>1639</v>
      </c>
      <c r="C11" s="767"/>
      <c r="D11" s="771" t="s">
        <v>1640</v>
      </c>
      <c r="E11" s="771"/>
      <c r="F11" s="23" t="s">
        <v>1641</v>
      </c>
      <c r="G11" s="24"/>
    </row>
    <row r="12" spans="1:7" x14ac:dyDescent="0.25">
      <c r="A12" s="27" t="s">
        <v>1642</v>
      </c>
      <c r="B12" s="771" t="s">
        <v>1643</v>
      </c>
      <c r="C12" s="771"/>
      <c r="D12" s="771" t="s">
        <v>1644</v>
      </c>
      <c r="E12" s="771"/>
      <c r="F12" s="23" t="s">
        <v>1641</v>
      </c>
      <c r="G12" s="24"/>
    </row>
    <row r="13" spans="1:7" x14ac:dyDescent="0.25">
      <c r="A13" s="27" t="s">
        <v>1645</v>
      </c>
      <c r="B13" s="771" t="s">
        <v>1643</v>
      </c>
      <c r="C13" s="771"/>
      <c r="D13" s="771" t="s">
        <v>1644</v>
      </c>
      <c r="E13" s="771"/>
      <c r="F13" s="23" t="s">
        <v>1641</v>
      </c>
      <c r="G13" s="24"/>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D10" sqref="D10"/>
    </sheetView>
  </sheetViews>
  <sheetFormatPr baseColWidth="10" defaultColWidth="9" defaultRowHeight="15" x14ac:dyDescent="0.25"/>
  <cols>
    <col min="1" max="1" width="55.140625" customWidth="1"/>
    <col min="2" max="4" width="11.42578125" customWidth="1"/>
    <col min="5" max="5" width="20.140625" customWidth="1"/>
    <col min="6" max="6" width="34.7109375" customWidth="1"/>
    <col min="7" max="256" width="11.42578125" customWidth="1"/>
  </cols>
  <sheetData>
    <row r="1" spans="1:6" ht="52.5" customHeight="1" x14ac:dyDescent="0.25">
      <c r="A1" s="18" t="s">
        <v>1646</v>
      </c>
      <c r="E1" s="2" t="s">
        <v>1647</v>
      </c>
      <c r="F1" s="2" t="s">
        <v>1648</v>
      </c>
    </row>
    <row r="2" spans="1:6" ht="25.5" customHeight="1" x14ac:dyDescent="0.25">
      <c r="A2" s="17" t="s">
        <v>1649</v>
      </c>
      <c r="E2" s="3">
        <v>0</v>
      </c>
      <c r="F2" s="4" t="s">
        <v>1650</v>
      </c>
    </row>
    <row r="3" spans="1:6" ht="45" customHeight="1" x14ac:dyDescent="0.25">
      <c r="A3" s="17" t="s">
        <v>1651</v>
      </c>
      <c r="E3" s="3">
        <v>1</v>
      </c>
      <c r="F3" s="4" t="s">
        <v>1652</v>
      </c>
    </row>
    <row r="4" spans="1:6" ht="45" customHeight="1" x14ac:dyDescent="0.25">
      <c r="A4" s="17" t="s">
        <v>1653</v>
      </c>
      <c r="E4" s="3">
        <v>2</v>
      </c>
      <c r="F4" s="4" t="s">
        <v>1654</v>
      </c>
    </row>
    <row r="5" spans="1:6" ht="45" customHeight="1" x14ac:dyDescent="0.25">
      <c r="A5" s="17" t="s">
        <v>1655</v>
      </c>
      <c r="E5" s="3">
        <v>3</v>
      </c>
      <c r="F5" s="4" t="s">
        <v>1656</v>
      </c>
    </row>
    <row r="6" spans="1:6" ht="45" customHeight="1" x14ac:dyDescent="0.25">
      <c r="A6" s="17" t="s">
        <v>1657</v>
      </c>
      <c r="E6" s="3">
        <v>4</v>
      </c>
      <c r="F6" s="4" t="s">
        <v>1658</v>
      </c>
    </row>
    <row r="7" spans="1:6" ht="45" customHeight="1" x14ac:dyDescent="0.25">
      <c r="A7" s="17" t="s">
        <v>1659</v>
      </c>
      <c r="E7" s="3">
        <v>5</v>
      </c>
      <c r="F7" s="4" t="s">
        <v>1660</v>
      </c>
    </row>
    <row r="8" spans="1:6" ht="45" customHeight="1" x14ac:dyDescent="0.25">
      <c r="A8" s="17" t="s">
        <v>1661</v>
      </c>
    </row>
    <row r="9" spans="1:6" ht="45" customHeight="1" x14ac:dyDescent="0.25">
      <c r="A9" s="17" t="s">
        <v>1662</v>
      </c>
    </row>
    <row r="10" spans="1:6" ht="45" customHeight="1" x14ac:dyDescent="0.25">
      <c r="A10" s="17" t="s">
        <v>1663</v>
      </c>
    </row>
    <row r="11" spans="1:6" ht="45" customHeight="1" x14ac:dyDescent="0.25">
      <c r="A11" s="17" t="s">
        <v>1664</v>
      </c>
    </row>
    <row r="12" spans="1:6" ht="45" customHeight="1" x14ac:dyDescent="0.25">
      <c r="A12" s="17" t="s">
        <v>1665</v>
      </c>
    </row>
    <row r="13" spans="1:6" ht="45" customHeight="1" x14ac:dyDescent="0.25">
      <c r="A13" s="17" t="s">
        <v>1666</v>
      </c>
    </row>
    <row r="14" spans="1:6" ht="45" customHeight="1" x14ac:dyDescent="0.25">
      <c r="A14" s="17" t="s">
        <v>1667</v>
      </c>
    </row>
    <row r="15" spans="1:6" ht="45" customHeight="1" x14ac:dyDescent="0.25">
      <c r="A15" s="17" t="s">
        <v>1668</v>
      </c>
    </row>
    <row r="16" spans="1:6" ht="45" customHeight="1" x14ac:dyDescent="0.25">
      <c r="A16" s="17" t="s">
        <v>1669</v>
      </c>
    </row>
    <row r="17" spans="1:1" ht="45" customHeight="1" x14ac:dyDescent="0.25">
      <c r="A17" s="17" t="s">
        <v>1670</v>
      </c>
    </row>
    <row r="18" spans="1:1" ht="45" customHeight="1" x14ac:dyDescent="0.25">
      <c r="A18" s="17" t="s">
        <v>1671</v>
      </c>
    </row>
    <row r="19" spans="1:1" ht="45" customHeight="1" x14ac:dyDescent="0.25">
      <c r="A19" s="17" t="s">
        <v>1672</v>
      </c>
    </row>
    <row r="20" spans="1:1" ht="45" customHeight="1" x14ac:dyDescent="0.25">
      <c r="A20" s="17" t="s">
        <v>1673</v>
      </c>
    </row>
    <row r="21" spans="1:1" ht="45" customHeight="1" x14ac:dyDescent="0.25">
      <c r="A21" s="17" t="s">
        <v>1674</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D4:E12"/>
  <sheetViews>
    <sheetView workbookViewId="0">
      <selection activeCell="F13" sqref="F13"/>
    </sheetView>
  </sheetViews>
  <sheetFormatPr baseColWidth="10" defaultColWidth="9" defaultRowHeight="15" x14ac:dyDescent="0.25"/>
  <cols>
    <col min="1" max="3" width="11.42578125" customWidth="1"/>
    <col min="4" max="4" width="19.7109375" customWidth="1"/>
    <col min="5" max="256" width="11.42578125" customWidth="1"/>
  </cols>
  <sheetData>
    <row r="4" spans="4:5" ht="21.75" customHeight="1" x14ac:dyDescent="0.25">
      <c r="D4" s="772" t="s">
        <v>1675</v>
      </c>
      <c r="E4" s="772"/>
    </row>
    <row r="5" spans="4:5" x14ac:dyDescent="0.25">
      <c r="D5" s="28" t="s">
        <v>735</v>
      </c>
      <c r="E5" s="28" t="b">
        <v>1</v>
      </c>
    </row>
    <row r="6" spans="4:5" x14ac:dyDescent="0.25">
      <c r="D6" s="28" t="s">
        <v>1676</v>
      </c>
      <c r="E6" s="28" t="b">
        <v>1</v>
      </c>
    </row>
    <row r="7" spans="4:5" x14ac:dyDescent="0.25">
      <c r="D7" s="28" t="s">
        <v>1677</v>
      </c>
      <c r="E7" s="28" t="b">
        <v>1</v>
      </c>
    </row>
    <row r="8" spans="4:5" x14ac:dyDescent="0.25">
      <c r="D8" s="28" t="s">
        <v>1678</v>
      </c>
      <c r="E8" s="28" t="b">
        <v>1</v>
      </c>
    </row>
    <row r="9" spans="4:5" x14ac:dyDescent="0.25">
      <c r="D9" s="28" t="s">
        <v>838</v>
      </c>
      <c r="E9" s="28" t="b">
        <v>1</v>
      </c>
    </row>
    <row r="10" spans="4:5" x14ac:dyDescent="0.25">
      <c r="D10" s="28" t="s">
        <v>1679</v>
      </c>
      <c r="E10" s="28" t="b">
        <v>1</v>
      </c>
    </row>
    <row r="11" spans="4:5" x14ac:dyDescent="0.25">
      <c r="D11" s="28" t="s">
        <v>1680</v>
      </c>
      <c r="E11" s="28" t="b">
        <v>1</v>
      </c>
    </row>
    <row r="12" spans="4:5" x14ac:dyDescent="0.25">
      <c r="D12" s="28" t="s">
        <v>1322</v>
      </c>
      <c r="E12" s="28" t="b">
        <v>1</v>
      </c>
    </row>
  </sheetData>
  <mergeCells count="1">
    <mergeCell ref="D4:E4"/>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1. ESTRATÉGICO</vt:lpstr>
      <vt:lpstr>2. GESTIÓN-MIPG</vt:lpstr>
      <vt:lpstr>3. INVERSIÓN</vt:lpstr>
      <vt:lpstr>CONTROL DE CAMBIOS </vt:lpstr>
      <vt:lpstr>ANEXO1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Luz Marlene Andrade Hong</cp:lastModifiedBy>
  <cp:revision/>
  <dcterms:created xsi:type="dcterms:W3CDTF">2024-07-04T17:50:33Z</dcterms:created>
  <dcterms:modified xsi:type="dcterms:W3CDTF">2026-01-22T21:40:24Z</dcterms:modified>
  <cp:category/>
  <cp:contentStatus/>
</cp:coreProperties>
</file>