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C ALCALDIA 2025\yorlinlans\Planeación\Seguimiento a Diciembre\Infraestructura\"/>
    </mc:Choice>
  </mc:AlternateContent>
  <bookViews>
    <workbookView xWindow="0" yWindow="0" windowWidth="20490" windowHeight="7755" activeTab="1"/>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34" i="6" l="1"/>
  <c r="BC134" i="6"/>
  <c r="BD134" i="6"/>
  <c r="BB134" i="6"/>
  <c r="AZ134" i="6"/>
  <c r="AX134" i="6"/>
  <c r="AV134" i="6"/>
  <c r="AT134" i="6"/>
  <c r="AR134" i="6"/>
  <c r="AP134" i="6"/>
  <c r="AM134" i="6"/>
  <c r="AL134" i="6"/>
  <c r="AK134" i="6"/>
  <c r="AJ134" i="6"/>
  <c r="T134" i="6"/>
  <c r="AC29" i="1"/>
  <c r="BE93" i="6"/>
  <c r="BC93" i="6"/>
  <c r="BC88" i="6"/>
  <c r="BC38" i="6"/>
  <c r="BE28" i="6"/>
  <c r="BC28" i="6"/>
  <c r="BE9" i="6"/>
  <c r="BC9" i="6"/>
  <c r="BE81" i="6"/>
  <c r="BC81" i="6"/>
  <c r="BE74" i="6"/>
  <c r="BC74" i="6"/>
  <c r="BC56" i="6"/>
  <c r="BE48" i="6"/>
  <c r="BC48" i="6"/>
  <c r="BE130" i="6"/>
  <c r="BE127" i="6"/>
  <c r="BE126" i="6"/>
  <c r="BE125" i="6"/>
  <c r="BC130" i="6"/>
  <c r="BC127" i="6"/>
  <c r="BC126" i="6"/>
  <c r="BC125" i="6"/>
  <c r="BE102" i="6"/>
  <c r="BC102" i="6"/>
  <c r="BE98" i="6"/>
  <c r="BC98" i="6"/>
  <c r="BE116" i="6"/>
  <c r="BE106" i="6"/>
  <c r="BC116" i="6"/>
  <c r="BC106" i="6"/>
  <c r="BA116" i="6"/>
  <c r="BA106" i="6"/>
  <c r="AY116" i="6"/>
  <c r="AY106" i="6"/>
  <c r="T132" i="6" l="1"/>
  <c r="T124" i="6"/>
  <c r="T105" i="6"/>
  <c r="T101" i="6"/>
  <c r="T97" i="6"/>
  <c r="T92" i="6"/>
  <c r="T87" i="6"/>
  <c r="T80" i="6"/>
  <c r="T73" i="6"/>
  <c r="T55" i="6"/>
  <c r="T47" i="6"/>
  <c r="T37" i="6"/>
  <c r="T27" i="6"/>
  <c r="T17" i="6"/>
  <c r="T126" i="6"/>
  <c r="T127" i="6"/>
  <c r="T128" i="6"/>
  <c r="T129" i="6"/>
  <c r="T130" i="6"/>
  <c r="T131" i="6"/>
  <c r="T125" i="6"/>
  <c r="S126" i="6"/>
  <c r="S127" i="6"/>
  <c r="S128" i="6"/>
  <c r="S129" i="6"/>
  <c r="S130" i="6"/>
  <c r="S131" i="6"/>
  <c r="S125" i="6"/>
  <c r="T40" i="6"/>
  <c r="S39" i="6"/>
  <c r="T39" i="6" s="1"/>
  <c r="S40" i="6"/>
  <c r="S41" i="6"/>
  <c r="T41" i="6" s="1"/>
  <c r="S42" i="6"/>
  <c r="T42" i="6" s="1"/>
  <c r="S43" i="6"/>
  <c r="T43" i="6" s="1"/>
  <c r="S44" i="6"/>
  <c r="T44" i="6" s="1"/>
  <c r="S45" i="6"/>
  <c r="T45" i="6" s="1"/>
  <c r="S46" i="6"/>
  <c r="T46" i="6" s="1"/>
  <c r="S38" i="6"/>
  <c r="T38" i="6" s="1"/>
  <c r="S29" i="6"/>
  <c r="T29" i="6" s="1"/>
  <c r="S30" i="6"/>
  <c r="T30" i="6" s="1"/>
  <c r="S31" i="6"/>
  <c r="T31" i="6" s="1"/>
  <c r="S32" i="6"/>
  <c r="T32" i="6" s="1"/>
  <c r="S33" i="6"/>
  <c r="T33" i="6" s="1"/>
  <c r="S34" i="6"/>
  <c r="T34" i="6" s="1"/>
  <c r="S35" i="6"/>
  <c r="T35" i="6" s="1"/>
  <c r="S36" i="6"/>
  <c r="T36" i="6" s="1"/>
  <c r="S28" i="6"/>
  <c r="T28" i="6" s="1"/>
  <c r="S16" i="6"/>
  <c r="T16" i="6" s="1"/>
  <c r="S9" i="6" l="1"/>
  <c r="U9" i="1" l="1"/>
  <c r="S72" i="6" l="1"/>
  <c r="T72" i="6" s="1"/>
  <c r="S71" i="6"/>
  <c r="T71" i="6" s="1"/>
  <c r="S70" i="6"/>
  <c r="T70" i="6" s="1"/>
  <c r="S69" i="6"/>
  <c r="T69" i="6" s="1"/>
  <c r="S68" i="6"/>
  <c r="T68" i="6" s="1"/>
  <c r="S67" i="6"/>
  <c r="T67" i="6" s="1"/>
  <c r="S66" i="6"/>
  <c r="T66" i="6" s="1"/>
  <c r="S65" i="6"/>
  <c r="T65" i="6" s="1"/>
  <c r="S64" i="6"/>
  <c r="T64" i="6" s="1"/>
  <c r="S63" i="6"/>
  <c r="T63" i="6" s="1"/>
  <c r="S62" i="6"/>
  <c r="T62" i="6" s="1"/>
  <c r="S61" i="6"/>
  <c r="T61" i="6" s="1"/>
  <c r="S60" i="6"/>
  <c r="T60" i="6" s="1"/>
  <c r="S59" i="6"/>
  <c r="T59" i="6" s="1"/>
  <c r="S58" i="6"/>
  <c r="T58" i="6" s="1"/>
  <c r="S57" i="6"/>
  <c r="T57" i="6" s="1"/>
  <c r="S56" i="6"/>
  <c r="T56" i="6" s="1"/>
  <c r="BA93" i="6"/>
  <c r="AY93" i="6"/>
  <c r="BA81" i="6"/>
  <c r="AY81" i="6"/>
  <c r="BA74" i="6"/>
  <c r="AY74" i="6"/>
  <c r="BA48" i="6"/>
  <c r="AY48" i="6"/>
  <c r="AW48" i="6"/>
  <c r="BA9" i="6"/>
  <c r="AY9" i="6"/>
  <c r="AW9" i="6"/>
  <c r="S122" i="6"/>
  <c r="T122" i="6" s="1"/>
  <c r="S121" i="6"/>
  <c r="T121" i="6" s="1"/>
  <c r="S120" i="6"/>
  <c r="T120" i="6" s="1"/>
  <c r="S119" i="6"/>
  <c r="T119" i="6" s="1"/>
  <c r="S118" i="6"/>
  <c r="T118" i="6" s="1"/>
  <c r="S117" i="6"/>
  <c r="T117" i="6" s="1"/>
  <c r="S116" i="6"/>
  <c r="T116" i="6" s="1"/>
  <c r="S115" i="6"/>
  <c r="T115" i="6" s="1"/>
  <c r="S114" i="6"/>
  <c r="T114" i="6" s="1"/>
  <c r="S113" i="6"/>
  <c r="T113" i="6" s="1"/>
  <c r="S112" i="6"/>
  <c r="T112" i="6" s="1"/>
  <c r="S111" i="6"/>
  <c r="T111" i="6" s="1"/>
  <c r="S110" i="6"/>
  <c r="T110" i="6" s="1"/>
  <c r="S123" i="6"/>
  <c r="T123" i="6" s="1"/>
  <c r="S109" i="6"/>
  <c r="T109" i="6" s="1"/>
  <c r="S108" i="6"/>
  <c r="T108" i="6" s="1"/>
  <c r="S107" i="6"/>
  <c r="T107" i="6" s="1"/>
  <c r="S106" i="6"/>
  <c r="T106" i="6" s="1"/>
  <c r="S104" i="6"/>
  <c r="U10" i="1" l="1"/>
  <c r="X9" i="1"/>
  <c r="AW102" i="6" l="1"/>
  <c r="AW98" i="6"/>
  <c r="AU102" i="6"/>
  <c r="AU98" i="6"/>
  <c r="AW93" i="6"/>
  <c r="AU93" i="6"/>
  <c r="AW88" i="6"/>
  <c r="AU88" i="6"/>
  <c r="AW81" i="6"/>
  <c r="AU81" i="6"/>
  <c r="AW74" i="6"/>
  <c r="AU74" i="6"/>
  <c r="AU9" i="6"/>
  <c r="AU134" i="6" l="1"/>
  <c r="AW134" i="6"/>
  <c r="AE9" i="1" l="1"/>
  <c r="T9" i="6" l="1"/>
  <c r="AQ9" i="6" l="1"/>
  <c r="AS9" i="6" l="1"/>
  <c r="BA134" i="6"/>
  <c r="AX17" i="6"/>
  <c r="AY134" i="6" s="1"/>
  <c r="T104" i="6"/>
  <c r="S103" i="6"/>
  <c r="T103" i="6" s="1"/>
  <c r="S102" i="6"/>
  <c r="T102" i="6" s="1"/>
  <c r="S100" i="6"/>
  <c r="T100" i="6" s="1"/>
  <c r="S99" i="6"/>
  <c r="T99" i="6" s="1"/>
  <c r="S98" i="6"/>
  <c r="T98" i="6" s="1"/>
  <c r="S96" i="6"/>
  <c r="T96" i="6" s="1"/>
  <c r="S95" i="6"/>
  <c r="T95" i="6" s="1"/>
  <c r="S94" i="6"/>
  <c r="T94" i="6" s="1"/>
  <c r="S93" i="6"/>
  <c r="T93" i="6" s="1"/>
  <c r="S91" i="6"/>
  <c r="T91" i="6" s="1"/>
  <c r="S90" i="6"/>
  <c r="T90" i="6" s="1"/>
  <c r="S89" i="6"/>
  <c r="T89" i="6" s="1"/>
  <c r="S88" i="6"/>
  <c r="T88" i="6" s="1"/>
  <c r="S86" i="6"/>
  <c r="T86" i="6" s="1"/>
  <c r="S85" i="6"/>
  <c r="T85" i="6" s="1"/>
  <c r="S84" i="6"/>
  <c r="T84" i="6" s="1"/>
  <c r="S83" i="6"/>
  <c r="T83" i="6" s="1"/>
  <c r="S82" i="6"/>
  <c r="T82" i="6" s="1"/>
  <c r="S81" i="6"/>
  <c r="T81" i="6" s="1"/>
  <c r="S79" i="6"/>
  <c r="T79" i="6" s="1"/>
  <c r="S78" i="6"/>
  <c r="T78" i="6" s="1"/>
  <c r="S77" i="6"/>
  <c r="T77" i="6" s="1"/>
  <c r="S76" i="6"/>
  <c r="T76" i="6" s="1"/>
  <c r="S75" i="6"/>
  <c r="T75" i="6" s="1"/>
  <c r="S74" i="6"/>
  <c r="T74" i="6" s="1"/>
  <c r="S54" i="6"/>
  <c r="T54" i="6" s="1"/>
  <c r="S53" i="6"/>
  <c r="T53" i="6" s="1"/>
  <c r="S52" i="6"/>
  <c r="T52" i="6" s="1"/>
  <c r="S51" i="6"/>
  <c r="T51" i="6" s="1"/>
  <c r="S50" i="6"/>
  <c r="T50" i="6" s="1"/>
  <c r="S49" i="6"/>
  <c r="T49" i="6" s="1"/>
  <c r="S48" i="6"/>
  <c r="T48" i="6" s="1"/>
  <c r="S10" i="6"/>
  <c r="T10" i="6" s="1"/>
  <c r="S11" i="6"/>
  <c r="T11" i="6" s="1"/>
  <c r="S12" i="6"/>
  <c r="T12" i="6" s="1"/>
  <c r="S13" i="6"/>
  <c r="T13" i="6" s="1"/>
  <c r="S14" i="6"/>
  <c r="T14" i="6" s="1"/>
  <c r="S15" i="6"/>
  <c r="T15" i="6" s="1"/>
  <c r="U26" i="1"/>
  <c r="AC26" i="1" s="1"/>
  <c r="U24" i="1"/>
  <c r="AE24" i="1" s="1"/>
  <c r="U22" i="1"/>
  <c r="AC22" i="1" s="1"/>
  <c r="U20" i="1"/>
  <c r="AE20" i="1" s="1"/>
  <c r="U19" i="1"/>
  <c r="AC19" i="1" s="1"/>
  <c r="U17" i="1"/>
  <c r="AE17" i="1" s="1"/>
  <c r="U15" i="1"/>
  <c r="AC15" i="1" s="1"/>
  <c r="U14" i="1"/>
  <c r="AE14" i="1" s="1"/>
  <c r="X24" i="1"/>
  <c r="AD24" i="1" s="1"/>
  <c r="X14" i="1"/>
  <c r="AD14" i="1" s="1"/>
  <c r="U11" i="1"/>
  <c r="U12" i="1"/>
  <c r="AE12" i="1" s="1"/>
  <c r="X19" i="1" l="1"/>
  <c r="AF19" i="1" s="1"/>
  <c r="X15" i="1"/>
  <c r="AF15" i="1" s="1"/>
  <c r="X26" i="1"/>
  <c r="AF26" i="1" s="1"/>
  <c r="X20" i="1"/>
  <c r="AD20" i="1" s="1"/>
  <c r="X22" i="1"/>
  <c r="AF22" i="1" s="1"/>
  <c r="X17" i="1"/>
  <c r="AD17" i="1" s="1"/>
  <c r="X11" i="1"/>
  <c r="AE11" i="1"/>
  <c r="X12" i="1"/>
  <c r="X10" i="1"/>
  <c r="AC11" i="1"/>
  <c r="AC14" i="1"/>
  <c r="AC17" i="1"/>
  <c r="AC20" i="1"/>
  <c r="AC24" i="1"/>
  <c r="AD15" i="1"/>
  <c r="AD22" i="1"/>
  <c r="AE10" i="1"/>
  <c r="AE15" i="1"/>
  <c r="AE19" i="1"/>
  <c r="AE22" i="1"/>
  <c r="AE26" i="1"/>
  <c r="AF14" i="1"/>
  <c r="AF24" i="1"/>
  <c r="AC12" i="1"/>
  <c r="AE13" i="1" l="1"/>
  <c r="AF20" i="1"/>
  <c r="AD26" i="1"/>
  <c r="AF17" i="1"/>
  <c r="AD19" i="1"/>
  <c r="AD11" i="1"/>
  <c r="AF11" i="1"/>
  <c r="AF12" i="1"/>
  <c r="AD12" i="1"/>
  <c r="AF9" i="1"/>
  <c r="AF10" i="1"/>
  <c r="AF13" i="1" l="1"/>
  <c r="AS102" i="6"/>
  <c r="AQ102" i="6"/>
  <c r="AS98" i="6"/>
  <c r="AQ98" i="6"/>
  <c r="AS93" i="6"/>
  <c r="AQ93" i="6"/>
  <c r="AQ134" i="6" l="1"/>
  <c r="AS134" i="6"/>
  <c r="AS88" i="6"/>
  <c r="AQ88" i="6"/>
  <c r="AS81" i="6"/>
  <c r="AQ81" i="6"/>
  <c r="AS74" i="6"/>
  <c r="AQ74" i="6"/>
  <c r="AS48" i="6" l="1"/>
  <c r="AQ48" i="6"/>
  <c r="AU48" i="6" l="1"/>
  <c r="AE23" i="1" l="1"/>
  <c r="AE16" i="1"/>
  <c r="AC25" i="1"/>
  <c r="AC18" i="1"/>
  <c r="AF23" i="1"/>
  <c r="AE27" i="1"/>
  <c r="AE25" i="1"/>
  <c r="AC23" i="1"/>
  <c r="AE21" i="1"/>
  <c r="AE18" i="1"/>
  <c r="AE29" i="1" l="1"/>
  <c r="AF16" i="1"/>
  <c r="AC27" i="1"/>
  <c r="AD23" i="1"/>
  <c r="AC16" i="1"/>
  <c r="AC21" i="1"/>
  <c r="AD16" i="1"/>
  <c r="L10" i="1"/>
  <c r="L9" i="1"/>
  <c r="AC9" i="1" s="1"/>
  <c r="AN98" i="6"/>
  <c r="AN102" i="6" s="1"/>
  <c r="AI48" i="6"/>
  <c r="AD9" i="1" l="1"/>
  <c r="AC10" i="1"/>
  <c r="AC13" i="1" s="1"/>
  <c r="AD10" i="1"/>
  <c r="AD27" i="1"/>
  <c r="AF27" i="1"/>
  <c r="AF25" i="1"/>
  <c r="AD25" i="1"/>
  <c r="AD21" i="1"/>
  <c r="AF18" i="1"/>
  <c r="AD18" i="1"/>
  <c r="J51" i="6"/>
  <c r="J49" i="6"/>
  <c r="AD13" i="1" l="1"/>
  <c r="AD29" i="1" s="1"/>
  <c r="AF21" i="1"/>
  <c r="AF29" i="1" l="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 ref="O19" authorId="0" shapeId="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text>
        <r>
          <rPr>
            <sz val="9"/>
            <color indexed="81"/>
            <rFont val="Tahoma"/>
            <family val="2"/>
          </rPr>
          <t xml:space="preserve">VER ANEXO 1
</t>
        </r>
      </text>
    </comment>
    <comment ref="AG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<sst xmlns="http://schemas.openxmlformats.org/spreadsheetml/2006/main" count="2471" uniqueCount="611">
  <si>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</si>
  <si>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</si>
  <si>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</si>
  <si>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</si>
  <si>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</si>
  <si>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</si>
  <si>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</si>
  <si>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</si>
  <si>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</si>
  <si>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</si>
  <si>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</si>
  <si>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</si>
  <si>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</si>
  <si>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</si>
  <si>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</si>
  <si>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</si>
  <si>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</si>
  <si>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</si>
  <si>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</si>
  <si>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</si>
  <si>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</si>
  <si>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</si>
  <si>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</si>
  <si>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</si>
  <si>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</si>
  <si>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</si>
  <si>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</si>
  <si>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</si>
  <si>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</si>
  <si>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</si>
  <si>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</si>
  <si>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</si>
  <si>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</si>
  <si>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</si>
  <si>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</si>
  <si>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</si>
  <si>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</si>
  <si>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</si>
  <si>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</si>
  <si>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</si>
  <si>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</si>
  <si>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</si>
  <si>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</si>
  <si>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</si>
  <si>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</si>
  <si>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</si>
  <si>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</si>
  <si>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</si>
  <si>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</si>
  <si>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</si>
  <si>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</si>
  <si>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</si>
  <si>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</si>
  <si>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</si>
  <si>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</si>
  <si>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</si>
  <si>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</si>
  <si>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</si>
  <si>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</si>
  <si>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</si>
  <si>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</si>
  <si>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</si>
  <si>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</si>
  <si>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</si>
  <si>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</si>
  <si>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</si>
  <si>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</si>
  <si>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</si>
  <si>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</si>
  <si>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</si>
  <si>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</si>
  <si>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</si>
  <si>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</si>
  <si>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</si>
  <si>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</si>
  <si>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</si>
  <si>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</si>
  <si>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</si>
  <si>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</si>
  <si>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</si>
  <si>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</si>
  <si>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</si>
  <si>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</si>
  <si>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</si>
  <si>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</si>
  <si>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</si>
  <si>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</si>
  <si>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</si>
  <si>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</si>
  <si>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</si>
  <si>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</si>
  <si>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</si>
  <si>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</si>
  <si>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</si>
  <si>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</si>
  <si>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</si>
  <si>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</si>
  <si>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</si>
  <si>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</si>
  <si>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</si>
  <si>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</si>
  <si>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</si>
  <si>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</si>
  <si>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</si>
  <si>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</si>
  <si>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</si>
  <si>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</si>
  <si>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</si>
  <si>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</si>
  <si>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</si>
  <si>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</si>
  <si>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</si>
  <si>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</si>
  <si>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</si>
  <si>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</si>
  <si>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</si>
  <si>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</si>
  <si>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</si>
  <si>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</si>
  <si>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</si>
  <si>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</si>
  <si>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</si>
  <si>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</si>
  <si>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</si>
  <si>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</si>
  <si>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</si>
  <si>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</si>
  <si>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</si>
  <si>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</si>
  <si>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</si>
  <si>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</si>
  <si>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</si>
  <si>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</si>
  <si>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</si>
  <si>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</si>
  <si>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</si>
  <si>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</si>
  <si>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</si>
  <si>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</si>
  <si>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</si>
  <si>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</si>
  <si>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</si>
  <si>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</si>
  <si>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</si>
  <si>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</si>
  <si>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</si>
  <si>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</si>
  <si>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</si>
  <si>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</si>
  <si>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</si>
  <si>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</si>
  <si>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</si>
  <si>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</si>
  <si>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</si>
  <si>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</si>
  <si>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</si>
  <si>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</si>
  <si>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</si>
  <si>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</si>
  <si>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</si>
  <si>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</si>
  <si>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</si>
  <si>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</si>
  <si>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</si>
  <si>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</si>
  <si>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</si>
  <si>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</si>
  <si>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</si>
  <si>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</si>
  <si>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</si>
  <si>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</si>
  <si>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</si>
  <si>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</si>
  <si>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</si>
  <si>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</si>
  <si>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</si>
  <si>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</si>
  <si>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</si>
  <si>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</si>
  <si>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</si>
  <si>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</si>
  <si>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</si>
  <si>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</si>
  <si>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</si>
  <si>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</si>
  <si>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</si>
  <si>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</si>
  <si>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</si>
  <si>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</si>
  <si>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</si>
  <si>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</si>
  <si>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</si>
  <si>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</si>
  <si>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</si>
  <si>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</si>
  <si>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</si>
  <si>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</si>
  <si>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</si>
  <si>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</si>
  <si>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</si>
  <si>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</si>
  <si>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</si>
  <si>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</si>
  <si>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</si>
  <si>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</si>
  <si>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</si>
  <si>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</si>
  <si>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</si>
  <si>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</si>
  <si>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</si>
  <si>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</si>
  <si>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</si>
  <si>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</si>
  <si>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</si>
  <si>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</si>
  <si>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</si>
  <si>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</si>
  <si>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</si>
  <si>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</si>
  <si>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</si>
  <si>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</si>
  <si>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</si>
  <si>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</si>
  <si>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</si>
  <si>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</si>
  <si>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</si>
  <si>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</si>
  <si>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</si>
  <si>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MEJORAMIENTO DE LA MALLA VIAL Y ESTRUCTURAS DE PASO EN EL DISTRITO DE CARTAGENA DE INDIAS</t>
  </si>
  <si>
    <t xml:space="preserve">2024130010059
</t>
  </si>
  <si>
    <t>Mejorar los niveles de movilidad en el transito vehicular en el Distrito de Cartagena de Indias.</t>
  </si>
  <si>
    <t>Mejoramiento de la malla vial en el Distrito de Cartagena de Indias</t>
  </si>
  <si>
    <t>REALIZAR INTERVENTORIA DE LOS PROYECTOS CONTRATADOS</t>
  </si>
  <si>
    <t>REALIZAR LA ESTRUCTURACION DE LOS PROCESOS
CONTRACTUALES Y/O LICITACIONES PARA EL DESARROLLO DE LAS
OBRAS</t>
  </si>
  <si>
    <t>REALIZAR ESTUDIOS Y DISEÑOS DE LAS OBRAS A CONTRATAR</t>
  </si>
  <si>
    <t>REALIZAR MEJORAMIENTO, REHABILITACION DE VIAS EN LA MALLA
VIAL EXISTENTE DEL DISTRITO DE CARTAGENA DE INDIAS.</t>
  </si>
  <si>
    <t>REALIZAR EL APOYO A LA SUPERVISION DE LAS OBRAS
CONTRATADAS</t>
  </si>
  <si>
    <t>CONTRATAR PERSONAL DE APOYO</t>
  </si>
  <si>
    <t>REALIZAR LA CONSTRUCCION DE ESTRUCTURAS DE PASO EN LA
MALLA VIAL DEL DISTRITO DE CARTAGENA DE INDIAS.</t>
  </si>
  <si>
    <t>ADELANTAR LOS PROCESOS DE SEGUIMIENTO DE LAS OBRAS
CONTRATADAS (APOYO LOGISTICO, VEHICULOS, PRENSA,
COMUNICACIONES)</t>
  </si>
  <si>
    <t xml:space="preserve">Realizar la limpieza y rectificacion de los cuerpos de agua y los canales del Distrito de Cartagena de Indias.
</t>
  </si>
  <si>
    <t xml:space="preserve">Construir obras de canalización para la prevención de las inundaciones en el Distrito de Cartagena de indias
</t>
  </si>
  <si>
    <t>REALIZAR LIMPIEZA Y/O RECTIFICACION DE LOS CANALES DEL DISTRITO DE CARTAGENA</t>
  </si>
  <si>
    <t>REALIZAR EL APOYO A LA SUPERVISION DE LAS OBRAS CONTRATADAS</t>
  </si>
  <si>
    <t>ADELANTAR LOS PROCESOS DE SEGUIMIENTO DE LAS OBRAS CONTRATADAS (APOYO LOGISTICO, VEHICULOS, PRENSA, COMUNICACIONES)</t>
  </si>
  <si>
    <t>REALIZAR LA LIMPIEZA INICIAL DE CANALES Y DISPOSICION DE MATERIAL EN RELLENO SANITARIO</t>
  </si>
  <si>
    <t>REALIZAR CONSTRUCCION DE CANALES PLUVIALES DEL DISTRITO DE CARTAGENA DE INDIAS.</t>
  </si>
  <si>
    <t>VINCULAR PERSONAL DE APOYO</t>
  </si>
  <si>
    <t>Mejorar la capacidad hídrica y disminuir los altos niveles de inundación y contaminación del Sistema hídrico y canales pluviales del Distrito de Cartagena de Indias</t>
  </si>
  <si>
    <t>ESTUDIOS Y DISEÑOS, CONSTRUCCION Y RECUPERACION DEL SISTEMA DE CANALES Y DRENAJES PLUVIALES EN EL DISTRITO DE CARTAGENA DE INDIAS</t>
  </si>
  <si>
    <t>RECUPERACIÓN DEL SISTEMA DE CANALES Y DRENAJES PLUVIALES</t>
  </si>
  <si>
    <t>RECUPERANDO LA GOBERNANZA URBANÍSTICA, CARTAGENA VUELVE A BRILLAR</t>
  </si>
  <si>
    <t xml:space="preserve">RECUPERACION URBANISTICA Y TERRITORIAL - OBRAS DE DEMOLICION DERIVADAS DE FALLOS, SENTENCIAS Y SANCIONES EN EL DISTRITO DE CARTAGENA DE INDIAS
</t>
  </si>
  <si>
    <t>Fortalecer la recuperacion de la gobernanza urbanistica, mediante la recuperación del espacio publico, en el Distrito de Cartagena de Indias</t>
  </si>
  <si>
    <t>Implementar acciones de recuperación del espacio público por parte de la Administración Distrital que permitan garantizar el cumplimiento de la normatividad urbanística de Cartagena</t>
  </si>
  <si>
    <t>Espacio publico adecuado</t>
  </si>
  <si>
    <t xml:space="preserve">Obras para la prevencion y control de inundaciones </t>
  </si>
  <si>
    <t xml:space="preserve"> Servicio de dragado</t>
  </si>
  <si>
    <t>Puente construido en vía urbana nueva</t>
  </si>
  <si>
    <t xml:space="preserve"> Vía urbana construida </t>
  </si>
  <si>
    <t xml:space="preserve"> Vía urbana rehabilitada</t>
  </si>
  <si>
    <t>RECUPERAR ESPACIO PUBLICO, MEDIANTE OBRAS DE DEMOLICION
DERIVADAS DE FALLOS, SENTENCIAS Y SANCIONES.</t>
  </si>
  <si>
    <t>REALIZAR INTERVENTORIA DE LAS OBRAS CONTRATADAS</t>
  </si>
  <si>
    <t>CONTRATAR APOYO EN LA GESTION</t>
  </si>
  <si>
    <t>CONSTRUCCION DE OBRAS PARA LA REDUCCION DEL RIESGO Y ATENCION A DESASTRES EN EL DISTRITO DE CARTAGENA DE INDIAS</t>
  </si>
  <si>
    <t>REDUCCIÓN DEL RIESGO</t>
  </si>
  <si>
    <t xml:space="preserve">Realizar articulación entre las entidades que hacen parte del sistema de gestión del riesgo para la realización de obras de infraestructura para la mitigación de riesgos y atención a desastres en el Distrito de Cartagena de Indias
</t>
  </si>
  <si>
    <t xml:space="preserve">Obras de infraestructura para la reducción del riesgo de desastres </t>
  </si>
  <si>
    <t>REALIZAR LA ESTRUCTURACION DE LOS PROCESOS CONTRACTUALES Y/O LICITACIONES PARA EL DESARROLLO DE LAS OBRAS</t>
  </si>
  <si>
    <t>REALIZAR ESTUDIOS Y DISEÑOS EN FASE 3 DE LAS OBRAS A CONTRATAR</t>
  </si>
  <si>
    <t>SOSTENIBILIDAD DEL ESPACIO PÚBLICO DEL CENTRO HISTÓRICO DE CARTAGENA DE INDIAS.</t>
  </si>
  <si>
    <t xml:space="preserve">MEJORAMIENTO DE ANDENES Y BORDILLOS DEL CENTRO HISTÓRICO EN EL DISTRITO DE  CARTAGENA DE INDIAS </t>
  </si>
  <si>
    <t>Mejorar los niveles de movilidad en el transito peatonal en el  centro historico de Cartagena de Indias</t>
  </si>
  <si>
    <t>Mejoramiento de los andenes y bordillos del centro histórico de Cartagena de Indias</t>
  </si>
  <si>
    <t>REALIZAR MEJORAMIENTO DE LOS ANDENES Y BORDILLOS DEL CENTRO HISTORICO</t>
  </si>
  <si>
    <t xml:space="preserve"> REALIZAR EL APOYO A LA SUPERVISION DE LAS OBRAS CONTRATADAS</t>
  </si>
  <si>
    <t>Andén de la red urbana rehabilitado</t>
  </si>
  <si>
    <t>TRANSPORTE MASIVO CONFIABLE, EFICIENTE Y SOSTENIBLE</t>
  </si>
  <si>
    <t>CONSTRUCCION Y MEJORAMIENTO DE INFRAESTRUCTURA PARA EL TRANSPORTE MASIVO ACUATICO EN EL DISTRITO DE CARTAGENA DE INDIAS</t>
  </si>
  <si>
    <t xml:space="preserve">Atender la demanda de transporte de pasajeros en condiciones de servicio seguras, confortables, controladas, y accesibles para todos los usuarios, a traves de las vias fluviales y maritimas del Distrito de Cartagena </t>
  </si>
  <si>
    <t xml:space="preserve">Aprovechar la capacidad de transporte marítimo de la ciudad y garantizar la seguridad en el transporte acuatico, embarque y desembarque de pasajeros
"
</t>
  </si>
  <si>
    <t>Embarcadero construido</t>
  </si>
  <si>
    <t>REALIZAR VEINTE  (20) ACCIONES PARA MITIGAR Y ATENDER DE DESASTRES EN EL DISTRITO DE CARTAGENA DE INDIAS</t>
  </si>
  <si>
    <t>REALIZAR CONSTRUCCION O MEJORAMIENTO DE EMBARCADEROS
PARA EL TRANSPORTE ACUATICO MASIVO CONFIABLE, EFICIENTE Y
SOSTENIBLE EN EL DISTRIO DE CARTAGENA</t>
  </si>
  <si>
    <t>Realizar inversión en obras de infraestructura para la mitigación de riesgos y atención a desastres   en el Distrito de Cartagena de Indias.</t>
  </si>
  <si>
    <t>CIUDAD CONECTADA Y SOSTENIBLE</t>
  </si>
  <si>
    <t>Infraestructura, Movilidad Sostenible y Accesibilidad para Todos</t>
  </si>
  <si>
    <t>Kilómetros carriles  rehabilitados de la malla vial</t>
  </si>
  <si>
    <t>Kilómetros carriles  construidos de la malla vial</t>
  </si>
  <si>
    <t>Corredor vial de la troncal del sur construido</t>
  </si>
  <si>
    <t>Puentes nuevos construidos en la ciudad</t>
  </si>
  <si>
    <t>Cartagena Ordenada Alrededor del Agua</t>
  </si>
  <si>
    <t>Kilómetros canales construidos.</t>
  </si>
  <si>
    <t>Metros cúbicos limpieza y/o rectificación de canales.</t>
  </si>
  <si>
    <t>Obras de demoliciones derivadas de fallos, sentencias y sanciones elaboradas</t>
  </si>
  <si>
    <t>Cartagena Adaptada al Clima y Resiliente a los Desastres</t>
  </si>
  <si>
    <t>Número de acciones para mitigación y atención a desastres coordinadas</t>
  </si>
  <si>
    <t>Número de Acciones de protección de laderas para reducción del riesgo en cerros de Cartagena</t>
  </si>
  <si>
    <t>Ciudad Histórica y Patrimonial</t>
  </si>
  <si>
    <t>Metros lineales de andenes y bordillos del Centro Histórico mejorados</t>
  </si>
  <si>
    <t>Embarcaderos para el transporte acuático construidos o recuperados</t>
  </si>
  <si>
    <t>REHABILITACIÓN, MANTENIMIENTO, ADECUACIÓN, Y OBRA NUEVA PARA EL SISTEMA VIAL Y ESTRUCTURAS DE PASO</t>
  </si>
  <si>
    <t>Kilómetros carriles rehabilitados de la malla vial</t>
  </si>
  <si>
    <t>Kilómetros carriles construidos de la malla vial</t>
  </si>
  <si>
    <t>Kilómetros canales construidos</t>
  </si>
  <si>
    <t>1.832 km/carriles aproximados de malla vial existentes en la ciuda</t>
  </si>
  <si>
    <t>N.D.</t>
  </si>
  <si>
    <t>7,5 kilómetros de canales construidos a corte 2023</t>
  </si>
  <si>
    <t>17 acciones 
para mitigación 
y atención de 
desastres</t>
  </si>
  <si>
    <t>Rehabilitar sesenta (60) km/carril de la malla vial</t>
  </si>
  <si>
    <t>Construir cuatro (4) km/carril de malla vial</t>
  </si>
  <si>
    <t>Construir un (1) corredor vial de la troncal del sur</t>
  </si>
  <si>
    <t>Construir tres (3) puentes nuevos en la ciudad</t>
  </si>
  <si>
    <t>Construir un (0,5) km de canales.</t>
  </si>
  <si>
    <t>Retirar  cien mil (100.000) m3 de material de limpieza en el cuatrienio.</t>
  </si>
  <si>
    <t>2.040 M2 de espacio recuperado en el Distrito de Cartagena de Indias</t>
  </si>
  <si>
    <t xml:space="preserve">6 obras de infraestructura para la reducción del riesgo de desastre </t>
  </si>
  <si>
    <t>3 obras de protección de laderas para reducción del riesgo en el Cerro Lefran, Cerro la Popa y Cerro de Albornoz</t>
  </si>
  <si>
    <t>14.000 Metros lineales de andenes y bordillos del Centro Histórico mejorados</t>
  </si>
  <si>
    <t xml:space="preserve">10 Embarcaderos para el transporte fluvial y marítimo construidos o recuperados  </t>
  </si>
  <si>
    <t>km/carril</t>
  </si>
  <si>
    <t>km de canal</t>
  </si>
  <si>
    <t>m3</t>
  </si>
  <si>
    <t>m2</t>
  </si>
  <si>
    <t>numero</t>
  </si>
  <si>
    <t>metros lineal</t>
  </si>
  <si>
    <t>12.4.3</t>
  </si>
  <si>
    <t>12.2.1</t>
  </si>
  <si>
    <t>12.5.1</t>
  </si>
  <si>
    <t>12.6.5</t>
  </si>
  <si>
    <t>12.7.2</t>
  </si>
  <si>
    <t>Cambios en los precios del mercado que generan una diferencia importante entre el presupuesto aprobado y los recursos necesarios para la ejecución de las actividades</t>
  </si>
  <si>
    <t>31  DE DICIEMBRE</t>
  </si>
  <si>
    <t>WILMER IRIARTE RESTREPO</t>
  </si>
  <si>
    <t xml:space="preserve">Se incrementa el costo de los materiales para el mejoramiento </t>
  </si>
  <si>
    <t>Calidad: Mala Calidad de los materiales. (La calidad de los materiales no cumple con las especificaciones técnicas)</t>
  </si>
  <si>
    <t xml:space="preserve">Desorganización del flujo vehicular </t>
  </si>
  <si>
    <t xml:space="preserve">No se programa en el presupuesto de la entidad territorial el mantenimiento vial Durante todas las administraciones </t>
  </si>
  <si>
    <t>SI</t>
  </si>
  <si>
    <t>Elaborar el presupuesto del proyecto acogiéndose a los precios promedio de la region; Tener en cuenta los costos de acarreo y transporte para los materiales necesarios de cada actividad, los cuales son propios de la region.</t>
  </si>
  <si>
    <t>Contar con un plan de gestión vial que permita proyectar acciones que trasciendan los periodos de gobierno</t>
  </si>
  <si>
    <t>Generar un PMT</t>
  </si>
  <si>
    <t>Previo control de calidad de los materiales y realización de pruebas; adquisicion de polizas de garantia</t>
  </si>
  <si>
    <t>Realizar análisis y asignación de riesgos en etapa precontractual garantizando el equilibrio económico</t>
  </si>
  <si>
    <t xml:space="preserve">Cambios en los precios del mercado que generan una diferencia importante entre el presupuesto aprobado y los recursos necesarios para la ejecución de las actividades </t>
  </si>
  <si>
    <t>Exceso de lluvias durante la ejecucion de las actividades</t>
  </si>
  <si>
    <t>Calidad: Mala Calidad de los materiales. (La calidad de los materiales no cumple con las especificaciones tecnicas)</t>
  </si>
  <si>
    <t>Elaborar el presupuesto del proyecto acogiéndose a los precios promedio de la región, Tener en cuenta los costos de acarreo y transporte para los materiales necesarios de cada actividad, los cuales son altos de la región.</t>
  </si>
  <si>
    <t>Previo control de calidad de los materiales y realización de pruebas; adquisición de pólizas de garantía</t>
  </si>
  <si>
    <t>Reprogramación del cronograma de actividades; Programación de las actividades de ruta teniendo en cuenta los pronósticos del tiempo en la programación de las obras.</t>
  </si>
  <si>
    <t>Poca iniciativa de la administracion distrital en ejecutar las ordenes de demolicion que se encuentran debidamente ejecutoriadas.</t>
  </si>
  <si>
    <t>Oposición por parte del querellado en el espacio donde se pretende realizar la demolición</t>
  </si>
  <si>
    <t>Mayor cantidad de requerimientos y quejas por parte de los ciudadanos</t>
  </si>
  <si>
    <t>Fortalecimiento de las comunicaciones internas y planificación anticipada de las acciones.</t>
  </si>
  <si>
    <t>Medidas óptimas para los requerimientos</t>
  </si>
  <si>
    <t>Coordinación con las dependencias encargadas a la hora de realizar las demoliciones.</t>
  </si>
  <si>
    <t>Incremento en el costo de los insumos, carencia de recursos para la culminación de las actividades</t>
  </si>
  <si>
    <t>Exceso de lluvias durante la ejecución de las actividades</t>
  </si>
  <si>
    <t>Imposibilidad de ejecución del proyecto por orden publico</t>
  </si>
  <si>
    <t>Elaborar presupuesto del proyecto acogiéndosela a los precios de la región, teniendo en cuenta los costos de acarreos y transporte para los materiales necesarios del proyecto</t>
  </si>
  <si>
    <t>Realizar trabajo previo de sensibilización con la comunidad</t>
  </si>
  <si>
    <t>Programación de actividades de ruta teniendo en cuenta los pronósticos del tiempo, horarios de trabajo diurnos y nocturnos, reprogramación de actividades</t>
  </si>
  <si>
    <t>Mala calidad de los materiales , los materiales no cumplen con las consideraciones técnicas</t>
  </si>
  <si>
    <t>previo control de calidad de los materiales y realización de pruebas, aplicación de pólizas de garantía</t>
  </si>
  <si>
    <t>Se incrementa el costo de los materiales para la construcción</t>
  </si>
  <si>
    <t>Retrasos en la ejecución de las obras</t>
  </si>
  <si>
    <t>Afectación a la cimentación de las estructuras del margen y en el agua producto de socavaciones mayores a la contemplada en el diseño.</t>
  </si>
  <si>
    <t>Contemplar en los diseños factores de seguridad.</t>
  </si>
  <si>
    <t>Establecer planes de contingencia con las entidades de la fuerza pública y con la entidad territorial</t>
  </si>
  <si>
    <t>Realizar análisis y asignación de riesgos en etapa pre-contractual garantizando el equilibrio económico</t>
  </si>
  <si>
    <t>ICLD</t>
  </si>
  <si>
    <t>BIEN</t>
  </si>
  <si>
    <t>SERVICIO</t>
  </si>
  <si>
    <t>GESTION CON VALORES PARA RESULTADOS</t>
  </si>
  <si>
    <t>GESTIÓN DE PROYECTOS DE OBRAS PUBLICAS</t>
  </si>
  <si>
    <t>1-SERVICIO AL CIUDADANO.                                                                   2- FORTALECIMIENTO INSTITUCIONAL Y SIMPLIFICACIÓN DE PROCESOS</t>
  </si>
  <si>
    <t>Promover, planear, recaudar las contribuciones por valorización, ejecutar los procesos de contratación de obras civiles, en las áreas de malla vial, puentes, canales, cuerpos de agua,  centros de salud  de afrodescendientes  y apoyo técnico en la construcción de parques, instituciones educativas y edificaciones en general en el Distrito de cartagena, para satisfacer las necesidades de la ciudadania cartagenera y mejorar su calidad de vida.</t>
  </si>
  <si>
    <t>1) Posibilidad de pérdida económica y reputacional  por no realizar un cronograma de actividades, debido a la falta de planificación de las obras                                                               2) Posibilidad de pérdida económica y reputacional por falta de supervisiones adecuadas, debido a que no se cuenta con los profesionales suficientes e idóneos para la supervisión de las obras.</t>
  </si>
  <si>
    <t>1) Hacer seguimiento a las metas proyectadas en el plan de desarrollo, cada vez que se vayan a publicar los procesos a contratar. En caso que estos procesos no estén incluidos dentro de las metas,no se publican hasta que el líder del proceso gestione la consecución de los recursos para su ejecución. Este seguimiento se evidencia en el plan de acción.                                                                                                                                                                                                                                                                                                                                                           2) Fortalecer el grupo de profesionales de la SID, previo análisis de los requerimientos y disponibilidades,cada vez que se requiera. Nombrando  profesionales idoneos y suficientes, que cumplan con los requisitos necesarios para realizar la supervisión de las obras. Con este grupo de profesionales se van a realizar las supervisones de las obras una manera eficiente y efectiva, y que estas cumplan con lo pactado en el contrato de obra. En caso que los postulantes no cumplan con los requisitos necesarios  , no se contratará. Esto se puede evidenciar con los certificados de estudios y los certificados de experiencia profesional,presentados por el postulante, actas de supervisiones de las obras si son contratados, actas de inicio, actas de finalización</t>
  </si>
  <si>
    <t>Corredor Vial</t>
  </si>
  <si>
    <t xml:space="preserve">23 obras de infraestructura para la reducción del riesgo de desastre </t>
  </si>
  <si>
    <t>Obra de prevencion</t>
  </si>
  <si>
    <t>12.6.2</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</si>
  <si>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</si>
  <si>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</si>
  <si>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PROYECTO GLOBAL</t>
  </si>
  <si>
    <t>REHABILITACION MALLA VIAL</t>
  </si>
  <si>
    <t>REHABILITACION MALLA VIAL II</t>
  </si>
  <si>
    <t>CORREDOR DE CARGA</t>
  </si>
  <si>
    <t>LIMPIEZA MECANICA</t>
  </si>
  <si>
    <t>LIMPIEZA DE CANALES</t>
  </si>
  <si>
    <t>LIMPIEZA CON SERVICION PUBLICOS</t>
  </si>
  <si>
    <t>Ejecucion y control de obras</t>
  </si>
  <si>
    <t>Obras ejecutadas en la secretaria distrital de la alcaldia de cartagena de indias</t>
  </si>
  <si>
    <t>TRIMESTRAL</t>
  </si>
  <si>
    <t>Efectividad</t>
  </si>
  <si>
    <t>Plan de anticorrupcion y atencion al ciudadano</t>
  </si>
  <si>
    <t>Planeacion de obras</t>
  </si>
  <si>
    <t>Presupuesto ejecutado de la secretaria de infraestructura de la alcaldia distrital de cartagena de indias</t>
  </si>
  <si>
    <t>8 OBRAS DE DEMOLICIONES</t>
  </si>
  <si>
    <t>ENERO</t>
  </si>
  <si>
    <t>Incrementar a 60% el porcentaje de vías del Distrito diseñadas e intervenidas por la Secretaría de Infraestructura</t>
  </si>
  <si>
    <t>INTERVENCIONES URBANAS INTEGRALES</t>
  </si>
  <si>
    <t>12.6.1</t>
  </si>
  <si>
    <t>Construir diez (10) obras para la competitividad distintas a vías</t>
  </si>
  <si>
    <t>RECONSTRUCCION AMPLIACIÓN Y PROLONGACIÓN DEL PASEO PEATONAL DEL PIE DE LA POPA, EN EL DISTRITO DE CARTAGENA DE INDIAS</t>
  </si>
  <si>
    <t>Disminución en el deterioro en la infraestructura 
física y aumento en la modernización del edificio 
Galera de la Marina en el Distrito de Cartagena</t>
  </si>
  <si>
    <t>Mejorar las condiciones en la infraestructura del Paseo Peatonal de la Avenida del Lago a la altura del barrio Pie de la Popa del Distrito de 
Cartagena de Indias</t>
  </si>
  <si>
    <t>Sedes adecuadas</t>
  </si>
  <si>
    <t>ADECUACION Y MODERNIZACION DEL EDIFICIO ³GALERAS DE LA MARINA´ SEDE DEL CONCEJO DEL DISTRITO DE CARTAGENA DE INDIAS</t>
  </si>
  <si>
    <t>Mejorar el estado del edificio Galeras de la Marina sede del concejo Distrital</t>
  </si>
  <si>
    <t>Espacio publico adecuado (Producto principal del proyecto) - Sendero Peatonal rehabilitad</t>
  </si>
  <si>
    <t>Aumento en la inversión en las zonas de recreación del barrio Pie de la Popa en el Distrito de Cartagena</t>
  </si>
  <si>
    <t>REALIZAR RECONSTRUCCIÓN, AMPLIACIÓN Y PROLONGACIÓN DEL PASEO PEATONAL DEL PIE DE LA POPA</t>
  </si>
  <si>
    <t>INFRAESTRUCTURA EN OBRA BLANCA</t>
  </si>
  <si>
    <t>OBRA CIVIL</t>
  </si>
  <si>
    <t>DOTACION</t>
  </si>
  <si>
    <t>Reajuste del cronograma, 
ampliacion de la jornada laboral en 
tiempo de verano. Acopio de 
materiales</t>
  </si>
  <si>
    <t>Se podrian generar 
lluvias durante la ejecucion de 
las obras, las cuales pueden 
retrasar la ejecucion e impedir el 
ingreso de materiales</t>
  </si>
  <si>
    <t xml:space="preserve"> Mala Calidad 
de los materiales. (La calidad de 
los materiales no cumple con las 
especificaciones teccnicas</t>
  </si>
  <si>
    <t>Previo control de calidad de los 
materiales y realización de pruebas; 
adquisicion de polizas de garantia</t>
  </si>
  <si>
    <t>ADECUACION</t>
  </si>
  <si>
    <t>EMBARCADEROS DE PLAYA</t>
  </si>
  <si>
    <t>PASEO PEATONAL</t>
  </si>
  <si>
    <t>OBRAS DE REDUCCION DEL RIESGO</t>
  </si>
  <si>
    <t>Construir obras para la competitividad distintas a vías</t>
  </si>
  <si>
    <t>Obras construidas para la competitividad 
diferente a vías</t>
  </si>
  <si>
    <t>ACUMULADO 2024</t>
  </si>
  <si>
    <t>ACUMULADO CUATRIENIO</t>
  </si>
  <si>
    <t>AVANCE META PRODUCTO AL AÑO (PONDERADO)</t>
  </si>
  <si>
    <t>AVANCE META PRODUCTO AL CUATRIENIO (PONDERADO)</t>
  </si>
  <si>
    <t>AVANCE META PRODUCTO AL AÑO (SIMPLE)</t>
  </si>
  <si>
    <t>AVANCE META PRODUCTO AL CUATRIENIO (SIMPLE)</t>
  </si>
  <si>
    <t>AVANCE PROGRAMA REHABILITACIÓN, MANTENIMIENTO, ADECUACIÓN, Y OBRA NUEVA PARA EL SISTEMA VIAL Y ESTRUCTURAS DE PASO</t>
  </si>
  <si>
    <t>AVANCE PROGRAMA RECUPERACIÓN DEL SISTEMA DE CANALES Y DRENAJES PLUVIALES</t>
  </si>
  <si>
    <t>AVANCE PROGRAMA RECUPERANDO LA GOBERNANZA URBANÍSTICA, CARTAGENA VUELVE A BRILLAR</t>
  </si>
  <si>
    <t>AVANCE PROGRAMA REDUCCIÓN DEL RIESGO</t>
  </si>
  <si>
    <t>AVANCE PROGRAMA SOSTENIBILIDAD DEL ESPACIO PÚBLICO DEL CENTRO HISTÓRICO DE CARTAGENA DE INDIAS.</t>
  </si>
  <si>
    <t>AVANCE PROGRAMATRANSPORTE MASIVO CONFIABLE, EFICIENTE Y SOSTENIBLE</t>
  </si>
  <si>
    <t>AVANCE PROGRAMAINTERVENCIONES URBANAS INTEGRALES</t>
  </si>
  <si>
    <t>Control Urbanístico y Territorial</t>
  </si>
  <si>
    <t>AVANCES ACTIVIDADES DE PROYECTO</t>
  </si>
  <si>
    <t>AVANCE PROYECTO ESTUDIOS Y DISEÑOS, CONSTRUCCION Y RECUPERACION DEL SISTEMA DE CANALES Y DRENAJES PLUVIALES EN EL DISTRITO DE CARTAGENA DE INDIAS</t>
  </si>
  <si>
    <t>AVANCE PROYECTO MEJORAMIENTO DE LA MALLA VIAL Y ESTRUCTURAS DE PASO EN EL DISTRITO DE CARTAGENA DE INDIAS</t>
  </si>
  <si>
    <t>AVANCE PROYECTO CONSTRUCCION DE OBRAS PARA LA REDUCCION DEL RIESGO Y ATENCION A DESASTRES EN EL DISTRITO DE CARTAGENA DE INDIAS</t>
  </si>
  <si>
    <t xml:space="preserve">AVANCE PROYECTO MEJORAMIENTO DE ANDENES Y BORDILLOS DEL CENTRO HISTÓRICO EN EL DISTRITO DE  CARTAGENA DE INDIAS </t>
  </si>
  <si>
    <t>AVANCE PROYECTO CONSTRUCCION Y MEJORAMIENTO DE INFRAESTRUCTURA PARA EL TRANSPORTE MASIVO ACUATICO EN EL DISTRITO DE CARTAGENA DE INDIAS</t>
  </si>
  <si>
    <t>AVANCE PROYECTO RECONSTRUCCION AMPLIACIÓN Y PROLONGACIÓN DEL PASEO PEATONAL DEL PIE DE LA POPA, EN EL DISTRITO DE CARTAGENA DE INDIAS</t>
  </si>
  <si>
    <t>AVANCE PROYECTO ADECUACION Y MODERNIZACION DEL EDIFICIO ³GALERAS DE LA MARINA´ SEDE DEL CONCEJO DEL DISTRITO DE CARTAGENA DE INDIAS</t>
  </si>
  <si>
    <t>PRESUPUESTO EJECUTADO MARZO COMPROMISOS</t>
  </si>
  <si>
    <t>PORCENTAJE EJECUTADO MARZO SEGÚN COMPROMISOS</t>
  </si>
  <si>
    <t>Ingresos corrientes de Libre Destinación</t>
  </si>
  <si>
    <t>RB ICLD</t>
  </si>
  <si>
    <t>RB RF TASAS AEROPORTUARIAS</t>
  </si>
  <si>
    <t>RB TASAS AEROPORTUARIAS</t>
  </si>
  <si>
    <t>RF TASAS AEROPORTUARIAS</t>
  </si>
  <si>
    <t>Credito Interno Bancolombia Infraestructura de Obra</t>
  </si>
  <si>
    <t>Credito Interno BBVA Infraestructura de Obra</t>
  </si>
  <si>
    <t>- CONTRAPRESTACION PORTUARIA</t>
  </si>
  <si>
    <t>RB SOBRETASA ALCANTARRILADO</t>
  </si>
  <si>
    <t>REPORTE ACTIVIDADES PROYECTO DE  ENERO A MARZO 2025</t>
  </si>
  <si>
    <t>SECRETARIA INFRAESTRUCTURA</t>
  </si>
  <si>
    <t>REPORTE ACTIVIDADES PROYECTO DE  ABRIL A JUNIO 2025</t>
  </si>
  <si>
    <t>REPORTE ACTIVIDADES PROYECTO DE  JULIO A SEPTIEMBRE 2025</t>
  </si>
  <si>
    <t>REPORTE ACTIVIDADES PROYECTO DE  OCTUBRE A DICIEMBRE 2025</t>
  </si>
  <si>
    <t>PRESUPUESTO EJECUTADO JUNIO COMPROMISOS</t>
  </si>
  <si>
    <t>PRESUPUESTO EJECUTADO MARZO OBLIGACIONES</t>
  </si>
  <si>
    <t>PORCENTAJE EJECUTADO MARZO SEGÚN OBLIGACIONES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</si>
  <si>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</si>
  <si>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</si>
  <si>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</si>
  <si>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</si>
  <si>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</si>
  <si>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</si>
  <si>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</si>
  <si>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</si>
  <si>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</si>
  <si>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</si>
  <si>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</si>
  <si>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APROPACIÓN DEFINITIVA POR PROYECTO (JUNIO)</t>
  </si>
  <si>
    <t>APROPACIÓN DEFINITIVA POR PROYECTO (SEPTIEMBRE)</t>
  </si>
  <si>
    <t>APROPACIÓN DEFINITIVA POR PROYECTO (DICIEMBRE)</t>
  </si>
  <si>
    <t>APROPACIÓN DEFINITIVA POR PROYECTO (MARZO)</t>
  </si>
  <si>
    <t>ACUMULADO ACTIVIDAD DE PROYECTO 2025</t>
  </si>
  <si>
    <t>REPORTE EJECUCION PRESUPUESTAL (COMPROMISOS)</t>
  </si>
  <si>
    <t xml:space="preserve">% EJECUCION COMPROMISOS </t>
  </si>
  <si>
    <t>REPORTE EJECUCION PRESUPUESTAL (OBLIGACIONES)</t>
  </si>
  <si>
    <t xml:space="preserve">% EJECUCION OBLIGACIONES </t>
  </si>
  <si>
    <t>OBSERVACIONES</t>
  </si>
  <si>
    <t>REHABILITACIÓN, MANTENIMIENTO, ADECUACIÓNY OBRA NUEVA PARA EL SISTEMA VIAL Y ESTRUCTURAS DE PASO</t>
  </si>
  <si>
    <t xml:space="preserve">2024130010060
</t>
  </si>
  <si>
    <t xml:space="preserve">2024130010061
</t>
  </si>
  <si>
    <t xml:space="preserve">2024130010062
</t>
  </si>
  <si>
    <t>AVANCE SECRETARÍA DE INFRAESTRUCTURA</t>
  </si>
  <si>
    <t>PROGRAMACIÓN META PRODUCTO 2024</t>
  </si>
  <si>
    <t>ACUMULADO 2025</t>
  </si>
  <si>
    <t>ACUMULADO 2026</t>
  </si>
  <si>
    <t>ACUMULADO 2027</t>
  </si>
  <si>
    <t>SECRETARIA DE INFRAESTRUCTURA</t>
  </si>
  <si>
    <t xml:space="preserve">DATOS GENERALES </t>
  </si>
  <si>
    <t>PROGRAMACIÓN META PRODUCTO</t>
  </si>
  <si>
    <t>ACUMULADOS</t>
  </si>
  <si>
    <t>REPORTES META PRODUCTO</t>
  </si>
  <si>
    <t>AVANCES Y RESULTADOS</t>
  </si>
  <si>
    <t>FORMATO SEGUIMIENTO  Y EVALUACIÓN DE PLAN DE ACCIÓN INSTITUCIONAL</t>
  </si>
  <si>
    <t>REPORTE META PRODUCTO A  MARZO 2025</t>
  </si>
  <si>
    <t>REPORTE META PRODUCTO A  SEPTIEMBRE 2025</t>
  </si>
  <si>
    <t>REPORTE META PRODUCTO A DICIEMBRE 2025</t>
  </si>
  <si>
    <t>REPORTE META PRODUCTO A JUNIO 2025</t>
  </si>
  <si>
    <t>AVANCE PROYECTOS DE LA SECRETARÍA DE INFRAESTRUCTURA CORTE INFRAESTRUCTURA 2025</t>
  </si>
  <si>
    <t>Construcción DEL GRAN MALECON DEL MAR, OBRA DE FORTALECIMIENTO DE LA INFRAESTRUCTURA DE TRANSPORTE SOSTENIBLE, LA CONECTIVIDAD Y EL IMPULSO DEL TURISMO EN EL</t>
  </si>
  <si>
    <t>Incrementar la movilidad sostenible, la conectividad vial y competitividad en el Distrito de Cartagena de Indias.</t>
  </si>
  <si>
    <t>Construir espacios destinados para el incremento de la movilidad, la conectividad vial, el fomento turístico, el impulso de la productividad y la competitividad como mecanismo para la reactivación económica del Distrito de Cartagena de Indias</t>
  </si>
  <si>
    <t>Malecones construidos</t>
  </si>
  <si>
    <t>CONSRTRUIR MIRADOR LA BOCANA</t>
  </si>
  <si>
    <t>CONSTRUIR CAT TIPO 2</t>
  </si>
  <si>
    <t>CONSTRUIR BAÑO COMERCIAL</t>
  </si>
  <si>
    <t>CONSTRUIR BAÑOS</t>
  </si>
  <si>
    <t>CONSTRUIR CAT TIPO 1</t>
  </si>
  <si>
    <t>CONSTRUIR CONCHA</t>
  </si>
  <si>
    <t>CONSTRUIR EDIFICACIONES</t>
  </si>
  <si>
    <t>CONSTRUIR METALICA CURVA 
CICLORUTA</t>
  </si>
  <si>
    <t>CONSTRUIR OBRAS DE PROTECCION</t>
  </si>
  <si>
    <t xml:space="preserve">CONSTRUIR PLATAFORMA
MIRADOR DEL SOL </t>
  </si>
  <si>
    <t xml:space="preserve">CONSTRUIR SENDEROS Y 
PARQUES (PAISAJISMO, 
MOBILIARIO Y PAVIMENTO) </t>
  </si>
  <si>
    <t xml:space="preserve">INSTALAR REDES DE 
TELECOMUNICACIONES &amp; 
ELECTRICAS </t>
  </si>
  <si>
    <t>INSTALAR SISTEMA DE DRENAJE, 
SANITARIO, HIDRAULICAS, 
BOMBEO, CRUCES VIALES Y DE 
RIEGO</t>
  </si>
  <si>
    <t>REALIZAR PRELIMINARES</t>
  </si>
  <si>
    <t xml:space="preserve">REALIZAR INTERVENTORIA 
TECNICA, ADMINISTRATIVA, 
FINANCIERA Y LEGAL AL 
PROYECTO </t>
  </si>
  <si>
    <t>REALIZAR MOVIMIENTOS DE TIERRA</t>
  </si>
  <si>
    <t>REALIZAR PMA</t>
  </si>
  <si>
    <t>REALIZAR PMT</t>
  </si>
  <si>
    <t>CONSTRUCCION DE UN MALECON</t>
  </si>
  <si>
    <t>LICITACION PUBLICA</t>
  </si>
  <si>
    <t>Crédito Interno BBVA 2</t>
  </si>
  <si>
    <t>CONSTRUCCIÓN DE OBRAS PARA LA PREVENCION Y CONTROL DE INUNDACIONES EN LOS BARRIOS 
BOCAGRANDE Y CASTILLOGRANDE DEL DISTRITO DE  CARTAGENA DE INDIAS</t>
  </si>
  <si>
    <t>Mitigar los altos niveles de inundación en los Barrios Bocagrande y Castillogrande, del Distrito de Cartagena de Indias.</t>
  </si>
  <si>
    <t>Construir obras de infraestructura para el control y prevención de inundaciones frente al aumento del nivel del mar en los barrios de Bocagrande y Castillogrande del Distrito de Cartagena</t>
  </si>
  <si>
    <t>Obras para la prevención y control de inundaciones</t>
  </si>
  <si>
    <t>CONSTRUCCION DE BOX CULVERT</t>
  </si>
  <si>
    <t>CONSTRUCCION SUMIDEROS</t>
  </si>
  <si>
    <t>REALIZAR SUMINISTRO E INTALACION DE TUBERIA DE PVC DE 500 mm DE SUMIDERO HACIA BOX COULVERT</t>
  </si>
  <si>
    <t>REALIZAR CONTRUCCION CIVIL DE ESTACIONES DE BOMBEO</t>
  </si>
  <si>
    <t>INSTALAR EQUIPOS DE BOMBEOS Y MANIFOLD ESTACIONESDE BOMBEO AGUAS LLUVIAS</t>
  </si>
  <si>
    <t>INSTALAR TUBERIA DE PEAD DE 1.000 mm PARA DESCARGA EN EL BAHIA ESTACIONES DE BOMBEO</t>
  </si>
  <si>
    <t>RECONTRUCCION DE MUELLES</t>
  </si>
  <si>
    <t>REALIZAR MURO DE CONTECION MALECON</t>
  </si>
  <si>
    <t>REALIZAR SISTEMA ELÉCTRICO DEL DRENAJE PLUVIAL</t>
  </si>
  <si>
    <t>REALIZAR ESTUDIOS Y DISEÑOS</t>
  </si>
  <si>
    <t>REALIZAR INTERVENTORIA</t>
  </si>
  <si>
    <t>AIU</t>
  </si>
  <si>
    <t>Construir obras de infraestructura para la prevención y el control de procesos erosivos frente a las aguas pluviales y mareas altas en los barrios de Bocagrande y Castillogrande del Distrito de Cartagena</t>
  </si>
  <si>
    <t>Obras para el control y reducción de la erosión</t>
  </si>
  <si>
    <t>REALIZAR VIA</t>
  </si>
  <si>
    <t>RECONTRUCCION PASEO DE LA BAHIA, PARQUE NAVAS Y CORAL CABLES</t>
  </si>
  <si>
    <t xml:space="preserve">CONSTRUCCIÓN DE OBRAS PARA LA PREVENCION Y CONTROL DE INUNDACIONES EN LOS BARRIOS </t>
  </si>
  <si>
    <t>Crédito interno Findeter Infraestructura de obra</t>
  </si>
  <si>
    <t xml:space="preserve">AVANCE PROYECTO CONSTRUCCIÓN DE OBRAS PARA LA PREVENCION Y CONTROL DE INUNDACIONES EN LOS BARRIOS </t>
  </si>
  <si>
    <t>MEJORAMIENTO MEDIANTE LA CONSTRUCCIÓN DE PAVIMENTO RÍGIDO DE LA VÍA DE INTERCONEXIÓN ENTRE LA GLORIETA EL POZÓN Y LA VÍA AL MAR A LA ALTURA DE TIERRA BAJA, EN EL DISTRITO DE CARTAGENA DE INDIAS, DEPARTAMENTO DE BOLÍVAR</t>
  </si>
  <si>
    <t>Mejorar los niveles de servicio del corredor vial existente entre la glorieta del barrio el pozón y la vía al mar, en la ciudad de Cartagena de 
Indias.</t>
  </si>
  <si>
    <t>Recuperar y adecuar el corredor vial existente entre la glorieta del pozón y la vía al mar.</t>
  </si>
  <si>
    <t>Vía terciaria mejorada</t>
  </si>
  <si>
    <t>REALIZAR EXCAVACIONES Y RELLENOS</t>
  </si>
  <si>
    <t>REALIZAR PAVIMENTO RIGIDO</t>
  </si>
  <si>
    <t>REALIZAR ESTRUCTURAS Y DRENAJES</t>
  </si>
  <si>
    <t>REALIZAR SEÑALIZACION</t>
  </si>
  <si>
    <t>REALIZAR URBANISMO</t>
  </si>
  <si>
    <t>REALIZAR INSTALACION DE ALUMBRADO PUBLICO</t>
  </si>
  <si>
    <t>REALIZAR ASEO GENERAL</t>
  </si>
  <si>
    <t>Crédito Interno Banco Av Villas</t>
  </si>
  <si>
    <t>72XXXXXXX</t>
  </si>
  <si>
    <t>EJECUCIÓN PRESUPUESTAL S.I.D SEPTIEMBRE 15 2025</t>
  </si>
  <si>
    <t>AVANCE PROYECTO RECUPERACION URBANISTICA Y TERRITORIAL - OBRAS DE DEMOLICION DERIVADAS DE FALLOS, SENTENCIAS Y SANCIONES EN EL DISTRITO DE CARTAGENA DE INDIAS</t>
  </si>
  <si>
    <t>AVANCE PROYECTO MEJORAMIENTO MEDIANTE LA CONSTRUCCIÓN DE PAVIMENTO RÍGIDO DE LA VÍA DE INTERCONEXIÓN ENTRE LA GLORIETA EL POZÓN Y LA VÍA AL MAR A LA ALTURA DE TIERRA BAJA, EN EL DISTRITO DE CARTAGENA DE INDIAS, DEPARTAMENTO DE BOLÍVAR</t>
  </si>
  <si>
    <t>CONSTRUCCION MEJORAMIENTO Y REHABILITACIÓN DE VÍAS PARA EL DESARROLLO Y LA FELICIDAD EN EL DISTRITO DE CARTAGENA DE INDIAS</t>
  </si>
  <si>
    <t>Mejorar los niveles  de  movilidad en el tránsito vehicular en las tres localidades del Distrito de Cartagena de Indias.</t>
  </si>
  <si>
    <t>Mejorar el estado de la malla vial en las 3 localidades del Distrito de Cartagena de Indias</t>
  </si>
  <si>
    <t xml:space="preserve">Vía urbana mejorada </t>
  </si>
  <si>
    <t>REALIZAR DEMOLICIONES</t>
  </si>
  <si>
    <t>REALIZAR PAVIMENTOS</t>
  </si>
  <si>
    <t>REALIZAR OBRAS COMPLEMENTARIAS</t>
  </si>
  <si>
    <t>REALZAR PMT</t>
  </si>
  <si>
    <t>Construcción MEJORAMIENTO Y REHABILITACIÓN DE VÍAS PARA EL DESARROLLO Y LA FELICIDAD EN EL DISTRITO DE   Cartagena 
de Indias</t>
  </si>
  <si>
    <t>AVANCE PROYECTO CONSTRUCCION MEJORAMIENTO Y REHABILITACIÓN DE VÍAS PARA EL DESARROLLO Y LA FELICIDAD EN EL DISTRITO DE CARTAGENA DE INDIAS</t>
  </si>
  <si>
    <t>REALIZAR PRELIMINARES Y DEMOLICIONES</t>
  </si>
  <si>
    <t>REALIZAR CONCRETOS Y OBRAS COMPLEMENTARIAS</t>
  </si>
  <si>
    <t>REALIZAR SISTEMA DE DRENAJE DE AGUAS LLUVIAS</t>
  </si>
  <si>
    <t>REALIZAR SEÑALIZACION Y SEGURIDAD VIAL</t>
  </si>
  <si>
    <t>REALIZAR OBRAS DE URBANISMO Y COMPLEMENTARIAS</t>
  </si>
  <si>
    <t>REALIZAR PLAN DE MITIGACION AMBIENTAL</t>
  </si>
  <si>
    <t>MEJORAMIENTO EN CONCRETO RIGIDO DE LA CALLE 30 PARQUE DE LA MARINA, CENTRO HISTORICO, DISTRITO DE CARTAGENA DE INDIAS</t>
  </si>
  <si>
    <t>Mejorar los niveles de movilidad en el tránsito vehicular en el sector del parque de la marina y vías aledañas a la plazoleta del Hotel Santa
Teresa en el centro histórico, del Distrito de Cartagena de Indias.</t>
  </si>
  <si>
    <t>Mejorar el estado de la malla vial en el sector del parque de la marina y vías aledañas a la plazoleta del Hotel Santa Teresa en el centro
histórico, del Distrito de Cartagena de Indias.</t>
  </si>
  <si>
    <t>Vía urbana mejorada</t>
  </si>
  <si>
    <t>AVANCE PROYECTO MEJORAMIENTO EN CONCRETO RIGIDO DE LA CALLE 30 PARQUE DE LA MARINA, CENTRO HISTORICO, DISTRITO DE CARTAGENA DE INDIAS</t>
  </si>
  <si>
    <t>AVANCE PROYECTO Construcción DEL GRAN MALECON DEL MAR, OBRA DE FORTALECIMIENTO DE LA INFRAESTRUCTURA DE TRANSPORTE SOSTENIBLE, LA CONECTIVIDAD Y EL IMPULSO DEL TURISMO EN EL</t>
  </si>
  <si>
    <t>CONSTRUCCIÓN DEL PATIO TALLER Y ESTACION DE CARGA PARA EL SISTEMA DE CARROZAS ELECTRICAS EN EL DISTRITO DE CARTAGENA DE INDIAS</t>
  </si>
  <si>
    <t>AVANCE PROYECTO CONSTRUCCIÓN DEL PATIO TALLER Y ESTACION DE CARGA PARA EL SISTEMA DE CARROZAS ELECTRICAS EN EL DISTRITO DE CARTAGENA DE INDIAS</t>
  </si>
  <si>
    <t>Mejorar la operación y sostenibilidad del sistema de carrozas eléctricas, en el Distrito de Cartagena de Indias.</t>
  </si>
  <si>
    <t>Limitaciones en la operación y sostenibilidad del sistema de carrozas eléctricas, en el Distrito de Cartagena de Indias.</t>
  </si>
  <si>
    <t>Estaciones construidas</t>
  </si>
  <si>
    <t>REALIZAR ESTRUCTURAS EN CONCRETO Y METALICA</t>
  </si>
  <si>
    <t>REALIZAR MAMPOSTERIA Y ACABADOS</t>
  </si>
  <si>
    <t>REALIZAR INSTALACIONES ELECTRICAS</t>
  </si>
  <si>
    <t>GERENCIA INTEGRAL</t>
  </si>
  <si>
    <t>CONSTRUCCIÓN DEL PATIO TALLER Y ESTACION</t>
  </si>
  <si>
    <t>JUNIO</t>
  </si>
  <si>
    <t>INGRESOS CORRIENTES DE DESTINACIÓN ESPECIFICA ICDE- ICA</t>
  </si>
  <si>
    <t>INGRESOS CORRIENTES DE DESTINACIÓN ESPECIFICA ICDE- IPU</t>
  </si>
  <si>
    <t>CONSTRUCCIÓN DEL PATIO TALLER Y ESTACIÓN DE CARGA PARA EL SISTEMA DE CARROZAS ELÉCTRICAS EN EL DISTRITO DE CARTAGENA DE INDIAS</t>
  </si>
  <si>
    <t>MEJORAMIENTO EN CONCRETO RÍGIDO DE LA CALLE 30 PARQUE DE LA MARINA, CENTRO HISTÓRICO, DISTRITO DE CARTAGENA DE INDIAS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</si>
</sst>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 #,##0.00;[Red]\-&quot;$&quot;\ #,##0.00"/>
    <numFmt numFmtId="44" formatCode="_-&quot;$&quot;\ * #,##0.00_-;\-&quot;$&quot;\ * #,##0.00_-;_-&quot;$&quot;\ * &quot;-&quot;??_-;_-@_-"/>
    <numFmt numFmtId="43" formatCode="_-* #,##0.00_-;\-* #,##0.00_-;_-* &quot;-&quot;??_-;_-@_-"/>
    <numFmt numFmtId="164" formatCode="&quot;$&quot;\ #,##0.00"/>
    <numFmt numFmtId="165" formatCode="#,##0.0"/>
    <numFmt numFmtId="166" formatCode="_-[$$-240A]\ * #,##0.00_-;\-[$$-240A]\ * #,##0.00_-;_-[$$-240A]\ * &quot;-&quot;??_-;_-@_-"/>
    <numFmt numFmtId="167" formatCode="0.0%"/>
    <numFmt numFmtId="168" formatCode="0.000"/>
    <numFmt numFmtId="169" formatCode="_-[$$-409]* #,##0.00_ ;_-[$$-409]* \-#,##0.00\ ;_-[$$-409]* &quot;-&quot;??_ ;_-@_ "/>
  </numFmts>
  <fonts count="53">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sz val="11"/>
      <name val="Tahoma"/>
      <family val="2"/>
    </font>
    <font>
      <b/>
      <sz val="9"/>
      <color rgb="FF000000"/>
      <name val="Tahoma"/>
      <family val="2"/>
    </font>
    <font>
      <sz val="9"/>
      <color rgb="FF000000"/>
      <name val="Tahoma"/>
      <family val="2"/>
    </font>
    <font>
      <sz val="12"/>
      <color theme="1"/>
      <name val="Tahoma"/>
      <family val="2"/>
    </font>
    <font>
      <sz val="11"/>
      <color rgb="FF000000"/>
      <name val="Aptos Narrow"/>
      <scheme val="minor"/>
    </font>
    <font>
      <sz val="9"/>
      <color theme="1"/>
      <name val="Aptos Narrow"/>
      <family val="2"/>
      <scheme val="minor"/>
    </font>
    <font>
      <b/>
      <sz val="11"/>
      <name val="Aptos"/>
      <family val="2"/>
    </font>
    <font>
      <b/>
      <sz val="20"/>
      <color theme="1"/>
      <name val="Tahoma"/>
      <family val="2"/>
    </font>
    <font>
      <b/>
      <sz val="16"/>
      <color theme="1"/>
      <name val="Aptos Narrow"/>
      <scheme val="minor"/>
    </font>
    <font>
      <sz val="11"/>
      <name val="Aptos Narrow"/>
      <family val="2"/>
      <scheme val="minor"/>
    </font>
    <font>
      <sz val="11"/>
      <name val="Aptos Narrow"/>
      <scheme val="minor"/>
    </font>
    <font>
      <sz val="14"/>
      <name val="Aptos Narrow"/>
      <family val="2"/>
      <scheme val="minor"/>
    </font>
    <font>
      <b/>
      <sz val="22"/>
      <color theme="1"/>
      <name val="Aptos Narrow"/>
      <scheme val="minor"/>
    </font>
    <font>
      <b/>
      <sz val="18"/>
      <color theme="1"/>
      <name val="Aptos Narrow"/>
      <scheme val="minor"/>
    </font>
    <font>
      <b/>
      <sz val="11"/>
      <color theme="4"/>
      <name val="Aptos Narrow"/>
      <scheme val="minor"/>
    </font>
    <font>
      <sz val="14"/>
      <color theme="1"/>
      <name val="Arial"/>
      <family val="2"/>
    </font>
    <font>
      <b/>
      <sz val="14"/>
      <color theme="1"/>
      <name val="Arial"/>
      <family val="2"/>
    </font>
    <font>
      <b/>
      <sz val="12"/>
      <color theme="1"/>
      <name val="Aptos Narrow"/>
      <scheme val="minor"/>
    </font>
    <font>
      <b/>
      <sz val="18"/>
      <name val="Aptos Narrow"/>
      <scheme val="minor"/>
    </font>
    <font>
      <b/>
      <sz val="16"/>
      <name val="Aptos Narrow"/>
      <scheme val="minor"/>
    </font>
    <font>
      <b/>
      <sz val="20"/>
      <name val="Aptos Narrow"/>
      <scheme val="minor"/>
    </font>
    <font>
      <sz val="9"/>
      <name val="Sans Serif"/>
    </font>
    <font>
      <b/>
      <sz val="14"/>
      <color theme="1"/>
      <name val="Aptos Narrow"/>
      <scheme val="minor"/>
    </font>
    <font>
      <b/>
      <sz val="20"/>
      <color theme="1"/>
      <name val="Aptos Narrow"/>
      <scheme val="minor"/>
    </font>
    <font>
      <b/>
      <sz val="28"/>
      <name val="Aptos Narrow"/>
      <scheme val="minor"/>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C9B"/>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rgb="FFFF00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296">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0" fillId="0" borderId="0" xfId="0" applyAlignment="1">
      <alignment horizontal="center" vertical="center"/>
    </xf>
    <xf numFmtId="0" fontId="21" fillId="0" borderId="1" xfId="1" applyFont="1" applyBorder="1" applyAlignment="1">
      <alignment horizontal="center" vertical="center"/>
    </xf>
    <xf numFmtId="0" fontId="25" fillId="3"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8" fillId="2" borderId="1" xfId="0" applyFont="1" applyFill="1" applyBorder="1" applyAlignment="1">
      <alignment horizontal="center" vertical="center"/>
    </xf>
    <xf numFmtId="9" fontId="0" fillId="2" borderId="1" xfId="7" applyFont="1" applyFill="1" applyBorder="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1"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25" fillId="8"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64" fontId="0" fillId="0" borderId="0" xfId="0" applyNumberFormat="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5"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9" fontId="0" fillId="2" borderId="1" xfId="7" applyFont="1" applyFill="1" applyBorder="1" applyAlignment="1">
      <alignment horizontal="center" vertical="center" wrapText="1"/>
    </xf>
    <xf numFmtId="9" fontId="35" fillId="2"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9" fontId="37" fillId="2" borderId="1" xfId="7" applyFont="1" applyFill="1" applyBorder="1" applyAlignment="1">
      <alignment horizontal="center" vertical="center"/>
    </xf>
    <xf numFmtId="0" fontId="38"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9" fontId="0" fillId="2" borderId="0" xfId="7" applyFont="1" applyFill="1" applyAlignment="1">
      <alignment horizontal="center" vertical="center"/>
    </xf>
    <xf numFmtId="0" fontId="25"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9" fontId="35" fillId="2" borderId="22" xfId="0" applyNumberFormat="1" applyFont="1" applyFill="1" applyBorder="1" applyAlignment="1">
      <alignment horizontal="center" vertical="center" wrapText="1"/>
    </xf>
    <xf numFmtId="9" fontId="35" fillId="2" borderId="21" xfId="0" applyNumberFormat="1" applyFont="1" applyFill="1" applyBorder="1" applyAlignment="1">
      <alignment horizontal="center" vertical="center" wrapText="1"/>
    </xf>
    <xf numFmtId="9" fontId="35" fillId="2" borderId="23" xfId="0" applyNumberFormat="1" applyFont="1" applyFill="1" applyBorder="1" applyAlignment="1">
      <alignment horizontal="center" vertical="center" wrapText="1"/>
    </xf>
    <xf numFmtId="0" fontId="0" fillId="2" borderId="0" xfId="0" applyFill="1" applyBorder="1" applyAlignment="1">
      <alignment horizontal="center" vertical="center"/>
    </xf>
    <xf numFmtId="0" fontId="21" fillId="0" borderId="0" xfId="1"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xf>
    <xf numFmtId="0" fontId="0" fillId="2" borderId="1" xfId="0" applyFill="1" applyBorder="1" applyAlignment="1">
      <alignment vertical="center" wrapText="1"/>
    </xf>
    <xf numFmtId="0" fontId="0" fillId="2" borderId="18" xfId="0" applyFill="1" applyBorder="1" applyAlignment="1">
      <alignment vertical="center" wrapText="1"/>
    </xf>
    <xf numFmtId="0" fontId="0" fillId="2" borderId="19" xfId="0" applyFill="1" applyBorder="1" applyAlignment="1">
      <alignment vertical="center" wrapText="1"/>
    </xf>
    <xf numFmtId="0" fontId="44" fillId="2" borderId="1" xfId="1" applyFont="1" applyFill="1" applyBorder="1" applyAlignment="1">
      <alignment horizontal="left" vertical="center"/>
    </xf>
    <xf numFmtId="0" fontId="8" fillId="2" borderId="0" xfId="0" applyFont="1" applyFill="1"/>
    <xf numFmtId="0" fontId="41" fillId="2" borderId="3" xfId="0" applyFont="1" applyFill="1" applyBorder="1" applyAlignment="1"/>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8" fillId="0" borderId="0" xfId="0" applyFont="1" applyFill="1" applyAlignment="1">
      <alignment horizontal="center" vertical="center"/>
    </xf>
    <xf numFmtId="0" fontId="31" fillId="0" borderId="1" xfId="0" applyFont="1" applyFill="1" applyBorder="1" applyAlignment="1">
      <alignment horizontal="center" vertical="center" wrapText="1"/>
    </xf>
    <xf numFmtId="3"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34" fillId="0" borderId="1" xfId="0" applyFont="1" applyFill="1" applyBorder="1" applyAlignment="1">
      <alignment horizontal="center" vertical="center" wrapText="1"/>
    </xf>
    <xf numFmtId="0" fontId="37" fillId="2" borderId="0" xfId="0" applyFont="1" applyFill="1" applyAlignment="1">
      <alignment horizontal="center" vertical="center"/>
    </xf>
    <xf numFmtId="0" fontId="0" fillId="0" borderId="1" xfId="0" applyFill="1" applyBorder="1" applyAlignment="1">
      <alignment vertical="center" wrapText="1"/>
    </xf>
    <xf numFmtId="0" fontId="0" fillId="2" borderId="1" xfId="0" applyFill="1" applyBorder="1" applyAlignment="1">
      <alignment horizontal="center" vertical="center" wrapText="1"/>
    </xf>
    <xf numFmtId="0" fontId="0" fillId="0" borderId="0" xfId="0" applyFill="1" applyAlignment="1">
      <alignment horizontal="center" vertical="center"/>
    </xf>
    <xf numFmtId="0" fontId="37" fillId="0" borderId="0" xfId="0" applyFont="1" applyFill="1" applyAlignment="1">
      <alignment horizontal="center" vertical="center"/>
    </xf>
    <xf numFmtId="9" fontId="0" fillId="0" borderId="0" xfId="7" applyFont="1" applyFill="1" applyAlignment="1">
      <alignment horizontal="center" vertical="center"/>
    </xf>
    <xf numFmtId="9" fontId="40" fillId="0" borderId="1" xfId="7" applyFont="1" applyFill="1" applyBorder="1" applyAlignment="1">
      <alignment horizontal="center" vertical="center" wrapText="1"/>
    </xf>
    <xf numFmtId="0" fontId="31" fillId="0" borderId="1" xfId="0" applyFont="1" applyFill="1" applyBorder="1" applyAlignment="1">
      <alignment horizontal="center" wrapText="1"/>
    </xf>
    <xf numFmtId="164" fontId="27" fillId="0" borderId="1" xfId="0" applyNumberFormat="1" applyFont="1" applyFill="1" applyBorder="1" applyAlignment="1">
      <alignment horizontal="center" vertical="center"/>
    </xf>
    <xf numFmtId="0" fontId="0" fillId="2" borderId="20" xfId="0" applyFill="1" applyBorder="1" applyAlignment="1">
      <alignment horizontal="center" vertical="center"/>
    </xf>
    <xf numFmtId="0" fontId="37" fillId="0" borderId="1" xfId="0" applyFont="1" applyFill="1" applyBorder="1" applyAlignment="1">
      <alignment horizontal="center" vertical="center"/>
    </xf>
    <xf numFmtId="0" fontId="27" fillId="0" borderId="1" xfId="0" applyFont="1" applyFill="1" applyBorder="1" applyAlignment="1">
      <alignment horizontal="center" vertical="center"/>
    </xf>
    <xf numFmtId="17" fontId="0" fillId="0"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68" fontId="0" fillId="2" borderId="1" xfId="0" applyNumberFormat="1" applyFill="1" applyBorder="1" applyAlignment="1">
      <alignment horizontal="center" vertical="center" wrapText="1"/>
    </xf>
    <xf numFmtId="9" fontId="0" fillId="0" borderId="1" xfId="7" applyFont="1" applyFill="1" applyBorder="1" applyAlignment="1">
      <alignment horizontal="center" vertical="center"/>
    </xf>
    <xf numFmtId="8" fontId="27" fillId="0" borderId="1" xfId="0" applyNumberFormat="1" applyFont="1" applyFill="1" applyBorder="1" applyAlignment="1">
      <alignment horizontal="center" vertical="center"/>
    </xf>
    <xf numFmtId="0" fontId="0" fillId="14" borderId="0" xfId="0" applyFill="1" applyAlignment="1">
      <alignment horizontal="center" vertical="center"/>
    </xf>
    <xf numFmtId="0" fontId="27" fillId="0" borderId="1" xfId="0" applyFon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wrapText="1"/>
    </xf>
    <xf numFmtId="164" fontId="0" fillId="2" borderId="0" xfId="0" applyNumberFormat="1" applyFill="1" applyBorder="1" applyAlignment="1">
      <alignment horizontal="center" vertical="center"/>
    </xf>
    <xf numFmtId="8" fontId="41" fillId="0" borderId="27" xfId="0" applyNumberFormat="1" applyFont="1" applyBorder="1" applyAlignment="1">
      <alignment horizontal="center" vertical="center"/>
    </xf>
    <xf numFmtId="0" fontId="0" fillId="0" borderId="0" xfId="0" applyBorder="1" applyAlignment="1">
      <alignment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3" fillId="2" borderId="1" xfId="0" applyFont="1" applyFill="1" applyBorder="1" applyAlignment="1">
      <alignment horizontal="center"/>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36" fillId="9" borderId="2" xfId="0" applyFont="1" applyFill="1" applyBorder="1" applyAlignment="1">
      <alignment horizontal="center" vertical="center" wrapText="1"/>
    </xf>
    <xf numFmtId="0" fontId="36" fillId="9"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41" fillId="2" borderId="2" xfId="0" applyFont="1" applyFill="1" applyBorder="1" applyAlignment="1">
      <alignment horizontal="center"/>
    </xf>
    <xf numFmtId="0" fontId="41" fillId="2" borderId="3" xfId="0" applyFont="1" applyFill="1" applyBorder="1" applyAlignment="1">
      <alignment horizontal="center"/>
    </xf>
    <xf numFmtId="0" fontId="5" fillId="0" borderId="1"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3" fillId="0" borderId="1" xfId="0" applyFont="1" applyBorder="1" applyAlignment="1">
      <alignment horizontal="center" vertical="center" wrapText="1"/>
    </xf>
    <xf numFmtId="0" fontId="27" fillId="10" borderId="16"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27" fillId="10" borderId="17" xfId="0" applyFont="1" applyFill="1" applyBorder="1" applyAlignment="1">
      <alignment horizontal="center" vertical="center" wrapText="1"/>
    </xf>
    <xf numFmtId="9" fontId="0" fillId="0" borderId="1" xfId="7" applyFont="1" applyFill="1" applyBorder="1" applyAlignment="1">
      <alignment horizontal="center" vertical="center"/>
    </xf>
    <xf numFmtId="0" fontId="2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166" fontId="14" fillId="0" borderId="1" xfId="0" applyNumberFormat="1" applyFont="1" applyFill="1" applyBorder="1" applyAlignment="1">
      <alignment horizontal="center" vertical="center" wrapText="1"/>
    </xf>
    <xf numFmtId="10" fontId="14" fillId="0" borderId="1" xfId="7" applyNumberFormat="1" applyFont="1" applyFill="1" applyBorder="1" applyAlignment="1">
      <alignment horizontal="center" vertical="center" wrapText="1"/>
    </xf>
    <xf numFmtId="167" fontId="14" fillId="0" borderId="1" xfId="7" applyNumberFormat="1" applyFont="1" applyFill="1" applyBorder="1" applyAlignment="1">
      <alignment horizontal="center" vertical="center" wrapText="1"/>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9" fontId="27" fillId="0" borderId="1" xfId="7" applyFont="1" applyFill="1" applyBorder="1" applyAlignment="1">
      <alignment horizontal="center" vertical="center"/>
    </xf>
    <xf numFmtId="8" fontId="27" fillId="0" borderId="1" xfId="0" applyNumberFormat="1" applyFont="1" applyFill="1" applyBorder="1" applyAlignment="1">
      <alignment horizontal="center" vertical="center"/>
    </xf>
    <xf numFmtId="44" fontId="0" fillId="0" borderId="1" xfId="8" applyFont="1" applyFill="1" applyBorder="1" applyAlignment="1">
      <alignment horizontal="center" vertical="center"/>
    </xf>
    <xf numFmtId="44" fontId="27" fillId="0" borderId="1" xfId="8" applyFont="1" applyFill="1" applyBorder="1" applyAlignment="1">
      <alignment horizontal="center" vertical="center"/>
    </xf>
    <xf numFmtId="10" fontId="27" fillId="0" borderId="1" xfId="7" applyNumberFormat="1" applyFont="1" applyFill="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0" fillId="0" borderId="1" xfId="0" applyFill="1" applyBorder="1" applyAlignment="1">
      <alignment horizontal="center" vertical="center"/>
    </xf>
    <xf numFmtId="164" fontId="27" fillId="0" borderId="1" xfId="0" applyNumberFormat="1" applyFont="1" applyFill="1" applyBorder="1" applyAlignment="1">
      <alignment horizontal="center" vertical="center"/>
    </xf>
    <xf numFmtId="0" fontId="0" fillId="0" borderId="4" xfId="0" applyFill="1" applyBorder="1" applyAlignment="1">
      <alignment horizontal="center" vertical="center"/>
    </xf>
    <xf numFmtId="0" fontId="6"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5" fillId="13" borderId="28" xfId="0" applyFont="1" applyFill="1" applyBorder="1" applyAlignment="1">
      <alignment horizontal="center" vertical="center" wrapText="1"/>
    </xf>
    <xf numFmtId="9" fontId="5" fillId="13" borderId="28" xfId="7" applyFont="1" applyFill="1" applyBorder="1" applyAlignment="1">
      <alignment horizontal="center" vertical="center" wrapText="1"/>
    </xf>
    <xf numFmtId="164" fontId="5" fillId="0" borderId="18"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9" fontId="40" fillId="2" borderId="20" xfId="7" applyFont="1" applyFill="1" applyBorder="1" applyAlignment="1">
      <alignment horizontal="center" vertical="center" wrapText="1"/>
    </xf>
    <xf numFmtId="0" fontId="42" fillId="2" borderId="20" xfId="0" applyFont="1" applyFill="1" applyBorder="1" applyAlignment="1">
      <alignment horizontal="center" vertical="center" wrapText="1"/>
    </xf>
    <xf numFmtId="9" fontId="0" fillId="0" borderId="1" xfId="7" applyFont="1" applyFill="1" applyBorder="1" applyAlignment="1">
      <alignment vertical="center"/>
    </xf>
    <xf numFmtId="9" fontId="45" fillId="0" borderId="1" xfId="7" applyFont="1" applyFill="1" applyBorder="1" applyAlignment="1">
      <alignment horizontal="center" vertical="center"/>
    </xf>
    <xf numFmtId="167" fontId="45" fillId="0" borderId="1" xfId="7"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5" fillId="0" borderId="1" xfId="0" applyFont="1" applyFill="1" applyBorder="1" applyAlignment="1">
      <alignment vertical="center" wrapText="1"/>
    </xf>
    <xf numFmtId="0" fontId="32" fillId="0" borderId="1" xfId="0" applyFont="1" applyFill="1" applyBorder="1" applyAlignment="1">
      <alignment vertical="center" wrapText="1"/>
    </xf>
    <xf numFmtId="0" fontId="0" fillId="0" borderId="1" xfId="0" applyFill="1" applyBorder="1" applyAlignment="1">
      <alignment horizontal="center" wrapText="1"/>
    </xf>
    <xf numFmtId="0" fontId="26" fillId="0" borderId="1" xfId="0" applyFont="1" applyFill="1" applyBorder="1" applyAlignment="1">
      <alignment horizontal="center" vertical="center" wrapText="1"/>
    </xf>
    <xf numFmtId="9" fontId="0" fillId="0" borderId="1" xfId="7" applyFont="1" applyFill="1" applyBorder="1" applyAlignment="1">
      <alignment horizontal="center" vertical="center" wrapText="1"/>
    </xf>
    <xf numFmtId="0" fontId="31" fillId="0" borderId="1" xfId="0" applyFont="1" applyFill="1" applyBorder="1" applyAlignment="1">
      <alignment vertical="center" wrapText="1"/>
    </xf>
    <xf numFmtId="1" fontId="0" fillId="0" borderId="1" xfId="0" applyNumberFormat="1" applyFill="1" applyBorder="1" applyAlignment="1">
      <alignment horizontal="left" wrapText="1"/>
    </xf>
    <xf numFmtId="166" fontId="0" fillId="0" borderId="1" xfId="0" applyNumberFormat="1" applyFill="1" applyBorder="1" applyAlignment="1">
      <alignment horizontal="center" vertical="center" wrapText="1"/>
    </xf>
    <xf numFmtId="9" fontId="50" fillId="0" borderId="1" xfId="7" applyFont="1" applyFill="1" applyBorder="1" applyAlignment="1">
      <alignment horizontal="center" vertical="center"/>
    </xf>
    <xf numFmtId="0" fontId="27"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27" fillId="0" borderId="1" xfId="0" applyFont="1" applyFill="1" applyBorder="1" applyAlignment="1">
      <alignment horizontal="center" vertical="center" wrapText="1"/>
    </xf>
    <xf numFmtId="1" fontId="0" fillId="0" borderId="1" xfId="0" applyNumberFormat="1" applyFill="1" applyBorder="1" applyAlignment="1">
      <alignment vertical="center" wrapText="1"/>
    </xf>
    <xf numFmtId="0" fontId="0" fillId="0" borderId="1" xfId="0" applyFill="1" applyBorder="1" applyAlignment="1">
      <alignment horizontal="center"/>
    </xf>
    <xf numFmtId="164" fontId="0" fillId="0" borderId="1" xfId="0" applyNumberFormat="1" applyFill="1" applyBorder="1" applyAlignment="1">
      <alignment vertical="center"/>
    </xf>
    <xf numFmtId="164" fontId="0" fillId="0" borderId="1" xfId="0" applyNumberFormat="1" applyFill="1" applyBorder="1" applyAlignment="1">
      <alignment horizontal="center" vertical="center" wrapText="1"/>
    </xf>
    <xf numFmtId="17"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wrapText="1"/>
    </xf>
    <xf numFmtId="17" fontId="0" fillId="0" borderId="1" xfId="0" applyNumberFormat="1" applyFill="1" applyBorder="1" applyAlignment="1">
      <alignment vertical="center"/>
    </xf>
    <xf numFmtId="164" fontId="0" fillId="0" borderId="1" xfId="8" applyNumberFormat="1" applyFont="1" applyFill="1" applyBorder="1" applyAlignment="1">
      <alignment horizontal="right" vertical="center"/>
    </xf>
    <xf numFmtId="0" fontId="0" fillId="0" borderId="1" xfId="0" applyFill="1" applyBorder="1" applyAlignment="1">
      <alignment horizontal="left"/>
    </xf>
    <xf numFmtId="169" fontId="14" fillId="0" borderId="1" xfId="0" applyNumberFormat="1" applyFont="1" applyFill="1" applyBorder="1" applyAlignment="1">
      <alignment horizontal="center" vertical="center" wrapText="1"/>
    </xf>
    <xf numFmtId="9" fontId="14" fillId="0" borderId="1" xfId="7" applyFont="1" applyFill="1" applyBorder="1" applyAlignment="1">
      <alignment horizontal="center" vertical="center" wrapText="1"/>
    </xf>
    <xf numFmtId="0" fontId="26" fillId="0" borderId="1" xfId="0" applyFont="1" applyFill="1" applyBorder="1" applyAlignment="1">
      <alignment vertical="center" wrapText="1"/>
    </xf>
    <xf numFmtId="9" fontId="37" fillId="0" borderId="1" xfId="7" applyFont="1" applyFill="1" applyBorder="1" applyAlignment="1">
      <alignment horizontal="center" vertical="center"/>
    </xf>
    <xf numFmtId="1" fontId="0" fillId="0" borderId="1" xfId="0" applyNumberFormat="1" applyFill="1" applyBorder="1" applyAlignment="1">
      <alignment horizontal="center" wrapText="1"/>
    </xf>
    <xf numFmtId="0" fontId="31" fillId="0" borderId="1" xfId="0" applyFont="1" applyFill="1" applyBorder="1" applyAlignment="1">
      <alignment horizontal="center" wrapText="1"/>
    </xf>
    <xf numFmtId="1" fontId="0" fillId="0" borderId="1" xfId="0" applyNumberFormat="1" applyFill="1" applyBorder="1" applyAlignment="1">
      <alignment vertical="center"/>
    </xf>
    <xf numFmtId="164" fontId="0" fillId="0" borderId="1" xfId="0" applyNumberFormat="1" applyFill="1" applyBorder="1" applyAlignment="1">
      <alignment horizontal="center" vertical="center"/>
    </xf>
    <xf numFmtId="0" fontId="0" fillId="0" borderId="1" xfId="0" applyNumberFormat="1" applyFill="1" applyBorder="1" applyAlignment="1">
      <alignment horizontal="center" vertical="center"/>
    </xf>
    <xf numFmtId="0" fontId="28" fillId="0" borderId="1" xfId="0" applyFont="1" applyFill="1" applyBorder="1" applyAlignment="1">
      <alignment horizontal="center" vertical="center" wrapText="1"/>
    </xf>
    <xf numFmtId="1"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8"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9" fontId="0" fillId="0" borderId="1" xfId="0" applyNumberFormat="1" applyFill="1" applyBorder="1" applyAlignment="1">
      <alignment vertical="center"/>
    </xf>
    <xf numFmtId="0" fontId="49" fillId="0" borderId="1" xfId="0" applyFont="1" applyFill="1" applyBorder="1" applyAlignment="1">
      <alignment horizontal="center" vertical="center" wrapText="1"/>
    </xf>
    <xf numFmtId="9" fontId="0" fillId="0" borderId="1" xfId="7" applyFont="1" applyFill="1" applyBorder="1" applyAlignment="1">
      <alignment horizontal="center" vertical="center" wrapText="1"/>
    </xf>
    <xf numFmtId="0" fontId="42" fillId="0" borderId="1" xfId="0" applyFont="1" applyFill="1" applyBorder="1" applyAlignment="1">
      <alignment horizontal="center" vertical="center" wrapText="1"/>
    </xf>
    <xf numFmtId="9" fontId="0" fillId="0" borderId="1" xfId="7" applyFont="1" applyFill="1" applyBorder="1" applyAlignment="1">
      <alignment vertical="center" wrapText="1"/>
    </xf>
    <xf numFmtId="44" fontId="0" fillId="0" borderId="1" xfId="8" applyFont="1" applyFill="1" applyBorder="1" applyAlignment="1">
      <alignment vertical="center"/>
    </xf>
    <xf numFmtId="169" fontId="0" fillId="0" borderId="1" xfId="0" applyNumberFormat="1" applyFill="1" applyBorder="1" applyAlignment="1">
      <alignment wrapText="1"/>
    </xf>
    <xf numFmtId="0" fontId="25" fillId="0" borderId="1" xfId="0" applyFont="1" applyFill="1" applyBorder="1" applyAlignment="1">
      <alignment horizontal="center" vertical="center" wrapText="1"/>
    </xf>
    <xf numFmtId="8" fontId="41" fillId="0" borderId="24" xfId="0" applyNumberFormat="1" applyFont="1" applyBorder="1" applyAlignment="1">
      <alignment horizontal="center" vertical="center"/>
    </xf>
    <xf numFmtId="8" fontId="41" fillId="0" borderId="1" xfId="0" applyNumberFormat="1" applyFont="1" applyBorder="1" applyAlignment="1">
      <alignment horizontal="center" vertical="center"/>
    </xf>
    <xf numFmtId="0" fontId="42" fillId="2" borderId="18" xfId="0" applyFont="1" applyFill="1" applyBorder="1" applyAlignment="1">
      <alignment horizontal="center" vertical="center" wrapText="1"/>
    </xf>
    <xf numFmtId="10" fontId="46" fillId="2" borderId="1" xfId="7" applyNumberFormat="1" applyFont="1" applyFill="1" applyBorder="1" applyAlignment="1">
      <alignment horizontal="center" vertical="center"/>
    </xf>
    <xf numFmtId="10" fontId="47" fillId="2" borderId="1" xfId="7" applyNumberFormat="1" applyFont="1" applyFill="1" applyBorder="1" applyAlignment="1">
      <alignment horizontal="center" vertical="center"/>
    </xf>
    <xf numFmtId="9" fontId="51" fillId="0" borderId="1" xfId="7" applyFont="1" applyBorder="1" applyAlignment="1">
      <alignment horizontal="center" vertical="center"/>
    </xf>
    <xf numFmtId="166" fontId="41" fillId="0" borderId="1" xfId="0" applyNumberFormat="1" applyFont="1" applyBorder="1" applyAlignment="1">
      <alignment horizontal="center" vertical="center"/>
    </xf>
    <xf numFmtId="0" fontId="48" fillId="0" borderId="1" xfId="0" applyFont="1" applyFill="1" applyBorder="1" applyAlignment="1">
      <alignment horizontal="center" vertical="center"/>
    </xf>
    <xf numFmtId="9" fontId="52" fillId="0" borderId="1" xfId="7" applyFont="1" applyFill="1" applyBorder="1" applyAlignment="1">
      <alignment horizontal="center" vertical="center"/>
    </xf>
  </cellXfs>
  <cellStyles count="9">
    <cellStyle name="BodyStyle" xfId="5"/>
    <cellStyle name="HeaderStyle" xfId="4"/>
    <cellStyle name="Millares 2" xfId="3"/>
    <cellStyle name="Moneda" xfId="8" builtinId="4"/>
    <cellStyle name="Moneda 2" xfId="2"/>
    <cellStyle name="Normal" xfId="0" builtinId="0"/>
    <cellStyle name="Normal 2" xfId="1"/>
    <cellStyle name="Numeric" xfId="6"/>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xmlns=""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xmlns=""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xmlns=""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ACION%20REPORTADA/REPORTE%20INFRAESTRUCT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60" zoomScaleNormal="60" workbookViewId="0">
      <selection activeCell="J48" sqref="J48"/>
    </sheetView>
  </sheetViews>
  <sheetFormatPr baseColWidth="10" defaultColWidth="10.875" defaultRowHeight="15"/>
  <cols>
    <col min="1" max="1" width="34.125" style="18" customWidth="1"/>
    <col min="2" max="2" width="10.875" style="10"/>
    <col min="3" max="3" width="28.375" style="10" customWidth="1"/>
    <col min="4" max="4" width="21.375" style="10" customWidth="1"/>
    <col min="5" max="5" width="19.375" style="10" customWidth="1"/>
    <col min="6" max="6" width="27.375" style="10" customWidth="1"/>
    <col min="7" max="7" width="17.125" style="10" customWidth="1"/>
    <col min="8" max="8" width="27.375" style="10" customWidth="1"/>
    <col min="9" max="9" width="15.375" style="10" customWidth="1"/>
    <col min="10" max="10" width="17.875" style="10" customWidth="1"/>
    <col min="11" max="11" width="19.375" style="10" customWidth="1"/>
    <col min="12" max="12" width="25.375" style="10" customWidth="1"/>
    <col min="13" max="13" width="20.625" style="10" customWidth="1"/>
    <col min="14" max="15" width="10.875" style="10"/>
    <col min="16" max="16" width="16.625" style="10" customWidth="1"/>
    <col min="17" max="17" width="20.375" style="10" customWidth="1"/>
    <col min="18" max="18" width="18.625" style="10" customWidth="1"/>
    <col min="19" max="19" width="22.875" style="10" customWidth="1"/>
    <col min="20" max="20" width="22.125" style="10" customWidth="1"/>
    <col min="21" max="21" width="25.375" style="10" customWidth="1"/>
    <col min="22" max="22" width="21.125" style="10" customWidth="1"/>
    <col min="23" max="23" width="19.125" style="10" customWidth="1"/>
    <col min="24" max="24" width="17.375" style="10" customWidth="1"/>
    <col min="25" max="25" width="16.375" style="10" customWidth="1"/>
    <col min="26" max="26" width="16.125" style="10" customWidth="1"/>
    <col min="27" max="27" width="28.625" style="10" customWidth="1"/>
    <col min="28" max="28" width="19.375" style="10" customWidth="1"/>
    <col min="29" max="29" width="21.125" style="10" customWidth="1"/>
    <col min="30" max="30" width="21.875" style="10" customWidth="1"/>
    <col min="31" max="31" width="25.375" style="10" customWidth="1"/>
    <col min="32" max="32" width="22.125" style="10" customWidth="1"/>
    <col min="33" max="33" width="29.625" style="10" customWidth="1"/>
    <col min="34" max="34" width="18.625" style="10" customWidth="1"/>
    <col min="35" max="35" width="18.125" style="10" customWidth="1"/>
    <col min="36" max="36" width="22.125" style="10" customWidth="1"/>
    <col min="37" max="16384" width="10.875" style="10"/>
  </cols>
  <sheetData>
    <row r="1" spans="1:50" ht="54.75" customHeight="1">
      <c r="A1" s="126" t="s">
        <v>158</v>
      </c>
      <c r="B1" s="126"/>
      <c r="C1" s="126"/>
      <c r="D1" s="126"/>
      <c r="E1" s="126"/>
      <c r="F1" s="126"/>
      <c r="G1" s="126"/>
      <c r="H1" s="126"/>
    </row>
    <row r="2" spans="1:50" ht="33" customHeight="1">
      <c r="A2" s="130" t="s">
        <v>177</v>
      </c>
      <c r="B2" s="130"/>
      <c r="C2" s="130"/>
      <c r="D2" s="130"/>
      <c r="E2" s="130"/>
      <c r="F2" s="130"/>
      <c r="G2" s="130"/>
      <c r="H2" s="130"/>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92</v>
      </c>
      <c r="B3" s="125" t="s">
        <v>105</v>
      </c>
      <c r="C3" s="125"/>
      <c r="D3" s="125"/>
      <c r="E3" s="125"/>
      <c r="F3" s="125"/>
      <c r="G3" s="125"/>
      <c r="H3" s="125"/>
    </row>
    <row r="4" spans="1:50" ht="48" customHeight="1">
      <c r="A4" s="14" t="s">
        <v>164</v>
      </c>
      <c r="B4" s="127" t="s">
        <v>183</v>
      </c>
      <c r="C4" s="128"/>
      <c r="D4" s="128"/>
      <c r="E4" s="128"/>
      <c r="F4" s="128"/>
      <c r="G4" s="128"/>
      <c r="H4" s="129"/>
    </row>
    <row r="5" spans="1:50" ht="31.5" customHeight="1">
      <c r="A5" s="14" t="s">
        <v>182</v>
      </c>
      <c r="B5" s="125" t="s">
        <v>106</v>
      </c>
      <c r="C5" s="125"/>
      <c r="D5" s="125"/>
      <c r="E5" s="125"/>
      <c r="F5" s="125"/>
      <c r="G5" s="125"/>
      <c r="H5" s="125"/>
    </row>
    <row r="6" spans="1:50" ht="40.5" customHeight="1">
      <c r="A6" s="14" t="s">
        <v>80</v>
      </c>
      <c r="B6" s="127" t="s">
        <v>107</v>
      </c>
      <c r="C6" s="128"/>
      <c r="D6" s="128"/>
      <c r="E6" s="128"/>
      <c r="F6" s="128"/>
      <c r="G6" s="128"/>
      <c r="H6" s="129"/>
    </row>
    <row r="7" spans="1:50" ht="41.1" customHeight="1">
      <c r="A7" s="14" t="s">
        <v>98</v>
      </c>
      <c r="B7" s="125" t="s">
        <v>108</v>
      </c>
      <c r="C7" s="125"/>
      <c r="D7" s="125"/>
      <c r="E7" s="125"/>
      <c r="F7" s="125"/>
      <c r="G7" s="125"/>
      <c r="H7" s="125"/>
    </row>
    <row r="8" spans="1:50" ht="48.95" customHeight="1">
      <c r="A8" s="14" t="s">
        <v>32</v>
      </c>
      <c r="B8" s="125" t="s">
        <v>191</v>
      </c>
      <c r="C8" s="125"/>
      <c r="D8" s="125"/>
      <c r="E8" s="125"/>
      <c r="F8" s="125"/>
      <c r="G8" s="125"/>
      <c r="H8" s="125"/>
    </row>
    <row r="9" spans="1:50" ht="48.95" customHeight="1">
      <c r="A9" s="14" t="s">
        <v>192</v>
      </c>
      <c r="B9" s="127" t="s">
        <v>193</v>
      </c>
      <c r="C9" s="128"/>
      <c r="D9" s="128"/>
      <c r="E9" s="128"/>
      <c r="F9" s="128"/>
      <c r="G9" s="128"/>
      <c r="H9" s="129"/>
    </row>
    <row r="10" spans="1:50" ht="30">
      <c r="A10" s="14" t="s">
        <v>33</v>
      </c>
      <c r="B10" s="125" t="s">
        <v>109</v>
      </c>
      <c r="C10" s="125"/>
      <c r="D10" s="125"/>
      <c r="E10" s="125"/>
      <c r="F10" s="125"/>
      <c r="G10" s="125"/>
      <c r="H10" s="125"/>
    </row>
    <row r="11" spans="1:50" ht="30">
      <c r="A11" s="14" t="s">
        <v>8</v>
      </c>
      <c r="B11" s="125" t="s">
        <v>110</v>
      </c>
      <c r="C11" s="125"/>
      <c r="D11" s="125"/>
      <c r="E11" s="125"/>
      <c r="F11" s="125"/>
      <c r="G11" s="125"/>
      <c r="H11" s="125"/>
    </row>
    <row r="12" spans="1:50" ht="33.950000000000003" customHeight="1">
      <c r="A12" s="14" t="s">
        <v>81</v>
      </c>
      <c r="B12" s="125" t="s">
        <v>111</v>
      </c>
      <c r="C12" s="125"/>
      <c r="D12" s="125"/>
      <c r="E12" s="125"/>
      <c r="F12" s="125"/>
      <c r="G12" s="125"/>
      <c r="H12" s="125"/>
    </row>
    <row r="13" spans="1:50" ht="30">
      <c r="A13" s="14" t="s">
        <v>29</v>
      </c>
      <c r="B13" s="125" t="s">
        <v>112</v>
      </c>
      <c r="C13" s="125"/>
      <c r="D13" s="125"/>
      <c r="E13" s="125"/>
      <c r="F13" s="125"/>
      <c r="G13" s="125"/>
      <c r="H13" s="125"/>
    </row>
    <row r="14" spans="1:50" ht="30">
      <c r="A14" s="14" t="s">
        <v>102</v>
      </c>
      <c r="B14" s="125" t="s">
        <v>113</v>
      </c>
      <c r="C14" s="125"/>
      <c r="D14" s="125"/>
      <c r="E14" s="125"/>
      <c r="F14" s="125"/>
      <c r="G14" s="125"/>
      <c r="H14" s="125"/>
    </row>
    <row r="15" spans="1:50" ht="44.1" customHeight="1">
      <c r="A15" s="14" t="s">
        <v>99</v>
      </c>
      <c r="B15" s="125" t="s">
        <v>114</v>
      </c>
      <c r="C15" s="125"/>
      <c r="D15" s="125"/>
      <c r="E15" s="125"/>
      <c r="F15" s="125"/>
      <c r="G15" s="125"/>
      <c r="H15" s="125"/>
    </row>
    <row r="16" spans="1:50" ht="60">
      <c r="A16" s="14" t="s">
        <v>9</v>
      </c>
      <c r="B16" s="125" t="s">
        <v>115</v>
      </c>
      <c r="C16" s="125"/>
      <c r="D16" s="125"/>
      <c r="E16" s="125"/>
      <c r="F16" s="125"/>
      <c r="G16" s="125"/>
      <c r="H16" s="125"/>
    </row>
    <row r="17" spans="1:8" ht="58.5" customHeight="1">
      <c r="A17" s="14" t="s">
        <v>30</v>
      </c>
      <c r="B17" s="125" t="s">
        <v>116</v>
      </c>
      <c r="C17" s="125"/>
      <c r="D17" s="125"/>
      <c r="E17" s="125"/>
      <c r="F17" s="125"/>
      <c r="G17" s="125"/>
      <c r="H17" s="125"/>
    </row>
    <row r="18" spans="1:8" ht="30">
      <c r="A18" s="14" t="s">
        <v>82</v>
      </c>
      <c r="B18" s="125" t="s">
        <v>117</v>
      </c>
      <c r="C18" s="125"/>
      <c r="D18" s="125"/>
      <c r="E18" s="125"/>
      <c r="F18" s="125"/>
      <c r="G18" s="125"/>
      <c r="H18" s="125"/>
    </row>
    <row r="19" spans="1:8" ht="30" customHeight="1">
      <c r="A19" s="132"/>
      <c r="B19" s="133"/>
      <c r="C19" s="133"/>
      <c r="D19" s="133"/>
      <c r="E19" s="133"/>
      <c r="F19" s="133"/>
      <c r="G19" s="133"/>
      <c r="H19" s="134"/>
    </row>
    <row r="20" spans="1:8" ht="37.5" customHeight="1">
      <c r="A20" s="130" t="s">
        <v>178</v>
      </c>
      <c r="B20" s="130"/>
      <c r="C20" s="130"/>
      <c r="D20" s="130"/>
      <c r="E20" s="130"/>
      <c r="F20" s="130"/>
      <c r="G20" s="130"/>
      <c r="H20" s="130"/>
    </row>
    <row r="21" spans="1:8" ht="117" customHeight="1">
      <c r="A21" s="135" t="s">
        <v>34</v>
      </c>
      <c r="B21" s="135"/>
      <c r="C21" s="135"/>
      <c r="D21" s="135"/>
      <c r="E21" s="135"/>
      <c r="F21" s="135"/>
      <c r="G21" s="135"/>
      <c r="H21" s="135"/>
    </row>
    <row r="22" spans="1:8" ht="117" customHeight="1">
      <c r="A22" s="14" t="s">
        <v>98</v>
      </c>
      <c r="B22" s="125" t="s">
        <v>108</v>
      </c>
      <c r="C22" s="125"/>
      <c r="D22" s="125"/>
      <c r="E22" s="125"/>
      <c r="F22" s="125"/>
      <c r="G22" s="125"/>
      <c r="H22" s="125"/>
    </row>
    <row r="23" spans="1:8" ht="167.1" customHeight="1">
      <c r="A23" s="14" t="s">
        <v>83</v>
      </c>
      <c r="B23" s="135" t="s">
        <v>118</v>
      </c>
      <c r="C23" s="135"/>
      <c r="D23" s="135"/>
      <c r="E23" s="135"/>
      <c r="F23" s="135"/>
      <c r="G23" s="135"/>
      <c r="H23" s="135"/>
    </row>
    <row r="24" spans="1:8" ht="69.75" customHeight="1">
      <c r="A24" s="14" t="s">
        <v>184</v>
      </c>
      <c r="B24" s="135" t="s">
        <v>119</v>
      </c>
      <c r="C24" s="135"/>
      <c r="D24" s="135"/>
      <c r="E24" s="135"/>
      <c r="F24" s="135"/>
      <c r="G24" s="135"/>
      <c r="H24" s="135"/>
    </row>
    <row r="25" spans="1:8" ht="60" customHeight="1">
      <c r="A25" s="14" t="s">
        <v>185</v>
      </c>
      <c r="B25" s="135" t="s">
        <v>121</v>
      </c>
      <c r="C25" s="135"/>
      <c r="D25" s="135"/>
      <c r="E25" s="135"/>
      <c r="F25" s="135"/>
      <c r="G25" s="135"/>
      <c r="H25" s="135"/>
    </row>
    <row r="26" spans="1:8" ht="24.75" customHeight="1">
      <c r="A26" s="15" t="s">
        <v>85</v>
      </c>
      <c r="B26" s="131" t="s">
        <v>120</v>
      </c>
      <c r="C26" s="131"/>
      <c r="D26" s="131"/>
      <c r="E26" s="131"/>
      <c r="F26" s="131"/>
      <c r="G26" s="131"/>
      <c r="H26" s="131"/>
    </row>
    <row r="27" spans="1:8" ht="26.25" customHeight="1">
      <c r="A27" s="15" t="s">
        <v>86</v>
      </c>
      <c r="B27" s="131" t="s">
        <v>100</v>
      </c>
      <c r="C27" s="131"/>
      <c r="D27" s="131"/>
      <c r="E27" s="131"/>
      <c r="F27" s="131"/>
      <c r="G27" s="131"/>
      <c r="H27" s="131"/>
    </row>
    <row r="28" spans="1:8" ht="53.25" customHeight="1">
      <c r="A28" s="14" t="s">
        <v>165</v>
      </c>
      <c r="B28" s="135" t="s">
        <v>171</v>
      </c>
      <c r="C28" s="135"/>
      <c r="D28" s="135"/>
      <c r="E28" s="135"/>
      <c r="F28" s="135"/>
      <c r="G28" s="135"/>
      <c r="H28" s="135"/>
    </row>
    <row r="29" spans="1:8" ht="45" customHeight="1">
      <c r="A29" s="14" t="s">
        <v>167</v>
      </c>
      <c r="B29" s="151" t="s">
        <v>172</v>
      </c>
      <c r="C29" s="152"/>
      <c r="D29" s="152"/>
      <c r="E29" s="152"/>
      <c r="F29" s="152"/>
      <c r="G29" s="152"/>
      <c r="H29" s="153"/>
    </row>
    <row r="30" spans="1:8" ht="45" customHeight="1">
      <c r="A30" s="14" t="s">
        <v>166</v>
      </c>
      <c r="B30" s="151" t="s">
        <v>173</v>
      </c>
      <c r="C30" s="152"/>
      <c r="D30" s="152"/>
      <c r="E30" s="152"/>
      <c r="F30" s="152"/>
      <c r="G30" s="152"/>
      <c r="H30" s="153"/>
    </row>
    <row r="31" spans="1:8" ht="45" customHeight="1">
      <c r="A31" s="14" t="s">
        <v>156</v>
      </c>
      <c r="B31" s="151" t="s">
        <v>174</v>
      </c>
      <c r="C31" s="152"/>
      <c r="D31" s="152"/>
      <c r="E31" s="152"/>
      <c r="F31" s="152"/>
      <c r="G31" s="152"/>
      <c r="H31" s="153"/>
    </row>
    <row r="32" spans="1:8" ht="33" customHeight="1">
      <c r="A32" s="15" t="s">
        <v>186</v>
      </c>
      <c r="B32" s="135" t="s">
        <v>122</v>
      </c>
      <c r="C32" s="135"/>
      <c r="D32" s="135"/>
      <c r="E32" s="135"/>
      <c r="F32" s="135"/>
      <c r="G32" s="135"/>
      <c r="H32" s="135"/>
    </row>
    <row r="33" spans="1:8" ht="39" customHeight="1">
      <c r="A33" s="14" t="s">
        <v>87</v>
      </c>
      <c r="B33" s="131" t="s">
        <v>175</v>
      </c>
      <c r="C33" s="131"/>
      <c r="D33" s="131"/>
      <c r="E33" s="131"/>
      <c r="F33" s="131"/>
      <c r="G33" s="131"/>
      <c r="H33" s="131"/>
    </row>
    <row r="34" spans="1:8" ht="39" customHeight="1">
      <c r="A34" s="130" t="s">
        <v>217</v>
      </c>
      <c r="B34" s="130"/>
      <c r="C34" s="130"/>
      <c r="D34" s="130"/>
      <c r="E34" s="130"/>
      <c r="F34" s="130"/>
      <c r="G34" s="130"/>
      <c r="H34" s="130"/>
    </row>
    <row r="35" spans="1:8" ht="79.5" customHeight="1">
      <c r="A35" s="127" t="s">
        <v>218</v>
      </c>
      <c r="B35" s="128"/>
      <c r="C35" s="128"/>
      <c r="D35" s="128"/>
      <c r="E35" s="128"/>
      <c r="F35" s="128"/>
      <c r="G35" s="128"/>
      <c r="H35" s="129"/>
    </row>
    <row r="36" spans="1:8" ht="33" customHeight="1">
      <c r="A36" s="14" t="s">
        <v>26</v>
      </c>
      <c r="B36" s="135" t="s">
        <v>145</v>
      </c>
      <c r="C36" s="135"/>
      <c r="D36" s="135"/>
      <c r="E36" s="135"/>
      <c r="F36" s="135"/>
      <c r="G36" s="135"/>
      <c r="H36" s="135"/>
    </row>
    <row r="37" spans="1:8" ht="33" customHeight="1">
      <c r="A37" s="14" t="s">
        <v>27</v>
      </c>
      <c r="B37" s="135" t="s">
        <v>146</v>
      </c>
      <c r="C37" s="135"/>
      <c r="D37" s="135"/>
      <c r="E37" s="135"/>
      <c r="F37" s="135"/>
      <c r="G37" s="135"/>
      <c r="H37" s="135"/>
    </row>
    <row r="38" spans="1:8" ht="33" customHeight="1">
      <c r="A38" s="22"/>
      <c r="B38" s="23"/>
      <c r="C38" s="23"/>
      <c r="D38" s="23"/>
      <c r="E38" s="23"/>
      <c r="F38" s="23"/>
      <c r="G38" s="23"/>
      <c r="H38" s="24"/>
    </row>
    <row r="39" spans="1:8" ht="34.5" customHeight="1">
      <c r="A39" s="130" t="s">
        <v>179</v>
      </c>
      <c r="B39" s="130"/>
      <c r="C39" s="130"/>
      <c r="D39" s="130"/>
      <c r="E39" s="130"/>
      <c r="F39" s="130"/>
      <c r="G39" s="130"/>
      <c r="H39" s="130"/>
    </row>
    <row r="40" spans="1:8" ht="34.5" customHeight="1">
      <c r="A40" s="14" t="s">
        <v>10</v>
      </c>
      <c r="B40" s="135" t="s">
        <v>123</v>
      </c>
      <c r="C40" s="135"/>
      <c r="D40" s="135"/>
      <c r="E40" s="135"/>
      <c r="F40" s="135"/>
      <c r="G40" s="135"/>
      <c r="H40" s="135"/>
    </row>
    <row r="41" spans="1:8" ht="29.25" customHeight="1">
      <c r="A41" s="14" t="s">
        <v>11</v>
      </c>
      <c r="B41" s="135" t="s">
        <v>124</v>
      </c>
      <c r="C41" s="135"/>
      <c r="D41" s="135"/>
      <c r="E41" s="135"/>
      <c r="F41" s="135"/>
      <c r="G41" s="135"/>
      <c r="H41" s="135"/>
    </row>
    <row r="42" spans="1:8" ht="42" customHeight="1">
      <c r="A42" s="14" t="s">
        <v>147</v>
      </c>
      <c r="B42" s="135" t="s">
        <v>195</v>
      </c>
      <c r="C42" s="135"/>
      <c r="D42" s="135"/>
      <c r="E42" s="135"/>
      <c r="F42" s="135"/>
      <c r="G42" s="135"/>
      <c r="H42" s="135"/>
    </row>
    <row r="43" spans="1:8" ht="42" customHeight="1">
      <c r="A43" s="14" t="s">
        <v>197</v>
      </c>
      <c r="B43" s="151" t="s">
        <v>198</v>
      </c>
      <c r="C43" s="152"/>
      <c r="D43" s="152"/>
      <c r="E43" s="152"/>
      <c r="F43" s="152"/>
      <c r="G43" s="152"/>
      <c r="H43" s="153"/>
    </row>
    <row r="44" spans="1:8" ht="42" customHeight="1">
      <c r="A44" s="14" t="s">
        <v>148</v>
      </c>
      <c r="B44" s="151" t="s">
        <v>199</v>
      </c>
      <c r="C44" s="152"/>
      <c r="D44" s="152"/>
      <c r="E44" s="152"/>
      <c r="F44" s="152"/>
      <c r="G44" s="152"/>
      <c r="H44" s="153"/>
    </row>
    <row r="45" spans="1:8" ht="42" customHeight="1">
      <c r="A45" s="14" t="s">
        <v>200</v>
      </c>
      <c r="B45" s="151" t="s">
        <v>202</v>
      </c>
      <c r="C45" s="152"/>
      <c r="D45" s="152"/>
      <c r="E45" s="152"/>
      <c r="F45" s="152"/>
      <c r="G45" s="152"/>
      <c r="H45" s="153"/>
    </row>
    <row r="46" spans="1:8" ht="86.1" customHeight="1">
      <c r="A46" s="16" t="s">
        <v>204</v>
      </c>
      <c r="B46" s="136" t="s">
        <v>125</v>
      </c>
      <c r="C46" s="136"/>
      <c r="D46" s="136"/>
      <c r="E46" s="136"/>
      <c r="F46" s="136"/>
      <c r="G46" s="136"/>
      <c r="H46" s="136"/>
    </row>
    <row r="47" spans="1:8" ht="39.75" customHeight="1">
      <c r="A47" s="16" t="s">
        <v>211</v>
      </c>
      <c r="B47" s="138" t="s">
        <v>219</v>
      </c>
      <c r="C47" s="139"/>
      <c r="D47" s="139"/>
      <c r="E47" s="139"/>
      <c r="F47" s="139"/>
      <c r="G47" s="139"/>
      <c r="H47" s="140"/>
    </row>
    <row r="48" spans="1:8" ht="31.5" customHeight="1">
      <c r="A48" s="16" t="s">
        <v>12</v>
      </c>
      <c r="B48" s="136" t="s">
        <v>203</v>
      </c>
      <c r="C48" s="136"/>
      <c r="D48" s="136"/>
      <c r="E48" s="136"/>
      <c r="F48" s="136"/>
      <c r="G48" s="136"/>
      <c r="H48" s="136"/>
    </row>
    <row r="49" spans="1:8" ht="30">
      <c r="A49" s="16" t="s">
        <v>205</v>
      </c>
      <c r="B49" s="136" t="s">
        <v>126</v>
      </c>
      <c r="C49" s="136"/>
      <c r="D49" s="136"/>
      <c r="E49" s="136"/>
      <c r="F49" s="136"/>
      <c r="G49" s="136"/>
      <c r="H49" s="136"/>
    </row>
    <row r="50" spans="1:8" ht="43.5" customHeight="1">
      <c r="A50" s="16" t="s">
        <v>14</v>
      </c>
      <c r="B50" s="136" t="s">
        <v>127</v>
      </c>
      <c r="C50" s="136"/>
      <c r="D50" s="136"/>
      <c r="E50" s="136"/>
      <c r="F50" s="136"/>
      <c r="G50" s="136"/>
      <c r="H50" s="136"/>
    </row>
    <row r="51" spans="1:8" ht="40.5" customHeight="1">
      <c r="A51" s="16" t="s">
        <v>15</v>
      </c>
      <c r="B51" s="136" t="s">
        <v>128</v>
      </c>
      <c r="C51" s="136"/>
      <c r="D51" s="136"/>
      <c r="E51" s="136"/>
      <c r="F51" s="136"/>
      <c r="G51" s="136"/>
      <c r="H51" s="136"/>
    </row>
    <row r="52" spans="1:8" ht="75.75" customHeight="1">
      <c r="A52" s="17" t="s">
        <v>16</v>
      </c>
      <c r="B52" s="137" t="s">
        <v>129</v>
      </c>
      <c r="C52" s="137"/>
      <c r="D52" s="137"/>
      <c r="E52" s="137"/>
      <c r="F52" s="137"/>
      <c r="G52" s="137"/>
      <c r="H52" s="137"/>
    </row>
    <row r="53" spans="1:8" ht="41.25" customHeight="1">
      <c r="A53" s="17" t="s">
        <v>17</v>
      </c>
      <c r="B53" s="137" t="s">
        <v>130</v>
      </c>
      <c r="C53" s="137"/>
      <c r="D53" s="137"/>
      <c r="E53" s="137"/>
      <c r="F53" s="137"/>
      <c r="G53" s="137"/>
      <c r="H53" s="137"/>
    </row>
    <row r="54" spans="1:8" ht="47.45" customHeight="1">
      <c r="A54" s="17" t="s">
        <v>163</v>
      </c>
      <c r="B54" s="137" t="s">
        <v>131</v>
      </c>
      <c r="C54" s="137"/>
      <c r="D54" s="137"/>
      <c r="E54" s="137"/>
      <c r="F54" s="137"/>
      <c r="G54" s="137"/>
      <c r="H54" s="137"/>
    </row>
    <row r="55" spans="1:8" ht="57.6" customHeight="1">
      <c r="A55" s="17" t="s">
        <v>35</v>
      </c>
      <c r="B55" s="137" t="s">
        <v>132</v>
      </c>
      <c r="C55" s="137"/>
      <c r="D55" s="137"/>
      <c r="E55" s="137"/>
      <c r="F55" s="137"/>
      <c r="G55" s="137"/>
      <c r="H55" s="137"/>
    </row>
    <row r="56" spans="1:8" ht="31.5" customHeight="1">
      <c r="A56" s="17" t="s">
        <v>103</v>
      </c>
      <c r="B56" s="137" t="s">
        <v>133</v>
      </c>
      <c r="C56" s="137"/>
      <c r="D56" s="137"/>
      <c r="E56" s="137"/>
      <c r="F56" s="137"/>
      <c r="G56" s="137"/>
      <c r="H56" s="137"/>
    </row>
    <row r="57" spans="1:8" ht="70.5" customHeight="1">
      <c r="A57" s="17" t="s">
        <v>104</v>
      </c>
      <c r="B57" s="137" t="s">
        <v>134</v>
      </c>
      <c r="C57" s="137"/>
      <c r="D57" s="137"/>
      <c r="E57" s="137"/>
      <c r="F57" s="137"/>
      <c r="G57" s="137"/>
      <c r="H57" s="137"/>
    </row>
    <row r="58" spans="1:8" ht="33.75" customHeight="1">
      <c r="A58" s="143"/>
      <c r="B58" s="143"/>
      <c r="C58" s="143"/>
      <c r="D58" s="143"/>
      <c r="E58" s="143"/>
      <c r="F58" s="143"/>
      <c r="G58" s="143"/>
      <c r="H58" s="144"/>
    </row>
    <row r="59" spans="1:8" ht="32.25" customHeight="1">
      <c r="A59" s="146" t="s">
        <v>181</v>
      </c>
      <c r="B59" s="146"/>
      <c r="C59" s="146"/>
      <c r="D59" s="146"/>
      <c r="E59" s="146"/>
      <c r="F59" s="146"/>
      <c r="G59" s="146"/>
      <c r="H59" s="146"/>
    </row>
    <row r="60" spans="1:8" ht="34.5" customHeight="1">
      <c r="A60" s="14" t="s">
        <v>22</v>
      </c>
      <c r="B60" s="141" t="s">
        <v>140</v>
      </c>
      <c r="C60" s="141"/>
      <c r="D60" s="141"/>
      <c r="E60" s="141"/>
      <c r="F60" s="141"/>
      <c r="G60" s="141"/>
      <c r="H60" s="141"/>
    </row>
    <row r="61" spans="1:8" ht="60" customHeight="1">
      <c r="A61" s="14" t="s">
        <v>31</v>
      </c>
      <c r="B61" s="150" t="s">
        <v>141</v>
      </c>
      <c r="C61" s="150"/>
      <c r="D61" s="150"/>
      <c r="E61" s="150"/>
      <c r="F61" s="150"/>
      <c r="G61" s="150"/>
      <c r="H61" s="150"/>
    </row>
    <row r="62" spans="1:8" ht="41.25" customHeight="1">
      <c r="A62" s="14" t="s">
        <v>206</v>
      </c>
      <c r="B62" s="147" t="s">
        <v>207</v>
      </c>
      <c r="C62" s="148"/>
      <c r="D62" s="148"/>
      <c r="E62" s="148"/>
      <c r="F62" s="148"/>
      <c r="G62" s="148"/>
      <c r="H62" s="149"/>
    </row>
    <row r="63" spans="1:8" ht="42" customHeight="1">
      <c r="A63" s="14" t="s">
        <v>23</v>
      </c>
      <c r="B63" s="135" t="s">
        <v>142</v>
      </c>
      <c r="C63" s="135"/>
      <c r="D63" s="135"/>
      <c r="E63" s="135"/>
      <c r="F63" s="135"/>
      <c r="G63" s="135"/>
      <c r="H63" s="135"/>
    </row>
    <row r="64" spans="1:8" ht="31.5" customHeight="1">
      <c r="A64" s="14" t="s">
        <v>24</v>
      </c>
      <c r="B64" s="141" t="s">
        <v>143</v>
      </c>
      <c r="C64" s="141"/>
      <c r="D64" s="141"/>
      <c r="E64" s="141"/>
      <c r="F64" s="141"/>
      <c r="G64" s="141"/>
      <c r="H64" s="141"/>
    </row>
    <row r="65" spans="1:8" ht="45.75" customHeight="1">
      <c r="A65" s="14" t="s">
        <v>25</v>
      </c>
      <c r="B65" s="141" t="s">
        <v>144</v>
      </c>
      <c r="C65" s="141"/>
      <c r="D65" s="141"/>
      <c r="E65" s="141"/>
      <c r="F65" s="141"/>
      <c r="G65" s="141"/>
      <c r="H65" s="141"/>
    </row>
    <row r="66" spans="1:8" ht="30.75" customHeight="1">
      <c r="A66" s="145"/>
      <c r="B66" s="145"/>
      <c r="C66" s="145"/>
      <c r="D66" s="145"/>
      <c r="E66" s="145"/>
      <c r="F66" s="145"/>
      <c r="G66" s="145"/>
      <c r="H66" s="145"/>
    </row>
    <row r="67" spans="1:8" ht="34.5" customHeight="1">
      <c r="A67" s="146" t="s">
        <v>180</v>
      </c>
      <c r="B67" s="146"/>
      <c r="C67" s="146"/>
      <c r="D67" s="146"/>
      <c r="E67" s="146"/>
      <c r="F67" s="146"/>
      <c r="G67" s="146"/>
      <c r="H67" s="146"/>
    </row>
    <row r="68" spans="1:8" ht="39.75" customHeight="1">
      <c r="A68" s="17" t="s">
        <v>19</v>
      </c>
      <c r="B68" s="141" t="s">
        <v>135</v>
      </c>
      <c r="C68" s="141"/>
      <c r="D68" s="141"/>
      <c r="E68" s="141"/>
      <c r="F68" s="141"/>
      <c r="G68" s="141"/>
      <c r="H68" s="141"/>
    </row>
    <row r="69" spans="1:8" ht="39.75" customHeight="1">
      <c r="A69" s="17" t="s">
        <v>13</v>
      </c>
      <c r="B69" s="141" t="s">
        <v>136</v>
      </c>
      <c r="C69" s="141"/>
      <c r="D69" s="141"/>
      <c r="E69" s="141"/>
      <c r="F69" s="141"/>
      <c r="G69" s="141"/>
      <c r="H69" s="141"/>
    </row>
    <row r="70" spans="1:8" ht="42" customHeight="1">
      <c r="A70" s="17" t="s">
        <v>18</v>
      </c>
      <c r="B70" s="137" t="s">
        <v>137</v>
      </c>
      <c r="C70" s="137"/>
      <c r="D70" s="137"/>
      <c r="E70" s="137"/>
      <c r="F70" s="137"/>
      <c r="G70" s="137"/>
      <c r="H70" s="137"/>
    </row>
    <row r="71" spans="1:8" ht="33.75" customHeight="1">
      <c r="A71" s="17" t="s">
        <v>20</v>
      </c>
      <c r="B71" s="141" t="s">
        <v>138</v>
      </c>
      <c r="C71" s="141"/>
      <c r="D71" s="141"/>
      <c r="E71" s="141"/>
      <c r="F71" s="141"/>
      <c r="G71" s="141"/>
      <c r="H71" s="141"/>
    </row>
    <row r="72" spans="1:8" ht="33" customHeight="1">
      <c r="A72" s="17" t="s">
        <v>21</v>
      </c>
      <c r="B72" s="141" t="s">
        <v>139</v>
      </c>
      <c r="C72" s="141"/>
      <c r="D72" s="141"/>
      <c r="E72" s="141"/>
      <c r="F72" s="141"/>
      <c r="G72" s="141"/>
      <c r="H72" s="141"/>
    </row>
    <row r="73" spans="1:8" ht="33.75" customHeight="1">
      <c r="A73" s="142"/>
      <c r="B73" s="142"/>
      <c r="C73" s="142"/>
      <c r="D73" s="142"/>
      <c r="E73" s="142"/>
      <c r="F73" s="142"/>
      <c r="G73" s="142"/>
      <c r="H73" s="142"/>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6"/>
  <sheetViews>
    <sheetView tabSelected="1" topLeftCell="A7" zoomScale="60" zoomScaleNormal="60" workbookViewId="0">
      <pane ySplit="2" topLeftCell="A9" activePane="bottomLeft" state="frozen"/>
      <selection activeCell="K7" sqref="K7"/>
      <selection pane="bottomLeft" activeCell="AC30" sqref="AC30"/>
    </sheetView>
  </sheetViews>
  <sheetFormatPr baseColWidth="10" defaultColWidth="11.375" defaultRowHeight="18"/>
  <cols>
    <col min="1" max="2" width="26.375" style="1" customWidth="1"/>
    <col min="3" max="4" width="22.375" style="1" customWidth="1"/>
    <col min="5" max="5" width="23.125" style="1" customWidth="1"/>
    <col min="6" max="6" width="27" style="21" customWidth="1"/>
    <col min="7" max="7" width="23.625" style="1" customWidth="1"/>
    <col min="8" max="8" width="27.125" style="1" customWidth="1"/>
    <col min="9" max="9" width="27.625" style="1" customWidth="1"/>
    <col min="10" max="10" width="31.125" style="1" customWidth="1"/>
    <col min="11" max="12" width="35.125" style="4" customWidth="1"/>
    <col min="13" max="13" width="26.875" style="4" customWidth="1"/>
    <col min="14" max="14" width="40.625" style="4" customWidth="1"/>
    <col min="15" max="15" width="27.375" style="5" customWidth="1"/>
    <col min="16" max="16" width="27.375" style="94" customWidth="1"/>
    <col min="17" max="17" width="27.375" style="5" customWidth="1"/>
    <col min="18" max="19" width="27.375" style="94" customWidth="1"/>
    <col min="20" max="25" width="27.375" style="5" customWidth="1"/>
    <col min="26" max="30" width="30.125" style="1" customWidth="1"/>
    <col min="31" max="31" width="26.25" style="1" customWidth="1"/>
    <col min="32" max="32" width="30.125" style="1" customWidth="1"/>
    <col min="33" max="33" width="27.375" style="1" customWidth="1"/>
    <col min="34" max="34" width="0" style="1" hidden="1" customWidth="1"/>
    <col min="35" max="16384" width="11.375" style="1"/>
  </cols>
  <sheetData>
    <row r="1" spans="1:34" s="89" customFormat="1" ht="18" customHeight="1">
      <c r="A1" s="154"/>
      <c r="B1" s="154"/>
      <c r="C1" s="155" t="s">
        <v>1</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88" t="s">
        <v>221</v>
      </c>
    </row>
    <row r="2" spans="1:34" s="89" customFormat="1" ht="18" customHeight="1">
      <c r="A2" s="154"/>
      <c r="B2" s="154"/>
      <c r="C2" s="155" t="s">
        <v>2</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7"/>
      <c r="AF2" s="88" t="s">
        <v>3</v>
      </c>
    </row>
    <row r="3" spans="1:34" s="89" customFormat="1" ht="18" customHeight="1">
      <c r="A3" s="154"/>
      <c r="B3" s="154"/>
      <c r="C3" s="155" t="s">
        <v>4</v>
      </c>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7"/>
      <c r="AF3" s="88" t="s">
        <v>220</v>
      </c>
    </row>
    <row r="4" spans="1:34" s="89" customFormat="1" ht="18" customHeight="1">
      <c r="A4" s="154"/>
      <c r="B4" s="154"/>
      <c r="C4" s="155" t="s">
        <v>504</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7"/>
      <c r="AF4" s="88" t="s">
        <v>223</v>
      </c>
    </row>
    <row r="5" spans="1:34" ht="26.25">
      <c r="A5" s="160" t="s">
        <v>169</v>
      </c>
      <c r="B5" s="160"/>
      <c r="C5" s="163" t="s">
        <v>498</v>
      </c>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90"/>
    </row>
    <row r="6" spans="1:34" ht="15">
      <c r="A6" s="161" t="s">
        <v>159</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row>
    <row r="7" spans="1:34" ht="15">
      <c r="A7" s="165" t="s">
        <v>499</v>
      </c>
      <c r="B7" s="165"/>
      <c r="C7" s="165"/>
      <c r="D7" s="165"/>
      <c r="E7" s="165"/>
      <c r="F7" s="165"/>
      <c r="G7" s="165"/>
      <c r="H7" s="165"/>
      <c r="I7" s="165"/>
      <c r="J7" s="165"/>
      <c r="K7" s="165"/>
      <c r="L7" s="165"/>
      <c r="M7" s="165"/>
      <c r="N7" s="165"/>
      <c r="O7" s="165"/>
      <c r="P7" s="165" t="s">
        <v>500</v>
      </c>
      <c r="Q7" s="165"/>
      <c r="R7" s="165"/>
      <c r="S7" s="165"/>
      <c r="T7" s="165" t="s">
        <v>501</v>
      </c>
      <c r="U7" s="165"/>
      <c r="V7" s="165"/>
      <c r="W7" s="165"/>
      <c r="X7" s="165"/>
      <c r="Y7" s="165" t="s">
        <v>502</v>
      </c>
      <c r="Z7" s="165"/>
      <c r="AA7" s="165"/>
      <c r="AB7" s="165"/>
      <c r="AC7" s="165" t="s">
        <v>503</v>
      </c>
      <c r="AD7" s="165"/>
      <c r="AE7" s="165"/>
      <c r="AF7" s="165"/>
    </row>
    <row r="8" spans="1:34" s="3" customFormat="1" ht="64.5" customHeight="1">
      <c r="A8" s="2" t="s">
        <v>92</v>
      </c>
      <c r="B8" s="2" t="s">
        <v>164</v>
      </c>
      <c r="C8" s="2" t="s">
        <v>155</v>
      </c>
      <c r="D8" s="2" t="s">
        <v>28</v>
      </c>
      <c r="E8" s="2" t="s">
        <v>101</v>
      </c>
      <c r="F8" s="2" t="s">
        <v>7</v>
      </c>
      <c r="G8" s="2" t="s">
        <v>192</v>
      </c>
      <c r="H8" s="2" t="s">
        <v>33</v>
      </c>
      <c r="I8" s="2" t="s">
        <v>8</v>
      </c>
      <c r="J8" s="20" t="s">
        <v>154</v>
      </c>
      <c r="K8" s="2" t="s">
        <v>97</v>
      </c>
      <c r="L8" s="2" t="s">
        <v>96</v>
      </c>
      <c r="M8" s="2" t="s">
        <v>176</v>
      </c>
      <c r="N8" s="2" t="s">
        <v>9</v>
      </c>
      <c r="O8" s="2" t="s">
        <v>30</v>
      </c>
      <c r="P8" s="91" t="s">
        <v>494</v>
      </c>
      <c r="Q8" s="2" t="s">
        <v>161</v>
      </c>
      <c r="R8" s="91" t="s">
        <v>162</v>
      </c>
      <c r="S8" s="91" t="s">
        <v>160</v>
      </c>
      <c r="T8" s="2" t="s">
        <v>427</v>
      </c>
      <c r="U8" s="91" t="s">
        <v>495</v>
      </c>
      <c r="V8" s="91" t="s">
        <v>496</v>
      </c>
      <c r="W8" s="91" t="s">
        <v>497</v>
      </c>
      <c r="X8" s="91" t="s">
        <v>428</v>
      </c>
      <c r="Y8" s="91" t="s">
        <v>505</v>
      </c>
      <c r="Z8" s="91" t="s">
        <v>508</v>
      </c>
      <c r="AA8" s="91" t="s">
        <v>506</v>
      </c>
      <c r="AB8" s="91" t="s">
        <v>507</v>
      </c>
      <c r="AC8" s="98" t="s">
        <v>429</v>
      </c>
      <c r="AD8" s="98" t="s">
        <v>430</v>
      </c>
      <c r="AE8" s="98" t="s">
        <v>431</v>
      </c>
      <c r="AF8" s="98" t="s">
        <v>432</v>
      </c>
      <c r="AG8" s="19"/>
    </row>
    <row r="9" spans="1:34" ht="60" customHeight="1">
      <c r="A9" s="85" t="s">
        <v>383</v>
      </c>
      <c r="B9" s="86" t="s">
        <v>384</v>
      </c>
      <c r="C9" s="58" t="s">
        <v>285</v>
      </c>
      <c r="D9" s="58" t="s">
        <v>286</v>
      </c>
      <c r="E9" s="58" t="s">
        <v>287</v>
      </c>
      <c r="F9" s="75" t="s">
        <v>301</v>
      </c>
      <c r="G9" s="77" t="s">
        <v>382</v>
      </c>
      <c r="H9" s="76" t="s">
        <v>302</v>
      </c>
      <c r="I9" s="47" t="s">
        <v>320</v>
      </c>
      <c r="J9" s="76" t="s">
        <v>305</v>
      </c>
      <c r="K9" s="46" t="s">
        <v>309</v>
      </c>
      <c r="L9" s="45">
        <f>Q9/O9</f>
        <v>0.25</v>
      </c>
      <c r="M9" s="77" t="s">
        <v>187</v>
      </c>
      <c r="N9" s="75" t="s">
        <v>260</v>
      </c>
      <c r="O9" s="44">
        <v>60</v>
      </c>
      <c r="P9" s="92">
        <v>15</v>
      </c>
      <c r="Q9" s="76">
        <v>15</v>
      </c>
      <c r="R9" s="65">
        <v>15</v>
      </c>
      <c r="S9" s="65">
        <v>15</v>
      </c>
      <c r="T9" s="44">
        <v>17.672999999999998</v>
      </c>
      <c r="U9" s="44">
        <f>+Y9+Z9+AA9+AB9</f>
        <v>67.326999999999998</v>
      </c>
      <c r="V9" s="44"/>
      <c r="W9" s="44"/>
      <c r="X9" s="44">
        <f>+T9+U9+V9+W9</f>
        <v>85</v>
      </c>
      <c r="Y9" s="76">
        <v>10.196</v>
      </c>
      <c r="Z9" s="77">
        <v>22.79</v>
      </c>
      <c r="AA9" s="101">
        <v>21.318000000000001</v>
      </c>
      <c r="AB9" s="76">
        <v>13.023</v>
      </c>
      <c r="AC9" s="68">
        <f>+IF((U9/Q9)&gt;100%,100%,(U9/Q9))*L9</f>
        <v>0.25</v>
      </c>
      <c r="AD9" s="68">
        <f>+IF(((X9)/O9)&gt;100%,100%,((X9)/O9))*L9</f>
        <v>0.25</v>
      </c>
      <c r="AE9" s="68">
        <f>+IF(((U9)/Q9)&gt;100%,100%,((U9)/Q9))</f>
        <v>1</v>
      </c>
      <c r="AF9" s="68">
        <f>+IF(((X9)/O9)&gt;100%,100%,((X9))/O9)</f>
        <v>1</v>
      </c>
    </row>
    <row r="10" spans="1:34" ht="60" customHeight="1">
      <c r="A10" s="85" t="s">
        <v>383</v>
      </c>
      <c r="B10" s="86" t="s">
        <v>384</v>
      </c>
      <c r="C10" s="58" t="s">
        <v>285</v>
      </c>
      <c r="D10" s="58" t="s">
        <v>286</v>
      </c>
      <c r="E10" s="58" t="s">
        <v>288</v>
      </c>
      <c r="F10" s="75" t="s">
        <v>301</v>
      </c>
      <c r="G10" s="77" t="s">
        <v>382</v>
      </c>
      <c r="H10" s="76" t="s">
        <v>303</v>
      </c>
      <c r="I10" s="47" t="s">
        <v>320</v>
      </c>
      <c r="J10" s="76" t="s">
        <v>305</v>
      </c>
      <c r="K10" s="46" t="s">
        <v>310</v>
      </c>
      <c r="L10" s="45">
        <f>Q10/O10</f>
        <v>0.25</v>
      </c>
      <c r="M10" s="77" t="s">
        <v>187</v>
      </c>
      <c r="N10" s="75" t="s">
        <v>259</v>
      </c>
      <c r="O10" s="44">
        <v>4</v>
      </c>
      <c r="P10" s="92">
        <v>1</v>
      </c>
      <c r="Q10" s="76">
        <v>1</v>
      </c>
      <c r="R10" s="65">
        <v>1</v>
      </c>
      <c r="S10" s="65">
        <v>1</v>
      </c>
      <c r="T10" s="76">
        <v>40.545400000000001</v>
      </c>
      <c r="U10" s="44">
        <f>+Y10+Z10+AA10+AB10</f>
        <v>80.479200000000006</v>
      </c>
      <c r="V10" s="76"/>
      <c r="W10" s="76"/>
      <c r="X10" s="44">
        <f t="shared" ref="X10:X26" si="0">+T10+U10+V10+W10</f>
        <v>121.02460000000001</v>
      </c>
      <c r="Y10" s="76">
        <v>2.1442000000000001</v>
      </c>
      <c r="Z10" s="77">
        <v>30.702000000000002</v>
      </c>
      <c r="AA10" s="101">
        <v>39.475999999999999</v>
      </c>
      <c r="AB10" s="112">
        <v>8.157</v>
      </c>
      <c r="AC10" s="68">
        <f>+IF((U10/Q10)&gt;100%,100%,(U10/Q10))*L10</f>
        <v>0.25</v>
      </c>
      <c r="AD10" s="68">
        <f>+IF(((X10)/O10)&gt;100%,100%,((X10)/O10))*L10</f>
        <v>0.25</v>
      </c>
      <c r="AE10" s="68">
        <f>+IF(((U10)/Q10)&gt;100%,100%,((U10)/Q10))</f>
        <v>1</v>
      </c>
      <c r="AF10" s="68">
        <f>+IF(((X10)/O10)&gt;100%,100%,((X10))/O10)</f>
        <v>1</v>
      </c>
      <c r="AH10" s="1" t="s">
        <v>187</v>
      </c>
    </row>
    <row r="11" spans="1:34" ht="60" customHeight="1">
      <c r="A11" s="85" t="s">
        <v>383</v>
      </c>
      <c r="B11" s="86" t="s">
        <v>384</v>
      </c>
      <c r="C11" s="58" t="s">
        <v>285</v>
      </c>
      <c r="D11" s="58" t="s">
        <v>286</v>
      </c>
      <c r="E11" s="58" t="s">
        <v>289</v>
      </c>
      <c r="F11" s="75" t="s">
        <v>301</v>
      </c>
      <c r="G11" s="77" t="s">
        <v>382</v>
      </c>
      <c r="H11" s="76" t="s">
        <v>290</v>
      </c>
      <c r="I11" s="47" t="s">
        <v>320</v>
      </c>
      <c r="J11" s="77" t="s">
        <v>306</v>
      </c>
      <c r="K11" s="46" t="s">
        <v>311</v>
      </c>
      <c r="L11" s="45">
        <v>0.25</v>
      </c>
      <c r="M11" s="77" t="s">
        <v>187</v>
      </c>
      <c r="N11" s="75" t="s">
        <v>379</v>
      </c>
      <c r="O11" s="73">
        <v>1</v>
      </c>
      <c r="P11" s="93"/>
      <c r="Q11" s="76">
        <v>1.75</v>
      </c>
      <c r="R11" s="65">
        <v>1.75</v>
      </c>
      <c r="S11" s="65">
        <v>1.75</v>
      </c>
      <c r="T11" s="44">
        <v>2.65</v>
      </c>
      <c r="U11" s="44">
        <f t="shared" ref="U11:U12" si="1">+Y11+Z11+AA11+AB11</f>
        <v>11.0031</v>
      </c>
      <c r="V11" s="44"/>
      <c r="W11" s="44"/>
      <c r="X11" s="44">
        <f t="shared" si="0"/>
        <v>13.6531</v>
      </c>
      <c r="Y11" s="76">
        <v>3.198</v>
      </c>
      <c r="Z11" s="77">
        <v>7.8051000000000004</v>
      </c>
      <c r="AA11" s="101">
        <v>0</v>
      </c>
      <c r="AB11" s="76">
        <v>0</v>
      </c>
      <c r="AC11" s="68">
        <f>+IF((U11/Q11)&gt;100%,100%,(U11/Q11))*L11</f>
        <v>0.25</v>
      </c>
      <c r="AD11" s="68">
        <f>+IF(((X11)/O11)&gt;100%,100%,((X11)/O11))*L11</f>
        <v>0.25</v>
      </c>
      <c r="AE11" s="68">
        <f>+IF(((U11)/Q11)&gt;100%,100%,((U11)/Q11))</f>
        <v>1</v>
      </c>
      <c r="AF11" s="68">
        <f>+IF(((X11)/O11)&gt;100%,100%,((X11))/O11)</f>
        <v>1</v>
      </c>
      <c r="AH11" s="1" t="s">
        <v>188</v>
      </c>
    </row>
    <row r="12" spans="1:34" ht="60" customHeight="1">
      <c r="A12" s="85" t="s">
        <v>383</v>
      </c>
      <c r="B12" s="85" t="s">
        <v>384</v>
      </c>
      <c r="C12" s="58" t="s">
        <v>285</v>
      </c>
      <c r="D12" s="58" t="s">
        <v>286</v>
      </c>
      <c r="E12" s="58" t="s">
        <v>290</v>
      </c>
      <c r="F12" s="75" t="s">
        <v>301</v>
      </c>
      <c r="G12" s="77" t="s">
        <v>382</v>
      </c>
      <c r="H12" s="76" t="s">
        <v>289</v>
      </c>
      <c r="I12" s="47" t="s">
        <v>320</v>
      </c>
      <c r="J12" s="77">
        <v>0</v>
      </c>
      <c r="K12" s="46" t="s">
        <v>312</v>
      </c>
      <c r="L12" s="71">
        <v>0.25</v>
      </c>
      <c r="M12" s="77" t="s">
        <v>187</v>
      </c>
      <c r="N12" s="75" t="s">
        <v>258</v>
      </c>
      <c r="O12" s="44">
        <v>3</v>
      </c>
      <c r="P12" s="92">
        <v>0</v>
      </c>
      <c r="Q12" s="50">
        <v>1</v>
      </c>
      <c r="R12" s="95">
        <v>1</v>
      </c>
      <c r="S12" s="95">
        <v>1</v>
      </c>
      <c r="T12" s="44">
        <v>0</v>
      </c>
      <c r="U12" s="44">
        <f t="shared" si="1"/>
        <v>4</v>
      </c>
      <c r="V12" s="44"/>
      <c r="W12" s="44"/>
      <c r="X12" s="44">
        <f t="shared" si="0"/>
        <v>4</v>
      </c>
      <c r="Y12" s="50">
        <v>0</v>
      </c>
      <c r="Z12" s="77">
        <v>3</v>
      </c>
      <c r="AA12" s="50">
        <v>0</v>
      </c>
      <c r="AB12" s="50">
        <v>1</v>
      </c>
      <c r="AC12" s="68">
        <f>+IF((U12/Q12)&gt;100%,100%,(U12/Q12))*L12</f>
        <v>0.25</v>
      </c>
      <c r="AD12" s="68">
        <f>+IF(((X12)/O12)&gt;100%,100%,((X12)/O12))*L12</f>
        <v>0.25</v>
      </c>
      <c r="AE12" s="68">
        <f>+IF(((U12)/Q12)&gt;100%,100%,((U12)/Q12))</f>
        <v>1</v>
      </c>
      <c r="AF12" s="68">
        <f>+IF(((X12)/O12)&gt;100%,100%,((X12))/O12)</f>
        <v>1</v>
      </c>
    </row>
    <row r="13" spans="1:34" ht="60" customHeight="1">
      <c r="A13" s="63"/>
      <c r="B13" s="87"/>
      <c r="C13" s="64"/>
      <c r="D13" s="64"/>
      <c r="E13" s="64"/>
      <c r="F13" s="158" t="s">
        <v>433</v>
      </c>
      <c r="G13" s="159"/>
      <c r="H13" s="159"/>
      <c r="I13" s="159"/>
      <c r="J13" s="159"/>
      <c r="K13" s="159"/>
      <c r="L13" s="159"/>
      <c r="M13" s="159"/>
      <c r="N13" s="159"/>
      <c r="O13" s="159"/>
      <c r="P13" s="159"/>
      <c r="Q13" s="159"/>
      <c r="R13" s="159"/>
      <c r="S13" s="159"/>
      <c r="T13" s="159"/>
      <c r="U13" s="159"/>
      <c r="V13" s="159"/>
      <c r="W13" s="159"/>
      <c r="X13" s="159"/>
      <c r="Y13" s="159"/>
      <c r="Z13" s="159"/>
      <c r="AA13" s="159"/>
      <c r="AB13" s="159"/>
      <c r="AC13" s="69">
        <f>SUM(AC9:AC12)</f>
        <v>1</v>
      </c>
      <c r="AD13" s="69">
        <f>SUM(AD9:AD12)</f>
        <v>1</v>
      </c>
      <c r="AE13" s="69">
        <f>+AVERAGE(AE9:AE12)</f>
        <v>1</v>
      </c>
      <c r="AF13" s="69">
        <f>+AVERAGE(AF9:AF12)</f>
        <v>1</v>
      </c>
    </row>
    <row r="14" spans="1:34" ht="60" customHeight="1">
      <c r="A14" s="85" t="s">
        <v>383</v>
      </c>
      <c r="B14" s="86" t="s">
        <v>384</v>
      </c>
      <c r="C14" s="58" t="s">
        <v>285</v>
      </c>
      <c r="D14" s="58" t="s">
        <v>291</v>
      </c>
      <c r="E14" s="58" t="s">
        <v>292</v>
      </c>
      <c r="F14" s="75" t="s">
        <v>250</v>
      </c>
      <c r="G14" s="77" t="s">
        <v>330</v>
      </c>
      <c r="H14" s="76" t="s">
        <v>304</v>
      </c>
      <c r="I14" s="47" t="s">
        <v>321</v>
      </c>
      <c r="J14" s="76" t="s">
        <v>307</v>
      </c>
      <c r="K14" s="72" t="s">
        <v>313</v>
      </c>
      <c r="L14" s="71">
        <v>0.3</v>
      </c>
      <c r="M14" s="77" t="s">
        <v>187</v>
      </c>
      <c r="N14" s="75" t="s">
        <v>381</v>
      </c>
      <c r="O14" s="73">
        <v>0.5</v>
      </c>
      <c r="P14" s="93">
        <v>0.13</v>
      </c>
      <c r="Q14" s="76">
        <v>0.12</v>
      </c>
      <c r="R14" s="65">
        <v>0.13</v>
      </c>
      <c r="S14" s="65">
        <v>0.12</v>
      </c>
      <c r="T14" s="44">
        <v>0.5</v>
      </c>
      <c r="U14" s="44">
        <f t="shared" ref="U14:U15" si="2">+Y14+Z14+AA14+AB14</f>
        <v>0.29599999999999999</v>
      </c>
      <c r="V14" s="44"/>
      <c r="W14" s="44"/>
      <c r="X14" s="44">
        <f t="shared" si="0"/>
        <v>0.79600000000000004</v>
      </c>
      <c r="Y14" s="65">
        <v>0.29599999999999999</v>
      </c>
      <c r="Z14" s="65">
        <v>0</v>
      </c>
      <c r="AA14" s="76">
        <v>0</v>
      </c>
      <c r="AB14" s="76">
        <v>0</v>
      </c>
      <c r="AC14" s="68">
        <f>+IF((U14/Q14)&gt;100%,100%,(U14/Q14))*L14</f>
        <v>0.3</v>
      </c>
      <c r="AD14" s="68">
        <f>+IF(((X14)/O14)&gt;100%,100%,((X14)/O14))*L14</f>
        <v>0.3</v>
      </c>
      <c r="AE14" s="68">
        <f>+IF(((U14)/Q14)&gt;100%,100%,((U14)/Q14))</f>
        <v>1</v>
      </c>
      <c r="AF14" s="68">
        <f>+IF(((X14)/O14)&gt;100%,100%,((X14))/O14)</f>
        <v>1</v>
      </c>
    </row>
    <row r="15" spans="1:34" ht="60" customHeight="1">
      <c r="A15" s="85" t="s">
        <v>383</v>
      </c>
      <c r="B15" s="85" t="s">
        <v>384</v>
      </c>
      <c r="C15" s="58" t="s">
        <v>285</v>
      </c>
      <c r="D15" s="58" t="s">
        <v>291</v>
      </c>
      <c r="E15" s="58" t="s">
        <v>293</v>
      </c>
      <c r="F15" s="75" t="s">
        <v>250</v>
      </c>
      <c r="G15" s="77" t="s">
        <v>330</v>
      </c>
      <c r="H15" s="76" t="s">
        <v>293</v>
      </c>
      <c r="I15" s="47" t="s">
        <v>322</v>
      </c>
      <c r="J15" s="76" t="s">
        <v>306</v>
      </c>
      <c r="K15" s="75" t="s">
        <v>314</v>
      </c>
      <c r="L15" s="71">
        <v>0.7</v>
      </c>
      <c r="M15" s="77" t="s">
        <v>188</v>
      </c>
      <c r="N15" s="75" t="s">
        <v>257</v>
      </c>
      <c r="O15" s="44">
        <v>100000</v>
      </c>
      <c r="P15" s="92">
        <v>2500</v>
      </c>
      <c r="Q15" s="76">
        <v>25000</v>
      </c>
      <c r="R15" s="65">
        <v>25000</v>
      </c>
      <c r="S15" s="65">
        <v>25000</v>
      </c>
      <c r="T15" s="44">
        <v>83416</v>
      </c>
      <c r="U15" s="44">
        <f t="shared" si="2"/>
        <v>45784.289000000004</v>
      </c>
      <c r="V15" s="44"/>
      <c r="W15" s="44"/>
      <c r="X15" s="44">
        <f t="shared" si="0"/>
        <v>129200.289</v>
      </c>
      <c r="Y15" s="66">
        <v>28873</v>
      </c>
      <c r="Z15" s="65">
        <v>112.289</v>
      </c>
      <c r="AA15" s="76">
        <v>0</v>
      </c>
      <c r="AB15" s="115">
        <v>16799</v>
      </c>
      <c r="AC15" s="68">
        <f>+IF((U15/Q15)&gt;100%,100%,(U15/Q15))*L15</f>
        <v>0.7</v>
      </c>
      <c r="AD15" s="68">
        <f>+IF(((X15)/O15)&gt;100%,100%,((X15)/O15))*L15</f>
        <v>0.7</v>
      </c>
      <c r="AE15" s="68">
        <f>+IF(((U15)/Q15)&gt;100%,100%,((U15)/Q15))</f>
        <v>1</v>
      </c>
      <c r="AF15" s="68">
        <f>+IF(((X15)/O15)&gt;100%,100%,((X15))/O15)</f>
        <v>1</v>
      </c>
    </row>
    <row r="16" spans="1:34" ht="60" customHeight="1">
      <c r="A16" s="62"/>
      <c r="B16" s="87"/>
      <c r="C16" s="64"/>
      <c r="D16" s="64"/>
      <c r="E16" s="64"/>
      <c r="F16" s="158" t="s">
        <v>434</v>
      </c>
      <c r="G16" s="159"/>
      <c r="H16" s="159"/>
      <c r="I16" s="159"/>
      <c r="J16" s="159"/>
      <c r="K16" s="159"/>
      <c r="L16" s="159"/>
      <c r="M16" s="159"/>
      <c r="N16" s="159"/>
      <c r="O16" s="159"/>
      <c r="P16" s="159"/>
      <c r="Q16" s="159"/>
      <c r="R16" s="159"/>
      <c r="S16" s="159"/>
      <c r="T16" s="159"/>
      <c r="U16" s="159"/>
      <c r="V16" s="159"/>
      <c r="W16" s="159"/>
      <c r="X16" s="159"/>
      <c r="Y16" s="159"/>
      <c r="Z16" s="159"/>
      <c r="AA16" s="159"/>
      <c r="AB16" s="159"/>
      <c r="AC16" s="69">
        <f>SUM(AC14:AC15)</f>
        <v>1</v>
      </c>
      <c r="AD16" s="69">
        <f>SUM(AD14:AD15)</f>
        <v>1</v>
      </c>
      <c r="AE16" s="69">
        <f>+AVERAGE(AE14:AE15)</f>
        <v>1</v>
      </c>
      <c r="AF16" s="69">
        <f>+AVERAGE(AF14:AF15)</f>
        <v>1</v>
      </c>
    </row>
    <row r="17" spans="1:32" ht="60" customHeight="1">
      <c r="A17" s="59" t="s">
        <v>383</v>
      </c>
      <c r="B17" s="85" t="s">
        <v>384</v>
      </c>
      <c r="C17" s="58" t="s">
        <v>285</v>
      </c>
      <c r="D17" s="70" t="s">
        <v>440</v>
      </c>
      <c r="E17" s="58" t="s">
        <v>294</v>
      </c>
      <c r="F17" s="75" t="s">
        <v>251</v>
      </c>
      <c r="G17" s="77" t="s">
        <v>327</v>
      </c>
      <c r="H17" s="76" t="s">
        <v>294</v>
      </c>
      <c r="I17" s="47" t="s">
        <v>323</v>
      </c>
      <c r="J17" s="77" t="s">
        <v>306</v>
      </c>
      <c r="K17" s="75" t="s">
        <v>399</v>
      </c>
      <c r="L17" s="71">
        <v>1</v>
      </c>
      <c r="M17" s="77" t="s">
        <v>188</v>
      </c>
      <c r="N17" s="77" t="s">
        <v>255</v>
      </c>
      <c r="O17" s="73">
        <v>8</v>
      </c>
      <c r="P17" s="93">
        <v>2</v>
      </c>
      <c r="Q17" s="76">
        <v>2</v>
      </c>
      <c r="R17" s="65">
        <v>2</v>
      </c>
      <c r="S17" s="65">
        <v>2</v>
      </c>
      <c r="T17" s="44">
        <v>4</v>
      </c>
      <c r="U17" s="44">
        <f>+Y17+Z17+AA17+AB17</f>
        <v>0</v>
      </c>
      <c r="V17" s="44"/>
      <c r="W17" s="44"/>
      <c r="X17" s="44">
        <f t="shared" si="0"/>
        <v>4</v>
      </c>
      <c r="Y17" s="65">
        <v>0</v>
      </c>
      <c r="Z17" s="65">
        <v>0</v>
      </c>
      <c r="AA17" s="76">
        <v>0</v>
      </c>
      <c r="AB17" s="76">
        <v>0</v>
      </c>
      <c r="AC17" s="68">
        <f>+IF((U17/Q17)&gt;100%,100%,(U17/Q17))*L17</f>
        <v>0</v>
      </c>
      <c r="AD17" s="68">
        <f>+IF(((X17)/O17)&gt;100%,100%,((X17)/O17))*L17</f>
        <v>0.5</v>
      </c>
      <c r="AE17" s="68">
        <f>+IF(((U17)/Q17)&gt;100%,100%,((U17)/Q17))</f>
        <v>0</v>
      </c>
      <c r="AF17" s="68">
        <f>+IF(((X17)/O17)&gt;100%,100%,((X17))/O17)</f>
        <v>0.5</v>
      </c>
    </row>
    <row r="18" spans="1:32" ht="60" customHeight="1">
      <c r="A18" s="62"/>
      <c r="B18" s="87"/>
      <c r="C18" s="64"/>
      <c r="D18" s="64"/>
      <c r="E18" s="64"/>
      <c r="F18" s="158" t="s">
        <v>435</v>
      </c>
      <c r="G18" s="159"/>
      <c r="H18" s="159"/>
      <c r="I18" s="159"/>
      <c r="J18" s="159"/>
      <c r="K18" s="159"/>
      <c r="L18" s="159"/>
      <c r="M18" s="159"/>
      <c r="N18" s="159"/>
      <c r="O18" s="159"/>
      <c r="P18" s="159"/>
      <c r="Q18" s="159"/>
      <c r="R18" s="159"/>
      <c r="S18" s="159"/>
      <c r="T18" s="159"/>
      <c r="U18" s="159"/>
      <c r="V18" s="159"/>
      <c r="W18" s="159"/>
      <c r="X18" s="159"/>
      <c r="Y18" s="159"/>
      <c r="Z18" s="159"/>
      <c r="AA18" s="159"/>
      <c r="AB18" s="159"/>
      <c r="AC18" s="69">
        <f>+AC17</f>
        <v>0</v>
      </c>
      <c r="AD18" s="69">
        <f>+AD17</f>
        <v>0.5</v>
      </c>
      <c r="AE18" s="69">
        <f>+AE17</f>
        <v>0</v>
      </c>
      <c r="AF18" s="69">
        <f>+AF17</f>
        <v>0.5</v>
      </c>
    </row>
    <row r="19" spans="1:32" ht="60" customHeight="1">
      <c r="A19" s="85" t="s">
        <v>383</v>
      </c>
      <c r="B19" s="86" t="s">
        <v>384</v>
      </c>
      <c r="C19" s="58" t="s">
        <v>285</v>
      </c>
      <c r="D19" s="58" t="s">
        <v>295</v>
      </c>
      <c r="E19" s="58" t="s">
        <v>296</v>
      </c>
      <c r="F19" s="75" t="s">
        <v>265</v>
      </c>
      <c r="G19" s="77" t="s">
        <v>326</v>
      </c>
      <c r="H19" s="75" t="s">
        <v>296</v>
      </c>
      <c r="I19" s="47" t="s">
        <v>324</v>
      </c>
      <c r="J19" s="76" t="s">
        <v>308</v>
      </c>
      <c r="K19" s="75" t="s">
        <v>380</v>
      </c>
      <c r="L19" s="45">
        <v>0.5</v>
      </c>
      <c r="M19" s="77" t="s">
        <v>187</v>
      </c>
      <c r="N19" s="76" t="s">
        <v>267</v>
      </c>
      <c r="O19" s="44">
        <v>17</v>
      </c>
      <c r="P19" s="92">
        <v>5</v>
      </c>
      <c r="Q19" s="76">
        <v>4</v>
      </c>
      <c r="R19" s="65">
        <v>4</v>
      </c>
      <c r="S19" s="65">
        <v>4</v>
      </c>
      <c r="T19" s="44">
        <v>6</v>
      </c>
      <c r="U19" s="44">
        <f t="shared" ref="U19:U20" si="3">+Y19+Z19+AA19+AB19</f>
        <v>3</v>
      </c>
      <c r="V19" s="44"/>
      <c r="W19" s="44"/>
      <c r="X19" s="44">
        <f t="shared" si="0"/>
        <v>9</v>
      </c>
      <c r="Y19" s="65">
        <v>3</v>
      </c>
      <c r="Z19" s="65">
        <v>0</v>
      </c>
      <c r="AA19" s="76">
        <v>0</v>
      </c>
      <c r="AB19" s="76">
        <v>0</v>
      </c>
      <c r="AC19" s="68">
        <f>+IF((U19/Q19)&gt;100%,100%,(U19/Q19))*L19</f>
        <v>0.375</v>
      </c>
      <c r="AD19" s="68">
        <f>+IF(((X19)/O19)&gt;100%,100%,((X19)/O19))*L19</f>
        <v>0.26470588235294118</v>
      </c>
      <c r="AE19" s="68">
        <f>+IF(((U19)/Q19)&gt;100%,100%,((U19)/Q19))</f>
        <v>0.75</v>
      </c>
      <c r="AF19" s="68">
        <f>+IF(((X19)/O19)&gt;100%,100%,((X19))/O19)</f>
        <v>0.52941176470588236</v>
      </c>
    </row>
    <row r="20" spans="1:32" ht="60" customHeight="1">
      <c r="A20" s="85" t="s">
        <v>383</v>
      </c>
      <c r="B20" s="85" t="s">
        <v>384</v>
      </c>
      <c r="C20" s="58" t="s">
        <v>285</v>
      </c>
      <c r="D20" s="58" t="s">
        <v>295</v>
      </c>
      <c r="E20" s="58" t="s">
        <v>297</v>
      </c>
      <c r="F20" s="75" t="s">
        <v>265</v>
      </c>
      <c r="G20" s="77" t="s">
        <v>326</v>
      </c>
      <c r="H20" s="75" t="s">
        <v>296</v>
      </c>
      <c r="I20" s="47" t="s">
        <v>324</v>
      </c>
      <c r="J20" s="77" t="s">
        <v>306</v>
      </c>
      <c r="K20" s="75" t="s">
        <v>317</v>
      </c>
      <c r="L20" s="45">
        <v>0.5</v>
      </c>
      <c r="M20" s="77" t="s">
        <v>187</v>
      </c>
      <c r="N20" s="76" t="s">
        <v>267</v>
      </c>
      <c r="O20" s="44">
        <v>3</v>
      </c>
      <c r="P20" s="92">
        <v>0</v>
      </c>
      <c r="Q20" s="76">
        <v>1</v>
      </c>
      <c r="R20" s="65">
        <v>1</v>
      </c>
      <c r="S20" s="65">
        <v>1</v>
      </c>
      <c r="T20" s="44">
        <v>1</v>
      </c>
      <c r="U20" s="44">
        <f t="shared" si="3"/>
        <v>1</v>
      </c>
      <c r="V20" s="44"/>
      <c r="W20" s="44"/>
      <c r="X20" s="44">
        <f t="shared" si="0"/>
        <v>2</v>
      </c>
      <c r="Y20" s="76">
        <v>1</v>
      </c>
      <c r="Z20" s="65">
        <v>0</v>
      </c>
      <c r="AA20" s="76">
        <v>0</v>
      </c>
      <c r="AB20" s="76">
        <v>0</v>
      </c>
      <c r="AC20" s="68">
        <f>+IF((U20/Q20)&gt;100%,100%,(U20/Q20))*L20</f>
        <v>0.5</v>
      </c>
      <c r="AD20" s="68">
        <f>+IF(((X20)/O20)&gt;100%,100%,((X20)/O20))*L20</f>
        <v>0.33333333333333331</v>
      </c>
      <c r="AE20" s="68">
        <f>+IF(((U20)/Q20)&gt;100%,100%,((U20)/Q20))</f>
        <v>1</v>
      </c>
      <c r="AF20" s="68">
        <f>+IF(((X20)/O20)&gt;100%,100%,((X20))/O20)</f>
        <v>0.66666666666666663</v>
      </c>
    </row>
    <row r="21" spans="1:32" ht="60" customHeight="1">
      <c r="A21" s="62"/>
      <c r="B21" s="87"/>
      <c r="C21" s="64"/>
      <c r="D21" s="64"/>
      <c r="E21" s="64"/>
      <c r="F21" s="158" t="s">
        <v>436</v>
      </c>
      <c r="G21" s="159"/>
      <c r="H21" s="159"/>
      <c r="I21" s="159"/>
      <c r="J21" s="159"/>
      <c r="K21" s="159"/>
      <c r="L21" s="159"/>
      <c r="M21" s="159"/>
      <c r="N21" s="159"/>
      <c r="O21" s="159"/>
      <c r="P21" s="159"/>
      <c r="Q21" s="159"/>
      <c r="R21" s="159"/>
      <c r="S21" s="159"/>
      <c r="T21" s="159"/>
      <c r="U21" s="159"/>
      <c r="V21" s="159"/>
      <c r="W21" s="159"/>
      <c r="X21" s="159"/>
      <c r="Y21" s="159"/>
      <c r="Z21" s="159"/>
      <c r="AA21" s="159"/>
      <c r="AB21" s="159"/>
      <c r="AC21" s="69">
        <f>SUM(AC19:AC20)</f>
        <v>0.875</v>
      </c>
      <c r="AD21" s="69">
        <f>SUM(AD19:AD20)</f>
        <v>0.59803921568627449</v>
      </c>
      <c r="AE21" s="69">
        <f>+AVERAGE(AE19:AE20)</f>
        <v>0.875</v>
      </c>
      <c r="AF21" s="69">
        <f>+AVERAGE(AF19:AF20)</f>
        <v>0.59803921568627449</v>
      </c>
    </row>
    <row r="22" spans="1:32" ht="60" customHeight="1">
      <c r="A22" s="59" t="s">
        <v>383</v>
      </c>
      <c r="B22" s="85" t="s">
        <v>384</v>
      </c>
      <c r="C22" s="58" t="s">
        <v>285</v>
      </c>
      <c r="D22" s="58" t="s">
        <v>298</v>
      </c>
      <c r="E22" s="58" t="s">
        <v>299</v>
      </c>
      <c r="F22" s="75" t="s">
        <v>270</v>
      </c>
      <c r="G22" s="77" t="s">
        <v>328</v>
      </c>
      <c r="H22" s="76" t="s">
        <v>299</v>
      </c>
      <c r="I22" s="47" t="s">
        <v>325</v>
      </c>
      <c r="J22" s="77" t="s">
        <v>306</v>
      </c>
      <c r="K22" s="75" t="s">
        <v>318</v>
      </c>
      <c r="L22" s="45">
        <v>1</v>
      </c>
      <c r="M22" s="77" t="s">
        <v>187</v>
      </c>
      <c r="N22" s="77" t="s">
        <v>276</v>
      </c>
      <c r="O22" s="44">
        <v>14000</v>
      </c>
      <c r="P22" s="92"/>
      <c r="Q22" s="51">
        <v>3500</v>
      </c>
      <c r="R22" s="96">
        <v>3500</v>
      </c>
      <c r="S22" s="96">
        <v>3500</v>
      </c>
      <c r="T22" s="44">
        <v>1557.3</v>
      </c>
      <c r="U22" s="44">
        <f>+Y22+Z22+AA22+AB22</f>
        <v>941.85</v>
      </c>
      <c r="V22" s="44"/>
      <c r="W22" s="44"/>
      <c r="X22" s="44">
        <f t="shared" si="0"/>
        <v>2499.15</v>
      </c>
      <c r="Y22" s="67">
        <v>941.85</v>
      </c>
      <c r="Z22" s="65">
        <v>0</v>
      </c>
      <c r="AA22" s="51">
        <v>0</v>
      </c>
      <c r="AB22" s="51">
        <v>0</v>
      </c>
      <c r="AC22" s="68">
        <f>+IF((U22/Q22)&gt;100%,100%,(U22/Q22))*L22</f>
        <v>0.26910000000000001</v>
      </c>
      <c r="AD22" s="68">
        <f>+IF(((X22)/O22)&gt;100%,100%,((X22)/O22))*L22</f>
        <v>0.1785107142857143</v>
      </c>
      <c r="AE22" s="68">
        <f>+IF(((U22)/Q22)&gt;100%,100%,((U22)/Q22))</f>
        <v>0.26910000000000001</v>
      </c>
      <c r="AF22" s="68">
        <f>+IF(((X22)/O22)&gt;100%,100%,((X22))/O22)</f>
        <v>0.1785107142857143</v>
      </c>
    </row>
    <row r="23" spans="1:32" ht="60" customHeight="1">
      <c r="A23" s="62"/>
      <c r="B23" s="87"/>
      <c r="C23" s="64"/>
      <c r="D23" s="64"/>
      <c r="E23" s="64"/>
      <c r="F23" s="158" t="s">
        <v>437</v>
      </c>
      <c r="G23" s="159"/>
      <c r="H23" s="159"/>
      <c r="I23" s="159"/>
      <c r="J23" s="159"/>
      <c r="K23" s="159"/>
      <c r="L23" s="159"/>
      <c r="M23" s="159"/>
      <c r="N23" s="159"/>
      <c r="O23" s="159"/>
      <c r="P23" s="159"/>
      <c r="Q23" s="159"/>
      <c r="R23" s="159"/>
      <c r="S23" s="159"/>
      <c r="T23" s="159"/>
      <c r="U23" s="159"/>
      <c r="V23" s="159"/>
      <c r="W23" s="159"/>
      <c r="X23" s="159"/>
      <c r="Y23" s="159"/>
      <c r="Z23" s="159"/>
      <c r="AA23" s="159"/>
      <c r="AB23" s="159"/>
      <c r="AC23" s="69">
        <f>+AC22</f>
        <v>0.26910000000000001</v>
      </c>
      <c r="AD23" s="69">
        <f>+AD22</f>
        <v>0.1785107142857143</v>
      </c>
      <c r="AE23" s="69">
        <f>+AE22</f>
        <v>0.26910000000000001</v>
      </c>
      <c r="AF23" s="69">
        <f>+AF22</f>
        <v>0.1785107142857143</v>
      </c>
    </row>
    <row r="24" spans="1:32" ht="60" customHeight="1">
      <c r="A24" s="59" t="s">
        <v>383</v>
      </c>
      <c r="B24" s="85" t="s">
        <v>384</v>
      </c>
      <c r="C24" s="58" t="s">
        <v>285</v>
      </c>
      <c r="D24" s="58" t="s">
        <v>286</v>
      </c>
      <c r="E24" s="58" t="s">
        <v>300</v>
      </c>
      <c r="F24" s="75" t="s">
        <v>277</v>
      </c>
      <c r="G24" s="77" t="s">
        <v>329</v>
      </c>
      <c r="H24" s="76" t="s">
        <v>300</v>
      </c>
      <c r="I24" s="77" t="s">
        <v>324</v>
      </c>
      <c r="J24" s="77" t="s">
        <v>306</v>
      </c>
      <c r="K24" s="75" t="s">
        <v>319</v>
      </c>
      <c r="L24" s="45">
        <v>1</v>
      </c>
      <c r="M24" s="77" t="s">
        <v>187</v>
      </c>
      <c r="N24" s="77" t="s">
        <v>281</v>
      </c>
      <c r="O24" s="44">
        <v>10</v>
      </c>
      <c r="P24" s="92">
        <v>2</v>
      </c>
      <c r="Q24" s="76">
        <v>3</v>
      </c>
      <c r="R24" s="65">
        <v>3</v>
      </c>
      <c r="S24" s="65">
        <v>2</v>
      </c>
      <c r="T24" s="44">
        <v>2</v>
      </c>
      <c r="U24" s="44">
        <f>+Y24+Z24+AA24+AB24</f>
        <v>0</v>
      </c>
      <c r="V24" s="44"/>
      <c r="W24" s="44"/>
      <c r="X24" s="44">
        <f t="shared" si="0"/>
        <v>2</v>
      </c>
      <c r="Y24" s="44">
        <v>0</v>
      </c>
      <c r="Z24" s="65">
        <v>0</v>
      </c>
      <c r="AA24" s="76">
        <v>0</v>
      </c>
      <c r="AB24" s="76">
        <v>0</v>
      </c>
      <c r="AC24" s="68">
        <f>+IF((U24/Q24)&gt;100%,100%,(U24/Q24))*L24</f>
        <v>0</v>
      </c>
      <c r="AD24" s="68">
        <f>+IF(((X24)/O24)&gt;100%,100%,((X24)/O24))*L24</f>
        <v>0.2</v>
      </c>
      <c r="AE24" s="68">
        <f>+IF(((U24)/Q24)&gt;100%,100%,((U24)/Q24))</f>
        <v>0</v>
      </c>
      <c r="AF24" s="68">
        <f>+IF(((X24)/O24)&gt;100%,100%,((X24))/O24)</f>
        <v>0.2</v>
      </c>
    </row>
    <row r="25" spans="1:32" ht="60" customHeight="1">
      <c r="A25" s="62"/>
      <c r="B25" s="87"/>
      <c r="C25" s="64"/>
      <c r="D25" s="64"/>
      <c r="E25" s="64"/>
      <c r="F25" s="158" t="s">
        <v>438</v>
      </c>
      <c r="G25" s="159"/>
      <c r="H25" s="159"/>
      <c r="I25" s="159"/>
      <c r="J25" s="159"/>
      <c r="K25" s="159"/>
      <c r="L25" s="159"/>
      <c r="M25" s="159"/>
      <c r="N25" s="159"/>
      <c r="O25" s="159"/>
      <c r="P25" s="159"/>
      <c r="Q25" s="159"/>
      <c r="R25" s="159"/>
      <c r="S25" s="159"/>
      <c r="T25" s="159"/>
      <c r="U25" s="159"/>
      <c r="V25" s="159"/>
      <c r="W25" s="159"/>
      <c r="X25" s="159"/>
      <c r="Y25" s="159"/>
      <c r="Z25" s="159"/>
      <c r="AA25" s="159"/>
      <c r="AB25" s="159"/>
      <c r="AC25" s="69">
        <f>+AC24</f>
        <v>0</v>
      </c>
      <c r="AD25" s="69">
        <f>+AD24</f>
        <v>0.2</v>
      </c>
      <c r="AE25" s="69">
        <f>+AE24</f>
        <v>0</v>
      </c>
      <c r="AF25" s="69">
        <f>+AF24</f>
        <v>0.2</v>
      </c>
    </row>
    <row r="26" spans="1:32" ht="60" customHeight="1">
      <c r="A26" s="59" t="s">
        <v>383</v>
      </c>
      <c r="B26" s="86" t="s">
        <v>384</v>
      </c>
      <c r="C26" s="58" t="s">
        <v>285</v>
      </c>
      <c r="D26" s="61"/>
      <c r="E26" s="59" t="s">
        <v>401</v>
      </c>
      <c r="F26" s="76" t="s">
        <v>402</v>
      </c>
      <c r="G26" s="77" t="s">
        <v>403</v>
      </c>
      <c r="H26" s="76" t="s">
        <v>426</v>
      </c>
      <c r="I26" s="77" t="s">
        <v>324</v>
      </c>
      <c r="J26" s="77" t="s">
        <v>306</v>
      </c>
      <c r="K26" s="76" t="s">
        <v>404</v>
      </c>
      <c r="L26" s="45">
        <v>1</v>
      </c>
      <c r="M26" s="77" t="s">
        <v>187</v>
      </c>
      <c r="N26" s="76" t="s">
        <v>425</v>
      </c>
      <c r="O26" s="44">
        <v>10</v>
      </c>
      <c r="P26" s="92">
        <v>3</v>
      </c>
      <c r="Q26" s="77">
        <v>2</v>
      </c>
      <c r="R26" s="97">
        <v>3</v>
      </c>
      <c r="S26" s="97">
        <v>2</v>
      </c>
      <c r="T26" s="44">
        <v>0</v>
      </c>
      <c r="U26" s="44">
        <f>+Y26+Z26+AA26+AB26</f>
        <v>1</v>
      </c>
      <c r="V26" s="44"/>
      <c r="W26" s="44"/>
      <c r="X26" s="44">
        <f t="shared" si="0"/>
        <v>1</v>
      </c>
      <c r="Y26" s="44">
        <v>0</v>
      </c>
      <c r="Z26" s="65">
        <v>0</v>
      </c>
      <c r="AA26" s="77">
        <v>1</v>
      </c>
      <c r="AB26" s="77">
        <v>0</v>
      </c>
      <c r="AC26" s="68">
        <f>+IF((U26/Q26)&gt;100%,100%,(U26/Q26))*L26</f>
        <v>0.5</v>
      </c>
      <c r="AD26" s="68">
        <f>+IF(((X26)/O26)&gt;100%,100%,((X26)/O26))*L26</f>
        <v>0.1</v>
      </c>
      <c r="AE26" s="68">
        <f>+IF(((U26)/Q26)&gt;100%,100%,((U26)/Q26))</f>
        <v>0.5</v>
      </c>
      <c r="AF26" s="68">
        <f>+IF(((X26)/O26)&gt;100%,100%,((X26))/O26)</f>
        <v>0.1</v>
      </c>
    </row>
    <row r="27" spans="1:32" ht="60" customHeight="1">
      <c r="A27" s="59"/>
      <c r="B27" s="61"/>
      <c r="C27" s="61"/>
      <c r="D27" s="61"/>
      <c r="E27" s="61"/>
      <c r="F27" s="158" t="s">
        <v>439</v>
      </c>
      <c r="G27" s="159"/>
      <c r="H27" s="159"/>
      <c r="I27" s="159"/>
      <c r="J27" s="159"/>
      <c r="K27" s="159"/>
      <c r="L27" s="159"/>
      <c r="M27" s="159"/>
      <c r="N27" s="159"/>
      <c r="O27" s="159"/>
      <c r="P27" s="159"/>
      <c r="Q27" s="159"/>
      <c r="R27" s="159"/>
      <c r="S27" s="159"/>
      <c r="T27" s="159"/>
      <c r="U27" s="159"/>
      <c r="V27" s="159"/>
      <c r="W27" s="159"/>
      <c r="X27" s="159"/>
      <c r="Y27" s="159"/>
      <c r="Z27" s="159"/>
      <c r="AA27" s="159"/>
      <c r="AB27" s="159"/>
      <c r="AC27" s="69">
        <f>+AC26</f>
        <v>0.5</v>
      </c>
      <c r="AD27" s="69">
        <f>+AD26</f>
        <v>0.1</v>
      </c>
      <c r="AE27" s="69">
        <f>+AE26</f>
        <v>0.5</v>
      </c>
      <c r="AF27" s="69">
        <f>+AF26</f>
        <v>0.1</v>
      </c>
    </row>
    <row r="28" spans="1:32" ht="60" customHeight="1" thickBot="1">
      <c r="AB28" s="1">
        <v>0</v>
      </c>
    </row>
    <row r="29" spans="1:32" ht="60" customHeight="1" thickBot="1">
      <c r="F29" s="158" t="s">
        <v>493</v>
      </c>
      <c r="G29" s="159"/>
      <c r="H29" s="159"/>
      <c r="I29" s="159"/>
      <c r="J29" s="159"/>
      <c r="K29" s="159"/>
      <c r="L29" s="159"/>
      <c r="M29" s="159"/>
      <c r="N29" s="159"/>
      <c r="O29" s="159"/>
      <c r="P29" s="159"/>
      <c r="Q29" s="159"/>
      <c r="R29" s="159"/>
      <c r="S29" s="159"/>
      <c r="T29" s="159"/>
      <c r="U29" s="159"/>
      <c r="V29" s="159"/>
      <c r="W29" s="159"/>
      <c r="X29" s="159"/>
      <c r="Y29" s="159"/>
      <c r="Z29" s="159"/>
      <c r="AA29" s="159"/>
      <c r="AB29" s="159"/>
      <c r="AC29" s="78">
        <f>+(AC13+AC16+AC18+AC21+AC23+AC25+AC27)/7</f>
        <v>0.52058571428571432</v>
      </c>
      <c r="AD29" s="79">
        <f>+(AD13+AD16+AD18+AD21+AD23+AD25+AD27)/7</f>
        <v>0.51093570428171275</v>
      </c>
      <c r="AE29" s="79">
        <f>+(AE13+AE16+AE18+AE21+AE23+AE25+AE27)/7</f>
        <v>0.52058571428571432</v>
      </c>
      <c r="AF29" s="80">
        <f>+(AF13+AF16+AF18+AF21+AF23+AF25+AF27)/7</f>
        <v>0.51093570428171275</v>
      </c>
    </row>
    <row r="36" ht="18" customHeight="1"/>
  </sheetData>
  <mergeCells count="21">
    <mergeCell ref="F29:AB29"/>
    <mergeCell ref="A5:B5"/>
    <mergeCell ref="A6:AF6"/>
    <mergeCell ref="F13:AB13"/>
    <mergeCell ref="F18:AB18"/>
    <mergeCell ref="F16:AB16"/>
    <mergeCell ref="C5:AE5"/>
    <mergeCell ref="A7:O7"/>
    <mergeCell ref="P7:S7"/>
    <mergeCell ref="F21:AB21"/>
    <mergeCell ref="T7:X7"/>
    <mergeCell ref="Y7:AB7"/>
    <mergeCell ref="AC7:AF7"/>
    <mergeCell ref="F23:AB23"/>
    <mergeCell ref="F25:AB25"/>
    <mergeCell ref="F27:AB27"/>
    <mergeCell ref="A1:B4"/>
    <mergeCell ref="C1:AE1"/>
    <mergeCell ref="C2:AE2"/>
    <mergeCell ref="C3:AE3"/>
    <mergeCell ref="C4:AE4"/>
  </mergeCells>
  <dataValidations count="1">
    <dataValidation type="list" allowBlank="1" showInputMessage="1" showErrorMessage="1" sqref="M9:M12 M17 M14:M15 M19:M20 M22 M24 M26 M28:M295">
      <formula1>$AH$10:$AH$11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C1" zoomScale="50" zoomScaleNormal="50" workbookViewId="0">
      <selection activeCell="I17" sqref="I17"/>
    </sheetView>
  </sheetViews>
  <sheetFormatPr baseColWidth="10" defaultRowHeight="14.25"/>
  <cols>
    <col min="1" max="1" width="20.875" customWidth="1"/>
    <col min="2" max="2" width="30.625" customWidth="1"/>
    <col min="3" max="3" width="33.625" customWidth="1"/>
    <col min="4" max="4" width="32" customWidth="1"/>
    <col min="5" max="6" width="28.625" customWidth="1"/>
    <col min="7" max="7" width="33.125" bestFit="1" customWidth="1"/>
    <col min="8" max="8" width="33.125" customWidth="1"/>
    <col min="9" max="9" width="34" bestFit="1" customWidth="1"/>
    <col min="10" max="10" width="30.125" customWidth="1"/>
    <col min="11" max="11" width="23.625" customWidth="1"/>
    <col min="12" max="12" width="27.125" customWidth="1"/>
    <col min="13" max="13" width="39.125" bestFit="1" customWidth="1"/>
    <col min="14" max="14" width="54.625" bestFit="1" customWidth="1"/>
    <col min="17" max="17" width="0" hidden="1" customWidth="1"/>
  </cols>
  <sheetData>
    <row r="1" spans="1:17" s="1" customFormat="1" ht="22.5" customHeight="1">
      <c r="A1" s="176"/>
      <c r="B1" s="177"/>
      <c r="C1" s="182" t="s">
        <v>1</v>
      </c>
      <c r="D1" s="183"/>
      <c r="E1" s="183"/>
      <c r="F1" s="183"/>
      <c r="G1" s="183"/>
      <c r="H1" s="183"/>
      <c r="I1" s="183"/>
      <c r="J1" s="183"/>
      <c r="K1" s="183"/>
      <c r="L1" s="183"/>
      <c r="M1" s="184"/>
      <c r="N1" s="27" t="s">
        <v>221</v>
      </c>
    </row>
    <row r="2" spans="1:17" s="1" customFormat="1" ht="22.5" customHeight="1">
      <c r="A2" s="178"/>
      <c r="B2" s="179"/>
      <c r="C2" s="182" t="s">
        <v>2</v>
      </c>
      <c r="D2" s="183"/>
      <c r="E2" s="183"/>
      <c r="F2" s="183"/>
      <c r="G2" s="183"/>
      <c r="H2" s="183"/>
      <c r="I2" s="183"/>
      <c r="J2" s="183"/>
      <c r="K2" s="183"/>
      <c r="L2" s="183"/>
      <c r="M2" s="184"/>
      <c r="N2" s="27" t="s">
        <v>3</v>
      </c>
    </row>
    <row r="3" spans="1:17" s="1" customFormat="1" ht="22.5" customHeight="1">
      <c r="A3" s="178"/>
      <c r="B3" s="179"/>
      <c r="C3" s="182" t="s">
        <v>4</v>
      </c>
      <c r="D3" s="183"/>
      <c r="E3" s="183"/>
      <c r="F3" s="183"/>
      <c r="G3" s="183"/>
      <c r="H3" s="183"/>
      <c r="I3" s="183"/>
      <c r="J3" s="183"/>
      <c r="K3" s="183"/>
      <c r="L3" s="183"/>
      <c r="M3" s="184"/>
      <c r="N3" s="27" t="s">
        <v>220</v>
      </c>
    </row>
    <row r="4" spans="1:17" s="1" customFormat="1" ht="22.5" customHeight="1">
      <c r="A4" s="180"/>
      <c r="B4" s="181"/>
      <c r="C4" s="182" t="s">
        <v>157</v>
      </c>
      <c r="D4" s="183"/>
      <c r="E4" s="183"/>
      <c r="F4" s="183"/>
      <c r="G4" s="183"/>
      <c r="H4" s="183"/>
      <c r="I4" s="183"/>
      <c r="J4" s="183"/>
      <c r="K4" s="183"/>
      <c r="L4" s="183"/>
      <c r="M4" s="184"/>
      <c r="N4" s="27" t="s">
        <v>222</v>
      </c>
    </row>
    <row r="5" spans="1:17" s="1" customFormat="1" ht="26.25" customHeight="1">
      <c r="A5" s="174" t="s">
        <v>5</v>
      </c>
      <c r="B5" s="175"/>
      <c r="C5" s="174"/>
      <c r="D5" s="185"/>
      <c r="E5" s="185"/>
      <c r="F5" s="185"/>
      <c r="G5" s="185"/>
      <c r="H5" s="185"/>
      <c r="I5" s="185"/>
      <c r="J5" s="185"/>
      <c r="K5" s="185"/>
      <c r="L5" s="185"/>
      <c r="M5" s="185"/>
      <c r="N5" s="185"/>
    </row>
    <row r="6" spans="1:17" s="1" customFormat="1" ht="15" customHeight="1">
      <c r="A6" s="170" t="s">
        <v>153</v>
      </c>
      <c r="B6" s="170"/>
      <c r="C6" s="170"/>
      <c r="D6" s="170"/>
      <c r="E6" s="170"/>
      <c r="F6" s="170"/>
      <c r="G6" s="170"/>
      <c r="H6" s="170"/>
      <c r="I6" s="170"/>
      <c r="J6" s="170"/>
      <c r="K6" s="170"/>
      <c r="L6" s="171"/>
      <c r="M6" s="166" t="s">
        <v>94</v>
      </c>
      <c r="N6" s="167"/>
    </row>
    <row r="7" spans="1:17" s="1" customFormat="1">
      <c r="A7" s="172"/>
      <c r="B7" s="172"/>
      <c r="C7" s="172"/>
      <c r="D7" s="172"/>
      <c r="E7" s="172"/>
      <c r="F7" s="172"/>
      <c r="G7" s="172"/>
      <c r="H7" s="172"/>
      <c r="I7" s="172"/>
      <c r="J7" s="172"/>
      <c r="K7" s="172"/>
      <c r="L7" s="173"/>
      <c r="M7" s="168"/>
      <c r="N7" s="169"/>
    </row>
    <row r="8" spans="1:17" s="21" customFormat="1" ht="66.75" customHeight="1">
      <c r="A8" s="2" t="s">
        <v>98</v>
      </c>
      <c r="B8" s="2" t="s">
        <v>189</v>
      </c>
      <c r="C8" s="2" t="s">
        <v>170</v>
      </c>
      <c r="D8" s="2" t="s">
        <v>84</v>
      </c>
      <c r="E8" s="2" t="s">
        <v>85</v>
      </c>
      <c r="F8" s="2" t="s">
        <v>86</v>
      </c>
      <c r="G8" s="2" t="s">
        <v>165</v>
      </c>
      <c r="H8" s="2" t="s">
        <v>167</v>
      </c>
      <c r="I8" s="2" t="s">
        <v>166</v>
      </c>
      <c r="J8" s="2" t="s">
        <v>156</v>
      </c>
      <c r="K8" s="2" t="s">
        <v>95</v>
      </c>
      <c r="L8" s="2" t="s">
        <v>87</v>
      </c>
      <c r="M8" s="2" t="s">
        <v>26</v>
      </c>
      <c r="N8" s="2" t="s">
        <v>27</v>
      </c>
    </row>
    <row r="9" spans="1:17" ht="42.75" customHeight="1">
      <c r="A9" s="39" t="s">
        <v>287</v>
      </c>
      <c r="B9" s="186" t="s">
        <v>373</v>
      </c>
      <c r="C9" s="186" t="s">
        <v>375</v>
      </c>
      <c r="D9" s="186" t="s">
        <v>374</v>
      </c>
      <c r="E9" s="55" t="s">
        <v>392</v>
      </c>
      <c r="F9" s="186" t="s">
        <v>376</v>
      </c>
      <c r="G9" s="53" t="s">
        <v>393</v>
      </c>
      <c r="H9" s="52">
        <v>0.8</v>
      </c>
      <c r="I9" s="48" t="s">
        <v>394</v>
      </c>
      <c r="J9" s="48" t="s">
        <v>395</v>
      </c>
      <c r="K9" s="48" t="s">
        <v>88</v>
      </c>
      <c r="L9" s="49" t="s">
        <v>396</v>
      </c>
      <c r="M9" s="186" t="s">
        <v>377</v>
      </c>
      <c r="N9" s="186" t="s">
        <v>378</v>
      </c>
    </row>
    <row r="10" spans="1:17" ht="42.75">
      <c r="A10" s="39" t="s">
        <v>288</v>
      </c>
      <c r="B10" s="186"/>
      <c r="C10" s="186"/>
      <c r="D10" s="186"/>
      <c r="E10" s="55" t="s">
        <v>392</v>
      </c>
      <c r="F10" s="186"/>
      <c r="G10" s="53" t="s">
        <v>393</v>
      </c>
      <c r="H10" s="52">
        <v>0.8</v>
      </c>
      <c r="I10" s="48" t="s">
        <v>394</v>
      </c>
      <c r="J10" s="48" t="s">
        <v>395</v>
      </c>
      <c r="K10" s="48" t="s">
        <v>88</v>
      </c>
      <c r="L10" s="49" t="s">
        <v>396</v>
      </c>
      <c r="M10" s="186"/>
      <c r="N10" s="186"/>
      <c r="Q10" t="s">
        <v>88</v>
      </c>
    </row>
    <row r="11" spans="1:17" ht="42.75">
      <c r="A11" s="39" t="s">
        <v>289</v>
      </c>
      <c r="B11" s="186"/>
      <c r="C11" s="186"/>
      <c r="D11" s="186"/>
      <c r="E11" s="55" t="s">
        <v>392</v>
      </c>
      <c r="F11" s="186"/>
      <c r="G11" s="53" t="s">
        <v>393</v>
      </c>
      <c r="H11" s="52">
        <v>0.8</v>
      </c>
      <c r="I11" s="48" t="s">
        <v>394</v>
      </c>
      <c r="J11" s="48" t="s">
        <v>395</v>
      </c>
      <c r="K11" s="48" t="s">
        <v>88</v>
      </c>
      <c r="L11" s="49" t="s">
        <v>396</v>
      </c>
      <c r="M11" s="186"/>
      <c r="N11" s="186"/>
      <c r="Q11" t="s">
        <v>89</v>
      </c>
    </row>
    <row r="12" spans="1:17" ht="42.75">
      <c r="A12" s="39" t="s">
        <v>290</v>
      </c>
      <c r="B12" s="186"/>
      <c r="C12" s="186"/>
      <c r="D12" s="186"/>
      <c r="E12" s="55" t="s">
        <v>392</v>
      </c>
      <c r="F12" s="186"/>
      <c r="G12" s="53" t="s">
        <v>393</v>
      </c>
      <c r="H12" s="52">
        <v>0.8</v>
      </c>
      <c r="I12" s="48" t="s">
        <v>394</v>
      </c>
      <c r="J12" s="48" t="s">
        <v>395</v>
      </c>
      <c r="K12" s="48" t="s">
        <v>88</v>
      </c>
      <c r="L12" s="49" t="s">
        <v>396</v>
      </c>
      <c r="M12" s="186"/>
      <c r="N12" s="186"/>
      <c r="Q12" t="s">
        <v>90</v>
      </c>
    </row>
    <row r="13" spans="1:17" ht="42.75">
      <c r="A13" s="40" t="s">
        <v>292</v>
      </c>
      <c r="B13" s="186"/>
      <c r="C13" s="186"/>
      <c r="D13" s="186"/>
      <c r="E13" s="55" t="s">
        <v>392</v>
      </c>
      <c r="F13" s="186"/>
      <c r="G13" s="53" t="s">
        <v>393</v>
      </c>
      <c r="H13" s="52">
        <v>0.8</v>
      </c>
      <c r="I13" s="48" t="s">
        <v>394</v>
      </c>
      <c r="J13" s="48" t="s">
        <v>395</v>
      </c>
      <c r="K13" s="48" t="s">
        <v>88</v>
      </c>
      <c r="L13" s="49" t="s">
        <v>396</v>
      </c>
      <c r="M13" s="186"/>
      <c r="N13" s="186"/>
      <c r="Q13" t="s">
        <v>91</v>
      </c>
    </row>
    <row r="14" spans="1:17" ht="42.75">
      <c r="A14" s="40" t="s">
        <v>293</v>
      </c>
      <c r="B14" s="186"/>
      <c r="C14" s="186"/>
      <c r="D14" s="186"/>
      <c r="E14" s="55" t="s">
        <v>392</v>
      </c>
      <c r="F14" s="186"/>
      <c r="G14" s="53" t="s">
        <v>393</v>
      </c>
      <c r="H14" s="52">
        <v>0.8</v>
      </c>
      <c r="I14" s="48" t="s">
        <v>394</v>
      </c>
      <c r="J14" s="48" t="s">
        <v>395</v>
      </c>
      <c r="K14" s="48" t="s">
        <v>88</v>
      </c>
      <c r="L14" s="49" t="s">
        <v>396</v>
      </c>
      <c r="M14" s="186"/>
      <c r="N14" s="186"/>
    </row>
    <row r="15" spans="1:17" ht="57" customHeight="1">
      <c r="A15" s="41" t="s">
        <v>294</v>
      </c>
      <c r="B15" s="186"/>
      <c r="C15" s="186"/>
      <c r="D15" s="186"/>
      <c r="E15" s="55" t="s">
        <v>392</v>
      </c>
      <c r="F15" s="186"/>
      <c r="G15" s="53" t="s">
        <v>393</v>
      </c>
      <c r="H15" s="52">
        <v>0.8</v>
      </c>
      <c r="I15" s="48" t="s">
        <v>394</v>
      </c>
      <c r="J15" s="48" t="s">
        <v>395</v>
      </c>
      <c r="K15" s="48" t="s">
        <v>88</v>
      </c>
      <c r="L15" s="49" t="s">
        <v>396</v>
      </c>
      <c r="M15" s="186"/>
      <c r="N15" s="186"/>
    </row>
    <row r="16" spans="1:17" ht="57">
      <c r="A16" s="54" t="s">
        <v>296</v>
      </c>
      <c r="B16" s="186"/>
      <c r="C16" s="186"/>
      <c r="D16" s="186"/>
      <c r="E16" s="57" t="s">
        <v>397</v>
      </c>
      <c r="F16" s="186"/>
      <c r="G16" s="56" t="s">
        <v>398</v>
      </c>
      <c r="H16" s="52">
        <v>0.25</v>
      </c>
      <c r="I16" s="48" t="s">
        <v>394</v>
      </c>
      <c r="J16" s="48" t="s">
        <v>395</v>
      </c>
      <c r="K16" s="48" t="s">
        <v>91</v>
      </c>
      <c r="L16" s="49" t="s">
        <v>396</v>
      </c>
      <c r="M16" s="186"/>
      <c r="N16" s="186"/>
    </row>
    <row r="17" spans="1:14" ht="71.25" customHeight="1">
      <c r="A17" s="54" t="s">
        <v>297</v>
      </c>
      <c r="B17" s="186"/>
      <c r="C17" s="186"/>
      <c r="D17" s="186"/>
      <c r="E17" s="57" t="s">
        <v>397</v>
      </c>
      <c r="F17" s="186"/>
      <c r="G17" s="56" t="s">
        <v>398</v>
      </c>
      <c r="H17" s="52">
        <v>0.25</v>
      </c>
      <c r="I17" s="48" t="s">
        <v>394</v>
      </c>
      <c r="J17" s="48" t="s">
        <v>395</v>
      </c>
      <c r="K17" s="48" t="s">
        <v>91</v>
      </c>
      <c r="L17" s="49" t="s">
        <v>396</v>
      </c>
      <c r="M17" s="186"/>
      <c r="N17" s="186"/>
    </row>
    <row r="18" spans="1:14" ht="57">
      <c r="A18" s="42" t="s">
        <v>299</v>
      </c>
      <c r="B18" s="186"/>
      <c r="C18" s="186"/>
      <c r="D18" s="186"/>
      <c r="E18" s="55" t="s">
        <v>392</v>
      </c>
      <c r="F18" s="186"/>
      <c r="G18" s="53" t="s">
        <v>393</v>
      </c>
      <c r="H18" s="52">
        <v>0.8</v>
      </c>
      <c r="I18" s="48" t="s">
        <v>394</v>
      </c>
      <c r="J18" s="48" t="s">
        <v>395</v>
      </c>
      <c r="K18" s="48" t="s">
        <v>88</v>
      </c>
      <c r="L18" s="49" t="s">
        <v>396</v>
      </c>
      <c r="M18" s="186"/>
      <c r="N18" s="186"/>
    </row>
    <row r="19" spans="1:14" ht="57">
      <c r="A19" s="43" t="s">
        <v>300</v>
      </c>
      <c r="B19" s="186"/>
      <c r="C19" s="186"/>
      <c r="D19" s="186"/>
      <c r="E19" s="55" t="s">
        <v>392</v>
      </c>
      <c r="F19" s="186"/>
      <c r="G19" s="53" t="s">
        <v>393</v>
      </c>
      <c r="H19" s="52">
        <v>0.8</v>
      </c>
      <c r="I19" s="48" t="s">
        <v>394</v>
      </c>
      <c r="J19" s="48" t="s">
        <v>395</v>
      </c>
      <c r="K19" s="48" t="s">
        <v>88</v>
      </c>
      <c r="L19" s="49" t="s">
        <v>396</v>
      </c>
      <c r="M19" s="186"/>
      <c r="N19" s="186"/>
    </row>
  </sheetData>
  <mergeCells count="15">
    <mergeCell ref="F9:F19"/>
    <mergeCell ref="M9:M19"/>
    <mergeCell ref="N9:N19"/>
    <mergeCell ref="B9:B19"/>
    <mergeCell ref="C9:C19"/>
    <mergeCell ref="D9:D19"/>
    <mergeCell ref="M6:N7"/>
    <mergeCell ref="A6:L7"/>
    <mergeCell ref="A5:B5"/>
    <mergeCell ref="A1:B4"/>
    <mergeCell ref="C1:M1"/>
    <mergeCell ref="C2:M2"/>
    <mergeCell ref="C3:M3"/>
    <mergeCell ref="C4:M4"/>
    <mergeCell ref="C5:N5"/>
  </mergeCells>
  <dataValidations count="1">
    <dataValidation type="list" allowBlank="1" showInputMessage="1" showErrorMessage="1" sqref="K9:K91">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37"/>
  <sheetViews>
    <sheetView topLeftCell="C8" zoomScale="70" zoomScaleNormal="70" workbookViewId="0">
      <pane ySplit="1" topLeftCell="A132" activePane="bottomLeft" state="frozen"/>
      <selection activeCell="A8" sqref="A8"/>
      <selection pane="bottomLeft" activeCell="T134" sqref="T134"/>
    </sheetView>
  </sheetViews>
  <sheetFormatPr baseColWidth="10" defaultColWidth="10.875" defaultRowHeight="14.25"/>
  <cols>
    <col min="1" max="1" width="27.375" style="37" customWidth="1"/>
    <col min="2" max="2" width="37" style="37" customWidth="1"/>
    <col min="3" max="3" width="23.125" style="37" customWidth="1"/>
    <col min="4" max="4" width="26.125" style="37" bestFit="1" customWidth="1"/>
    <col min="5" max="5" width="34.625" style="37" customWidth="1"/>
    <col min="6" max="6" width="26.375" style="37" customWidth="1"/>
    <col min="7" max="7" width="28.25" style="37" customWidth="1"/>
    <col min="8" max="8" width="33.625" style="37" customWidth="1"/>
    <col min="9" max="9" width="31.875" style="37" bestFit="1" customWidth="1"/>
    <col min="10" max="10" width="31.875" style="37" customWidth="1"/>
    <col min="11" max="11" width="45.125" style="37" customWidth="1"/>
    <col min="12" max="12" width="26" style="37" customWidth="1"/>
    <col min="13" max="13" width="19.375" style="4" customWidth="1"/>
    <col min="14" max="14" width="36.125" style="99" customWidth="1"/>
    <col min="15" max="19" width="36.125" style="4" customWidth="1"/>
    <col min="20" max="20" width="36.125" style="74" customWidth="1"/>
    <col min="21" max="21" width="21.125" style="37" customWidth="1"/>
    <col min="22" max="22" width="21.625" style="37" customWidth="1"/>
    <col min="23" max="23" width="20.875" style="37" customWidth="1"/>
    <col min="24" max="24" width="29" style="4" customWidth="1"/>
    <col min="25" max="25" width="31.625" style="37" bestFit="1" customWidth="1"/>
    <col min="26" max="26" width="32.875" style="37" bestFit="1" customWidth="1"/>
    <col min="27" max="27" width="29" style="37" bestFit="1" customWidth="1"/>
    <col min="28" max="28" width="44.625" style="37" customWidth="1"/>
    <col min="29" max="29" width="31.125" style="37" customWidth="1"/>
    <col min="30" max="30" width="36.125" style="37" customWidth="1"/>
    <col min="31" max="31" width="37" style="60" customWidth="1"/>
    <col min="32" max="32" width="29.375" style="37" bestFit="1" customWidth="1"/>
    <col min="33" max="33" width="27.125" style="37" bestFit="1" customWidth="1"/>
    <col min="34" max="34" width="33.125" style="37" bestFit="1" customWidth="1"/>
    <col min="35" max="35" width="34.5" style="37" customWidth="1"/>
    <col min="36" max="36" width="34.25" style="37" customWidth="1"/>
    <col min="37" max="37" width="30.875" style="37" customWidth="1"/>
    <col min="38" max="38" width="38.75" style="37" customWidth="1"/>
    <col min="39" max="39" width="38.25" style="37" customWidth="1"/>
    <col min="40" max="40" width="26.625" style="37" bestFit="1" customWidth="1"/>
    <col min="41" max="41" width="30.75" style="37" customWidth="1"/>
    <col min="42" max="42" width="39.25" style="37" customWidth="1"/>
    <col min="43" max="43" width="32.875" style="37" customWidth="1"/>
    <col min="44" max="44" width="36.75" style="37" customWidth="1"/>
    <col min="45" max="45" width="29.375" style="37" customWidth="1"/>
    <col min="46" max="46" width="32.875" style="37" customWidth="1"/>
    <col min="47" max="47" width="26.25" style="37" customWidth="1"/>
    <col min="48" max="48" width="31.25" style="37" customWidth="1"/>
    <col min="49" max="49" width="24.75" style="37" customWidth="1"/>
    <col min="50" max="50" width="36.875" style="37" customWidth="1"/>
    <col min="51" max="51" width="27.125" style="37" customWidth="1"/>
    <col min="52" max="52" width="36.25" style="37" customWidth="1"/>
    <col min="53" max="53" width="26.125" style="37" customWidth="1"/>
    <col min="54" max="54" width="36.875" style="37" customWidth="1"/>
    <col min="55" max="55" width="25.625" style="37" customWidth="1"/>
    <col min="56" max="56" width="36.375" style="37" customWidth="1"/>
    <col min="57" max="57" width="26.25" style="37" customWidth="1"/>
    <col min="58" max="58" width="40.625" style="37" customWidth="1"/>
    <col min="59" max="59" width="10.875" style="37" hidden="1" customWidth="1"/>
    <col min="60" max="60" width="12.125" style="37" hidden="1" customWidth="1"/>
    <col min="61" max="61" width="10.875" style="37" hidden="1" customWidth="1"/>
    <col min="62" max="62" width="10.875" style="37" customWidth="1"/>
    <col min="63" max="16384" width="10.875" style="37"/>
  </cols>
  <sheetData>
    <row r="1" spans="1:60" ht="20.25" customHeight="1">
      <c r="A1" s="191" t="s">
        <v>0</v>
      </c>
      <c r="B1" s="191"/>
      <c r="C1" s="191" t="s">
        <v>1</v>
      </c>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38" t="s">
        <v>221</v>
      </c>
      <c r="BF1" s="82"/>
    </row>
    <row r="2" spans="1:60" ht="26.25" customHeight="1">
      <c r="A2" s="191"/>
      <c r="B2" s="191"/>
      <c r="C2" s="191" t="s">
        <v>2</v>
      </c>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38" t="s">
        <v>3</v>
      </c>
      <c r="BF2" s="82"/>
    </row>
    <row r="3" spans="1:60" ht="20.25" customHeight="1">
      <c r="A3" s="191"/>
      <c r="B3" s="191"/>
      <c r="C3" s="191" t="s">
        <v>4</v>
      </c>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38" t="s">
        <v>220</v>
      </c>
      <c r="BF3" s="82"/>
    </row>
    <row r="4" spans="1:60" ht="18.75" customHeight="1">
      <c r="A4" s="191"/>
      <c r="B4" s="191"/>
      <c r="C4" s="191" t="s">
        <v>157</v>
      </c>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38" t="s">
        <v>224</v>
      </c>
      <c r="BF4" s="82"/>
    </row>
    <row r="5" spans="1:60" ht="21" customHeight="1">
      <c r="A5" s="192" t="s">
        <v>5</v>
      </c>
      <c r="B5" s="192"/>
      <c r="C5" s="192" t="s">
        <v>461</v>
      </c>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83"/>
    </row>
    <row r="6" spans="1:60" ht="24.75" customHeight="1">
      <c r="A6" s="194" t="s">
        <v>168</v>
      </c>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5"/>
      <c r="AC6" s="204" t="s">
        <v>93</v>
      </c>
      <c r="AD6" s="205"/>
      <c r="AE6" s="205"/>
      <c r="AF6" s="205"/>
      <c r="AG6" s="205"/>
      <c r="AH6" s="205"/>
      <c r="AI6" s="193" t="s">
        <v>6</v>
      </c>
      <c r="AJ6" s="193"/>
      <c r="AK6" s="193"/>
      <c r="AL6" s="193"/>
      <c r="AM6" s="193"/>
      <c r="AN6" s="193"/>
      <c r="AO6" s="193"/>
      <c r="AP6" s="193"/>
      <c r="AQ6" s="193"/>
      <c r="AR6" s="193"/>
      <c r="AS6" s="193"/>
      <c r="AT6" s="193"/>
      <c r="AU6" s="193"/>
      <c r="AV6" s="193"/>
      <c r="AW6" s="193"/>
      <c r="AX6" s="193"/>
      <c r="AY6" s="193"/>
      <c r="AZ6" s="193"/>
      <c r="BA6" s="193"/>
      <c r="BB6" s="193"/>
      <c r="BC6" s="193"/>
      <c r="BD6" s="193"/>
      <c r="BE6" s="193"/>
      <c r="BF6" s="84"/>
    </row>
    <row r="7" spans="1:60" ht="24" customHeight="1" thickBot="1">
      <c r="A7" s="196"/>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7"/>
      <c r="AC7" s="206"/>
      <c r="AD7" s="207"/>
      <c r="AE7" s="207"/>
      <c r="AF7" s="207"/>
      <c r="AG7" s="207"/>
      <c r="AH7" s="207"/>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84"/>
    </row>
    <row r="8" spans="1:60" ht="64.5" customHeight="1">
      <c r="A8" s="226" t="s">
        <v>98</v>
      </c>
      <c r="B8" s="226" t="s">
        <v>7</v>
      </c>
      <c r="C8" s="226" t="s">
        <v>192</v>
      </c>
      <c r="D8" s="227" t="s">
        <v>149</v>
      </c>
      <c r="E8" s="227" t="s">
        <v>10</v>
      </c>
      <c r="F8" s="226" t="s">
        <v>11</v>
      </c>
      <c r="G8" s="227" t="s">
        <v>147</v>
      </c>
      <c r="H8" s="227" t="s">
        <v>196</v>
      </c>
      <c r="I8" s="227" t="s">
        <v>148</v>
      </c>
      <c r="J8" s="227" t="s">
        <v>201</v>
      </c>
      <c r="K8" s="228" t="s">
        <v>190</v>
      </c>
      <c r="L8" s="228" t="s">
        <v>211</v>
      </c>
      <c r="M8" s="229" t="s">
        <v>12</v>
      </c>
      <c r="N8" s="230" t="s">
        <v>194</v>
      </c>
      <c r="O8" s="231" t="s">
        <v>460</v>
      </c>
      <c r="P8" s="231" t="s">
        <v>462</v>
      </c>
      <c r="Q8" s="231" t="s">
        <v>463</v>
      </c>
      <c r="R8" s="231" t="s">
        <v>464</v>
      </c>
      <c r="S8" s="231" t="s">
        <v>483</v>
      </c>
      <c r="T8" s="232" t="s">
        <v>441</v>
      </c>
      <c r="U8" s="228" t="s">
        <v>150</v>
      </c>
      <c r="V8" s="228" t="s">
        <v>151</v>
      </c>
      <c r="W8" s="226" t="s">
        <v>16</v>
      </c>
      <c r="X8" s="230" t="s">
        <v>17</v>
      </c>
      <c r="Y8" s="226" t="s">
        <v>163</v>
      </c>
      <c r="Z8" s="226" t="s">
        <v>35</v>
      </c>
      <c r="AA8" s="226" t="s">
        <v>103</v>
      </c>
      <c r="AB8" s="226" t="s">
        <v>104</v>
      </c>
      <c r="AC8" s="227" t="s">
        <v>22</v>
      </c>
      <c r="AD8" s="227" t="s">
        <v>152</v>
      </c>
      <c r="AE8" s="233" t="s">
        <v>206</v>
      </c>
      <c r="AF8" s="227" t="s">
        <v>23</v>
      </c>
      <c r="AG8" s="227" t="s">
        <v>24</v>
      </c>
      <c r="AH8" s="227" t="s">
        <v>25</v>
      </c>
      <c r="AI8" s="226" t="s">
        <v>19</v>
      </c>
      <c r="AJ8" s="226" t="s">
        <v>482</v>
      </c>
      <c r="AK8" s="226" t="s">
        <v>479</v>
      </c>
      <c r="AL8" s="226" t="s">
        <v>480</v>
      </c>
      <c r="AM8" s="226" t="s">
        <v>481</v>
      </c>
      <c r="AN8" s="226" t="s">
        <v>18</v>
      </c>
      <c r="AO8" s="226" t="s">
        <v>20</v>
      </c>
      <c r="AP8" s="234" t="s">
        <v>449</v>
      </c>
      <c r="AQ8" s="234" t="s">
        <v>450</v>
      </c>
      <c r="AR8" s="234" t="s">
        <v>466</v>
      </c>
      <c r="AS8" s="234" t="s">
        <v>467</v>
      </c>
      <c r="AT8" s="234" t="s">
        <v>465</v>
      </c>
      <c r="AU8" s="234" t="s">
        <v>468</v>
      </c>
      <c r="AV8" s="234" t="s">
        <v>469</v>
      </c>
      <c r="AW8" s="234" t="s">
        <v>470</v>
      </c>
      <c r="AX8" s="234" t="s">
        <v>471</v>
      </c>
      <c r="AY8" s="234" t="s">
        <v>472</v>
      </c>
      <c r="AZ8" s="234" t="s">
        <v>473</v>
      </c>
      <c r="BA8" s="234" t="s">
        <v>474</v>
      </c>
      <c r="BB8" s="234" t="s">
        <v>475</v>
      </c>
      <c r="BC8" s="234" t="s">
        <v>476</v>
      </c>
      <c r="BD8" s="234" t="s">
        <v>477</v>
      </c>
      <c r="BE8" s="234" t="s">
        <v>478</v>
      </c>
      <c r="BF8" s="234" t="s">
        <v>488</v>
      </c>
    </row>
    <row r="9" spans="1:60" ht="65.099999999999994" customHeight="1">
      <c r="A9" s="242" t="s">
        <v>287</v>
      </c>
      <c r="B9" s="100" t="s">
        <v>301</v>
      </c>
      <c r="C9" s="114" t="s">
        <v>382</v>
      </c>
      <c r="D9" s="243" t="s">
        <v>309</v>
      </c>
      <c r="E9" s="100" t="s">
        <v>228</v>
      </c>
      <c r="F9" s="244" t="s">
        <v>229</v>
      </c>
      <c r="G9" s="113" t="s">
        <v>230</v>
      </c>
      <c r="H9" s="100" t="s">
        <v>231</v>
      </c>
      <c r="I9" s="70" t="s">
        <v>260</v>
      </c>
      <c r="J9" s="116">
        <v>0.1</v>
      </c>
      <c r="K9" s="245" t="s">
        <v>232</v>
      </c>
      <c r="L9" s="114"/>
      <c r="M9" s="114" t="s">
        <v>371</v>
      </c>
      <c r="N9" s="109">
        <v>15</v>
      </c>
      <c r="O9" s="114">
        <v>15</v>
      </c>
      <c r="P9" s="114">
        <v>0</v>
      </c>
      <c r="Q9" s="114">
        <v>0</v>
      </c>
      <c r="R9" s="114">
        <v>15</v>
      </c>
      <c r="S9" s="114">
        <f>+O9+P9+Q9+R9</f>
        <v>30</v>
      </c>
      <c r="T9" s="246">
        <f>+IF((S9/N9)&gt;100%,100%,(S9/N9))</f>
        <v>1</v>
      </c>
      <c r="U9" s="114" t="s">
        <v>400</v>
      </c>
      <c r="V9" s="114" t="s">
        <v>332</v>
      </c>
      <c r="W9" s="114">
        <v>150</v>
      </c>
      <c r="X9" s="241">
        <v>1059626</v>
      </c>
      <c r="Y9" s="114" t="s">
        <v>385</v>
      </c>
      <c r="Z9" s="114" t="s">
        <v>333</v>
      </c>
      <c r="AA9" s="247" t="s">
        <v>331</v>
      </c>
      <c r="AB9" s="95" t="s">
        <v>339</v>
      </c>
      <c r="AC9" s="114" t="s">
        <v>338</v>
      </c>
      <c r="AD9" s="114" t="s">
        <v>386</v>
      </c>
      <c r="AE9" s="224">
        <v>353567904107.69</v>
      </c>
      <c r="AF9" s="114" t="s">
        <v>54</v>
      </c>
      <c r="AG9" s="114" t="s">
        <v>53</v>
      </c>
      <c r="AH9" s="114" t="s">
        <v>400</v>
      </c>
      <c r="AI9" s="209">
        <v>1000000000</v>
      </c>
      <c r="AJ9" s="209">
        <v>353567904107.69</v>
      </c>
      <c r="AK9" s="209">
        <v>390567904107.69</v>
      </c>
      <c r="AL9" s="209">
        <v>434528467858</v>
      </c>
      <c r="AM9" s="209">
        <v>368051836197.32996</v>
      </c>
      <c r="AN9" s="248" t="s">
        <v>451</v>
      </c>
      <c r="AO9" s="241" t="s">
        <v>228</v>
      </c>
      <c r="AP9" s="249">
        <v>5606697597.1700001</v>
      </c>
      <c r="AQ9" s="199">
        <f>+AP9/AJ9</f>
        <v>1.5857484607715716E-2</v>
      </c>
      <c r="AR9" s="249">
        <v>1094339041.8399999</v>
      </c>
      <c r="AS9" s="199">
        <f>+AR9/AJ9</f>
        <v>3.0951311731810512E-3</v>
      </c>
      <c r="AT9" s="198">
        <v>81202428898.429993</v>
      </c>
      <c r="AU9" s="199">
        <f>+AT9/AK9</f>
        <v>0.20790860704222208</v>
      </c>
      <c r="AV9" s="198">
        <v>34150132429.169998</v>
      </c>
      <c r="AW9" s="200">
        <f>+AV9/AK9</f>
        <v>8.7437119307565772E-2</v>
      </c>
      <c r="AX9" s="198">
        <v>200493340324</v>
      </c>
      <c r="AY9" s="200">
        <f>+AX9/AL9</f>
        <v>0.46140438464786482</v>
      </c>
      <c r="AZ9" s="198">
        <v>40048378133</v>
      </c>
      <c r="BA9" s="250">
        <f>+AZ9/AL9</f>
        <v>9.2165142436852837E-2</v>
      </c>
      <c r="BB9" s="198">
        <v>350818613171.12</v>
      </c>
      <c r="BC9" s="190">
        <f>+BB9/AM9</f>
        <v>0.9531771850284414</v>
      </c>
      <c r="BD9" s="198">
        <v>96167601412.649994</v>
      </c>
      <c r="BE9" s="190">
        <f>+BD9/AM9</f>
        <v>0.26128819898371597</v>
      </c>
      <c r="BF9" s="114"/>
      <c r="BH9" s="37" t="s">
        <v>212</v>
      </c>
    </row>
    <row r="10" spans="1:60" ht="65.099999999999994" customHeight="1">
      <c r="A10" s="242" t="s">
        <v>288</v>
      </c>
      <c r="B10" s="100" t="s">
        <v>301</v>
      </c>
      <c r="C10" s="114" t="s">
        <v>382</v>
      </c>
      <c r="D10" s="243" t="s">
        <v>309</v>
      </c>
      <c r="E10" s="100" t="s">
        <v>228</v>
      </c>
      <c r="F10" s="244" t="s">
        <v>229</v>
      </c>
      <c r="G10" s="113" t="s">
        <v>230</v>
      </c>
      <c r="H10" s="100" t="s">
        <v>231</v>
      </c>
      <c r="I10" s="70" t="s">
        <v>259</v>
      </c>
      <c r="J10" s="116">
        <v>0.2</v>
      </c>
      <c r="K10" s="245" t="s">
        <v>268</v>
      </c>
      <c r="L10" s="114"/>
      <c r="M10" s="114" t="s">
        <v>371</v>
      </c>
      <c r="N10" s="109">
        <v>10</v>
      </c>
      <c r="O10" s="114">
        <v>10</v>
      </c>
      <c r="P10" s="114">
        <v>0</v>
      </c>
      <c r="Q10" s="114">
        <v>0</v>
      </c>
      <c r="R10" s="114">
        <v>10</v>
      </c>
      <c r="S10" s="114">
        <f t="shared" ref="S10:S103" si="0">+O10+P10+Q10+R10</f>
        <v>20</v>
      </c>
      <c r="T10" s="246">
        <f t="shared" ref="T10:T104" si="1">+IF((S10/N10)&gt;100%,100%,(S10/N10))</f>
        <v>1</v>
      </c>
      <c r="U10" s="114" t="s">
        <v>400</v>
      </c>
      <c r="V10" s="114" t="s">
        <v>332</v>
      </c>
      <c r="W10" s="114">
        <v>150</v>
      </c>
      <c r="X10" s="241"/>
      <c r="Y10" s="114" t="s">
        <v>385</v>
      </c>
      <c r="Z10" s="114" t="s">
        <v>333</v>
      </c>
      <c r="AA10" s="113" t="s">
        <v>337</v>
      </c>
      <c r="AB10" s="95" t="s">
        <v>340</v>
      </c>
      <c r="AC10" s="114" t="s">
        <v>338</v>
      </c>
      <c r="AD10" s="114" t="s">
        <v>387</v>
      </c>
      <c r="AE10" s="224"/>
      <c r="AF10" s="114" t="s">
        <v>54</v>
      </c>
      <c r="AG10" s="114" t="s">
        <v>53</v>
      </c>
      <c r="AH10" s="114" t="s">
        <v>400</v>
      </c>
      <c r="AI10" s="209"/>
      <c r="AJ10" s="209"/>
      <c r="AK10" s="251"/>
      <c r="AL10" s="209"/>
      <c r="AM10" s="209"/>
      <c r="AN10" s="248" t="s">
        <v>452</v>
      </c>
      <c r="AO10" s="241"/>
      <c r="AP10" s="249"/>
      <c r="AQ10" s="199"/>
      <c r="AR10" s="249"/>
      <c r="AS10" s="199"/>
      <c r="AT10" s="198"/>
      <c r="AU10" s="199"/>
      <c r="AV10" s="198"/>
      <c r="AW10" s="200"/>
      <c r="AX10" s="198"/>
      <c r="AY10" s="200"/>
      <c r="AZ10" s="198"/>
      <c r="BA10" s="250"/>
      <c r="BB10" s="198"/>
      <c r="BC10" s="190"/>
      <c r="BD10" s="198"/>
      <c r="BE10" s="190"/>
      <c r="BF10" s="114"/>
      <c r="BH10" s="37" t="s">
        <v>208</v>
      </c>
    </row>
    <row r="11" spans="1:60" ht="65.099999999999994" customHeight="1">
      <c r="A11" s="242" t="s">
        <v>288</v>
      </c>
      <c r="B11" s="100" t="s">
        <v>489</v>
      </c>
      <c r="C11" s="114" t="s">
        <v>382</v>
      </c>
      <c r="D11" s="243" t="s">
        <v>310</v>
      </c>
      <c r="E11" s="100" t="s">
        <v>228</v>
      </c>
      <c r="F11" s="244" t="s">
        <v>229</v>
      </c>
      <c r="G11" s="113" t="s">
        <v>230</v>
      </c>
      <c r="H11" s="100" t="s">
        <v>231</v>
      </c>
      <c r="I11" s="70" t="s">
        <v>259</v>
      </c>
      <c r="J11" s="116">
        <v>0.05</v>
      </c>
      <c r="K11" s="245" t="s">
        <v>234</v>
      </c>
      <c r="L11" s="114"/>
      <c r="M11" s="114" t="s">
        <v>371</v>
      </c>
      <c r="N11" s="109">
        <v>1</v>
      </c>
      <c r="O11" s="114">
        <v>0</v>
      </c>
      <c r="P11" s="114">
        <v>0</v>
      </c>
      <c r="Q11" s="114">
        <v>0</v>
      </c>
      <c r="R11" s="114">
        <v>0</v>
      </c>
      <c r="S11" s="114">
        <f t="shared" si="0"/>
        <v>0</v>
      </c>
      <c r="T11" s="246">
        <f>+IF((S11/N11)&gt;100%,100%,(S11/N11))</f>
        <v>0</v>
      </c>
      <c r="U11" s="114" t="s">
        <v>400</v>
      </c>
      <c r="V11" s="114" t="s">
        <v>332</v>
      </c>
      <c r="W11" s="114">
        <v>150</v>
      </c>
      <c r="X11" s="241"/>
      <c r="Y11" s="114" t="s">
        <v>385</v>
      </c>
      <c r="Z11" s="114" t="s">
        <v>333</v>
      </c>
      <c r="AA11" s="252" t="s">
        <v>336</v>
      </c>
      <c r="AB11" s="252" t="s">
        <v>341</v>
      </c>
      <c r="AC11" s="114" t="s">
        <v>338</v>
      </c>
      <c r="AD11" s="114" t="s">
        <v>388</v>
      </c>
      <c r="AE11" s="224"/>
      <c r="AF11" s="114" t="s">
        <v>54</v>
      </c>
      <c r="AG11" s="114" t="s">
        <v>53</v>
      </c>
      <c r="AH11" s="114" t="s">
        <v>400</v>
      </c>
      <c r="AI11" s="209"/>
      <c r="AJ11" s="209"/>
      <c r="AK11" s="251"/>
      <c r="AL11" s="209"/>
      <c r="AM11" s="209"/>
      <c r="AN11" s="248" t="s">
        <v>453</v>
      </c>
      <c r="AO11" s="241"/>
      <c r="AP11" s="249"/>
      <c r="AQ11" s="199"/>
      <c r="AR11" s="249"/>
      <c r="AS11" s="199"/>
      <c r="AT11" s="198"/>
      <c r="AU11" s="199"/>
      <c r="AV11" s="198"/>
      <c r="AW11" s="200"/>
      <c r="AX11" s="198"/>
      <c r="AY11" s="200"/>
      <c r="AZ11" s="198"/>
      <c r="BA11" s="250"/>
      <c r="BB11" s="198"/>
      <c r="BC11" s="190"/>
      <c r="BD11" s="198"/>
      <c r="BE11" s="190"/>
      <c r="BF11" s="114"/>
      <c r="BH11" s="37" t="s">
        <v>216</v>
      </c>
    </row>
    <row r="12" spans="1:60" ht="65.099999999999994" customHeight="1">
      <c r="A12" s="242" t="s">
        <v>288</v>
      </c>
      <c r="B12" s="100" t="s">
        <v>301</v>
      </c>
      <c r="C12" s="114" t="s">
        <v>382</v>
      </c>
      <c r="D12" s="243" t="s">
        <v>310</v>
      </c>
      <c r="E12" s="100" t="s">
        <v>228</v>
      </c>
      <c r="F12" s="244" t="s">
        <v>229</v>
      </c>
      <c r="G12" s="113" t="s">
        <v>230</v>
      </c>
      <c r="H12" s="100" t="s">
        <v>231</v>
      </c>
      <c r="I12" s="70" t="s">
        <v>258</v>
      </c>
      <c r="J12" s="116">
        <v>0.4</v>
      </c>
      <c r="K12" s="245" t="s">
        <v>235</v>
      </c>
      <c r="L12" s="114"/>
      <c r="M12" s="114" t="s">
        <v>371</v>
      </c>
      <c r="N12" s="109">
        <v>15</v>
      </c>
      <c r="O12" s="114">
        <v>5</v>
      </c>
      <c r="P12" s="114">
        <v>10</v>
      </c>
      <c r="Q12" s="114">
        <v>0</v>
      </c>
      <c r="R12" s="114">
        <v>5</v>
      </c>
      <c r="S12" s="114">
        <f t="shared" si="0"/>
        <v>20</v>
      </c>
      <c r="T12" s="246">
        <f t="shared" si="1"/>
        <v>1</v>
      </c>
      <c r="U12" s="114" t="s">
        <v>400</v>
      </c>
      <c r="V12" s="114" t="s">
        <v>332</v>
      </c>
      <c r="W12" s="114">
        <v>150</v>
      </c>
      <c r="X12" s="241"/>
      <c r="Y12" s="114" t="s">
        <v>385</v>
      </c>
      <c r="Z12" s="114" t="s">
        <v>333</v>
      </c>
      <c r="AA12" s="252"/>
      <c r="AB12" s="252"/>
      <c r="AC12" s="114" t="s">
        <v>338</v>
      </c>
      <c r="AD12" s="114"/>
      <c r="AE12" s="224"/>
      <c r="AF12" s="114"/>
      <c r="AG12" s="114" t="s">
        <v>53</v>
      </c>
      <c r="AH12" s="114" t="s">
        <v>400</v>
      </c>
      <c r="AI12" s="209"/>
      <c r="AJ12" s="209"/>
      <c r="AK12" s="251"/>
      <c r="AL12" s="209"/>
      <c r="AM12" s="209"/>
      <c r="AN12" s="248" t="s">
        <v>454</v>
      </c>
      <c r="AO12" s="241"/>
      <c r="AP12" s="249"/>
      <c r="AQ12" s="199"/>
      <c r="AR12" s="249"/>
      <c r="AS12" s="199"/>
      <c r="AT12" s="198"/>
      <c r="AU12" s="199"/>
      <c r="AV12" s="198"/>
      <c r="AW12" s="200"/>
      <c r="AX12" s="198"/>
      <c r="AY12" s="200"/>
      <c r="AZ12" s="198"/>
      <c r="BA12" s="250"/>
      <c r="BB12" s="198"/>
      <c r="BC12" s="190"/>
      <c r="BD12" s="198"/>
      <c r="BE12" s="190"/>
      <c r="BF12" s="114"/>
      <c r="BH12" s="37" t="s">
        <v>209</v>
      </c>
    </row>
    <row r="13" spans="1:60" ht="65.099999999999994" customHeight="1">
      <c r="A13" s="242" t="s">
        <v>289</v>
      </c>
      <c r="B13" s="100" t="s">
        <v>301</v>
      </c>
      <c r="C13" s="114" t="s">
        <v>382</v>
      </c>
      <c r="D13" s="243" t="s">
        <v>311</v>
      </c>
      <c r="E13" s="100" t="s">
        <v>228</v>
      </c>
      <c r="F13" s="244" t="s">
        <v>229</v>
      </c>
      <c r="G13" s="113" t="s">
        <v>230</v>
      </c>
      <c r="H13" s="100" t="s">
        <v>231</v>
      </c>
      <c r="I13" s="70" t="s">
        <v>258</v>
      </c>
      <c r="J13" s="116">
        <v>0.05</v>
      </c>
      <c r="K13" s="245" t="s">
        <v>236</v>
      </c>
      <c r="L13" s="114"/>
      <c r="M13" s="114" t="s">
        <v>371</v>
      </c>
      <c r="N13" s="109">
        <v>3</v>
      </c>
      <c r="O13" s="114">
        <v>3</v>
      </c>
      <c r="P13" s="114">
        <v>3</v>
      </c>
      <c r="Q13" s="114">
        <v>3</v>
      </c>
      <c r="R13" s="114">
        <v>3</v>
      </c>
      <c r="S13" s="114">
        <f t="shared" si="0"/>
        <v>12</v>
      </c>
      <c r="T13" s="246">
        <f t="shared" si="1"/>
        <v>1</v>
      </c>
      <c r="U13" s="114" t="s">
        <v>400</v>
      </c>
      <c r="V13" s="114" t="s">
        <v>332</v>
      </c>
      <c r="W13" s="114">
        <v>150</v>
      </c>
      <c r="X13" s="241"/>
      <c r="Y13" s="114" t="s">
        <v>385</v>
      </c>
      <c r="Z13" s="114" t="s">
        <v>333</v>
      </c>
      <c r="AA13" s="252" t="s">
        <v>335</v>
      </c>
      <c r="AB13" s="252" t="s">
        <v>342</v>
      </c>
      <c r="AC13" s="114" t="s">
        <v>338</v>
      </c>
      <c r="AD13" s="114"/>
      <c r="AE13" s="224"/>
      <c r="AF13" s="114"/>
      <c r="AG13" s="114" t="s">
        <v>53</v>
      </c>
      <c r="AH13" s="114" t="s">
        <v>400</v>
      </c>
      <c r="AI13" s="209"/>
      <c r="AJ13" s="209"/>
      <c r="AK13" s="251"/>
      <c r="AL13" s="209"/>
      <c r="AM13" s="209"/>
      <c r="AN13" s="248" t="s">
        <v>455</v>
      </c>
      <c r="AO13" s="241"/>
      <c r="AP13" s="249"/>
      <c r="AQ13" s="199"/>
      <c r="AR13" s="249"/>
      <c r="AS13" s="199"/>
      <c r="AT13" s="198"/>
      <c r="AU13" s="199"/>
      <c r="AV13" s="198"/>
      <c r="AW13" s="200"/>
      <c r="AX13" s="198"/>
      <c r="AY13" s="200"/>
      <c r="AZ13" s="198"/>
      <c r="BA13" s="250"/>
      <c r="BB13" s="198"/>
      <c r="BC13" s="190"/>
      <c r="BD13" s="198"/>
      <c r="BE13" s="190"/>
      <c r="BF13" s="114"/>
      <c r="BH13" s="37" t="s">
        <v>210</v>
      </c>
    </row>
    <row r="14" spans="1:60" ht="65.099999999999994" customHeight="1">
      <c r="A14" s="242" t="s">
        <v>288</v>
      </c>
      <c r="B14" s="100" t="s">
        <v>301</v>
      </c>
      <c r="C14" s="114" t="s">
        <v>382</v>
      </c>
      <c r="D14" s="243" t="s">
        <v>311</v>
      </c>
      <c r="E14" s="100" t="s">
        <v>228</v>
      </c>
      <c r="F14" s="244" t="s">
        <v>229</v>
      </c>
      <c r="G14" s="113" t="s">
        <v>230</v>
      </c>
      <c r="H14" s="100" t="s">
        <v>231</v>
      </c>
      <c r="I14" s="70" t="s">
        <v>258</v>
      </c>
      <c r="J14" s="116">
        <v>0.1</v>
      </c>
      <c r="K14" s="245" t="s">
        <v>237</v>
      </c>
      <c r="L14" s="114"/>
      <c r="M14" s="114" t="s">
        <v>372</v>
      </c>
      <c r="N14" s="109">
        <v>100</v>
      </c>
      <c r="O14" s="114">
        <v>50</v>
      </c>
      <c r="P14" s="114">
        <v>20</v>
      </c>
      <c r="Q14" s="114">
        <v>30</v>
      </c>
      <c r="R14" s="114">
        <v>70</v>
      </c>
      <c r="S14" s="114">
        <f t="shared" si="0"/>
        <v>170</v>
      </c>
      <c r="T14" s="246">
        <f t="shared" si="1"/>
        <v>1</v>
      </c>
      <c r="U14" s="114" t="s">
        <v>400</v>
      </c>
      <c r="V14" s="114" t="s">
        <v>332</v>
      </c>
      <c r="W14" s="114">
        <v>150</v>
      </c>
      <c r="X14" s="241"/>
      <c r="Y14" s="114" t="s">
        <v>385</v>
      </c>
      <c r="Z14" s="114" t="s">
        <v>333</v>
      </c>
      <c r="AA14" s="252"/>
      <c r="AB14" s="252"/>
      <c r="AC14" s="114" t="s">
        <v>338</v>
      </c>
      <c r="AD14" s="114"/>
      <c r="AE14" s="224"/>
      <c r="AF14" s="114"/>
      <c r="AG14" s="114" t="s">
        <v>53</v>
      </c>
      <c r="AH14" s="114" t="s">
        <v>400</v>
      </c>
      <c r="AI14" s="209"/>
      <c r="AJ14" s="209"/>
      <c r="AK14" s="251"/>
      <c r="AL14" s="209"/>
      <c r="AM14" s="209"/>
      <c r="AN14" s="253" t="s">
        <v>456</v>
      </c>
      <c r="AO14" s="241"/>
      <c r="AP14" s="249"/>
      <c r="AQ14" s="199"/>
      <c r="AR14" s="249"/>
      <c r="AS14" s="199"/>
      <c r="AT14" s="198"/>
      <c r="AU14" s="199"/>
      <c r="AV14" s="198"/>
      <c r="AW14" s="200"/>
      <c r="AX14" s="198"/>
      <c r="AY14" s="200"/>
      <c r="AZ14" s="198"/>
      <c r="BA14" s="250"/>
      <c r="BB14" s="198"/>
      <c r="BC14" s="190"/>
      <c r="BD14" s="198"/>
      <c r="BE14" s="190"/>
      <c r="BF14" s="114"/>
      <c r="BH14" s="37" t="s">
        <v>213</v>
      </c>
    </row>
    <row r="15" spans="1:60" ht="65.099999999999994" customHeight="1">
      <c r="A15" s="242" t="s">
        <v>290</v>
      </c>
      <c r="B15" s="100" t="s">
        <v>301</v>
      </c>
      <c r="C15" s="114" t="s">
        <v>382</v>
      </c>
      <c r="D15" s="243" t="s">
        <v>312</v>
      </c>
      <c r="E15" s="100" t="s">
        <v>228</v>
      </c>
      <c r="F15" s="244" t="s">
        <v>229</v>
      </c>
      <c r="G15" s="113" t="s">
        <v>230</v>
      </c>
      <c r="H15" s="100" t="s">
        <v>231</v>
      </c>
      <c r="I15" s="70" t="s">
        <v>258</v>
      </c>
      <c r="J15" s="116">
        <v>0.05</v>
      </c>
      <c r="K15" s="245" t="s">
        <v>238</v>
      </c>
      <c r="L15" s="114"/>
      <c r="M15" s="114" t="s">
        <v>371</v>
      </c>
      <c r="N15" s="109">
        <v>1</v>
      </c>
      <c r="O15" s="114">
        <v>1</v>
      </c>
      <c r="P15" s="114">
        <v>0</v>
      </c>
      <c r="Q15" s="114">
        <v>0</v>
      </c>
      <c r="R15" s="114">
        <v>1</v>
      </c>
      <c r="S15" s="114">
        <f t="shared" si="0"/>
        <v>2</v>
      </c>
      <c r="T15" s="246">
        <f t="shared" si="1"/>
        <v>1</v>
      </c>
      <c r="U15" s="114" t="s">
        <v>400</v>
      </c>
      <c r="V15" s="114" t="s">
        <v>332</v>
      </c>
      <c r="W15" s="114">
        <v>150</v>
      </c>
      <c r="X15" s="241"/>
      <c r="Y15" s="114" t="s">
        <v>385</v>
      </c>
      <c r="Z15" s="114" t="s">
        <v>333</v>
      </c>
      <c r="AA15" s="252" t="s">
        <v>334</v>
      </c>
      <c r="AB15" s="252" t="s">
        <v>343</v>
      </c>
      <c r="AC15" s="114" t="s">
        <v>338</v>
      </c>
      <c r="AD15" s="114"/>
      <c r="AE15" s="224"/>
      <c r="AF15" s="114"/>
      <c r="AG15" s="114" t="s">
        <v>53</v>
      </c>
      <c r="AH15" s="114" t="s">
        <v>400</v>
      </c>
      <c r="AI15" s="209"/>
      <c r="AJ15" s="209"/>
      <c r="AK15" s="251"/>
      <c r="AL15" s="209"/>
      <c r="AM15" s="209"/>
      <c r="AN15" s="253"/>
      <c r="AO15" s="241"/>
      <c r="AP15" s="249"/>
      <c r="AQ15" s="199"/>
      <c r="AR15" s="249"/>
      <c r="AS15" s="199"/>
      <c r="AT15" s="198"/>
      <c r="AU15" s="199"/>
      <c r="AV15" s="198"/>
      <c r="AW15" s="200"/>
      <c r="AX15" s="198"/>
      <c r="AY15" s="200"/>
      <c r="AZ15" s="198"/>
      <c r="BA15" s="250"/>
      <c r="BB15" s="198"/>
      <c r="BC15" s="190"/>
      <c r="BD15" s="198"/>
      <c r="BE15" s="190"/>
      <c r="BF15" s="114"/>
      <c r="BH15" s="37" t="s">
        <v>214</v>
      </c>
    </row>
    <row r="16" spans="1:60" ht="65.099999999999994" customHeight="1">
      <c r="A16" s="242" t="s">
        <v>288</v>
      </c>
      <c r="B16" s="100" t="s">
        <v>301</v>
      </c>
      <c r="C16" s="114" t="s">
        <v>382</v>
      </c>
      <c r="D16" s="243" t="s">
        <v>312</v>
      </c>
      <c r="E16" s="100" t="s">
        <v>228</v>
      </c>
      <c r="F16" s="244" t="s">
        <v>229</v>
      </c>
      <c r="G16" s="113" t="s">
        <v>230</v>
      </c>
      <c r="H16" s="100" t="s">
        <v>231</v>
      </c>
      <c r="I16" s="70" t="s">
        <v>258</v>
      </c>
      <c r="J16" s="116">
        <v>0.05</v>
      </c>
      <c r="K16" s="245" t="s">
        <v>239</v>
      </c>
      <c r="L16" s="114"/>
      <c r="M16" s="114" t="s">
        <v>372</v>
      </c>
      <c r="N16" s="109">
        <v>1</v>
      </c>
      <c r="O16" s="114">
        <v>1</v>
      </c>
      <c r="P16" s="114">
        <v>0</v>
      </c>
      <c r="Q16" s="114">
        <v>0</v>
      </c>
      <c r="R16" s="114">
        <v>1</v>
      </c>
      <c r="S16" s="114">
        <f>+O16+P16+Q16+R16</f>
        <v>2</v>
      </c>
      <c r="T16" s="246">
        <f>+IF((S16/N16)&gt;100%,100%,(S16/N16))</f>
        <v>1</v>
      </c>
      <c r="U16" s="114" t="s">
        <v>400</v>
      </c>
      <c r="V16" s="114" t="s">
        <v>332</v>
      </c>
      <c r="W16" s="114">
        <v>150</v>
      </c>
      <c r="X16" s="241"/>
      <c r="Y16" s="114" t="s">
        <v>385</v>
      </c>
      <c r="Z16" s="114" t="s">
        <v>333</v>
      </c>
      <c r="AA16" s="252"/>
      <c r="AB16" s="252"/>
      <c r="AC16" s="114" t="s">
        <v>338</v>
      </c>
      <c r="AD16" s="114"/>
      <c r="AE16" s="224"/>
      <c r="AF16" s="114"/>
      <c r="AG16" s="114" t="s">
        <v>53</v>
      </c>
      <c r="AH16" s="114" t="s">
        <v>400</v>
      </c>
      <c r="AI16" s="209"/>
      <c r="AJ16" s="209"/>
      <c r="AK16" s="251"/>
      <c r="AL16" s="209"/>
      <c r="AM16" s="209"/>
      <c r="AN16" s="248" t="s">
        <v>457</v>
      </c>
      <c r="AO16" s="241"/>
      <c r="AP16" s="249"/>
      <c r="AQ16" s="199"/>
      <c r="AR16" s="249"/>
      <c r="AS16" s="199"/>
      <c r="AT16" s="198"/>
      <c r="AU16" s="199"/>
      <c r="AV16" s="198"/>
      <c r="AW16" s="200"/>
      <c r="AX16" s="198"/>
      <c r="AY16" s="200"/>
      <c r="AZ16" s="198"/>
      <c r="BA16" s="250"/>
      <c r="BB16" s="198"/>
      <c r="BC16" s="190"/>
      <c r="BD16" s="198"/>
      <c r="BE16" s="190"/>
      <c r="BF16" s="114"/>
      <c r="BH16" s="37" t="s">
        <v>215</v>
      </c>
    </row>
    <row r="17" spans="1:58" ht="65.099999999999994" customHeight="1">
      <c r="A17" s="254" t="s">
        <v>443</v>
      </c>
      <c r="B17" s="254"/>
      <c r="C17" s="254"/>
      <c r="D17" s="254"/>
      <c r="E17" s="254"/>
      <c r="F17" s="254"/>
      <c r="G17" s="254"/>
      <c r="H17" s="254"/>
      <c r="I17" s="254"/>
      <c r="J17" s="254"/>
      <c r="K17" s="254"/>
      <c r="L17" s="254"/>
      <c r="M17" s="254"/>
      <c r="N17" s="254"/>
      <c r="O17" s="254"/>
      <c r="P17" s="254"/>
      <c r="Q17" s="254"/>
      <c r="R17" s="254"/>
      <c r="S17" s="254"/>
      <c r="T17" s="105">
        <f>+AVERAGE(T9:T16)</f>
        <v>0.875</v>
      </c>
      <c r="U17" s="114"/>
      <c r="V17" s="114"/>
      <c r="W17" s="114"/>
      <c r="X17" s="241"/>
      <c r="Y17" s="114"/>
      <c r="Z17" s="114"/>
      <c r="AA17" s="95"/>
      <c r="AB17" s="95"/>
      <c r="AC17" s="114"/>
      <c r="AD17" s="114"/>
      <c r="AE17" s="107"/>
      <c r="AF17" s="114"/>
      <c r="AG17" s="114"/>
      <c r="AH17" s="114"/>
      <c r="AI17" s="117"/>
      <c r="AJ17" s="117"/>
      <c r="AK17" s="117"/>
      <c r="AL17" s="110"/>
      <c r="AM17" s="110"/>
      <c r="AN17" s="110"/>
      <c r="AO17" s="113"/>
      <c r="AP17" s="117"/>
      <c r="AQ17" s="116"/>
      <c r="AR17" s="117"/>
      <c r="AS17" s="114"/>
      <c r="AT17" s="117"/>
      <c r="AU17" s="238"/>
      <c r="AV17" s="117"/>
      <c r="AW17" s="239"/>
      <c r="AX17" s="117">
        <f>+SUM(AX9)</f>
        <v>200493340324</v>
      </c>
      <c r="AY17" s="114"/>
      <c r="AZ17" s="117"/>
      <c r="BA17" s="114"/>
      <c r="BB17" s="117"/>
      <c r="BC17" s="114"/>
      <c r="BD17" s="117"/>
      <c r="BE17" s="114"/>
      <c r="BF17" s="114"/>
    </row>
    <row r="18" spans="1:58" s="102" customFormat="1" ht="65.099999999999994" customHeight="1">
      <c r="A18" s="242" t="s">
        <v>288</v>
      </c>
      <c r="B18" s="100" t="s">
        <v>301</v>
      </c>
      <c r="C18" s="120" t="s">
        <v>382</v>
      </c>
      <c r="D18" s="119" t="s">
        <v>312</v>
      </c>
      <c r="E18" s="100" t="s">
        <v>558</v>
      </c>
      <c r="F18" s="255">
        <v>202500000033305</v>
      </c>
      <c r="G18" s="100" t="s">
        <v>559</v>
      </c>
      <c r="H18" s="100" t="s">
        <v>560</v>
      </c>
      <c r="I18" s="120" t="s">
        <v>561</v>
      </c>
      <c r="J18" s="237">
        <v>1</v>
      </c>
      <c r="K18" s="256" t="s">
        <v>549</v>
      </c>
      <c r="L18" s="114"/>
      <c r="M18" s="114" t="s">
        <v>371</v>
      </c>
      <c r="N18" s="114">
        <v>1</v>
      </c>
      <c r="O18" s="114">
        <v>0</v>
      </c>
      <c r="P18" s="114">
        <v>0</v>
      </c>
      <c r="Q18" s="114">
        <v>0</v>
      </c>
      <c r="R18" s="114">
        <v>0</v>
      </c>
      <c r="S18" s="114">
        <v>0</v>
      </c>
      <c r="T18" s="116">
        <v>0</v>
      </c>
      <c r="U18" s="111">
        <v>45901</v>
      </c>
      <c r="V18" s="111">
        <v>45992</v>
      </c>
      <c r="W18" s="114">
        <v>90</v>
      </c>
      <c r="X18" s="241"/>
      <c r="Y18" s="114" t="s">
        <v>385</v>
      </c>
      <c r="Z18" s="114" t="s">
        <v>333</v>
      </c>
      <c r="AA18" s="247" t="s">
        <v>335</v>
      </c>
      <c r="AB18" s="247" t="s">
        <v>342</v>
      </c>
      <c r="AC18" s="100" t="s">
        <v>338</v>
      </c>
      <c r="AD18" s="100" t="s">
        <v>558</v>
      </c>
      <c r="AE18" s="257"/>
      <c r="AF18" s="257" t="s">
        <v>533</v>
      </c>
      <c r="AG18" s="258" t="s">
        <v>569</v>
      </c>
      <c r="AH18" s="259">
        <v>45931</v>
      </c>
      <c r="AI18" s="260">
        <v>0</v>
      </c>
      <c r="AJ18" s="260">
        <v>0</v>
      </c>
      <c r="AK18" s="260">
        <v>0</v>
      </c>
      <c r="AL18" s="260">
        <v>114992219940</v>
      </c>
      <c r="AM18" s="258">
        <v>75000000000</v>
      </c>
      <c r="AN18" s="258" t="s">
        <v>569</v>
      </c>
      <c r="AO18" s="241" t="s">
        <v>558</v>
      </c>
      <c r="AP18" s="258">
        <v>0</v>
      </c>
      <c r="AQ18" s="258">
        <v>0</v>
      </c>
      <c r="AR18" s="258">
        <v>0</v>
      </c>
      <c r="AS18" s="258">
        <v>0</v>
      </c>
      <c r="AT18" s="258"/>
      <c r="AU18" s="258"/>
      <c r="AV18" s="258"/>
      <c r="AW18" s="258"/>
      <c r="AX18" s="258">
        <v>0</v>
      </c>
      <c r="AY18" s="258">
        <v>0</v>
      </c>
      <c r="AZ18" s="258">
        <v>0</v>
      </c>
      <c r="BA18" s="258">
        <v>0</v>
      </c>
      <c r="BB18" s="258">
        <v>0</v>
      </c>
      <c r="BC18" s="190">
        <v>0</v>
      </c>
      <c r="BD18" s="209">
        <v>0</v>
      </c>
      <c r="BE18" s="190">
        <v>0</v>
      </c>
      <c r="BF18" s="114"/>
    </row>
    <row r="19" spans="1:58" s="102" customFormat="1" ht="65.099999999999994" customHeight="1">
      <c r="A19" s="242" t="s">
        <v>288</v>
      </c>
      <c r="B19" s="100" t="s">
        <v>301</v>
      </c>
      <c r="C19" s="120" t="s">
        <v>382</v>
      </c>
      <c r="D19" s="119" t="s">
        <v>312</v>
      </c>
      <c r="E19" s="100" t="s">
        <v>558</v>
      </c>
      <c r="F19" s="255">
        <v>202500000033305</v>
      </c>
      <c r="G19" s="100" t="s">
        <v>559</v>
      </c>
      <c r="H19" s="100" t="s">
        <v>560</v>
      </c>
      <c r="I19" s="120" t="s">
        <v>561</v>
      </c>
      <c r="J19" s="237">
        <v>1</v>
      </c>
      <c r="K19" s="256" t="s">
        <v>562</v>
      </c>
      <c r="L19" s="114"/>
      <c r="M19" s="114" t="s">
        <v>371</v>
      </c>
      <c r="N19" s="114">
        <v>12</v>
      </c>
      <c r="O19" s="114">
        <v>0</v>
      </c>
      <c r="P19" s="114">
        <v>0</v>
      </c>
      <c r="Q19" s="114">
        <v>0</v>
      </c>
      <c r="R19" s="114">
        <v>0</v>
      </c>
      <c r="S19" s="114">
        <v>0</v>
      </c>
      <c r="T19" s="116">
        <v>0</v>
      </c>
      <c r="U19" s="111">
        <v>45901</v>
      </c>
      <c r="V19" s="111">
        <v>45992</v>
      </c>
      <c r="W19" s="114">
        <v>90</v>
      </c>
      <c r="X19" s="241"/>
      <c r="Y19" s="114" t="s">
        <v>385</v>
      </c>
      <c r="Z19" s="114" t="s">
        <v>333</v>
      </c>
      <c r="AA19" s="247" t="s">
        <v>335</v>
      </c>
      <c r="AB19" s="247" t="s">
        <v>342</v>
      </c>
      <c r="AC19" s="100" t="s">
        <v>338</v>
      </c>
      <c r="AD19" s="100" t="s">
        <v>558</v>
      </c>
      <c r="AE19" s="257"/>
      <c r="AF19" s="257" t="s">
        <v>533</v>
      </c>
      <c r="AG19" s="258"/>
      <c r="AH19" s="259"/>
      <c r="AI19" s="260"/>
      <c r="AJ19" s="260"/>
      <c r="AK19" s="260"/>
      <c r="AL19" s="260"/>
      <c r="AM19" s="258"/>
      <c r="AN19" s="258"/>
      <c r="AO19" s="241"/>
      <c r="AP19" s="258"/>
      <c r="AQ19" s="258"/>
      <c r="AR19" s="258"/>
      <c r="AS19" s="258"/>
      <c r="AT19" s="258"/>
      <c r="AU19" s="258"/>
      <c r="AV19" s="258"/>
      <c r="AW19" s="258"/>
      <c r="AX19" s="258"/>
      <c r="AY19" s="258"/>
      <c r="AZ19" s="258"/>
      <c r="BA19" s="258"/>
      <c r="BB19" s="258"/>
      <c r="BC19" s="190"/>
      <c r="BD19" s="209"/>
      <c r="BE19" s="190"/>
      <c r="BF19" s="114"/>
    </row>
    <row r="20" spans="1:58" s="102" customFormat="1" ht="65.099999999999994" customHeight="1">
      <c r="A20" s="242" t="s">
        <v>288</v>
      </c>
      <c r="B20" s="100" t="s">
        <v>301</v>
      </c>
      <c r="C20" s="120" t="s">
        <v>382</v>
      </c>
      <c r="D20" s="119" t="s">
        <v>312</v>
      </c>
      <c r="E20" s="100" t="s">
        <v>558</v>
      </c>
      <c r="F20" s="255">
        <v>202500000033305</v>
      </c>
      <c r="G20" s="100" t="s">
        <v>559</v>
      </c>
      <c r="H20" s="100" t="s">
        <v>560</v>
      </c>
      <c r="I20" s="120" t="s">
        <v>561</v>
      </c>
      <c r="J20" s="237">
        <v>1</v>
      </c>
      <c r="K20" s="256" t="s">
        <v>563</v>
      </c>
      <c r="L20" s="114"/>
      <c r="M20" s="114" t="s">
        <v>371</v>
      </c>
      <c r="N20" s="114">
        <v>12</v>
      </c>
      <c r="O20" s="114">
        <v>0</v>
      </c>
      <c r="P20" s="114">
        <v>0</v>
      </c>
      <c r="Q20" s="114">
        <v>0</v>
      </c>
      <c r="R20" s="114">
        <v>0</v>
      </c>
      <c r="S20" s="114">
        <v>0</v>
      </c>
      <c r="T20" s="116">
        <v>0</v>
      </c>
      <c r="U20" s="111">
        <v>45901</v>
      </c>
      <c r="V20" s="111">
        <v>45992</v>
      </c>
      <c r="W20" s="114">
        <v>90</v>
      </c>
      <c r="X20" s="241"/>
      <c r="Y20" s="114" t="s">
        <v>385</v>
      </c>
      <c r="Z20" s="114" t="s">
        <v>333</v>
      </c>
      <c r="AA20" s="247" t="s">
        <v>335</v>
      </c>
      <c r="AB20" s="247" t="s">
        <v>342</v>
      </c>
      <c r="AC20" s="100" t="s">
        <v>338</v>
      </c>
      <c r="AD20" s="100" t="s">
        <v>558</v>
      </c>
      <c r="AE20" s="257"/>
      <c r="AF20" s="257" t="s">
        <v>533</v>
      </c>
      <c r="AG20" s="258"/>
      <c r="AH20" s="259"/>
      <c r="AI20" s="260"/>
      <c r="AJ20" s="260"/>
      <c r="AK20" s="260"/>
      <c r="AL20" s="260"/>
      <c r="AM20" s="258"/>
      <c r="AN20" s="258"/>
      <c r="AO20" s="241"/>
      <c r="AP20" s="258"/>
      <c r="AQ20" s="258"/>
      <c r="AR20" s="258"/>
      <c r="AS20" s="258"/>
      <c r="AT20" s="258"/>
      <c r="AU20" s="258"/>
      <c r="AV20" s="258"/>
      <c r="AW20" s="258"/>
      <c r="AX20" s="258"/>
      <c r="AY20" s="258"/>
      <c r="AZ20" s="258"/>
      <c r="BA20" s="258"/>
      <c r="BB20" s="258"/>
      <c r="BC20" s="190"/>
      <c r="BD20" s="209"/>
      <c r="BE20" s="190"/>
      <c r="BF20" s="114"/>
    </row>
    <row r="21" spans="1:58" s="102" customFormat="1" ht="65.099999999999994" customHeight="1">
      <c r="A21" s="242" t="s">
        <v>288</v>
      </c>
      <c r="B21" s="100" t="s">
        <v>301</v>
      </c>
      <c r="C21" s="120" t="s">
        <v>382</v>
      </c>
      <c r="D21" s="119" t="s">
        <v>312</v>
      </c>
      <c r="E21" s="100" t="s">
        <v>558</v>
      </c>
      <c r="F21" s="255">
        <v>202500000033305</v>
      </c>
      <c r="G21" s="100" t="s">
        <v>559</v>
      </c>
      <c r="H21" s="100" t="s">
        <v>560</v>
      </c>
      <c r="I21" s="120" t="s">
        <v>561</v>
      </c>
      <c r="J21" s="237">
        <v>1</v>
      </c>
      <c r="K21" s="256" t="s">
        <v>564</v>
      </c>
      <c r="L21" s="114"/>
      <c r="M21" s="114" t="s">
        <v>371</v>
      </c>
      <c r="N21" s="114">
        <v>12</v>
      </c>
      <c r="O21" s="114">
        <v>0</v>
      </c>
      <c r="P21" s="114">
        <v>0</v>
      </c>
      <c r="Q21" s="114">
        <v>0</v>
      </c>
      <c r="R21" s="114">
        <v>0</v>
      </c>
      <c r="S21" s="114">
        <v>0</v>
      </c>
      <c r="T21" s="116">
        <v>0</v>
      </c>
      <c r="U21" s="111">
        <v>45901</v>
      </c>
      <c r="V21" s="111">
        <v>45992</v>
      </c>
      <c r="W21" s="114">
        <v>90</v>
      </c>
      <c r="X21" s="241"/>
      <c r="Y21" s="114" t="s">
        <v>385</v>
      </c>
      <c r="Z21" s="114" t="s">
        <v>333</v>
      </c>
      <c r="AA21" s="247" t="s">
        <v>335</v>
      </c>
      <c r="AB21" s="247" t="s">
        <v>342</v>
      </c>
      <c r="AC21" s="100" t="s">
        <v>338</v>
      </c>
      <c r="AD21" s="100" t="s">
        <v>558</v>
      </c>
      <c r="AE21" s="257"/>
      <c r="AF21" s="257" t="s">
        <v>533</v>
      </c>
      <c r="AG21" s="258"/>
      <c r="AH21" s="259"/>
      <c r="AI21" s="260"/>
      <c r="AJ21" s="260"/>
      <c r="AK21" s="260"/>
      <c r="AL21" s="260"/>
      <c r="AM21" s="258"/>
      <c r="AN21" s="258"/>
      <c r="AO21" s="241"/>
      <c r="AP21" s="258"/>
      <c r="AQ21" s="258"/>
      <c r="AR21" s="258"/>
      <c r="AS21" s="258"/>
      <c r="AT21" s="258"/>
      <c r="AU21" s="258"/>
      <c r="AV21" s="258"/>
      <c r="AW21" s="258"/>
      <c r="AX21" s="258"/>
      <c r="AY21" s="258"/>
      <c r="AZ21" s="258"/>
      <c r="BA21" s="258"/>
      <c r="BB21" s="258"/>
      <c r="BC21" s="190"/>
      <c r="BD21" s="209"/>
      <c r="BE21" s="190"/>
      <c r="BF21" s="114"/>
    </row>
    <row r="22" spans="1:58" s="102" customFormat="1" ht="65.099999999999994" customHeight="1">
      <c r="A22" s="242" t="s">
        <v>288</v>
      </c>
      <c r="B22" s="100" t="s">
        <v>301</v>
      </c>
      <c r="C22" s="120" t="s">
        <v>382</v>
      </c>
      <c r="D22" s="119" t="s">
        <v>312</v>
      </c>
      <c r="E22" s="100" t="s">
        <v>558</v>
      </c>
      <c r="F22" s="255">
        <v>202500000033305</v>
      </c>
      <c r="G22" s="100" t="s">
        <v>559</v>
      </c>
      <c r="H22" s="100" t="s">
        <v>560</v>
      </c>
      <c r="I22" s="120" t="s">
        <v>561</v>
      </c>
      <c r="J22" s="237">
        <v>1</v>
      </c>
      <c r="K22" s="256" t="s">
        <v>565</v>
      </c>
      <c r="L22" s="114"/>
      <c r="M22" s="114" t="s">
        <v>371</v>
      </c>
      <c r="N22" s="114">
        <v>13</v>
      </c>
      <c r="O22" s="114">
        <v>0</v>
      </c>
      <c r="P22" s="114">
        <v>0</v>
      </c>
      <c r="Q22" s="114">
        <v>0</v>
      </c>
      <c r="R22" s="114">
        <v>0</v>
      </c>
      <c r="S22" s="114">
        <v>0</v>
      </c>
      <c r="T22" s="116">
        <v>0</v>
      </c>
      <c r="U22" s="111">
        <v>45901</v>
      </c>
      <c r="V22" s="111">
        <v>45992</v>
      </c>
      <c r="W22" s="114">
        <v>90</v>
      </c>
      <c r="X22" s="241"/>
      <c r="Y22" s="114" t="s">
        <v>385</v>
      </c>
      <c r="Z22" s="114" t="s">
        <v>333</v>
      </c>
      <c r="AA22" s="247" t="s">
        <v>335</v>
      </c>
      <c r="AB22" s="247" t="s">
        <v>342</v>
      </c>
      <c r="AC22" s="100" t="s">
        <v>338</v>
      </c>
      <c r="AD22" s="100" t="s">
        <v>558</v>
      </c>
      <c r="AE22" s="257"/>
      <c r="AF22" s="257" t="s">
        <v>533</v>
      </c>
      <c r="AG22" s="258"/>
      <c r="AH22" s="259"/>
      <c r="AI22" s="260"/>
      <c r="AJ22" s="260"/>
      <c r="AK22" s="260"/>
      <c r="AL22" s="260"/>
      <c r="AM22" s="258"/>
      <c r="AN22" s="258"/>
      <c r="AO22" s="241"/>
      <c r="AP22" s="258"/>
      <c r="AQ22" s="258"/>
      <c r="AR22" s="258"/>
      <c r="AS22" s="258"/>
      <c r="AT22" s="258"/>
      <c r="AU22" s="258"/>
      <c r="AV22" s="258"/>
      <c r="AW22" s="258"/>
      <c r="AX22" s="258"/>
      <c r="AY22" s="258"/>
      <c r="AZ22" s="258"/>
      <c r="BA22" s="258"/>
      <c r="BB22" s="258"/>
      <c r="BC22" s="190"/>
      <c r="BD22" s="209"/>
      <c r="BE22" s="190"/>
      <c r="BF22" s="114"/>
    </row>
    <row r="23" spans="1:58" s="102" customFormat="1" ht="65.099999999999994" customHeight="1">
      <c r="A23" s="242" t="s">
        <v>288</v>
      </c>
      <c r="B23" s="100" t="s">
        <v>301</v>
      </c>
      <c r="C23" s="120" t="s">
        <v>382</v>
      </c>
      <c r="D23" s="119" t="s">
        <v>312</v>
      </c>
      <c r="E23" s="100" t="s">
        <v>558</v>
      </c>
      <c r="F23" s="255">
        <v>202500000033305</v>
      </c>
      <c r="G23" s="100" t="s">
        <v>559</v>
      </c>
      <c r="H23" s="100" t="s">
        <v>560</v>
      </c>
      <c r="I23" s="120" t="s">
        <v>561</v>
      </c>
      <c r="J23" s="237">
        <v>1</v>
      </c>
      <c r="K23" s="256" t="s">
        <v>566</v>
      </c>
      <c r="L23" s="114"/>
      <c r="M23" s="114" t="s">
        <v>371</v>
      </c>
      <c r="N23" s="114">
        <v>12</v>
      </c>
      <c r="O23" s="114">
        <v>0</v>
      </c>
      <c r="P23" s="114">
        <v>0</v>
      </c>
      <c r="Q23" s="114">
        <v>0</v>
      </c>
      <c r="R23" s="114">
        <v>0</v>
      </c>
      <c r="S23" s="114">
        <v>0</v>
      </c>
      <c r="T23" s="116">
        <v>0</v>
      </c>
      <c r="U23" s="111">
        <v>45901</v>
      </c>
      <c r="V23" s="111">
        <v>45992</v>
      </c>
      <c r="W23" s="114">
        <v>90</v>
      </c>
      <c r="X23" s="241"/>
      <c r="Y23" s="114" t="s">
        <v>385</v>
      </c>
      <c r="Z23" s="114" t="s">
        <v>333</v>
      </c>
      <c r="AA23" s="247" t="s">
        <v>334</v>
      </c>
      <c r="AB23" s="247" t="s">
        <v>343</v>
      </c>
      <c r="AC23" s="100" t="s">
        <v>338</v>
      </c>
      <c r="AD23" s="100" t="s">
        <v>558</v>
      </c>
      <c r="AE23" s="257"/>
      <c r="AF23" s="257" t="s">
        <v>533</v>
      </c>
      <c r="AG23" s="258" t="s">
        <v>456</v>
      </c>
      <c r="AH23" s="259"/>
      <c r="AI23" s="260">
        <v>0</v>
      </c>
      <c r="AJ23" s="260">
        <v>0</v>
      </c>
      <c r="AK23" s="260">
        <v>0</v>
      </c>
      <c r="AL23" s="260" t="s">
        <v>570</v>
      </c>
      <c r="AM23" s="258">
        <v>72272131291.350006</v>
      </c>
      <c r="AN23" s="258" t="s">
        <v>456</v>
      </c>
      <c r="AO23" s="241"/>
      <c r="AP23" s="258">
        <v>0</v>
      </c>
      <c r="AQ23" s="258">
        <v>0</v>
      </c>
      <c r="AR23" s="258">
        <v>0</v>
      </c>
      <c r="AS23" s="258">
        <v>0</v>
      </c>
      <c r="AT23" s="258"/>
      <c r="AU23" s="258"/>
      <c r="AV23" s="258"/>
      <c r="AW23" s="258"/>
      <c r="AX23" s="209"/>
      <c r="AY23" s="223"/>
      <c r="AZ23" s="209"/>
      <c r="BA23" s="223">
        <v>0</v>
      </c>
      <c r="BB23" s="209">
        <v>0</v>
      </c>
      <c r="BC23" s="190">
        <v>0</v>
      </c>
      <c r="BD23" s="209">
        <v>0</v>
      </c>
      <c r="BE23" s="190">
        <v>0</v>
      </c>
      <c r="BF23" s="114"/>
    </row>
    <row r="24" spans="1:58" s="102" customFormat="1" ht="65.099999999999994" customHeight="1">
      <c r="A24" s="242" t="s">
        <v>288</v>
      </c>
      <c r="B24" s="100" t="s">
        <v>301</v>
      </c>
      <c r="C24" s="120" t="s">
        <v>382</v>
      </c>
      <c r="D24" s="119" t="s">
        <v>312</v>
      </c>
      <c r="E24" s="100" t="s">
        <v>558</v>
      </c>
      <c r="F24" s="255">
        <v>202500000033305</v>
      </c>
      <c r="G24" s="100" t="s">
        <v>559</v>
      </c>
      <c r="H24" s="100" t="s">
        <v>560</v>
      </c>
      <c r="I24" s="120" t="s">
        <v>561</v>
      </c>
      <c r="J24" s="237">
        <v>1</v>
      </c>
      <c r="K24" s="256" t="s">
        <v>567</v>
      </c>
      <c r="L24" s="114"/>
      <c r="M24" s="114" t="s">
        <v>371</v>
      </c>
      <c r="N24" s="114">
        <v>13</v>
      </c>
      <c r="O24" s="114">
        <v>0</v>
      </c>
      <c r="P24" s="114">
        <v>0</v>
      </c>
      <c r="Q24" s="114">
        <v>0</v>
      </c>
      <c r="R24" s="114">
        <v>0</v>
      </c>
      <c r="S24" s="114">
        <v>0</v>
      </c>
      <c r="T24" s="116">
        <v>0</v>
      </c>
      <c r="U24" s="111">
        <v>45901</v>
      </c>
      <c r="V24" s="111">
        <v>45992</v>
      </c>
      <c r="W24" s="114">
        <v>90</v>
      </c>
      <c r="X24" s="241"/>
      <c r="Y24" s="114" t="s">
        <v>385</v>
      </c>
      <c r="Z24" s="114" t="s">
        <v>333</v>
      </c>
      <c r="AA24" s="247" t="s">
        <v>334</v>
      </c>
      <c r="AB24" s="247" t="s">
        <v>343</v>
      </c>
      <c r="AC24" s="100" t="s">
        <v>338</v>
      </c>
      <c r="AD24" s="100" t="s">
        <v>558</v>
      </c>
      <c r="AE24" s="257"/>
      <c r="AF24" s="257" t="s">
        <v>533</v>
      </c>
      <c r="AG24" s="258"/>
      <c r="AH24" s="259"/>
      <c r="AI24" s="260"/>
      <c r="AJ24" s="260"/>
      <c r="AK24" s="260"/>
      <c r="AL24" s="260"/>
      <c r="AM24" s="258"/>
      <c r="AN24" s="258"/>
      <c r="AO24" s="241"/>
      <c r="AP24" s="258"/>
      <c r="AQ24" s="258"/>
      <c r="AR24" s="258"/>
      <c r="AS24" s="258"/>
      <c r="AT24" s="258"/>
      <c r="AU24" s="258"/>
      <c r="AV24" s="258"/>
      <c r="AW24" s="258"/>
      <c r="AX24" s="209"/>
      <c r="AY24" s="223"/>
      <c r="AZ24" s="209"/>
      <c r="BA24" s="223"/>
      <c r="BB24" s="209"/>
      <c r="BC24" s="190"/>
      <c r="BD24" s="209"/>
      <c r="BE24" s="190"/>
      <c r="BF24" s="114"/>
    </row>
    <row r="25" spans="1:58" s="102" customFormat="1" ht="65.099999999999994" customHeight="1">
      <c r="A25" s="242" t="s">
        <v>288</v>
      </c>
      <c r="B25" s="100" t="s">
        <v>301</v>
      </c>
      <c r="C25" s="120" t="s">
        <v>382</v>
      </c>
      <c r="D25" s="119" t="s">
        <v>312</v>
      </c>
      <c r="E25" s="100" t="s">
        <v>558</v>
      </c>
      <c r="F25" s="255">
        <v>202500000033305</v>
      </c>
      <c r="G25" s="100" t="s">
        <v>559</v>
      </c>
      <c r="H25" s="100" t="s">
        <v>560</v>
      </c>
      <c r="I25" s="120" t="s">
        <v>561</v>
      </c>
      <c r="J25" s="237">
        <v>1</v>
      </c>
      <c r="K25" s="256" t="s">
        <v>568</v>
      </c>
      <c r="L25" s="114"/>
      <c r="M25" s="114" t="s">
        <v>371</v>
      </c>
      <c r="N25" s="114">
        <v>12</v>
      </c>
      <c r="O25" s="114">
        <v>0</v>
      </c>
      <c r="P25" s="114">
        <v>0</v>
      </c>
      <c r="Q25" s="114">
        <v>0</v>
      </c>
      <c r="R25" s="114">
        <v>0</v>
      </c>
      <c r="S25" s="114">
        <v>0</v>
      </c>
      <c r="T25" s="116">
        <v>0</v>
      </c>
      <c r="U25" s="111">
        <v>45901</v>
      </c>
      <c r="V25" s="111">
        <v>45992</v>
      </c>
      <c r="W25" s="114">
        <v>90</v>
      </c>
      <c r="X25" s="241"/>
      <c r="Y25" s="114" t="s">
        <v>385</v>
      </c>
      <c r="Z25" s="114" t="s">
        <v>333</v>
      </c>
      <c r="AA25" s="247" t="s">
        <v>334</v>
      </c>
      <c r="AB25" s="247" t="s">
        <v>343</v>
      </c>
      <c r="AC25" s="100" t="s">
        <v>338</v>
      </c>
      <c r="AD25" s="100" t="s">
        <v>558</v>
      </c>
      <c r="AE25" s="257"/>
      <c r="AF25" s="257" t="s">
        <v>533</v>
      </c>
      <c r="AG25" s="258"/>
      <c r="AH25" s="259"/>
      <c r="AI25" s="260"/>
      <c r="AJ25" s="260"/>
      <c r="AK25" s="260"/>
      <c r="AL25" s="260"/>
      <c r="AM25" s="258"/>
      <c r="AN25" s="258"/>
      <c r="AO25" s="241"/>
      <c r="AP25" s="258"/>
      <c r="AQ25" s="258"/>
      <c r="AR25" s="258"/>
      <c r="AS25" s="258"/>
      <c r="AT25" s="258"/>
      <c r="AU25" s="258"/>
      <c r="AV25" s="258"/>
      <c r="AW25" s="258"/>
      <c r="AX25" s="209"/>
      <c r="AY25" s="223"/>
      <c r="AZ25" s="209"/>
      <c r="BA25" s="223"/>
      <c r="BB25" s="209"/>
      <c r="BC25" s="190"/>
      <c r="BD25" s="209"/>
      <c r="BE25" s="190"/>
      <c r="BF25" s="114"/>
    </row>
    <row r="26" spans="1:58" s="102" customFormat="1" ht="65.099999999999994" customHeight="1">
      <c r="A26" s="242" t="s">
        <v>288</v>
      </c>
      <c r="B26" s="100" t="s">
        <v>301</v>
      </c>
      <c r="C26" s="120" t="s">
        <v>382</v>
      </c>
      <c r="D26" s="119" t="s">
        <v>312</v>
      </c>
      <c r="E26" s="100" t="s">
        <v>558</v>
      </c>
      <c r="F26" s="255">
        <v>202500000033305</v>
      </c>
      <c r="G26" s="100" t="s">
        <v>559</v>
      </c>
      <c r="H26" s="100" t="s">
        <v>560</v>
      </c>
      <c r="I26" s="120" t="s">
        <v>561</v>
      </c>
      <c r="J26" s="237">
        <v>1</v>
      </c>
      <c r="K26" s="256" t="s">
        <v>530</v>
      </c>
      <c r="L26" s="114"/>
      <c r="M26" s="114" t="s">
        <v>371</v>
      </c>
      <c r="N26" s="114">
        <v>13</v>
      </c>
      <c r="O26" s="114">
        <v>0</v>
      </c>
      <c r="P26" s="114">
        <v>0</v>
      </c>
      <c r="Q26" s="114">
        <v>0</v>
      </c>
      <c r="R26" s="114">
        <v>0</v>
      </c>
      <c r="S26" s="114">
        <v>0</v>
      </c>
      <c r="T26" s="116">
        <v>0</v>
      </c>
      <c r="U26" s="111">
        <v>45901</v>
      </c>
      <c r="V26" s="111">
        <v>45992</v>
      </c>
      <c r="W26" s="114">
        <v>90</v>
      </c>
      <c r="X26" s="241"/>
      <c r="Y26" s="114" t="s">
        <v>385</v>
      </c>
      <c r="Z26" s="114" t="s">
        <v>333</v>
      </c>
      <c r="AA26" s="247" t="s">
        <v>334</v>
      </c>
      <c r="AB26" s="247" t="s">
        <v>343</v>
      </c>
      <c r="AC26" s="100" t="s">
        <v>338</v>
      </c>
      <c r="AD26" s="100" t="s">
        <v>558</v>
      </c>
      <c r="AE26" s="257"/>
      <c r="AF26" s="257" t="s">
        <v>533</v>
      </c>
      <c r="AG26" s="258"/>
      <c r="AH26" s="259"/>
      <c r="AI26" s="260"/>
      <c r="AJ26" s="260"/>
      <c r="AK26" s="260"/>
      <c r="AL26" s="260"/>
      <c r="AM26" s="258"/>
      <c r="AN26" s="258"/>
      <c r="AO26" s="241"/>
      <c r="AP26" s="258"/>
      <c r="AQ26" s="258"/>
      <c r="AR26" s="258"/>
      <c r="AS26" s="258"/>
      <c r="AT26" s="258"/>
      <c r="AU26" s="258"/>
      <c r="AV26" s="258"/>
      <c r="AW26" s="258"/>
      <c r="AX26" s="209"/>
      <c r="AY26" s="223"/>
      <c r="AZ26" s="209"/>
      <c r="BA26" s="223"/>
      <c r="BB26" s="209"/>
      <c r="BC26" s="190"/>
      <c r="BD26" s="209"/>
      <c r="BE26" s="190"/>
      <c r="BF26" s="114"/>
    </row>
    <row r="27" spans="1:58" s="102" customFormat="1" ht="65.099999999999994" customHeight="1">
      <c r="A27" s="254" t="s">
        <v>573</v>
      </c>
      <c r="B27" s="254"/>
      <c r="C27" s="254"/>
      <c r="D27" s="254"/>
      <c r="E27" s="254"/>
      <c r="F27" s="254"/>
      <c r="G27" s="254"/>
      <c r="H27" s="254"/>
      <c r="I27" s="254"/>
      <c r="J27" s="254"/>
      <c r="K27" s="254"/>
      <c r="L27" s="254"/>
      <c r="M27" s="254"/>
      <c r="N27" s="254"/>
      <c r="O27" s="254"/>
      <c r="P27" s="254"/>
      <c r="Q27" s="254"/>
      <c r="R27" s="254"/>
      <c r="S27" s="254"/>
      <c r="T27" s="105">
        <f>+AVERAGE(T18:T26)</f>
        <v>0</v>
      </c>
      <c r="U27" s="114"/>
      <c r="V27" s="114"/>
      <c r="W27" s="114"/>
      <c r="X27" s="241"/>
      <c r="Y27" s="114"/>
      <c r="Z27" s="114"/>
      <c r="AA27" s="95"/>
      <c r="AB27" s="95"/>
      <c r="AC27" s="114"/>
      <c r="AD27" s="114"/>
      <c r="AE27" s="107"/>
      <c r="AF27" s="114"/>
      <c r="AG27" s="114"/>
      <c r="AH27" s="114"/>
      <c r="AI27" s="117"/>
      <c r="AJ27" s="117"/>
      <c r="AK27" s="117"/>
      <c r="AL27" s="110"/>
      <c r="AM27" s="110"/>
      <c r="AN27" s="110"/>
      <c r="AO27" s="113"/>
      <c r="AP27" s="117"/>
      <c r="AQ27" s="116"/>
      <c r="AR27" s="117"/>
      <c r="AS27" s="114"/>
      <c r="AT27" s="117"/>
      <c r="AU27" s="238"/>
      <c r="AV27" s="117"/>
      <c r="AW27" s="239"/>
      <c r="AX27" s="117"/>
      <c r="AY27" s="114"/>
      <c r="AZ27" s="117"/>
      <c r="BA27" s="114"/>
      <c r="BB27" s="117"/>
      <c r="BC27" s="114"/>
      <c r="BD27" s="117"/>
      <c r="BE27" s="114"/>
      <c r="BF27" s="114"/>
    </row>
    <row r="28" spans="1:58" s="102" customFormat="1" ht="86.25" customHeight="1">
      <c r="A28" s="70" t="s">
        <v>290</v>
      </c>
      <c r="B28" s="100" t="s">
        <v>301</v>
      </c>
      <c r="C28" s="120" t="s">
        <v>382</v>
      </c>
      <c r="D28" s="70" t="s">
        <v>312</v>
      </c>
      <c r="E28" s="70" t="s">
        <v>574</v>
      </c>
      <c r="F28" s="255">
        <v>202500000028687</v>
      </c>
      <c r="G28" s="70" t="s">
        <v>575</v>
      </c>
      <c r="H28" s="70" t="s">
        <v>576</v>
      </c>
      <c r="I28" s="70" t="s">
        <v>577</v>
      </c>
      <c r="J28" s="237">
        <v>0.11</v>
      </c>
      <c r="K28" s="256" t="s">
        <v>527</v>
      </c>
      <c r="L28" s="240"/>
      <c r="M28" s="114" t="s">
        <v>371</v>
      </c>
      <c r="N28" s="114">
        <v>1</v>
      </c>
      <c r="O28" s="114">
        <v>0</v>
      </c>
      <c r="P28" s="114">
        <v>0</v>
      </c>
      <c r="Q28" s="114">
        <v>0</v>
      </c>
      <c r="R28" s="114">
        <v>0</v>
      </c>
      <c r="S28" s="240">
        <f>+O28+P28+Q28+R28</f>
        <v>0</v>
      </c>
      <c r="T28" s="246">
        <f>+IF((S28/N28)&gt;100%,100%,(S28/N28))</f>
        <v>0</v>
      </c>
      <c r="U28" s="111">
        <v>45658</v>
      </c>
      <c r="V28" s="111">
        <v>45992</v>
      </c>
      <c r="W28" s="114">
        <v>365</v>
      </c>
      <c r="X28" s="241"/>
      <c r="Y28" s="114" t="s">
        <v>385</v>
      </c>
      <c r="Z28" s="114" t="s">
        <v>333</v>
      </c>
      <c r="AA28" s="247" t="s">
        <v>335</v>
      </c>
      <c r="AB28" s="247" t="s">
        <v>342</v>
      </c>
      <c r="AC28" s="100" t="s">
        <v>338</v>
      </c>
      <c r="AD28" s="100" t="s">
        <v>582</v>
      </c>
      <c r="AE28" s="107"/>
      <c r="AF28" s="257" t="s">
        <v>533</v>
      </c>
      <c r="AG28" s="100" t="s">
        <v>556</v>
      </c>
      <c r="AH28" s="261">
        <v>45870</v>
      </c>
      <c r="AI28" s="260">
        <v>0</v>
      </c>
      <c r="AJ28" s="260">
        <v>0</v>
      </c>
      <c r="AK28" s="260">
        <v>0</v>
      </c>
      <c r="AL28" s="262">
        <v>114992219940</v>
      </c>
      <c r="AM28" s="262">
        <v>114992219940</v>
      </c>
      <c r="AN28" s="241" t="s">
        <v>556</v>
      </c>
      <c r="AO28" s="241" t="s">
        <v>582</v>
      </c>
      <c r="AP28" s="258">
        <v>0</v>
      </c>
      <c r="AQ28" s="258">
        <v>0</v>
      </c>
      <c r="AR28" s="258">
        <v>0</v>
      </c>
      <c r="AS28" s="258">
        <v>0</v>
      </c>
      <c r="AT28" s="209"/>
      <c r="AU28" s="209"/>
      <c r="AV28" s="209"/>
      <c r="AW28" s="209"/>
      <c r="AX28" s="209"/>
      <c r="AY28" s="209"/>
      <c r="AZ28" s="209"/>
      <c r="BA28" s="209"/>
      <c r="BB28" s="209">
        <v>112330559331.82001</v>
      </c>
      <c r="BC28" s="208">
        <f>+BB28/AM28</f>
        <v>0.97685355922714789</v>
      </c>
      <c r="BD28" s="209">
        <v>32520032318.830002</v>
      </c>
      <c r="BE28" s="208">
        <f>+BD28/AM28</f>
        <v>0.28280202204808397</v>
      </c>
      <c r="BF28" s="114"/>
    </row>
    <row r="29" spans="1:58" s="102" customFormat="1" ht="86.25" customHeight="1">
      <c r="A29" s="70" t="s">
        <v>290</v>
      </c>
      <c r="B29" s="100" t="s">
        <v>301</v>
      </c>
      <c r="C29" s="120" t="s">
        <v>382</v>
      </c>
      <c r="D29" s="70" t="s">
        <v>312</v>
      </c>
      <c r="E29" s="70" t="s">
        <v>574</v>
      </c>
      <c r="F29" s="255">
        <v>202500000028687</v>
      </c>
      <c r="G29" s="70" t="s">
        <v>575</v>
      </c>
      <c r="H29" s="70" t="s">
        <v>576</v>
      </c>
      <c r="I29" s="70" t="s">
        <v>577</v>
      </c>
      <c r="J29" s="237">
        <v>0.11</v>
      </c>
      <c r="K29" s="256" t="s">
        <v>578</v>
      </c>
      <c r="L29" s="240"/>
      <c r="M29" s="114" t="s">
        <v>371</v>
      </c>
      <c r="N29" s="114">
        <v>12</v>
      </c>
      <c r="O29" s="114">
        <v>0</v>
      </c>
      <c r="P29" s="114">
        <v>0</v>
      </c>
      <c r="Q29" s="114">
        <v>0</v>
      </c>
      <c r="R29" s="114">
        <v>0</v>
      </c>
      <c r="S29" s="240">
        <f t="shared" ref="S29:S46" si="2">+O29+P29+Q29+R29</f>
        <v>0</v>
      </c>
      <c r="T29" s="246">
        <f t="shared" ref="T29:T46" si="3">+IF((S29/N29)&gt;100%,100%,(S29/N29))</f>
        <v>0</v>
      </c>
      <c r="U29" s="111">
        <v>45658</v>
      </c>
      <c r="V29" s="111">
        <v>45992</v>
      </c>
      <c r="W29" s="114">
        <v>365</v>
      </c>
      <c r="X29" s="241"/>
      <c r="Y29" s="114" t="s">
        <v>385</v>
      </c>
      <c r="Z29" s="114" t="s">
        <v>333</v>
      </c>
      <c r="AA29" s="247" t="s">
        <v>335</v>
      </c>
      <c r="AB29" s="247" t="s">
        <v>342</v>
      </c>
      <c r="AC29" s="100" t="s">
        <v>338</v>
      </c>
      <c r="AD29" s="100" t="s">
        <v>582</v>
      </c>
      <c r="AE29" s="107"/>
      <c r="AF29" s="257" t="s">
        <v>533</v>
      </c>
      <c r="AG29" s="100" t="s">
        <v>556</v>
      </c>
      <c r="AH29" s="261">
        <v>45870</v>
      </c>
      <c r="AI29" s="260"/>
      <c r="AJ29" s="260"/>
      <c r="AK29" s="260"/>
      <c r="AL29" s="262"/>
      <c r="AM29" s="262"/>
      <c r="AN29" s="241"/>
      <c r="AO29" s="223"/>
      <c r="AP29" s="258"/>
      <c r="AQ29" s="258"/>
      <c r="AR29" s="258"/>
      <c r="AS29" s="258"/>
      <c r="AT29" s="209"/>
      <c r="AU29" s="209"/>
      <c r="AV29" s="209"/>
      <c r="AW29" s="209"/>
      <c r="AX29" s="209"/>
      <c r="AY29" s="209"/>
      <c r="AZ29" s="209"/>
      <c r="BA29" s="209"/>
      <c r="BB29" s="209"/>
      <c r="BC29" s="208"/>
      <c r="BD29" s="209"/>
      <c r="BE29" s="208"/>
      <c r="BF29" s="114"/>
    </row>
    <row r="30" spans="1:58" s="102" customFormat="1" ht="86.25" customHeight="1">
      <c r="A30" s="70" t="s">
        <v>290</v>
      </c>
      <c r="B30" s="100" t="s">
        <v>301</v>
      </c>
      <c r="C30" s="120" t="s">
        <v>382</v>
      </c>
      <c r="D30" s="70" t="s">
        <v>312</v>
      </c>
      <c r="E30" s="70" t="s">
        <v>574</v>
      </c>
      <c r="F30" s="255">
        <v>202500000028687</v>
      </c>
      <c r="G30" s="70" t="s">
        <v>575</v>
      </c>
      <c r="H30" s="70" t="s">
        <v>576</v>
      </c>
      <c r="I30" s="70" t="s">
        <v>577</v>
      </c>
      <c r="J30" s="237">
        <v>0.11</v>
      </c>
      <c r="K30" s="256" t="s">
        <v>562</v>
      </c>
      <c r="L30" s="240"/>
      <c r="M30" s="114" t="s">
        <v>371</v>
      </c>
      <c r="N30" s="114">
        <v>12</v>
      </c>
      <c r="O30" s="114">
        <v>0</v>
      </c>
      <c r="P30" s="114">
        <v>0</v>
      </c>
      <c r="Q30" s="114">
        <v>0</v>
      </c>
      <c r="R30" s="114">
        <v>0</v>
      </c>
      <c r="S30" s="240">
        <f t="shared" si="2"/>
        <v>0</v>
      </c>
      <c r="T30" s="246">
        <f t="shared" si="3"/>
        <v>0</v>
      </c>
      <c r="U30" s="111">
        <v>45658</v>
      </c>
      <c r="V30" s="111">
        <v>45992</v>
      </c>
      <c r="W30" s="114">
        <v>365</v>
      </c>
      <c r="X30" s="241"/>
      <c r="Y30" s="114" t="s">
        <v>385</v>
      </c>
      <c r="Z30" s="114" t="s">
        <v>333</v>
      </c>
      <c r="AA30" s="247" t="s">
        <v>335</v>
      </c>
      <c r="AB30" s="247" t="s">
        <v>342</v>
      </c>
      <c r="AC30" s="100" t="s">
        <v>338</v>
      </c>
      <c r="AD30" s="100" t="s">
        <v>582</v>
      </c>
      <c r="AE30" s="107"/>
      <c r="AF30" s="257" t="s">
        <v>533</v>
      </c>
      <c r="AG30" s="100" t="s">
        <v>556</v>
      </c>
      <c r="AH30" s="261">
        <v>45870</v>
      </c>
      <c r="AI30" s="260"/>
      <c r="AJ30" s="260"/>
      <c r="AK30" s="260"/>
      <c r="AL30" s="262"/>
      <c r="AM30" s="262"/>
      <c r="AN30" s="241"/>
      <c r="AO30" s="223"/>
      <c r="AP30" s="258"/>
      <c r="AQ30" s="258"/>
      <c r="AR30" s="258"/>
      <c r="AS30" s="258"/>
      <c r="AT30" s="209"/>
      <c r="AU30" s="209"/>
      <c r="AV30" s="209"/>
      <c r="AW30" s="209"/>
      <c r="AX30" s="209"/>
      <c r="AY30" s="209"/>
      <c r="AZ30" s="209"/>
      <c r="BA30" s="209"/>
      <c r="BB30" s="209"/>
      <c r="BC30" s="208"/>
      <c r="BD30" s="209"/>
      <c r="BE30" s="208"/>
      <c r="BF30" s="114"/>
    </row>
    <row r="31" spans="1:58" s="102" customFormat="1" ht="86.25" customHeight="1">
      <c r="A31" s="70" t="s">
        <v>290</v>
      </c>
      <c r="B31" s="100" t="s">
        <v>301</v>
      </c>
      <c r="C31" s="120" t="s">
        <v>382</v>
      </c>
      <c r="D31" s="70" t="s">
        <v>312</v>
      </c>
      <c r="E31" s="70" t="s">
        <v>574</v>
      </c>
      <c r="F31" s="255">
        <v>202500000028687</v>
      </c>
      <c r="G31" s="70" t="s">
        <v>575</v>
      </c>
      <c r="H31" s="70" t="s">
        <v>576</v>
      </c>
      <c r="I31" s="70" t="s">
        <v>577</v>
      </c>
      <c r="J31" s="237">
        <v>0.11</v>
      </c>
      <c r="K31" s="256" t="s">
        <v>579</v>
      </c>
      <c r="L31" s="240"/>
      <c r="M31" s="114" t="s">
        <v>371</v>
      </c>
      <c r="N31" s="114">
        <v>12</v>
      </c>
      <c r="O31" s="114">
        <v>0</v>
      </c>
      <c r="P31" s="114">
        <v>0</v>
      </c>
      <c r="Q31" s="114">
        <v>0</v>
      </c>
      <c r="R31" s="114">
        <v>0</v>
      </c>
      <c r="S31" s="240">
        <f t="shared" si="2"/>
        <v>0</v>
      </c>
      <c r="T31" s="246">
        <f t="shared" si="3"/>
        <v>0</v>
      </c>
      <c r="U31" s="111">
        <v>45658</v>
      </c>
      <c r="V31" s="111">
        <v>45992</v>
      </c>
      <c r="W31" s="114">
        <v>365</v>
      </c>
      <c r="X31" s="241"/>
      <c r="Y31" s="114" t="s">
        <v>385</v>
      </c>
      <c r="Z31" s="114" t="s">
        <v>333</v>
      </c>
      <c r="AA31" s="247" t="s">
        <v>335</v>
      </c>
      <c r="AB31" s="247" t="s">
        <v>342</v>
      </c>
      <c r="AC31" s="100" t="s">
        <v>338</v>
      </c>
      <c r="AD31" s="100" t="s">
        <v>582</v>
      </c>
      <c r="AE31" s="107"/>
      <c r="AF31" s="257" t="s">
        <v>533</v>
      </c>
      <c r="AG31" s="100" t="s">
        <v>556</v>
      </c>
      <c r="AH31" s="261">
        <v>45870</v>
      </c>
      <c r="AI31" s="260"/>
      <c r="AJ31" s="260"/>
      <c r="AK31" s="260"/>
      <c r="AL31" s="262"/>
      <c r="AM31" s="262"/>
      <c r="AN31" s="241"/>
      <c r="AO31" s="223"/>
      <c r="AP31" s="258"/>
      <c r="AQ31" s="258"/>
      <c r="AR31" s="258"/>
      <c r="AS31" s="258"/>
      <c r="AT31" s="209"/>
      <c r="AU31" s="209"/>
      <c r="AV31" s="209"/>
      <c r="AW31" s="209"/>
      <c r="AX31" s="209"/>
      <c r="AY31" s="209"/>
      <c r="AZ31" s="209"/>
      <c r="BA31" s="209"/>
      <c r="BB31" s="209"/>
      <c r="BC31" s="208"/>
      <c r="BD31" s="209"/>
      <c r="BE31" s="208"/>
      <c r="BF31" s="114"/>
    </row>
    <row r="32" spans="1:58" s="102" customFormat="1" ht="86.25" customHeight="1">
      <c r="A32" s="70" t="s">
        <v>290</v>
      </c>
      <c r="B32" s="100" t="s">
        <v>301</v>
      </c>
      <c r="C32" s="120" t="s">
        <v>382</v>
      </c>
      <c r="D32" s="70" t="s">
        <v>312</v>
      </c>
      <c r="E32" s="70" t="s">
        <v>574</v>
      </c>
      <c r="F32" s="255">
        <v>202500000028687</v>
      </c>
      <c r="G32" s="70" t="s">
        <v>575</v>
      </c>
      <c r="H32" s="70" t="s">
        <v>576</v>
      </c>
      <c r="I32" s="70" t="s">
        <v>577</v>
      </c>
      <c r="J32" s="237">
        <v>0.11</v>
      </c>
      <c r="K32" s="256" t="s">
        <v>580</v>
      </c>
      <c r="L32" s="240"/>
      <c r="M32" s="114" t="s">
        <v>371</v>
      </c>
      <c r="N32" s="114">
        <v>13</v>
      </c>
      <c r="O32" s="114">
        <v>0</v>
      </c>
      <c r="P32" s="114">
        <v>0</v>
      </c>
      <c r="Q32" s="114">
        <v>0</v>
      </c>
      <c r="R32" s="114">
        <v>0</v>
      </c>
      <c r="S32" s="240">
        <f t="shared" si="2"/>
        <v>0</v>
      </c>
      <c r="T32" s="246">
        <f t="shared" si="3"/>
        <v>0</v>
      </c>
      <c r="U32" s="111">
        <v>45658</v>
      </c>
      <c r="V32" s="111">
        <v>45992</v>
      </c>
      <c r="W32" s="114">
        <v>365</v>
      </c>
      <c r="X32" s="241"/>
      <c r="Y32" s="114" t="s">
        <v>385</v>
      </c>
      <c r="Z32" s="114" t="s">
        <v>333</v>
      </c>
      <c r="AA32" s="247" t="s">
        <v>335</v>
      </c>
      <c r="AB32" s="247" t="s">
        <v>342</v>
      </c>
      <c r="AC32" s="100" t="s">
        <v>338</v>
      </c>
      <c r="AD32" s="100" t="s">
        <v>582</v>
      </c>
      <c r="AE32" s="107"/>
      <c r="AF32" s="257" t="s">
        <v>533</v>
      </c>
      <c r="AG32" s="100" t="s">
        <v>556</v>
      </c>
      <c r="AH32" s="261">
        <v>45870</v>
      </c>
      <c r="AI32" s="260"/>
      <c r="AJ32" s="260"/>
      <c r="AK32" s="260"/>
      <c r="AL32" s="262"/>
      <c r="AM32" s="262"/>
      <c r="AN32" s="241"/>
      <c r="AO32" s="223"/>
      <c r="AP32" s="258"/>
      <c r="AQ32" s="258"/>
      <c r="AR32" s="258"/>
      <c r="AS32" s="258"/>
      <c r="AT32" s="209"/>
      <c r="AU32" s="209"/>
      <c r="AV32" s="209"/>
      <c r="AW32" s="209"/>
      <c r="AX32" s="209"/>
      <c r="AY32" s="209"/>
      <c r="AZ32" s="209"/>
      <c r="BA32" s="209"/>
      <c r="BB32" s="209"/>
      <c r="BC32" s="208"/>
      <c r="BD32" s="209"/>
      <c r="BE32" s="208"/>
      <c r="BF32" s="114"/>
    </row>
    <row r="33" spans="1:58" s="102" customFormat="1" ht="86.25" customHeight="1">
      <c r="A33" s="70" t="s">
        <v>290</v>
      </c>
      <c r="B33" s="100" t="s">
        <v>301</v>
      </c>
      <c r="C33" s="120" t="s">
        <v>382</v>
      </c>
      <c r="D33" s="70" t="s">
        <v>312</v>
      </c>
      <c r="E33" s="70" t="s">
        <v>574</v>
      </c>
      <c r="F33" s="255">
        <v>202500000028687</v>
      </c>
      <c r="G33" s="70" t="s">
        <v>575</v>
      </c>
      <c r="H33" s="70" t="s">
        <v>576</v>
      </c>
      <c r="I33" s="70" t="s">
        <v>577</v>
      </c>
      <c r="J33" s="237">
        <v>0.11</v>
      </c>
      <c r="K33" s="256" t="s">
        <v>568</v>
      </c>
      <c r="L33" s="240"/>
      <c r="M33" s="114" t="s">
        <v>371</v>
      </c>
      <c r="N33" s="114">
        <v>12</v>
      </c>
      <c r="O33" s="114">
        <v>0</v>
      </c>
      <c r="P33" s="114">
        <v>0</v>
      </c>
      <c r="Q33" s="114">
        <v>0</v>
      </c>
      <c r="R33" s="114">
        <v>0</v>
      </c>
      <c r="S33" s="240">
        <f t="shared" si="2"/>
        <v>0</v>
      </c>
      <c r="T33" s="246">
        <f t="shared" si="3"/>
        <v>0</v>
      </c>
      <c r="U33" s="111">
        <v>45658</v>
      </c>
      <c r="V33" s="111">
        <v>45992</v>
      </c>
      <c r="W33" s="114">
        <v>365</v>
      </c>
      <c r="X33" s="241"/>
      <c r="Y33" s="114" t="s">
        <v>385</v>
      </c>
      <c r="Z33" s="114" t="s">
        <v>333</v>
      </c>
      <c r="AA33" s="247" t="s">
        <v>334</v>
      </c>
      <c r="AB33" s="247" t="s">
        <v>343</v>
      </c>
      <c r="AC33" s="100" t="s">
        <v>338</v>
      </c>
      <c r="AD33" s="100" t="s">
        <v>582</v>
      </c>
      <c r="AE33" s="107"/>
      <c r="AF33" s="257" t="s">
        <v>533</v>
      </c>
      <c r="AG33" s="100" t="s">
        <v>556</v>
      </c>
      <c r="AH33" s="261">
        <v>45870</v>
      </c>
      <c r="AI33" s="260">
        <v>0</v>
      </c>
      <c r="AJ33" s="260">
        <v>0</v>
      </c>
      <c r="AK33" s="260">
        <v>0</v>
      </c>
      <c r="AL33" s="262"/>
      <c r="AM33" s="262"/>
      <c r="AN33" s="241"/>
      <c r="AO33" s="223"/>
      <c r="AP33" s="258"/>
      <c r="AQ33" s="258"/>
      <c r="AR33" s="258"/>
      <c r="AS33" s="258"/>
      <c r="AT33" s="209"/>
      <c r="AU33" s="209"/>
      <c r="AV33" s="209"/>
      <c r="AW33" s="209"/>
      <c r="AX33" s="209"/>
      <c r="AY33" s="209"/>
      <c r="AZ33" s="209"/>
      <c r="BA33" s="209"/>
      <c r="BB33" s="209"/>
      <c r="BC33" s="208"/>
      <c r="BD33" s="209"/>
      <c r="BE33" s="208"/>
      <c r="BF33" s="114"/>
    </row>
    <row r="34" spans="1:58" s="102" customFormat="1" ht="86.25" customHeight="1">
      <c r="A34" s="70" t="s">
        <v>290</v>
      </c>
      <c r="B34" s="100" t="s">
        <v>301</v>
      </c>
      <c r="C34" s="120" t="s">
        <v>382</v>
      </c>
      <c r="D34" s="70" t="s">
        <v>312</v>
      </c>
      <c r="E34" s="70" t="s">
        <v>574</v>
      </c>
      <c r="F34" s="255">
        <v>202500000028687</v>
      </c>
      <c r="G34" s="70" t="s">
        <v>575</v>
      </c>
      <c r="H34" s="70" t="s">
        <v>576</v>
      </c>
      <c r="I34" s="70" t="s">
        <v>577</v>
      </c>
      <c r="J34" s="237">
        <v>0.11</v>
      </c>
      <c r="K34" s="256" t="s">
        <v>530</v>
      </c>
      <c r="L34" s="240"/>
      <c r="M34" s="114" t="s">
        <v>371</v>
      </c>
      <c r="N34" s="114">
        <v>13</v>
      </c>
      <c r="O34" s="114">
        <v>0</v>
      </c>
      <c r="P34" s="114">
        <v>0</v>
      </c>
      <c r="Q34" s="114">
        <v>0</v>
      </c>
      <c r="R34" s="114">
        <v>0</v>
      </c>
      <c r="S34" s="240">
        <f t="shared" si="2"/>
        <v>0</v>
      </c>
      <c r="T34" s="246">
        <f t="shared" si="3"/>
        <v>0</v>
      </c>
      <c r="U34" s="111">
        <v>45658</v>
      </c>
      <c r="V34" s="111">
        <v>45992</v>
      </c>
      <c r="W34" s="114">
        <v>365</v>
      </c>
      <c r="X34" s="241"/>
      <c r="Y34" s="114" t="s">
        <v>385</v>
      </c>
      <c r="Z34" s="114" t="s">
        <v>333</v>
      </c>
      <c r="AA34" s="247" t="s">
        <v>334</v>
      </c>
      <c r="AB34" s="247" t="s">
        <v>343</v>
      </c>
      <c r="AC34" s="100" t="s">
        <v>338</v>
      </c>
      <c r="AD34" s="100" t="s">
        <v>582</v>
      </c>
      <c r="AE34" s="107"/>
      <c r="AF34" s="257" t="s">
        <v>533</v>
      </c>
      <c r="AG34" s="100" t="s">
        <v>556</v>
      </c>
      <c r="AH34" s="261">
        <v>45870</v>
      </c>
      <c r="AI34" s="260"/>
      <c r="AJ34" s="260"/>
      <c r="AK34" s="260"/>
      <c r="AL34" s="262"/>
      <c r="AM34" s="262"/>
      <c r="AN34" s="241"/>
      <c r="AO34" s="223"/>
      <c r="AP34" s="258"/>
      <c r="AQ34" s="258"/>
      <c r="AR34" s="258"/>
      <c r="AS34" s="258"/>
      <c r="AT34" s="209"/>
      <c r="AU34" s="209"/>
      <c r="AV34" s="209"/>
      <c r="AW34" s="209"/>
      <c r="AX34" s="209"/>
      <c r="AY34" s="209"/>
      <c r="AZ34" s="209"/>
      <c r="BA34" s="209"/>
      <c r="BB34" s="209"/>
      <c r="BC34" s="208"/>
      <c r="BD34" s="209"/>
      <c r="BE34" s="208"/>
      <c r="BF34" s="114"/>
    </row>
    <row r="35" spans="1:58" s="102" customFormat="1" ht="86.25" customHeight="1">
      <c r="A35" s="70" t="s">
        <v>290</v>
      </c>
      <c r="B35" s="100" t="s">
        <v>301</v>
      </c>
      <c r="C35" s="120" t="s">
        <v>382</v>
      </c>
      <c r="D35" s="70" t="s">
        <v>312</v>
      </c>
      <c r="E35" s="70" t="s">
        <v>574</v>
      </c>
      <c r="F35" s="255">
        <v>202500000028687</v>
      </c>
      <c r="G35" s="70" t="s">
        <v>575</v>
      </c>
      <c r="H35" s="70" t="s">
        <v>576</v>
      </c>
      <c r="I35" s="70" t="s">
        <v>577</v>
      </c>
      <c r="J35" s="237">
        <v>0.11</v>
      </c>
      <c r="K35" s="256" t="s">
        <v>581</v>
      </c>
      <c r="L35" s="240"/>
      <c r="M35" s="114" t="s">
        <v>371</v>
      </c>
      <c r="N35" s="114">
        <v>12</v>
      </c>
      <c r="O35" s="114">
        <v>0</v>
      </c>
      <c r="P35" s="114">
        <v>0</v>
      </c>
      <c r="Q35" s="114">
        <v>0</v>
      </c>
      <c r="R35" s="114">
        <v>0</v>
      </c>
      <c r="S35" s="240">
        <f t="shared" si="2"/>
        <v>0</v>
      </c>
      <c r="T35" s="246">
        <f t="shared" si="3"/>
        <v>0</v>
      </c>
      <c r="U35" s="111">
        <v>45658</v>
      </c>
      <c r="V35" s="111">
        <v>45992</v>
      </c>
      <c r="W35" s="114">
        <v>365</v>
      </c>
      <c r="X35" s="241"/>
      <c r="Y35" s="114" t="s">
        <v>385</v>
      </c>
      <c r="Z35" s="114" t="s">
        <v>333</v>
      </c>
      <c r="AA35" s="247" t="s">
        <v>334</v>
      </c>
      <c r="AB35" s="247" t="s">
        <v>343</v>
      </c>
      <c r="AC35" s="100" t="s">
        <v>338</v>
      </c>
      <c r="AD35" s="100" t="s">
        <v>582</v>
      </c>
      <c r="AE35" s="107"/>
      <c r="AF35" s="257" t="s">
        <v>533</v>
      </c>
      <c r="AG35" s="100" t="s">
        <v>556</v>
      </c>
      <c r="AH35" s="261">
        <v>45870</v>
      </c>
      <c r="AI35" s="260"/>
      <c r="AJ35" s="260"/>
      <c r="AK35" s="260"/>
      <c r="AL35" s="262"/>
      <c r="AM35" s="262"/>
      <c r="AN35" s="241"/>
      <c r="AO35" s="223"/>
      <c r="AP35" s="258"/>
      <c r="AQ35" s="258"/>
      <c r="AR35" s="258"/>
      <c r="AS35" s="258"/>
      <c r="AT35" s="209"/>
      <c r="AU35" s="209"/>
      <c r="AV35" s="209"/>
      <c r="AW35" s="209"/>
      <c r="AX35" s="209"/>
      <c r="AY35" s="209"/>
      <c r="AZ35" s="209"/>
      <c r="BA35" s="209"/>
      <c r="BB35" s="209"/>
      <c r="BC35" s="208"/>
      <c r="BD35" s="209"/>
      <c r="BE35" s="208"/>
      <c r="BF35" s="114"/>
    </row>
    <row r="36" spans="1:58" s="102" customFormat="1" ht="86.25" customHeight="1">
      <c r="A36" s="70" t="s">
        <v>290</v>
      </c>
      <c r="B36" s="100" t="s">
        <v>301</v>
      </c>
      <c r="C36" s="120" t="s">
        <v>382</v>
      </c>
      <c r="D36" s="70" t="s">
        <v>312</v>
      </c>
      <c r="E36" s="70" t="s">
        <v>574</v>
      </c>
      <c r="F36" s="255">
        <v>202500000028687</v>
      </c>
      <c r="G36" s="70" t="s">
        <v>575</v>
      </c>
      <c r="H36" s="70" t="s">
        <v>576</v>
      </c>
      <c r="I36" s="70" t="s">
        <v>577</v>
      </c>
      <c r="J36" s="237">
        <v>0.11</v>
      </c>
      <c r="K36" s="256" t="s">
        <v>549</v>
      </c>
      <c r="L36" s="240"/>
      <c r="M36" s="114" t="s">
        <v>371</v>
      </c>
      <c r="N36" s="114">
        <v>13</v>
      </c>
      <c r="O36" s="114">
        <v>0</v>
      </c>
      <c r="P36" s="114">
        <v>0</v>
      </c>
      <c r="Q36" s="114">
        <v>0</v>
      </c>
      <c r="R36" s="114">
        <v>0</v>
      </c>
      <c r="S36" s="240">
        <f t="shared" si="2"/>
        <v>0</v>
      </c>
      <c r="T36" s="246">
        <f t="shared" si="3"/>
        <v>0</v>
      </c>
      <c r="U36" s="111">
        <v>45658</v>
      </c>
      <c r="V36" s="111">
        <v>45992</v>
      </c>
      <c r="W36" s="114">
        <v>365</v>
      </c>
      <c r="X36" s="241"/>
      <c r="Y36" s="114" t="s">
        <v>385</v>
      </c>
      <c r="Z36" s="114" t="s">
        <v>333</v>
      </c>
      <c r="AA36" s="247" t="s">
        <v>334</v>
      </c>
      <c r="AB36" s="247" t="s">
        <v>343</v>
      </c>
      <c r="AC36" s="100" t="s">
        <v>338</v>
      </c>
      <c r="AD36" s="100" t="s">
        <v>582</v>
      </c>
      <c r="AE36" s="107"/>
      <c r="AF36" s="257" t="s">
        <v>533</v>
      </c>
      <c r="AG36" s="100" t="s">
        <v>556</v>
      </c>
      <c r="AH36" s="261">
        <v>45870</v>
      </c>
      <c r="AI36" s="260"/>
      <c r="AJ36" s="260"/>
      <c r="AK36" s="260"/>
      <c r="AL36" s="262"/>
      <c r="AM36" s="262"/>
      <c r="AN36" s="241"/>
      <c r="AO36" s="223"/>
      <c r="AP36" s="258"/>
      <c r="AQ36" s="258"/>
      <c r="AR36" s="258"/>
      <c r="AS36" s="258"/>
      <c r="AT36" s="209"/>
      <c r="AU36" s="209"/>
      <c r="AV36" s="209"/>
      <c r="AW36" s="209"/>
      <c r="AX36" s="209"/>
      <c r="AY36" s="209"/>
      <c r="AZ36" s="209"/>
      <c r="BA36" s="209"/>
      <c r="BB36" s="209"/>
      <c r="BC36" s="208"/>
      <c r="BD36" s="209"/>
      <c r="BE36" s="208"/>
      <c r="BF36" s="114"/>
    </row>
    <row r="37" spans="1:58" s="118" customFormat="1" ht="65.099999999999994" customHeight="1">
      <c r="A37" s="254" t="s">
        <v>583</v>
      </c>
      <c r="B37" s="254"/>
      <c r="C37" s="254"/>
      <c r="D37" s="254"/>
      <c r="E37" s="254"/>
      <c r="F37" s="254"/>
      <c r="G37" s="254"/>
      <c r="H37" s="254"/>
      <c r="I37" s="254"/>
      <c r="J37" s="254"/>
      <c r="K37" s="254"/>
      <c r="L37" s="254"/>
      <c r="M37" s="254"/>
      <c r="N37" s="254"/>
      <c r="O37" s="254"/>
      <c r="P37" s="254"/>
      <c r="Q37" s="254"/>
      <c r="R37" s="254"/>
      <c r="S37" s="254"/>
      <c r="T37" s="105">
        <f>+AVERAGE(T28:T36)</f>
        <v>0</v>
      </c>
      <c r="U37" s="114"/>
      <c r="V37" s="114"/>
      <c r="W37" s="114"/>
      <c r="X37" s="241"/>
      <c r="Y37" s="114"/>
      <c r="Z37" s="114"/>
      <c r="AA37" s="95"/>
      <c r="AB37" s="95"/>
      <c r="AC37" s="114"/>
      <c r="AD37" s="114"/>
      <c r="AE37" s="107"/>
      <c r="AF37" s="114"/>
      <c r="AG37" s="114"/>
      <c r="AH37" s="114"/>
      <c r="AI37" s="117"/>
      <c r="AJ37" s="117"/>
      <c r="AK37" s="117"/>
      <c r="AL37" s="110"/>
      <c r="AM37" s="110"/>
      <c r="AN37" s="110"/>
      <c r="AO37" s="113"/>
      <c r="AP37" s="117"/>
      <c r="AQ37" s="116"/>
      <c r="AR37" s="117"/>
      <c r="AS37" s="114"/>
      <c r="AT37" s="117"/>
      <c r="AU37" s="238"/>
      <c r="AV37" s="117"/>
      <c r="AW37" s="239"/>
      <c r="AX37" s="117"/>
      <c r="AY37" s="114"/>
      <c r="AZ37" s="117"/>
      <c r="BA37" s="114"/>
      <c r="BB37" s="117"/>
      <c r="BC37" s="114"/>
      <c r="BD37" s="117"/>
      <c r="BE37" s="114"/>
      <c r="BF37" s="114"/>
    </row>
    <row r="38" spans="1:58" s="102" customFormat="1" ht="90.75" customHeight="1">
      <c r="A38" s="70" t="s">
        <v>290</v>
      </c>
      <c r="B38" s="100" t="s">
        <v>301</v>
      </c>
      <c r="C38" s="120" t="s">
        <v>382</v>
      </c>
      <c r="D38" s="70" t="s">
        <v>312</v>
      </c>
      <c r="E38" s="70" t="s">
        <v>590</v>
      </c>
      <c r="F38" s="255">
        <v>202500000036311</v>
      </c>
      <c r="G38" s="70" t="s">
        <v>591</v>
      </c>
      <c r="H38" s="70" t="s">
        <v>592</v>
      </c>
      <c r="I38" s="120" t="s">
        <v>593</v>
      </c>
      <c r="J38" s="237">
        <v>0.11</v>
      </c>
      <c r="K38" s="263" t="s">
        <v>584</v>
      </c>
      <c r="L38" s="240"/>
      <c r="M38" s="114" t="s">
        <v>371</v>
      </c>
      <c r="N38" s="114">
        <v>1</v>
      </c>
      <c r="O38" s="114">
        <v>0</v>
      </c>
      <c r="P38" s="114">
        <v>0</v>
      </c>
      <c r="Q38" s="114">
        <v>0</v>
      </c>
      <c r="R38" s="114">
        <v>0</v>
      </c>
      <c r="S38" s="240">
        <f t="shared" si="2"/>
        <v>0</v>
      </c>
      <c r="T38" s="246">
        <f t="shared" si="3"/>
        <v>0</v>
      </c>
      <c r="U38" s="111">
        <v>45658</v>
      </c>
      <c r="V38" s="111">
        <v>45992</v>
      </c>
      <c r="W38" s="114">
        <v>30</v>
      </c>
      <c r="X38" s="241"/>
      <c r="Y38" s="114" t="s">
        <v>385</v>
      </c>
      <c r="Z38" s="114" t="s">
        <v>333</v>
      </c>
      <c r="AA38" s="95"/>
      <c r="AB38" s="95"/>
      <c r="AC38" s="114"/>
      <c r="AD38" s="114"/>
      <c r="AE38" s="224">
        <v>20000000000</v>
      </c>
      <c r="AF38" s="114"/>
      <c r="AG38" s="114" t="s">
        <v>59</v>
      </c>
      <c r="AH38" s="114"/>
      <c r="AI38" s="209">
        <v>20000000000</v>
      </c>
      <c r="AJ38" s="117"/>
      <c r="AK38" s="117"/>
      <c r="AL38" s="110"/>
      <c r="AM38" s="209">
        <v>20000000000</v>
      </c>
      <c r="AN38" s="110"/>
      <c r="AO38" s="113"/>
      <c r="AP38" s="117"/>
      <c r="AQ38" s="116"/>
      <c r="AR38" s="117"/>
      <c r="AS38" s="241" t="s">
        <v>610</v>
      </c>
      <c r="AT38" s="117"/>
      <c r="AU38" s="238"/>
      <c r="AV38" s="117"/>
      <c r="AW38" s="239"/>
      <c r="AX38" s="117"/>
      <c r="AY38" s="114"/>
      <c r="AZ38" s="117"/>
      <c r="BA38" s="114"/>
      <c r="BB38" s="264">
        <v>13201302805.290001</v>
      </c>
      <c r="BC38" s="265">
        <f>+BB38/AM38</f>
        <v>0.66006514026450003</v>
      </c>
      <c r="BD38" s="264">
        <v>0</v>
      </c>
      <c r="BE38" s="265">
        <v>0</v>
      </c>
      <c r="BF38" s="114"/>
    </row>
    <row r="39" spans="1:58" s="102" customFormat="1" ht="65.099999999999994" customHeight="1">
      <c r="A39" s="70" t="s">
        <v>290</v>
      </c>
      <c r="B39" s="100" t="s">
        <v>301</v>
      </c>
      <c r="C39" s="120" t="s">
        <v>382</v>
      </c>
      <c r="D39" s="70" t="s">
        <v>312</v>
      </c>
      <c r="E39" s="70" t="s">
        <v>590</v>
      </c>
      <c r="F39" s="255">
        <v>202500000036311</v>
      </c>
      <c r="G39" s="70" t="s">
        <v>591</v>
      </c>
      <c r="H39" s="70" t="s">
        <v>592</v>
      </c>
      <c r="I39" s="120" t="s">
        <v>593</v>
      </c>
      <c r="J39" s="237">
        <v>0.11</v>
      </c>
      <c r="K39" s="263" t="s">
        <v>562</v>
      </c>
      <c r="L39" s="240"/>
      <c r="M39" s="114" t="s">
        <v>371</v>
      </c>
      <c r="N39" s="114">
        <v>12</v>
      </c>
      <c r="O39" s="114">
        <v>0</v>
      </c>
      <c r="P39" s="114">
        <v>0</v>
      </c>
      <c r="Q39" s="114">
        <v>0</v>
      </c>
      <c r="R39" s="114">
        <v>0</v>
      </c>
      <c r="S39" s="240">
        <f t="shared" si="2"/>
        <v>0</v>
      </c>
      <c r="T39" s="246">
        <f t="shared" si="3"/>
        <v>0</v>
      </c>
      <c r="U39" s="111">
        <v>45658</v>
      </c>
      <c r="V39" s="111">
        <v>45992</v>
      </c>
      <c r="W39" s="114">
        <v>30</v>
      </c>
      <c r="X39" s="241"/>
      <c r="Y39" s="114" t="s">
        <v>385</v>
      </c>
      <c r="Z39" s="114" t="s">
        <v>333</v>
      </c>
      <c r="AA39" s="95"/>
      <c r="AB39" s="95"/>
      <c r="AC39" s="114"/>
      <c r="AD39" s="114"/>
      <c r="AE39" s="224"/>
      <c r="AF39" s="114"/>
      <c r="AG39" s="114" t="s">
        <v>59</v>
      </c>
      <c r="AH39" s="114"/>
      <c r="AI39" s="209"/>
      <c r="AJ39" s="117"/>
      <c r="AK39" s="117"/>
      <c r="AL39" s="110"/>
      <c r="AM39" s="209"/>
      <c r="AN39" s="110"/>
      <c r="AO39" s="113"/>
      <c r="AP39" s="117"/>
      <c r="AQ39" s="116"/>
      <c r="AR39" s="117"/>
      <c r="AS39" s="241"/>
      <c r="AT39" s="117"/>
      <c r="AU39" s="238"/>
      <c r="AV39" s="117"/>
      <c r="AW39" s="239"/>
      <c r="AX39" s="117"/>
      <c r="AY39" s="114"/>
      <c r="AZ39" s="117"/>
      <c r="BA39" s="114"/>
      <c r="BB39" s="264"/>
      <c r="BC39" s="265"/>
      <c r="BD39" s="264"/>
      <c r="BE39" s="265"/>
      <c r="BF39" s="114"/>
    </row>
    <row r="40" spans="1:58" s="102" customFormat="1" ht="65.099999999999994" customHeight="1">
      <c r="A40" s="70" t="s">
        <v>290</v>
      </c>
      <c r="B40" s="100" t="s">
        <v>301</v>
      </c>
      <c r="C40" s="120" t="s">
        <v>382</v>
      </c>
      <c r="D40" s="70" t="s">
        <v>312</v>
      </c>
      <c r="E40" s="70" t="s">
        <v>590</v>
      </c>
      <c r="F40" s="255">
        <v>202500000036311</v>
      </c>
      <c r="G40" s="70" t="s">
        <v>591</v>
      </c>
      <c r="H40" s="70" t="s">
        <v>592</v>
      </c>
      <c r="I40" s="120" t="s">
        <v>593</v>
      </c>
      <c r="J40" s="237">
        <v>0.11</v>
      </c>
      <c r="K40" s="263" t="s">
        <v>585</v>
      </c>
      <c r="L40" s="240"/>
      <c r="M40" s="114" t="s">
        <v>371</v>
      </c>
      <c r="N40" s="114">
        <v>12</v>
      </c>
      <c r="O40" s="114">
        <v>0</v>
      </c>
      <c r="P40" s="114">
        <v>0</v>
      </c>
      <c r="Q40" s="114">
        <v>0</v>
      </c>
      <c r="R40" s="114">
        <v>0</v>
      </c>
      <c r="S40" s="240">
        <f t="shared" si="2"/>
        <v>0</v>
      </c>
      <c r="T40" s="246">
        <f t="shared" si="3"/>
        <v>0</v>
      </c>
      <c r="U40" s="111">
        <v>45658</v>
      </c>
      <c r="V40" s="111">
        <v>45992</v>
      </c>
      <c r="W40" s="114">
        <v>30</v>
      </c>
      <c r="X40" s="241"/>
      <c r="Y40" s="114" t="s">
        <v>385</v>
      </c>
      <c r="Z40" s="114" t="s">
        <v>333</v>
      </c>
      <c r="AA40" s="95"/>
      <c r="AB40" s="95"/>
      <c r="AC40" s="114"/>
      <c r="AD40" s="114"/>
      <c r="AE40" s="224"/>
      <c r="AF40" s="114"/>
      <c r="AG40" s="114" t="s">
        <v>59</v>
      </c>
      <c r="AH40" s="114"/>
      <c r="AI40" s="209"/>
      <c r="AJ40" s="117"/>
      <c r="AK40" s="117"/>
      <c r="AL40" s="110"/>
      <c r="AM40" s="209"/>
      <c r="AN40" s="110"/>
      <c r="AO40" s="113"/>
      <c r="AP40" s="117"/>
      <c r="AQ40" s="116"/>
      <c r="AR40" s="117"/>
      <c r="AS40" s="241"/>
      <c r="AT40" s="117"/>
      <c r="AU40" s="238"/>
      <c r="AV40" s="117"/>
      <c r="AW40" s="239"/>
      <c r="AX40" s="117"/>
      <c r="AY40" s="114"/>
      <c r="AZ40" s="117"/>
      <c r="BA40" s="114"/>
      <c r="BB40" s="264"/>
      <c r="BC40" s="265"/>
      <c r="BD40" s="264"/>
      <c r="BE40" s="265"/>
      <c r="BF40" s="114"/>
    </row>
    <row r="41" spans="1:58" s="102" customFormat="1" ht="65.099999999999994" customHeight="1">
      <c r="A41" s="70" t="s">
        <v>290</v>
      </c>
      <c r="B41" s="100" t="s">
        <v>301</v>
      </c>
      <c r="C41" s="120" t="s">
        <v>382</v>
      </c>
      <c r="D41" s="70" t="s">
        <v>312</v>
      </c>
      <c r="E41" s="70" t="s">
        <v>590</v>
      </c>
      <c r="F41" s="255">
        <v>202500000036311</v>
      </c>
      <c r="G41" s="70" t="s">
        <v>591</v>
      </c>
      <c r="H41" s="70" t="s">
        <v>592</v>
      </c>
      <c r="I41" s="120" t="s">
        <v>593</v>
      </c>
      <c r="J41" s="237">
        <v>0.11</v>
      </c>
      <c r="K41" s="263" t="s">
        <v>586</v>
      </c>
      <c r="L41" s="240"/>
      <c r="M41" s="114" t="s">
        <v>371</v>
      </c>
      <c r="N41" s="114">
        <v>12</v>
      </c>
      <c r="O41" s="114">
        <v>0</v>
      </c>
      <c r="P41" s="114">
        <v>0</v>
      </c>
      <c r="Q41" s="114">
        <v>0</v>
      </c>
      <c r="R41" s="114">
        <v>0</v>
      </c>
      <c r="S41" s="240">
        <f t="shared" si="2"/>
        <v>0</v>
      </c>
      <c r="T41" s="246">
        <f t="shared" si="3"/>
        <v>0</v>
      </c>
      <c r="U41" s="111">
        <v>45658</v>
      </c>
      <c r="V41" s="111">
        <v>45992</v>
      </c>
      <c r="W41" s="114">
        <v>30</v>
      </c>
      <c r="X41" s="241"/>
      <c r="Y41" s="114" t="s">
        <v>385</v>
      </c>
      <c r="Z41" s="114" t="s">
        <v>333</v>
      </c>
      <c r="AA41" s="95"/>
      <c r="AB41" s="95"/>
      <c r="AC41" s="114"/>
      <c r="AD41" s="114"/>
      <c r="AE41" s="224"/>
      <c r="AF41" s="114"/>
      <c r="AG41" s="114" t="s">
        <v>59</v>
      </c>
      <c r="AH41" s="114"/>
      <c r="AI41" s="209"/>
      <c r="AJ41" s="117"/>
      <c r="AK41" s="117"/>
      <c r="AL41" s="110"/>
      <c r="AM41" s="209"/>
      <c r="AN41" s="110"/>
      <c r="AO41" s="113"/>
      <c r="AP41" s="117"/>
      <c r="AQ41" s="116"/>
      <c r="AR41" s="117"/>
      <c r="AS41" s="241"/>
      <c r="AT41" s="117"/>
      <c r="AU41" s="238"/>
      <c r="AV41" s="117"/>
      <c r="AW41" s="239"/>
      <c r="AX41" s="117"/>
      <c r="AY41" s="114"/>
      <c r="AZ41" s="117"/>
      <c r="BA41" s="114"/>
      <c r="BB41" s="264"/>
      <c r="BC41" s="265"/>
      <c r="BD41" s="264"/>
      <c r="BE41" s="265"/>
      <c r="BF41" s="114"/>
    </row>
    <row r="42" spans="1:58" s="102" customFormat="1" ht="65.099999999999994" customHeight="1">
      <c r="A42" s="70" t="s">
        <v>290</v>
      </c>
      <c r="B42" s="100" t="s">
        <v>301</v>
      </c>
      <c r="C42" s="120" t="s">
        <v>382</v>
      </c>
      <c r="D42" s="70" t="s">
        <v>312</v>
      </c>
      <c r="E42" s="70" t="s">
        <v>590</v>
      </c>
      <c r="F42" s="255">
        <v>202500000036311</v>
      </c>
      <c r="G42" s="70" t="s">
        <v>591</v>
      </c>
      <c r="H42" s="70" t="s">
        <v>592</v>
      </c>
      <c r="I42" s="120" t="s">
        <v>593</v>
      </c>
      <c r="J42" s="237">
        <v>0.11</v>
      </c>
      <c r="K42" s="263" t="s">
        <v>587</v>
      </c>
      <c r="L42" s="240"/>
      <c r="M42" s="114" t="s">
        <v>371</v>
      </c>
      <c r="N42" s="114">
        <v>13</v>
      </c>
      <c r="O42" s="114">
        <v>0</v>
      </c>
      <c r="P42" s="114">
        <v>0</v>
      </c>
      <c r="Q42" s="114">
        <v>0</v>
      </c>
      <c r="R42" s="114">
        <v>0</v>
      </c>
      <c r="S42" s="240">
        <f t="shared" si="2"/>
        <v>0</v>
      </c>
      <c r="T42" s="246">
        <f t="shared" si="3"/>
        <v>0</v>
      </c>
      <c r="U42" s="111">
        <v>45658</v>
      </c>
      <c r="V42" s="111">
        <v>45992</v>
      </c>
      <c r="W42" s="114">
        <v>30</v>
      </c>
      <c r="X42" s="241"/>
      <c r="Y42" s="114" t="s">
        <v>385</v>
      </c>
      <c r="Z42" s="114" t="s">
        <v>333</v>
      </c>
      <c r="AA42" s="95"/>
      <c r="AB42" s="95"/>
      <c r="AC42" s="114"/>
      <c r="AD42" s="114"/>
      <c r="AE42" s="224"/>
      <c r="AF42" s="114"/>
      <c r="AG42" s="114" t="s">
        <v>59</v>
      </c>
      <c r="AH42" s="114"/>
      <c r="AI42" s="209"/>
      <c r="AJ42" s="117"/>
      <c r="AK42" s="117"/>
      <c r="AL42" s="110"/>
      <c r="AM42" s="209"/>
      <c r="AN42" s="110"/>
      <c r="AO42" s="113"/>
      <c r="AP42" s="117"/>
      <c r="AQ42" s="116"/>
      <c r="AR42" s="117"/>
      <c r="AS42" s="241"/>
      <c r="AT42" s="117"/>
      <c r="AU42" s="238"/>
      <c r="AV42" s="117"/>
      <c r="AW42" s="239"/>
      <c r="AX42" s="117"/>
      <c r="AY42" s="114"/>
      <c r="AZ42" s="117"/>
      <c r="BA42" s="114"/>
      <c r="BB42" s="264"/>
      <c r="BC42" s="265"/>
      <c r="BD42" s="264"/>
      <c r="BE42" s="265"/>
      <c r="BF42" s="114"/>
    </row>
    <row r="43" spans="1:58" s="102" customFormat="1" ht="65.099999999999994" customHeight="1">
      <c r="A43" s="70" t="s">
        <v>290</v>
      </c>
      <c r="B43" s="100" t="s">
        <v>301</v>
      </c>
      <c r="C43" s="120" t="s">
        <v>382</v>
      </c>
      <c r="D43" s="70" t="s">
        <v>312</v>
      </c>
      <c r="E43" s="70" t="s">
        <v>590</v>
      </c>
      <c r="F43" s="255">
        <v>202500000036311</v>
      </c>
      <c r="G43" s="70" t="s">
        <v>591</v>
      </c>
      <c r="H43" s="70" t="s">
        <v>592</v>
      </c>
      <c r="I43" s="120" t="s">
        <v>593</v>
      </c>
      <c r="J43" s="237">
        <v>0.11</v>
      </c>
      <c r="K43" s="263" t="s">
        <v>588</v>
      </c>
      <c r="L43" s="240"/>
      <c r="M43" s="114" t="s">
        <v>371</v>
      </c>
      <c r="N43" s="114">
        <v>12</v>
      </c>
      <c r="O43" s="114">
        <v>0</v>
      </c>
      <c r="P43" s="114">
        <v>0</v>
      </c>
      <c r="Q43" s="114">
        <v>0</v>
      </c>
      <c r="R43" s="114">
        <v>0</v>
      </c>
      <c r="S43" s="240">
        <f t="shared" si="2"/>
        <v>0</v>
      </c>
      <c r="T43" s="246">
        <f t="shared" si="3"/>
        <v>0</v>
      </c>
      <c r="U43" s="111">
        <v>45658</v>
      </c>
      <c r="V43" s="111">
        <v>45992</v>
      </c>
      <c r="W43" s="114">
        <v>30</v>
      </c>
      <c r="X43" s="241"/>
      <c r="Y43" s="114" t="s">
        <v>385</v>
      </c>
      <c r="Z43" s="114" t="s">
        <v>333</v>
      </c>
      <c r="AA43" s="95"/>
      <c r="AB43" s="95"/>
      <c r="AC43" s="114"/>
      <c r="AD43" s="114"/>
      <c r="AE43" s="224"/>
      <c r="AF43" s="114"/>
      <c r="AG43" s="114" t="s">
        <v>59</v>
      </c>
      <c r="AH43" s="114"/>
      <c r="AI43" s="209"/>
      <c r="AJ43" s="117"/>
      <c r="AK43" s="117"/>
      <c r="AL43" s="110"/>
      <c r="AM43" s="209"/>
      <c r="AN43" s="110"/>
      <c r="AO43" s="113"/>
      <c r="AP43" s="117"/>
      <c r="AQ43" s="116"/>
      <c r="AR43" s="117"/>
      <c r="AS43" s="241"/>
      <c r="AT43" s="117"/>
      <c r="AU43" s="238"/>
      <c r="AV43" s="117"/>
      <c r="AW43" s="239"/>
      <c r="AX43" s="117"/>
      <c r="AY43" s="114"/>
      <c r="AZ43" s="117"/>
      <c r="BA43" s="114"/>
      <c r="BB43" s="264"/>
      <c r="BC43" s="265"/>
      <c r="BD43" s="264"/>
      <c r="BE43" s="265"/>
      <c r="BF43" s="114"/>
    </row>
    <row r="44" spans="1:58" s="102" customFormat="1" ht="65.099999999999994" customHeight="1">
      <c r="A44" s="70" t="s">
        <v>290</v>
      </c>
      <c r="B44" s="100" t="s">
        <v>301</v>
      </c>
      <c r="C44" s="120" t="s">
        <v>382</v>
      </c>
      <c r="D44" s="70" t="s">
        <v>312</v>
      </c>
      <c r="E44" s="70" t="s">
        <v>590</v>
      </c>
      <c r="F44" s="255">
        <v>202500000036311</v>
      </c>
      <c r="G44" s="70" t="s">
        <v>591</v>
      </c>
      <c r="H44" s="70" t="s">
        <v>592</v>
      </c>
      <c r="I44" s="120" t="s">
        <v>593</v>
      </c>
      <c r="J44" s="237">
        <v>0.11</v>
      </c>
      <c r="K44" s="263" t="s">
        <v>589</v>
      </c>
      <c r="L44" s="240"/>
      <c r="M44" s="114" t="s">
        <v>371</v>
      </c>
      <c r="N44" s="114">
        <v>13</v>
      </c>
      <c r="O44" s="114">
        <v>0</v>
      </c>
      <c r="P44" s="114">
        <v>0</v>
      </c>
      <c r="Q44" s="114">
        <v>0</v>
      </c>
      <c r="R44" s="114">
        <v>0</v>
      </c>
      <c r="S44" s="240">
        <f t="shared" si="2"/>
        <v>0</v>
      </c>
      <c r="T44" s="246">
        <f t="shared" si="3"/>
        <v>0</v>
      </c>
      <c r="U44" s="111">
        <v>45658</v>
      </c>
      <c r="V44" s="111">
        <v>45992</v>
      </c>
      <c r="W44" s="114">
        <v>30</v>
      </c>
      <c r="X44" s="241"/>
      <c r="Y44" s="114" t="s">
        <v>385</v>
      </c>
      <c r="Z44" s="114" t="s">
        <v>333</v>
      </c>
      <c r="AA44" s="95"/>
      <c r="AB44" s="95"/>
      <c r="AC44" s="114"/>
      <c r="AD44" s="114"/>
      <c r="AE44" s="224"/>
      <c r="AF44" s="114"/>
      <c r="AG44" s="114" t="s">
        <v>59</v>
      </c>
      <c r="AH44" s="114"/>
      <c r="AI44" s="209"/>
      <c r="AJ44" s="117"/>
      <c r="AK44" s="117"/>
      <c r="AL44" s="110"/>
      <c r="AM44" s="209"/>
      <c r="AN44" s="110"/>
      <c r="AO44" s="113"/>
      <c r="AP44" s="117"/>
      <c r="AQ44" s="116"/>
      <c r="AR44" s="117"/>
      <c r="AS44" s="241"/>
      <c r="AT44" s="117"/>
      <c r="AU44" s="238"/>
      <c r="AV44" s="117"/>
      <c r="AW44" s="239"/>
      <c r="AX44" s="117"/>
      <c r="AY44" s="114"/>
      <c r="AZ44" s="117"/>
      <c r="BA44" s="114"/>
      <c r="BB44" s="264"/>
      <c r="BC44" s="265"/>
      <c r="BD44" s="264"/>
      <c r="BE44" s="265"/>
      <c r="BF44" s="114"/>
    </row>
    <row r="45" spans="1:58" s="102" customFormat="1" ht="65.099999999999994" customHeight="1">
      <c r="A45" s="70" t="s">
        <v>290</v>
      </c>
      <c r="B45" s="100" t="s">
        <v>301</v>
      </c>
      <c r="C45" s="120" t="s">
        <v>382</v>
      </c>
      <c r="D45" s="70" t="s">
        <v>312</v>
      </c>
      <c r="E45" s="70" t="s">
        <v>590</v>
      </c>
      <c r="F45" s="255">
        <v>202500000036311</v>
      </c>
      <c r="G45" s="70" t="s">
        <v>591</v>
      </c>
      <c r="H45" s="70" t="s">
        <v>592</v>
      </c>
      <c r="I45" s="120" t="s">
        <v>593</v>
      </c>
      <c r="J45" s="237">
        <v>0.11</v>
      </c>
      <c r="K45" s="263" t="s">
        <v>531</v>
      </c>
      <c r="L45" s="240"/>
      <c r="M45" s="114" t="s">
        <v>371</v>
      </c>
      <c r="N45" s="114">
        <v>12</v>
      </c>
      <c r="O45" s="114">
        <v>0</v>
      </c>
      <c r="P45" s="114">
        <v>0</v>
      </c>
      <c r="Q45" s="114">
        <v>0</v>
      </c>
      <c r="R45" s="114">
        <v>0</v>
      </c>
      <c r="S45" s="240">
        <f t="shared" si="2"/>
        <v>0</v>
      </c>
      <c r="T45" s="246">
        <f t="shared" si="3"/>
        <v>0</v>
      </c>
      <c r="U45" s="111">
        <v>45658</v>
      </c>
      <c r="V45" s="111">
        <v>45992</v>
      </c>
      <c r="W45" s="114">
        <v>30</v>
      </c>
      <c r="X45" s="241"/>
      <c r="Y45" s="114" t="s">
        <v>385</v>
      </c>
      <c r="Z45" s="114" t="s">
        <v>333</v>
      </c>
      <c r="AA45" s="95"/>
      <c r="AB45" s="95"/>
      <c r="AC45" s="114"/>
      <c r="AD45" s="114"/>
      <c r="AE45" s="224"/>
      <c r="AF45" s="114"/>
      <c r="AG45" s="114" t="s">
        <v>59</v>
      </c>
      <c r="AH45" s="114"/>
      <c r="AI45" s="209"/>
      <c r="AJ45" s="117"/>
      <c r="AK45" s="117"/>
      <c r="AL45" s="110"/>
      <c r="AM45" s="209"/>
      <c r="AN45" s="110"/>
      <c r="AO45" s="113"/>
      <c r="AP45" s="117"/>
      <c r="AQ45" s="116"/>
      <c r="AR45" s="117"/>
      <c r="AS45" s="241"/>
      <c r="AT45" s="117"/>
      <c r="AU45" s="238"/>
      <c r="AV45" s="117"/>
      <c r="AW45" s="239"/>
      <c r="AX45" s="117"/>
      <c r="AY45" s="114"/>
      <c r="AZ45" s="117"/>
      <c r="BA45" s="114"/>
      <c r="BB45" s="264"/>
      <c r="BC45" s="265"/>
      <c r="BD45" s="264"/>
      <c r="BE45" s="265"/>
      <c r="BF45" s="114"/>
    </row>
    <row r="46" spans="1:58" s="102" customFormat="1" ht="65.099999999999994" customHeight="1">
      <c r="A46" s="70" t="s">
        <v>290</v>
      </c>
      <c r="B46" s="100" t="s">
        <v>301</v>
      </c>
      <c r="C46" s="120" t="s">
        <v>382</v>
      </c>
      <c r="D46" s="70" t="s">
        <v>312</v>
      </c>
      <c r="E46" s="70" t="s">
        <v>590</v>
      </c>
      <c r="F46" s="255">
        <v>202500000036311</v>
      </c>
      <c r="G46" s="70" t="s">
        <v>591</v>
      </c>
      <c r="H46" s="70" t="s">
        <v>592</v>
      </c>
      <c r="I46" s="120" t="s">
        <v>593</v>
      </c>
      <c r="J46" s="237">
        <v>0.11</v>
      </c>
      <c r="K46" s="263" t="s">
        <v>549</v>
      </c>
      <c r="L46" s="240"/>
      <c r="M46" s="114" t="s">
        <v>371</v>
      </c>
      <c r="N46" s="114">
        <v>13</v>
      </c>
      <c r="O46" s="114">
        <v>0</v>
      </c>
      <c r="P46" s="114">
        <v>0</v>
      </c>
      <c r="Q46" s="114">
        <v>0</v>
      </c>
      <c r="R46" s="114">
        <v>0</v>
      </c>
      <c r="S46" s="240">
        <f t="shared" si="2"/>
        <v>0</v>
      </c>
      <c r="T46" s="246">
        <f t="shared" si="3"/>
        <v>0</v>
      </c>
      <c r="U46" s="111">
        <v>45658</v>
      </c>
      <c r="V46" s="111">
        <v>45992</v>
      </c>
      <c r="W46" s="114">
        <v>30</v>
      </c>
      <c r="X46" s="241"/>
      <c r="Y46" s="114" t="s">
        <v>385</v>
      </c>
      <c r="Z46" s="114" t="s">
        <v>333</v>
      </c>
      <c r="AA46" s="95"/>
      <c r="AB46" s="95"/>
      <c r="AC46" s="114"/>
      <c r="AD46" s="114"/>
      <c r="AE46" s="224"/>
      <c r="AF46" s="114"/>
      <c r="AG46" s="114" t="s">
        <v>59</v>
      </c>
      <c r="AH46" s="114"/>
      <c r="AI46" s="209"/>
      <c r="AJ46" s="117"/>
      <c r="AK46" s="117"/>
      <c r="AL46" s="110"/>
      <c r="AM46" s="209"/>
      <c r="AN46" s="110"/>
      <c r="AO46" s="113"/>
      <c r="AP46" s="117"/>
      <c r="AQ46" s="116"/>
      <c r="AR46" s="117"/>
      <c r="AS46" s="241"/>
      <c r="AT46" s="117"/>
      <c r="AU46" s="238"/>
      <c r="AV46" s="117"/>
      <c r="AW46" s="239"/>
      <c r="AX46" s="117"/>
      <c r="AY46" s="114"/>
      <c r="AZ46" s="117"/>
      <c r="BA46" s="114"/>
      <c r="BB46" s="264"/>
      <c r="BC46" s="265"/>
      <c r="BD46" s="264"/>
      <c r="BE46" s="265"/>
      <c r="BF46" s="114"/>
    </row>
    <row r="47" spans="1:58" s="102" customFormat="1" ht="65.099999999999994" customHeight="1">
      <c r="A47" s="254" t="s">
        <v>594</v>
      </c>
      <c r="B47" s="254"/>
      <c r="C47" s="254"/>
      <c r="D47" s="254"/>
      <c r="E47" s="254"/>
      <c r="F47" s="254"/>
      <c r="G47" s="254"/>
      <c r="H47" s="254"/>
      <c r="I47" s="254"/>
      <c r="J47" s="254"/>
      <c r="K47" s="254"/>
      <c r="L47" s="254"/>
      <c r="M47" s="254"/>
      <c r="N47" s="254"/>
      <c r="O47" s="254"/>
      <c r="P47" s="254"/>
      <c r="Q47" s="254"/>
      <c r="R47" s="254"/>
      <c r="S47" s="254"/>
      <c r="T47" s="105">
        <f>+AVERAGE(T38:T46)</f>
        <v>0</v>
      </c>
      <c r="U47" s="114"/>
      <c r="V47" s="114"/>
      <c r="W47" s="114"/>
      <c r="X47" s="241"/>
      <c r="Y47" s="114"/>
      <c r="Z47" s="114"/>
      <c r="AA47" s="95"/>
      <c r="AB47" s="95"/>
      <c r="AC47" s="114"/>
      <c r="AD47" s="114"/>
      <c r="AE47" s="107"/>
      <c r="AF47" s="114"/>
      <c r="AG47" s="114"/>
      <c r="AH47" s="114"/>
      <c r="AI47" s="117"/>
      <c r="AJ47" s="117"/>
      <c r="AK47" s="117"/>
      <c r="AL47" s="110"/>
      <c r="AM47" s="110"/>
      <c r="AN47" s="110"/>
      <c r="AO47" s="113"/>
      <c r="AP47" s="117"/>
      <c r="AQ47" s="116"/>
      <c r="AR47" s="117"/>
      <c r="AS47" s="114"/>
      <c r="AT47" s="117"/>
      <c r="AU47" s="238"/>
      <c r="AV47" s="117"/>
      <c r="AW47" s="239"/>
      <c r="AX47" s="117"/>
      <c r="AY47" s="114"/>
      <c r="AZ47" s="117"/>
      <c r="BA47" s="114"/>
      <c r="BB47" s="117"/>
      <c r="BC47" s="114"/>
      <c r="BD47" s="117"/>
      <c r="BE47" s="114"/>
      <c r="BF47" s="114"/>
    </row>
    <row r="48" spans="1:58" ht="65.099999999999994" customHeight="1">
      <c r="A48" s="242" t="s">
        <v>292</v>
      </c>
      <c r="B48" s="113" t="s">
        <v>250</v>
      </c>
      <c r="C48" s="114" t="s">
        <v>330</v>
      </c>
      <c r="D48" s="70" t="s">
        <v>313</v>
      </c>
      <c r="E48" s="113" t="s">
        <v>249</v>
      </c>
      <c r="F48" s="244" t="s">
        <v>490</v>
      </c>
      <c r="G48" s="70" t="s">
        <v>248</v>
      </c>
      <c r="H48" s="266" t="s">
        <v>240</v>
      </c>
      <c r="I48" s="70" t="s">
        <v>257</v>
      </c>
      <c r="J48" s="267">
        <v>0.5</v>
      </c>
      <c r="K48" s="245" t="s">
        <v>242</v>
      </c>
      <c r="L48" s="114"/>
      <c r="M48" s="114" t="s">
        <v>371</v>
      </c>
      <c r="N48" s="109">
        <v>6</v>
      </c>
      <c r="O48" s="114">
        <v>6</v>
      </c>
      <c r="P48" s="114">
        <v>0</v>
      </c>
      <c r="Q48" s="114">
        <v>0</v>
      </c>
      <c r="R48" s="114">
        <v>0</v>
      </c>
      <c r="S48" s="114">
        <f t="shared" si="0"/>
        <v>6</v>
      </c>
      <c r="T48" s="246">
        <f t="shared" si="1"/>
        <v>1</v>
      </c>
      <c r="U48" s="114" t="s">
        <v>400</v>
      </c>
      <c r="V48" s="114" t="s">
        <v>332</v>
      </c>
      <c r="W48" s="114">
        <v>150</v>
      </c>
      <c r="X48" s="241"/>
      <c r="Y48" s="114" t="s">
        <v>385</v>
      </c>
      <c r="Z48" s="114" t="s">
        <v>333</v>
      </c>
      <c r="AA48" s="241" t="s">
        <v>344</v>
      </c>
      <c r="AB48" s="252" t="s">
        <v>347</v>
      </c>
      <c r="AC48" s="114" t="s">
        <v>338</v>
      </c>
      <c r="AD48" s="114" t="s">
        <v>390</v>
      </c>
      <c r="AE48" s="224">
        <v>9581478730</v>
      </c>
      <c r="AF48" s="114"/>
      <c r="AG48" s="114" t="s">
        <v>53</v>
      </c>
      <c r="AH48" s="114" t="s">
        <v>400</v>
      </c>
      <c r="AI48" s="209">
        <f>AE48</f>
        <v>9581478730</v>
      </c>
      <c r="AJ48" s="209">
        <v>9582794682.7700005</v>
      </c>
      <c r="AK48" s="209">
        <v>9582794682.7700005</v>
      </c>
      <c r="AL48" s="209">
        <v>9582794682.7700005</v>
      </c>
      <c r="AM48" s="209">
        <v>9582794682.7700005</v>
      </c>
      <c r="AN48" s="268" t="s">
        <v>458</v>
      </c>
      <c r="AO48" s="241" t="s">
        <v>249</v>
      </c>
      <c r="AP48" s="209">
        <v>266156000</v>
      </c>
      <c r="AQ48" s="208">
        <f>+AP48/AJ48</f>
        <v>2.7774361113940198E-2</v>
      </c>
      <c r="AR48" s="209">
        <v>62000000</v>
      </c>
      <c r="AS48" s="208">
        <f>+AR48/AJ48</f>
        <v>6.4699288727824746E-3</v>
      </c>
      <c r="AT48" s="209">
        <v>721740000</v>
      </c>
      <c r="AU48" s="208">
        <f>+AT48/AQ48</f>
        <v>25985836255.212807</v>
      </c>
      <c r="AV48" s="209">
        <v>304053000</v>
      </c>
      <c r="AW48" s="208">
        <f>+AV48/AK48</f>
        <v>3.1729052960582739E-2</v>
      </c>
      <c r="AX48" s="209">
        <v>8787078758</v>
      </c>
      <c r="AY48" s="208">
        <f>+AX48/AL48</f>
        <v>0.91696410586770594</v>
      </c>
      <c r="AZ48" s="209">
        <v>556721000</v>
      </c>
      <c r="BA48" s="208">
        <f>+AZ48/AL48</f>
        <v>5.809589148361826E-2</v>
      </c>
      <c r="BB48" s="210">
        <v>9078862281.9799995</v>
      </c>
      <c r="BC48" s="190">
        <f>+BB48/AM48</f>
        <v>0.9474127937128739</v>
      </c>
      <c r="BD48" s="210">
        <v>9078862281.9799995</v>
      </c>
      <c r="BE48" s="190">
        <f>+BD48/AM48</f>
        <v>0.9474127937128739</v>
      </c>
      <c r="BF48" s="114"/>
    </row>
    <row r="49" spans="1:59" ht="65.099999999999994" customHeight="1">
      <c r="A49" s="242" t="s">
        <v>292</v>
      </c>
      <c r="B49" s="113" t="s">
        <v>250</v>
      </c>
      <c r="C49" s="114" t="s">
        <v>330</v>
      </c>
      <c r="D49" s="70" t="s">
        <v>313</v>
      </c>
      <c r="E49" s="113" t="s">
        <v>249</v>
      </c>
      <c r="F49" s="244" t="s">
        <v>490</v>
      </c>
      <c r="G49" s="70" t="s">
        <v>248</v>
      </c>
      <c r="H49" s="266" t="s">
        <v>240</v>
      </c>
      <c r="I49" s="70" t="s">
        <v>257</v>
      </c>
      <c r="J49" s="267">
        <f>N49/100</f>
        <v>0.06</v>
      </c>
      <c r="K49" s="245" t="s">
        <v>243</v>
      </c>
      <c r="L49" s="114"/>
      <c r="M49" s="114" t="s">
        <v>372</v>
      </c>
      <c r="N49" s="109">
        <v>6</v>
      </c>
      <c r="O49" s="114">
        <v>3</v>
      </c>
      <c r="P49" s="114">
        <v>3</v>
      </c>
      <c r="Q49" s="114">
        <v>0</v>
      </c>
      <c r="R49" s="114">
        <v>0</v>
      </c>
      <c r="S49" s="114">
        <f t="shared" si="0"/>
        <v>6</v>
      </c>
      <c r="T49" s="246">
        <f t="shared" si="1"/>
        <v>1</v>
      </c>
      <c r="U49" s="114" t="s">
        <v>400</v>
      </c>
      <c r="V49" s="114" t="s">
        <v>332</v>
      </c>
      <c r="W49" s="114">
        <v>150</v>
      </c>
      <c r="X49" s="241"/>
      <c r="Y49" s="114" t="s">
        <v>385</v>
      </c>
      <c r="Z49" s="114" t="s">
        <v>333</v>
      </c>
      <c r="AA49" s="241"/>
      <c r="AB49" s="252"/>
      <c r="AC49" s="114" t="s">
        <v>338</v>
      </c>
      <c r="AD49" s="114" t="s">
        <v>389</v>
      </c>
      <c r="AE49" s="224"/>
      <c r="AF49" s="114"/>
      <c r="AG49" s="114" t="s">
        <v>53</v>
      </c>
      <c r="AH49" s="114" t="s">
        <v>400</v>
      </c>
      <c r="AI49" s="209"/>
      <c r="AJ49" s="209"/>
      <c r="AK49" s="209"/>
      <c r="AL49" s="209"/>
      <c r="AM49" s="209"/>
      <c r="AN49" s="268"/>
      <c r="AO49" s="241"/>
      <c r="AP49" s="209"/>
      <c r="AQ49" s="208"/>
      <c r="AR49" s="209"/>
      <c r="AS49" s="208"/>
      <c r="AT49" s="209"/>
      <c r="AU49" s="208"/>
      <c r="AV49" s="209"/>
      <c r="AW49" s="208"/>
      <c r="AX49" s="209"/>
      <c r="AY49" s="208"/>
      <c r="AZ49" s="209"/>
      <c r="BA49" s="208"/>
      <c r="BB49" s="210"/>
      <c r="BC49" s="190"/>
      <c r="BD49" s="210"/>
      <c r="BE49" s="190"/>
      <c r="BF49" s="114"/>
    </row>
    <row r="50" spans="1:59" ht="65.099999999999994" customHeight="1">
      <c r="A50" s="242" t="s">
        <v>292</v>
      </c>
      <c r="B50" s="113" t="s">
        <v>250</v>
      </c>
      <c r="C50" s="114" t="s">
        <v>330</v>
      </c>
      <c r="D50" s="70" t="s">
        <v>313</v>
      </c>
      <c r="E50" s="113" t="s">
        <v>249</v>
      </c>
      <c r="F50" s="244" t="s">
        <v>490</v>
      </c>
      <c r="G50" s="70" t="s">
        <v>248</v>
      </c>
      <c r="H50" s="266" t="s">
        <v>240</v>
      </c>
      <c r="I50" s="70" t="s">
        <v>257</v>
      </c>
      <c r="J50" s="267">
        <v>0.15</v>
      </c>
      <c r="K50" s="245" t="s">
        <v>244</v>
      </c>
      <c r="L50" s="114"/>
      <c r="M50" s="114" t="s">
        <v>372</v>
      </c>
      <c r="N50" s="109">
        <v>1</v>
      </c>
      <c r="O50" s="114">
        <v>1</v>
      </c>
      <c r="P50" s="114">
        <v>0</v>
      </c>
      <c r="Q50" s="114">
        <v>0</v>
      </c>
      <c r="R50" s="114">
        <v>0</v>
      </c>
      <c r="S50" s="114">
        <f t="shared" si="0"/>
        <v>1</v>
      </c>
      <c r="T50" s="246">
        <f t="shared" si="1"/>
        <v>1</v>
      </c>
      <c r="U50" s="114" t="s">
        <v>400</v>
      </c>
      <c r="V50" s="114" t="s">
        <v>332</v>
      </c>
      <c r="W50" s="114">
        <v>150</v>
      </c>
      <c r="X50" s="241"/>
      <c r="Y50" s="114" t="s">
        <v>385</v>
      </c>
      <c r="Z50" s="114" t="s">
        <v>333</v>
      </c>
      <c r="AA50" s="252" t="s">
        <v>346</v>
      </c>
      <c r="AB50" s="252" t="s">
        <v>348</v>
      </c>
      <c r="AC50" s="114" t="s">
        <v>338</v>
      </c>
      <c r="AD50" s="114" t="s">
        <v>391</v>
      </c>
      <c r="AE50" s="224"/>
      <c r="AF50" s="114"/>
      <c r="AG50" s="114" t="s">
        <v>53</v>
      </c>
      <c r="AH50" s="114" t="s">
        <v>400</v>
      </c>
      <c r="AI50" s="209"/>
      <c r="AJ50" s="209"/>
      <c r="AK50" s="209"/>
      <c r="AL50" s="209"/>
      <c r="AM50" s="209"/>
      <c r="AN50" s="268" t="s">
        <v>451</v>
      </c>
      <c r="AO50" s="241"/>
      <c r="AP50" s="209"/>
      <c r="AQ50" s="208"/>
      <c r="AR50" s="209"/>
      <c r="AS50" s="208"/>
      <c r="AT50" s="209"/>
      <c r="AU50" s="208"/>
      <c r="AV50" s="209"/>
      <c r="AW50" s="208"/>
      <c r="AX50" s="209"/>
      <c r="AY50" s="208"/>
      <c r="AZ50" s="209"/>
      <c r="BA50" s="208"/>
      <c r="BB50" s="210"/>
      <c r="BC50" s="190"/>
      <c r="BD50" s="210"/>
      <c r="BE50" s="190"/>
      <c r="BF50" s="114"/>
    </row>
    <row r="51" spans="1:59" ht="65.099999999999994" customHeight="1">
      <c r="A51" s="242" t="s">
        <v>293</v>
      </c>
      <c r="B51" s="113" t="s">
        <v>250</v>
      </c>
      <c r="C51" s="114" t="s">
        <v>330</v>
      </c>
      <c r="D51" s="70" t="s">
        <v>314</v>
      </c>
      <c r="E51" s="113" t="s">
        <v>249</v>
      </c>
      <c r="F51" s="244" t="s">
        <v>490</v>
      </c>
      <c r="G51" s="70" t="s">
        <v>248</v>
      </c>
      <c r="H51" s="266" t="s">
        <v>240</v>
      </c>
      <c r="I51" s="70" t="s">
        <v>257</v>
      </c>
      <c r="J51" s="267">
        <f>N51/100</f>
        <v>0.5</v>
      </c>
      <c r="K51" s="245" t="s">
        <v>245</v>
      </c>
      <c r="L51" s="114"/>
      <c r="M51" s="114" t="s">
        <v>372</v>
      </c>
      <c r="N51" s="109">
        <v>50</v>
      </c>
      <c r="O51" s="114">
        <v>50</v>
      </c>
      <c r="P51" s="114">
        <v>0</v>
      </c>
      <c r="Q51" s="114">
        <v>0</v>
      </c>
      <c r="R51" s="114">
        <v>0</v>
      </c>
      <c r="S51" s="114">
        <f t="shared" si="0"/>
        <v>50</v>
      </c>
      <c r="T51" s="246">
        <f t="shared" si="1"/>
        <v>1</v>
      </c>
      <c r="U51" s="114" t="s">
        <v>400</v>
      </c>
      <c r="V51" s="114" t="s">
        <v>332</v>
      </c>
      <c r="W51" s="114">
        <v>150</v>
      </c>
      <c r="X51" s="241"/>
      <c r="Y51" s="114" t="s">
        <v>385</v>
      </c>
      <c r="Z51" s="114" t="s">
        <v>333</v>
      </c>
      <c r="AA51" s="252"/>
      <c r="AB51" s="252"/>
      <c r="AC51" s="114" t="s">
        <v>338</v>
      </c>
      <c r="AD51" s="114"/>
      <c r="AE51" s="224"/>
      <c r="AF51" s="114"/>
      <c r="AG51" s="114" t="s">
        <v>53</v>
      </c>
      <c r="AH51" s="114" t="s">
        <v>400</v>
      </c>
      <c r="AI51" s="209"/>
      <c r="AJ51" s="209"/>
      <c r="AK51" s="209"/>
      <c r="AL51" s="209"/>
      <c r="AM51" s="209"/>
      <c r="AN51" s="268"/>
      <c r="AO51" s="241"/>
      <c r="AP51" s="209"/>
      <c r="AQ51" s="208"/>
      <c r="AR51" s="209"/>
      <c r="AS51" s="208"/>
      <c r="AT51" s="209"/>
      <c r="AU51" s="208"/>
      <c r="AV51" s="209"/>
      <c r="AW51" s="208"/>
      <c r="AX51" s="209"/>
      <c r="AY51" s="208"/>
      <c r="AZ51" s="209"/>
      <c r="BA51" s="208"/>
      <c r="BB51" s="210"/>
      <c r="BC51" s="190"/>
      <c r="BD51" s="210"/>
      <c r="BE51" s="190"/>
      <c r="BF51" s="114"/>
    </row>
    <row r="52" spans="1:59" ht="65.099999999999994" customHeight="1">
      <c r="A52" s="242" t="s">
        <v>293</v>
      </c>
      <c r="B52" s="113" t="s">
        <v>250</v>
      </c>
      <c r="C52" s="114" t="s">
        <v>330</v>
      </c>
      <c r="D52" s="70" t="s">
        <v>314</v>
      </c>
      <c r="E52" s="113" t="s">
        <v>249</v>
      </c>
      <c r="F52" s="244" t="s">
        <v>490</v>
      </c>
      <c r="G52" s="70" t="s">
        <v>248</v>
      </c>
      <c r="H52" s="266" t="s">
        <v>241</v>
      </c>
      <c r="I52" s="70" t="s">
        <v>256</v>
      </c>
      <c r="J52" s="267">
        <v>0.02</v>
      </c>
      <c r="K52" s="245" t="s">
        <v>246</v>
      </c>
      <c r="L52" s="114"/>
      <c r="M52" s="114" t="s">
        <v>371</v>
      </c>
      <c r="N52" s="109">
        <v>1</v>
      </c>
      <c r="O52" s="114">
        <v>0.2</v>
      </c>
      <c r="P52" s="114">
        <v>0.3</v>
      </c>
      <c r="Q52" s="114">
        <v>0.5</v>
      </c>
      <c r="R52" s="114">
        <v>0</v>
      </c>
      <c r="S52" s="114">
        <f t="shared" si="0"/>
        <v>1</v>
      </c>
      <c r="T52" s="246">
        <f t="shared" si="1"/>
        <v>1</v>
      </c>
      <c r="U52" s="114" t="s">
        <v>400</v>
      </c>
      <c r="V52" s="114" t="s">
        <v>332</v>
      </c>
      <c r="W52" s="114">
        <v>150</v>
      </c>
      <c r="X52" s="241"/>
      <c r="Y52" s="114" t="s">
        <v>385</v>
      </c>
      <c r="Z52" s="114" t="s">
        <v>333</v>
      </c>
      <c r="AA52" s="269" t="s">
        <v>345</v>
      </c>
      <c r="AB52" s="252" t="s">
        <v>349</v>
      </c>
      <c r="AC52" s="114" t="s">
        <v>338</v>
      </c>
      <c r="AD52" s="114"/>
      <c r="AE52" s="224"/>
      <c r="AF52" s="114"/>
      <c r="AG52" s="114" t="s">
        <v>53</v>
      </c>
      <c r="AH52" s="114" t="s">
        <v>400</v>
      </c>
      <c r="AI52" s="209"/>
      <c r="AJ52" s="209"/>
      <c r="AK52" s="209"/>
      <c r="AL52" s="209"/>
      <c r="AM52" s="209"/>
      <c r="AN52" s="268" t="s">
        <v>459</v>
      </c>
      <c r="AO52" s="241"/>
      <c r="AP52" s="209"/>
      <c r="AQ52" s="208"/>
      <c r="AR52" s="209"/>
      <c r="AS52" s="208"/>
      <c r="AT52" s="209"/>
      <c r="AU52" s="208"/>
      <c r="AV52" s="209"/>
      <c r="AW52" s="208"/>
      <c r="AX52" s="209"/>
      <c r="AY52" s="208"/>
      <c r="AZ52" s="209"/>
      <c r="BA52" s="208"/>
      <c r="BB52" s="210"/>
      <c r="BC52" s="190"/>
      <c r="BD52" s="210"/>
      <c r="BE52" s="190"/>
      <c r="BF52" s="114"/>
    </row>
    <row r="53" spans="1:59" ht="65.099999999999994" customHeight="1">
      <c r="A53" s="242" t="s">
        <v>293</v>
      </c>
      <c r="B53" s="113" t="s">
        <v>250</v>
      </c>
      <c r="C53" s="114" t="s">
        <v>330</v>
      </c>
      <c r="D53" s="70" t="s">
        <v>314</v>
      </c>
      <c r="E53" s="113" t="s">
        <v>249</v>
      </c>
      <c r="F53" s="244" t="s">
        <v>490</v>
      </c>
      <c r="G53" s="70" t="s">
        <v>248</v>
      </c>
      <c r="H53" s="266" t="s">
        <v>241</v>
      </c>
      <c r="I53" s="70" t="s">
        <v>256</v>
      </c>
      <c r="J53" s="267">
        <v>0.02</v>
      </c>
      <c r="K53" s="245" t="s">
        <v>232</v>
      </c>
      <c r="L53" s="114"/>
      <c r="M53" s="114" t="s">
        <v>372</v>
      </c>
      <c r="N53" s="109">
        <v>1</v>
      </c>
      <c r="O53" s="114">
        <v>0</v>
      </c>
      <c r="P53" s="114">
        <v>1</v>
      </c>
      <c r="Q53" s="114">
        <v>0</v>
      </c>
      <c r="R53" s="114">
        <v>0</v>
      </c>
      <c r="S53" s="114">
        <f t="shared" si="0"/>
        <v>1</v>
      </c>
      <c r="T53" s="246">
        <f t="shared" si="1"/>
        <v>1</v>
      </c>
      <c r="U53" s="114" t="s">
        <v>400</v>
      </c>
      <c r="V53" s="114" t="s">
        <v>332</v>
      </c>
      <c r="W53" s="114">
        <v>150</v>
      </c>
      <c r="X53" s="241"/>
      <c r="Y53" s="114" t="s">
        <v>385</v>
      </c>
      <c r="Z53" s="114" t="s">
        <v>333</v>
      </c>
      <c r="AA53" s="269"/>
      <c r="AB53" s="252"/>
      <c r="AC53" s="114" t="s">
        <v>338</v>
      </c>
      <c r="AD53" s="114"/>
      <c r="AE53" s="224"/>
      <c r="AF53" s="114"/>
      <c r="AG53" s="114" t="s">
        <v>53</v>
      </c>
      <c r="AH53" s="114" t="s">
        <v>400</v>
      </c>
      <c r="AI53" s="209"/>
      <c r="AJ53" s="209"/>
      <c r="AK53" s="209"/>
      <c r="AL53" s="209"/>
      <c r="AM53" s="209"/>
      <c r="AN53" s="268"/>
      <c r="AO53" s="241"/>
      <c r="AP53" s="209"/>
      <c r="AQ53" s="208"/>
      <c r="AR53" s="209"/>
      <c r="AS53" s="208"/>
      <c r="AT53" s="209"/>
      <c r="AU53" s="208"/>
      <c r="AV53" s="209"/>
      <c r="AW53" s="208"/>
      <c r="AX53" s="209"/>
      <c r="AY53" s="208"/>
      <c r="AZ53" s="209"/>
      <c r="BA53" s="208"/>
      <c r="BB53" s="210"/>
      <c r="BC53" s="190"/>
      <c r="BD53" s="210"/>
      <c r="BE53" s="190"/>
      <c r="BF53" s="114"/>
    </row>
    <row r="54" spans="1:59" ht="65.099999999999994" customHeight="1">
      <c r="A54" s="242" t="s">
        <v>293</v>
      </c>
      <c r="B54" s="113" t="s">
        <v>250</v>
      </c>
      <c r="C54" s="114" t="s">
        <v>330</v>
      </c>
      <c r="D54" s="70" t="s">
        <v>314</v>
      </c>
      <c r="E54" s="113" t="s">
        <v>249</v>
      </c>
      <c r="F54" s="244" t="s">
        <v>490</v>
      </c>
      <c r="G54" s="70" t="s">
        <v>248</v>
      </c>
      <c r="H54" s="266" t="s">
        <v>241</v>
      </c>
      <c r="I54" s="70" t="s">
        <v>256</v>
      </c>
      <c r="J54" s="267">
        <v>0.15</v>
      </c>
      <c r="K54" s="245" t="s">
        <v>247</v>
      </c>
      <c r="L54" s="114"/>
      <c r="M54" s="114" t="s">
        <v>372</v>
      </c>
      <c r="N54" s="109">
        <v>35</v>
      </c>
      <c r="O54" s="114">
        <v>17</v>
      </c>
      <c r="P54" s="114">
        <v>1</v>
      </c>
      <c r="Q54" s="114">
        <v>17</v>
      </c>
      <c r="R54" s="114">
        <v>0</v>
      </c>
      <c r="S54" s="114">
        <f t="shared" si="0"/>
        <v>35</v>
      </c>
      <c r="T54" s="246">
        <f t="shared" si="1"/>
        <v>1</v>
      </c>
      <c r="U54" s="114" t="s">
        <v>400</v>
      </c>
      <c r="V54" s="114" t="s">
        <v>332</v>
      </c>
      <c r="W54" s="114">
        <v>150</v>
      </c>
      <c r="X54" s="241"/>
      <c r="Y54" s="114" t="s">
        <v>385</v>
      </c>
      <c r="Z54" s="114" t="s">
        <v>333</v>
      </c>
      <c r="AA54" s="269"/>
      <c r="AB54" s="252"/>
      <c r="AC54" s="114" t="s">
        <v>338</v>
      </c>
      <c r="AD54" s="114"/>
      <c r="AE54" s="224"/>
      <c r="AF54" s="114"/>
      <c r="AG54" s="114" t="s">
        <v>53</v>
      </c>
      <c r="AH54" s="114" t="s">
        <v>400</v>
      </c>
      <c r="AI54" s="209"/>
      <c r="AJ54" s="209"/>
      <c r="AK54" s="209"/>
      <c r="AL54" s="209"/>
      <c r="AM54" s="209"/>
      <c r="AN54" s="268"/>
      <c r="AO54" s="241"/>
      <c r="AP54" s="209"/>
      <c r="AQ54" s="208"/>
      <c r="AR54" s="209"/>
      <c r="AS54" s="208"/>
      <c r="AT54" s="209"/>
      <c r="AU54" s="208"/>
      <c r="AV54" s="209"/>
      <c r="AW54" s="208"/>
      <c r="AX54" s="209"/>
      <c r="AY54" s="208"/>
      <c r="AZ54" s="209"/>
      <c r="BA54" s="208"/>
      <c r="BB54" s="210"/>
      <c r="BC54" s="190"/>
      <c r="BD54" s="210"/>
      <c r="BE54" s="190"/>
      <c r="BF54" s="114"/>
    </row>
    <row r="55" spans="1:59" ht="65.099999999999994" customHeight="1">
      <c r="A55" s="254" t="s">
        <v>442</v>
      </c>
      <c r="B55" s="254"/>
      <c r="C55" s="254"/>
      <c r="D55" s="254"/>
      <c r="E55" s="254"/>
      <c r="F55" s="254"/>
      <c r="G55" s="254"/>
      <c r="H55" s="254"/>
      <c r="I55" s="254"/>
      <c r="J55" s="254"/>
      <c r="K55" s="254"/>
      <c r="L55" s="254"/>
      <c r="M55" s="254"/>
      <c r="N55" s="254"/>
      <c r="O55" s="254"/>
      <c r="P55" s="254"/>
      <c r="Q55" s="254"/>
      <c r="R55" s="254"/>
      <c r="S55" s="254"/>
      <c r="T55" s="105">
        <f>+AVERAGE(T48:T54)</f>
        <v>1</v>
      </c>
      <c r="U55" s="114"/>
      <c r="V55" s="114"/>
      <c r="W55" s="114"/>
      <c r="X55" s="241"/>
      <c r="Y55" s="114"/>
      <c r="Z55" s="114"/>
      <c r="AA55" s="106"/>
      <c r="AB55" s="95"/>
      <c r="AC55" s="114"/>
      <c r="AD55" s="114"/>
      <c r="AE55" s="107"/>
      <c r="AF55" s="114"/>
      <c r="AG55" s="114"/>
      <c r="AH55" s="114"/>
      <c r="AI55" s="117"/>
      <c r="AJ55" s="117"/>
      <c r="AK55" s="117"/>
      <c r="AL55" s="117"/>
      <c r="AM55" s="117"/>
      <c r="AN55" s="117"/>
      <c r="AO55" s="113"/>
      <c r="AP55" s="114"/>
      <c r="AQ55" s="114"/>
      <c r="AR55" s="114"/>
      <c r="AS55" s="114"/>
      <c r="AT55" s="114"/>
      <c r="AU55" s="114"/>
      <c r="AV55" s="114"/>
      <c r="AW55" s="114"/>
      <c r="AX55" s="114"/>
      <c r="AY55" s="114"/>
      <c r="AZ55" s="114"/>
      <c r="BA55" s="114"/>
      <c r="BB55" s="114"/>
      <c r="BC55" s="114"/>
      <c r="BD55" s="114"/>
      <c r="BE55" s="114"/>
      <c r="BF55" s="114"/>
    </row>
    <row r="56" spans="1:59" s="97" customFormat="1" ht="65.099999999999994" customHeight="1">
      <c r="A56" s="242" t="s">
        <v>293</v>
      </c>
      <c r="B56" s="113" t="s">
        <v>250</v>
      </c>
      <c r="C56" s="114" t="s">
        <v>330</v>
      </c>
      <c r="D56" s="70" t="s">
        <v>314</v>
      </c>
      <c r="E56" s="100" t="s">
        <v>535</v>
      </c>
      <c r="F56" s="270">
        <v>202500000027521</v>
      </c>
      <c r="G56" s="100" t="s">
        <v>536</v>
      </c>
      <c r="H56" s="100" t="s">
        <v>537</v>
      </c>
      <c r="I56" s="100" t="s">
        <v>538</v>
      </c>
      <c r="J56" s="114"/>
      <c r="K56" s="121" t="s">
        <v>527</v>
      </c>
      <c r="L56" s="114"/>
      <c r="M56" s="114" t="s">
        <v>371</v>
      </c>
      <c r="N56" s="109">
        <v>5</v>
      </c>
      <c r="O56" s="114">
        <v>0</v>
      </c>
      <c r="P56" s="114">
        <v>0</v>
      </c>
      <c r="Q56" s="114">
        <v>0</v>
      </c>
      <c r="R56" s="114">
        <v>0</v>
      </c>
      <c r="S56" s="114">
        <f>O56+P56+Q56+R56</f>
        <v>0</v>
      </c>
      <c r="T56" s="116">
        <f>S56</f>
        <v>0</v>
      </c>
      <c r="U56" s="111">
        <v>45658</v>
      </c>
      <c r="V56" s="111">
        <v>45992</v>
      </c>
      <c r="W56" s="114">
        <v>365</v>
      </c>
      <c r="X56" s="241"/>
      <c r="Y56" s="114" t="s">
        <v>385</v>
      </c>
      <c r="Z56" s="114" t="s">
        <v>333</v>
      </c>
      <c r="AA56" s="241" t="s">
        <v>344</v>
      </c>
      <c r="AB56" s="252" t="s">
        <v>347</v>
      </c>
      <c r="AC56" s="223" t="s">
        <v>338</v>
      </c>
      <c r="AD56" s="241" t="s">
        <v>555</v>
      </c>
      <c r="AE56" s="271">
        <v>178247216309</v>
      </c>
      <c r="AF56" s="271" t="s">
        <v>533</v>
      </c>
      <c r="AG56" s="258" t="s">
        <v>556</v>
      </c>
      <c r="AH56" s="259">
        <v>45870</v>
      </c>
      <c r="AI56" s="271">
        <v>0</v>
      </c>
      <c r="AJ56" s="271">
        <v>0</v>
      </c>
      <c r="AK56" s="271">
        <v>0</v>
      </c>
      <c r="AL56" s="271">
        <v>178247216309</v>
      </c>
      <c r="AM56" s="271">
        <v>178247216309</v>
      </c>
      <c r="AN56" s="258" t="s">
        <v>556</v>
      </c>
      <c r="AO56" s="241" t="s">
        <v>555</v>
      </c>
      <c r="AP56" s="271">
        <v>0</v>
      </c>
      <c r="AQ56" s="271">
        <v>0</v>
      </c>
      <c r="AR56" s="271">
        <v>0</v>
      </c>
      <c r="AS56" s="271">
        <v>0</v>
      </c>
      <c r="AT56" s="271">
        <v>0</v>
      </c>
      <c r="AU56" s="271">
        <v>0</v>
      </c>
      <c r="AV56" s="271"/>
      <c r="AW56" s="271"/>
      <c r="AX56" s="223"/>
      <c r="AY56" s="271"/>
      <c r="AZ56" s="271"/>
      <c r="BA56" s="271"/>
      <c r="BB56" s="271">
        <v>174952692344</v>
      </c>
      <c r="BC56" s="190">
        <f>+BB56/AM56</f>
        <v>0.98151710846755225</v>
      </c>
      <c r="BD56" s="271">
        <v>0</v>
      </c>
      <c r="BE56" s="190">
        <v>0</v>
      </c>
      <c r="BF56" s="114"/>
      <c r="BG56" s="225"/>
    </row>
    <row r="57" spans="1:59" s="97" customFormat="1" ht="65.099999999999994" customHeight="1">
      <c r="A57" s="242" t="s">
        <v>293</v>
      </c>
      <c r="B57" s="113" t="s">
        <v>250</v>
      </c>
      <c r="C57" s="114" t="s">
        <v>330</v>
      </c>
      <c r="D57" s="70" t="s">
        <v>314</v>
      </c>
      <c r="E57" s="100" t="s">
        <v>535</v>
      </c>
      <c r="F57" s="270">
        <v>202500000027521</v>
      </c>
      <c r="G57" s="100" t="s">
        <v>536</v>
      </c>
      <c r="H57" s="100" t="s">
        <v>537</v>
      </c>
      <c r="I57" s="100" t="s">
        <v>538</v>
      </c>
      <c r="J57" s="114"/>
      <c r="K57" s="121" t="s">
        <v>539</v>
      </c>
      <c r="L57" s="114"/>
      <c r="M57" s="114" t="s">
        <v>371</v>
      </c>
      <c r="N57" s="109">
        <v>5</v>
      </c>
      <c r="O57" s="114">
        <v>0</v>
      </c>
      <c r="P57" s="114">
        <v>0</v>
      </c>
      <c r="Q57" s="114">
        <v>0</v>
      </c>
      <c r="R57" s="114">
        <v>0</v>
      </c>
      <c r="S57" s="114">
        <f t="shared" ref="S57:S72" si="4">O57+P57+Q57+R57</f>
        <v>0</v>
      </c>
      <c r="T57" s="116">
        <f t="shared" ref="T57:T72" si="5">S57</f>
        <v>0</v>
      </c>
      <c r="U57" s="111">
        <v>45658</v>
      </c>
      <c r="V57" s="111">
        <v>45992</v>
      </c>
      <c r="W57" s="114">
        <v>365</v>
      </c>
      <c r="X57" s="241"/>
      <c r="Y57" s="114" t="s">
        <v>385</v>
      </c>
      <c r="Z57" s="114" t="s">
        <v>333</v>
      </c>
      <c r="AA57" s="241"/>
      <c r="AB57" s="252"/>
      <c r="AC57" s="223"/>
      <c r="AD57" s="241"/>
      <c r="AE57" s="271"/>
      <c r="AF57" s="271"/>
      <c r="AG57" s="258"/>
      <c r="AH57" s="272"/>
      <c r="AI57" s="271"/>
      <c r="AJ57" s="271"/>
      <c r="AK57" s="271"/>
      <c r="AL57" s="271"/>
      <c r="AM57" s="271"/>
      <c r="AN57" s="258"/>
      <c r="AO57" s="241"/>
      <c r="AP57" s="271"/>
      <c r="AQ57" s="271"/>
      <c r="AR57" s="271"/>
      <c r="AS57" s="271"/>
      <c r="AT57" s="271"/>
      <c r="AU57" s="271"/>
      <c r="AV57" s="271"/>
      <c r="AW57" s="271"/>
      <c r="AX57" s="223"/>
      <c r="AY57" s="271"/>
      <c r="AZ57" s="271"/>
      <c r="BA57" s="271"/>
      <c r="BB57" s="271"/>
      <c r="BC57" s="190"/>
      <c r="BD57" s="271"/>
      <c r="BE57" s="190"/>
      <c r="BF57" s="114"/>
      <c r="BG57" s="225"/>
    </row>
    <row r="58" spans="1:59" s="97" customFormat="1" ht="65.099999999999994" customHeight="1">
      <c r="A58" s="242" t="s">
        <v>293</v>
      </c>
      <c r="B58" s="113" t="s">
        <v>250</v>
      </c>
      <c r="C58" s="114" t="s">
        <v>330</v>
      </c>
      <c r="D58" s="70" t="s">
        <v>314</v>
      </c>
      <c r="E58" s="100" t="s">
        <v>535</v>
      </c>
      <c r="F58" s="270">
        <v>202500000027521</v>
      </c>
      <c r="G58" s="100" t="s">
        <v>536</v>
      </c>
      <c r="H58" s="100" t="s">
        <v>537</v>
      </c>
      <c r="I58" s="100" t="s">
        <v>538</v>
      </c>
      <c r="J58" s="114"/>
      <c r="K58" s="121" t="s">
        <v>540</v>
      </c>
      <c r="L58" s="114"/>
      <c r="M58" s="114" t="s">
        <v>371</v>
      </c>
      <c r="N58" s="109">
        <v>5</v>
      </c>
      <c r="O58" s="114">
        <v>0</v>
      </c>
      <c r="P58" s="114">
        <v>0</v>
      </c>
      <c r="Q58" s="114">
        <v>0</v>
      </c>
      <c r="R58" s="114">
        <v>0</v>
      </c>
      <c r="S58" s="114">
        <f t="shared" si="4"/>
        <v>0</v>
      </c>
      <c r="T58" s="116">
        <f t="shared" si="5"/>
        <v>0</v>
      </c>
      <c r="U58" s="111">
        <v>45658</v>
      </c>
      <c r="V58" s="111">
        <v>45992</v>
      </c>
      <c r="W58" s="114">
        <v>365</v>
      </c>
      <c r="X58" s="241"/>
      <c r="Y58" s="114" t="s">
        <v>385</v>
      </c>
      <c r="Z58" s="114" t="s">
        <v>333</v>
      </c>
      <c r="AA58" s="241"/>
      <c r="AB58" s="252"/>
      <c r="AC58" s="223"/>
      <c r="AD58" s="241"/>
      <c r="AE58" s="271"/>
      <c r="AF58" s="271"/>
      <c r="AG58" s="258"/>
      <c r="AH58" s="272"/>
      <c r="AI58" s="271"/>
      <c r="AJ58" s="271"/>
      <c r="AK58" s="271"/>
      <c r="AL58" s="271"/>
      <c r="AM58" s="271"/>
      <c r="AN58" s="258"/>
      <c r="AO58" s="241"/>
      <c r="AP58" s="271"/>
      <c r="AQ58" s="271"/>
      <c r="AR58" s="271"/>
      <c r="AS58" s="271"/>
      <c r="AT58" s="271"/>
      <c r="AU58" s="271"/>
      <c r="AV58" s="271"/>
      <c r="AW58" s="271"/>
      <c r="AX58" s="223"/>
      <c r="AY58" s="271"/>
      <c r="AZ58" s="271"/>
      <c r="BA58" s="271"/>
      <c r="BB58" s="271"/>
      <c r="BC58" s="190"/>
      <c r="BD58" s="271"/>
      <c r="BE58" s="190"/>
      <c r="BF58" s="114"/>
      <c r="BG58" s="225"/>
    </row>
    <row r="59" spans="1:59" s="97" customFormat="1" ht="65.099999999999994" customHeight="1">
      <c r="A59" s="242" t="s">
        <v>293</v>
      </c>
      <c r="B59" s="113" t="s">
        <v>250</v>
      </c>
      <c r="C59" s="114" t="s">
        <v>330</v>
      </c>
      <c r="D59" s="70" t="s">
        <v>314</v>
      </c>
      <c r="E59" s="100" t="s">
        <v>535</v>
      </c>
      <c r="F59" s="270">
        <v>202500000027521</v>
      </c>
      <c r="G59" s="100" t="s">
        <v>536</v>
      </c>
      <c r="H59" s="100" t="s">
        <v>537</v>
      </c>
      <c r="I59" s="100" t="s">
        <v>538</v>
      </c>
      <c r="J59" s="114"/>
      <c r="K59" s="121" t="s">
        <v>541</v>
      </c>
      <c r="L59" s="114"/>
      <c r="M59" s="114" t="s">
        <v>371</v>
      </c>
      <c r="N59" s="109">
        <v>5</v>
      </c>
      <c r="O59" s="114">
        <v>0</v>
      </c>
      <c r="P59" s="114">
        <v>0</v>
      </c>
      <c r="Q59" s="114">
        <v>0</v>
      </c>
      <c r="R59" s="114">
        <v>0</v>
      </c>
      <c r="S59" s="114">
        <f t="shared" si="4"/>
        <v>0</v>
      </c>
      <c r="T59" s="116">
        <f t="shared" si="5"/>
        <v>0</v>
      </c>
      <c r="U59" s="111">
        <v>45658</v>
      </c>
      <c r="V59" s="111">
        <v>45992</v>
      </c>
      <c r="W59" s="114">
        <v>365</v>
      </c>
      <c r="X59" s="241"/>
      <c r="Y59" s="114" t="s">
        <v>385</v>
      </c>
      <c r="Z59" s="114" t="s">
        <v>333</v>
      </c>
      <c r="AA59" s="241"/>
      <c r="AB59" s="252"/>
      <c r="AC59" s="223"/>
      <c r="AD59" s="241"/>
      <c r="AE59" s="271"/>
      <c r="AF59" s="271"/>
      <c r="AG59" s="258"/>
      <c r="AH59" s="272"/>
      <c r="AI59" s="271"/>
      <c r="AJ59" s="271"/>
      <c r="AK59" s="271"/>
      <c r="AL59" s="271"/>
      <c r="AM59" s="271"/>
      <c r="AN59" s="258"/>
      <c r="AO59" s="241"/>
      <c r="AP59" s="271"/>
      <c r="AQ59" s="271"/>
      <c r="AR59" s="271"/>
      <c r="AS59" s="271"/>
      <c r="AT59" s="271"/>
      <c r="AU59" s="271"/>
      <c r="AV59" s="271"/>
      <c r="AW59" s="271"/>
      <c r="AX59" s="223"/>
      <c r="AY59" s="271"/>
      <c r="AZ59" s="271"/>
      <c r="BA59" s="271"/>
      <c r="BB59" s="271"/>
      <c r="BC59" s="190"/>
      <c r="BD59" s="271"/>
      <c r="BE59" s="190"/>
      <c r="BF59" s="114"/>
      <c r="BG59" s="225"/>
    </row>
    <row r="60" spans="1:59" s="97" customFormat="1" ht="65.099999999999994" customHeight="1">
      <c r="A60" s="242" t="s">
        <v>293</v>
      </c>
      <c r="B60" s="113" t="s">
        <v>250</v>
      </c>
      <c r="C60" s="114" t="s">
        <v>330</v>
      </c>
      <c r="D60" s="70" t="s">
        <v>314</v>
      </c>
      <c r="E60" s="100" t="s">
        <v>535</v>
      </c>
      <c r="F60" s="270">
        <v>202500000027521</v>
      </c>
      <c r="G60" s="100" t="s">
        <v>536</v>
      </c>
      <c r="H60" s="100" t="s">
        <v>537</v>
      </c>
      <c r="I60" s="100" t="s">
        <v>538</v>
      </c>
      <c r="J60" s="114"/>
      <c r="K60" s="121" t="s">
        <v>542</v>
      </c>
      <c r="L60" s="114"/>
      <c r="M60" s="114" t="s">
        <v>371</v>
      </c>
      <c r="N60" s="109">
        <v>5</v>
      </c>
      <c r="O60" s="114">
        <v>0</v>
      </c>
      <c r="P60" s="114">
        <v>0</v>
      </c>
      <c r="Q60" s="114">
        <v>0</v>
      </c>
      <c r="R60" s="114">
        <v>0</v>
      </c>
      <c r="S60" s="114">
        <f t="shared" si="4"/>
        <v>0</v>
      </c>
      <c r="T60" s="116">
        <f t="shared" si="5"/>
        <v>0</v>
      </c>
      <c r="U60" s="111">
        <v>45658</v>
      </c>
      <c r="V60" s="111">
        <v>45992</v>
      </c>
      <c r="W60" s="114">
        <v>365</v>
      </c>
      <c r="X60" s="241"/>
      <c r="Y60" s="114" t="s">
        <v>385</v>
      </c>
      <c r="Z60" s="114" t="s">
        <v>333</v>
      </c>
      <c r="AA60" s="241"/>
      <c r="AB60" s="252"/>
      <c r="AC60" s="223"/>
      <c r="AD60" s="241"/>
      <c r="AE60" s="271"/>
      <c r="AF60" s="271"/>
      <c r="AG60" s="258"/>
      <c r="AH60" s="272"/>
      <c r="AI60" s="271"/>
      <c r="AJ60" s="271"/>
      <c r="AK60" s="271"/>
      <c r="AL60" s="271"/>
      <c r="AM60" s="271"/>
      <c r="AN60" s="258"/>
      <c r="AO60" s="241"/>
      <c r="AP60" s="271"/>
      <c r="AQ60" s="271"/>
      <c r="AR60" s="271"/>
      <c r="AS60" s="271"/>
      <c r="AT60" s="271"/>
      <c r="AU60" s="271"/>
      <c r="AV60" s="271"/>
      <c r="AW60" s="271"/>
      <c r="AX60" s="223"/>
      <c r="AY60" s="271"/>
      <c r="AZ60" s="271"/>
      <c r="BA60" s="271"/>
      <c r="BB60" s="271"/>
      <c r="BC60" s="190"/>
      <c r="BD60" s="271"/>
      <c r="BE60" s="190"/>
      <c r="BF60" s="114"/>
      <c r="BG60" s="225"/>
    </row>
    <row r="61" spans="1:59" s="97" customFormat="1" ht="65.099999999999994" customHeight="1">
      <c r="A61" s="242" t="s">
        <v>293</v>
      </c>
      <c r="B61" s="113" t="s">
        <v>250</v>
      </c>
      <c r="C61" s="114" t="s">
        <v>330</v>
      </c>
      <c r="D61" s="70" t="s">
        <v>314</v>
      </c>
      <c r="E61" s="100" t="s">
        <v>535</v>
      </c>
      <c r="F61" s="270">
        <v>202500000027521</v>
      </c>
      <c r="G61" s="100" t="s">
        <v>536</v>
      </c>
      <c r="H61" s="100" t="s">
        <v>537</v>
      </c>
      <c r="I61" s="100" t="s">
        <v>538</v>
      </c>
      <c r="J61" s="114"/>
      <c r="K61" s="121" t="s">
        <v>543</v>
      </c>
      <c r="L61" s="114"/>
      <c r="M61" s="114" t="s">
        <v>371</v>
      </c>
      <c r="N61" s="109">
        <v>1</v>
      </c>
      <c r="O61" s="114">
        <v>0</v>
      </c>
      <c r="P61" s="114">
        <v>0</v>
      </c>
      <c r="Q61" s="114"/>
      <c r="R61" s="114">
        <v>0</v>
      </c>
      <c r="S61" s="114">
        <f t="shared" si="4"/>
        <v>0</v>
      </c>
      <c r="T61" s="116">
        <f t="shared" si="5"/>
        <v>0</v>
      </c>
      <c r="U61" s="111">
        <v>45658</v>
      </c>
      <c r="V61" s="111">
        <v>45992</v>
      </c>
      <c r="W61" s="114">
        <v>365</v>
      </c>
      <c r="X61" s="241"/>
      <c r="Y61" s="114" t="s">
        <v>385</v>
      </c>
      <c r="Z61" s="114" t="s">
        <v>333</v>
      </c>
      <c r="AA61" s="241"/>
      <c r="AB61" s="252"/>
      <c r="AC61" s="223"/>
      <c r="AD61" s="241"/>
      <c r="AE61" s="271"/>
      <c r="AF61" s="271"/>
      <c r="AG61" s="258"/>
      <c r="AH61" s="272"/>
      <c r="AI61" s="271"/>
      <c r="AJ61" s="271"/>
      <c r="AK61" s="271"/>
      <c r="AL61" s="271"/>
      <c r="AM61" s="271"/>
      <c r="AN61" s="258"/>
      <c r="AO61" s="241"/>
      <c r="AP61" s="271"/>
      <c r="AQ61" s="271"/>
      <c r="AR61" s="271"/>
      <c r="AS61" s="271"/>
      <c r="AT61" s="271"/>
      <c r="AU61" s="271"/>
      <c r="AV61" s="271"/>
      <c r="AW61" s="271"/>
      <c r="AX61" s="223"/>
      <c r="AY61" s="271"/>
      <c r="AZ61" s="271"/>
      <c r="BA61" s="271"/>
      <c r="BB61" s="271"/>
      <c r="BC61" s="190"/>
      <c r="BD61" s="271"/>
      <c r="BE61" s="190"/>
      <c r="BF61" s="114"/>
      <c r="BG61" s="225"/>
    </row>
    <row r="62" spans="1:59" s="97" customFormat="1" ht="65.099999999999994" customHeight="1">
      <c r="A62" s="242" t="s">
        <v>293</v>
      </c>
      <c r="B62" s="113" t="s">
        <v>250</v>
      </c>
      <c r="C62" s="114" t="s">
        <v>330</v>
      </c>
      <c r="D62" s="70" t="s">
        <v>314</v>
      </c>
      <c r="E62" s="100" t="s">
        <v>535</v>
      </c>
      <c r="F62" s="270">
        <v>202500000027521</v>
      </c>
      <c r="G62" s="100" t="s">
        <v>536</v>
      </c>
      <c r="H62" s="100" t="s">
        <v>537</v>
      </c>
      <c r="I62" s="100" t="s">
        <v>538</v>
      </c>
      <c r="J62" s="114"/>
      <c r="K62" s="121" t="s">
        <v>544</v>
      </c>
      <c r="L62" s="114"/>
      <c r="M62" s="114" t="s">
        <v>371</v>
      </c>
      <c r="N62" s="109">
        <v>5</v>
      </c>
      <c r="O62" s="114">
        <v>0</v>
      </c>
      <c r="P62" s="114">
        <v>0</v>
      </c>
      <c r="Q62" s="114">
        <v>0</v>
      </c>
      <c r="R62" s="114">
        <v>0</v>
      </c>
      <c r="S62" s="114">
        <f t="shared" si="4"/>
        <v>0</v>
      </c>
      <c r="T62" s="116">
        <f t="shared" si="5"/>
        <v>0</v>
      </c>
      <c r="U62" s="111">
        <v>45658</v>
      </c>
      <c r="V62" s="111">
        <v>45992</v>
      </c>
      <c r="W62" s="114">
        <v>365</v>
      </c>
      <c r="X62" s="241"/>
      <c r="Y62" s="114" t="s">
        <v>385</v>
      </c>
      <c r="Z62" s="114" t="s">
        <v>333</v>
      </c>
      <c r="AA62" s="241"/>
      <c r="AB62" s="252"/>
      <c r="AC62" s="223"/>
      <c r="AD62" s="241"/>
      <c r="AE62" s="271"/>
      <c r="AF62" s="271"/>
      <c r="AG62" s="258"/>
      <c r="AH62" s="272"/>
      <c r="AI62" s="271"/>
      <c r="AJ62" s="271"/>
      <c r="AK62" s="271"/>
      <c r="AL62" s="271"/>
      <c r="AM62" s="271"/>
      <c r="AN62" s="258"/>
      <c r="AO62" s="241"/>
      <c r="AP62" s="271"/>
      <c r="AQ62" s="271"/>
      <c r="AR62" s="271"/>
      <c r="AS62" s="271"/>
      <c r="AT62" s="271"/>
      <c r="AU62" s="271"/>
      <c r="AV62" s="271"/>
      <c r="AW62" s="271"/>
      <c r="AX62" s="223"/>
      <c r="AY62" s="271"/>
      <c r="AZ62" s="271"/>
      <c r="BA62" s="271"/>
      <c r="BB62" s="271"/>
      <c r="BC62" s="190"/>
      <c r="BD62" s="271"/>
      <c r="BE62" s="190"/>
      <c r="BF62" s="114"/>
      <c r="BG62" s="225"/>
    </row>
    <row r="63" spans="1:59" s="97" customFormat="1" ht="65.099999999999994" customHeight="1">
      <c r="A63" s="242" t="s">
        <v>293</v>
      </c>
      <c r="B63" s="113" t="s">
        <v>250</v>
      </c>
      <c r="C63" s="114" t="s">
        <v>330</v>
      </c>
      <c r="D63" s="70" t="s">
        <v>314</v>
      </c>
      <c r="E63" s="100" t="s">
        <v>535</v>
      </c>
      <c r="F63" s="270">
        <v>202500000027521</v>
      </c>
      <c r="G63" s="100" t="s">
        <v>536</v>
      </c>
      <c r="H63" s="100" t="s">
        <v>537</v>
      </c>
      <c r="I63" s="100" t="s">
        <v>538</v>
      </c>
      <c r="J63" s="114"/>
      <c r="K63" s="121" t="s">
        <v>545</v>
      </c>
      <c r="L63" s="114"/>
      <c r="M63" s="114" t="s">
        <v>371</v>
      </c>
      <c r="N63" s="109">
        <v>5</v>
      </c>
      <c r="O63" s="114">
        <v>0</v>
      </c>
      <c r="P63" s="114">
        <v>0</v>
      </c>
      <c r="Q63" s="114">
        <v>0</v>
      </c>
      <c r="R63" s="114">
        <v>0</v>
      </c>
      <c r="S63" s="114">
        <f t="shared" si="4"/>
        <v>0</v>
      </c>
      <c r="T63" s="116">
        <f t="shared" si="5"/>
        <v>0</v>
      </c>
      <c r="U63" s="111">
        <v>45658</v>
      </c>
      <c r="V63" s="111">
        <v>45992</v>
      </c>
      <c r="W63" s="114">
        <v>365</v>
      </c>
      <c r="X63" s="241"/>
      <c r="Y63" s="114" t="s">
        <v>385</v>
      </c>
      <c r="Z63" s="114" t="s">
        <v>333</v>
      </c>
      <c r="AA63" s="252" t="s">
        <v>346</v>
      </c>
      <c r="AB63" s="252" t="s">
        <v>348</v>
      </c>
      <c r="AC63" s="223"/>
      <c r="AD63" s="241"/>
      <c r="AE63" s="271"/>
      <c r="AF63" s="271"/>
      <c r="AG63" s="258"/>
      <c r="AH63" s="272"/>
      <c r="AI63" s="271"/>
      <c r="AJ63" s="271"/>
      <c r="AK63" s="271"/>
      <c r="AL63" s="271"/>
      <c r="AM63" s="271"/>
      <c r="AN63" s="258"/>
      <c r="AO63" s="241"/>
      <c r="AP63" s="271"/>
      <c r="AQ63" s="271"/>
      <c r="AR63" s="271"/>
      <c r="AS63" s="271"/>
      <c r="AT63" s="271"/>
      <c r="AU63" s="271"/>
      <c r="AV63" s="271"/>
      <c r="AW63" s="271"/>
      <c r="AX63" s="223"/>
      <c r="AY63" s="271"/>
      <c r="AZ63" s="271"/>
      <c r="BA63" s="271"/>
      <c r="BB63" s="271"/>
      <c r="BC63" s="190"/>
      <c r="BD63" s="271"/>
      <c r="BE63" s="190"/>
      <c r="BF63" s="114"/>
      <c r="BG63" s="225"/>
    </row>
    <row r="64" spans="1:59" s="97" customFormat="1" ht="65.099999999999994" customHeight="1">
      <c r="A64" s="242" t="s">
        <v>293</v>
      </c>
      <c r="B64" s="113" t="s">
        <v>250</v>
      </c>
      <c r="C64" s="114" t="s">
        <v>330</v>
      </c>
      <c r="D64" s="70" t="s">
        <v>314</v>
      </c>
      <c r="E64" s="100" t="s">
        <v>535</v>
      </c>
      <c r="F64" s="270">
        <v>202500000027521</v>
      </c>
      <c r="G64" s="100" t="s">
        <v>536</v>
      </c>
      <c r="H64" s="100" t="s">
        <v>537</v>
      </c>
      <c r="I64" s="100" t="s">
        <v>538</v>
      </c>
      <c r="J64" s="114"/>
      <c r="K64" s="121" t="s">
        <v>546</v>
      </c>
      <c r="L64" s="114"/>
      <c r="M64" s="114" t="s">
        <v>371</v>
      </c>
      <c r="N64" s="109">
        <v>5</v>
      </c>
      <c r="O64" s="114">
        <v>0</v>
      </c>
      <c r="P64" s="114">
        <v>0</v>
      </c>
      <c r="Q64" s="114">
        <v>0</v>
      </c>
      <c r="R64" s="114">
        <v>0</v>
      </c>
      <c r="S64" s="114">
        <f t="shared" si="4"/>
        <v>0</v>
      </c>
      <c r="T64" s="116">
        <f t="shared" si="5"/>
        <v>0</v>
      </c>
      <c r="U64" s="111">
        <v>45658</v>
      </c>
      <c r="V64" s="111">
        <v>45992</v>
      </c>
      <c r="W64" s="114">
        <v>365</v>
      </c>
      <c r="X64" s="241"/>
      <c r="Y64" s="114" t="s">
        <v>385</v>
      </c>
      <c r="Z64" s="114" t="s">
        <v>333</v>
      </c>
      <c r="AA64" s="252"/>
      <c r="AB64" s="252"/>
      <c r="AC64" s="223"/>
      <c r="AD64" s="241"/>
      <c r="AE64" s="271"/>
      <c r="AF64" s="271"/>
      <c r="AG64" s="258"/>
      <c r="AH64" s="272"/>
      <c r="AI64" s="271"/>
      <c r="AJ64" s="271"/>
      <c r="AK64" s="271"/>
      <c r="AL64" s="271"/>
      <c r="AM64" s="271"/>
      <c r="AN64" s="258"/>
      <c r="AO64" s="241"/>
      <c r="AP64" s="271"/>
      <c r="AQ64" s="271"/>
      <c r="AR64" s="271"/>
      <c r="AS64" s="271"/>
      <c r="AT64" s="271"/>
      <c r="AU64" s="271"/>
      <c r="AV64" s="271"/>
      <c r="AW64" s="271"/>
      <c r="AX64" s="223"/>
      <c r="AY64" s="271"/>
      <c r="AZ64" s="271"/>
      <c r="BA64" s="271"/>
      <c r="BB64" s="271"/>
      <c r="BC64" s="190"/>
      <c r="BD64" s="271"/>
      <c r="BE64" s="190"/>
      <c r="BF64" s="114"/>
      <c r="BG64" s="225"/>
    </row>
    <row r="65" spans="1:59" s="97" customFormat="1" ht="65.099999999999994" customHeight="1">
      <c r="A65" s="242" t="s">
        <v>293</v>
      </c>
      <c r="B65" s="113" t="s">
        <v>250</v>
      </c>
      <c r="C65" s="114" t="s">
        <v>330</v>
      </c>
      <c r="D65" s="70" t="s">
        <v>314</v>
      </c>
      <c r="E65" s="100" t="s">
        <v>535</v>
      </c>
      <c r="F65" s="270">
        <v>202500000027521</v>
      </c>
      <c r="G65" s="100" t="s">
        <v>536</v>
      </c>
      <c r="H65" s="100" t="s">
        <v>537</v>
      </c>
      <c r="I65" s="100" t="s">
        <v>538</v>
      </c>
      <c r="J65" s="114"/>
      <c r="K65" s="121" t="s">
        <v>547</v>
      </c>
      <c r="L65" s="114"/>
      <c r="M65" s="114" t="s">
        <v>371</v>
      </c>
      <c r="N65" s="109">
        <v>5</v>
      </c>
      <c r="O65" s="114">
        <v>0</v>
      </c>
      <c r="P65" s="114">
        <v>0</v>
      </c>
      <c r="Q65" s="114">
        <v>0</v>
      </c>
      <c r="R65" s="114">
        <v>0</v>
      </c>
      <c r="S65" s="114">
        <f t="shared" si="4"/>
        <v>0</v>
      </c>
      <c r="T65" s="116">
        <f t="shared" si="5"/>
        <v>0</v>
      </c>
      <c r="U65" s="111">
        <v>45658</v>
      </c>
      <c r="V65" s="111">
        <v>45992</v>
      </c>
      <c r="W65" s="114">
        <v>365</v>
      </c>
      <c r="X65" s="241"/>
      <c r="Y65" s="114" t="s">
        <v>385</v>
      </c>
      <c r="Z65" s="114" t="s">
        <v>333</v>
      </c>
      <c r="AA65" s="252"/>
      <c r="AB65" s="252"/>
      <c r="AC65" s="223"/>
      <c r="AD65" s="241"/>
      <c r="AE65" s="271"/>
      <c r="AF65" s="271"/>
      <c r="AG65" s="258"/>
      <c r="AH65" s="272"/>
      <c r="AI65" s="271"/>
      <c r="AJ65" s="271"/>
      <c r="AK65" s="271"/>
      <c r="AL65" s="271"/>
      <c r="AM65" s="271"/>
      <c r="AN65" s="258"/>
      <c r="AO65" s="241"/>
      <c r="AP65" s="271"/>
      <c r="AQ65" s="271"/>
      <c r="AR65" s="271"/>
      <c r="AS65" s="271"/>
      <c r="AT65" s="271"/>
      <c r="AU65" s="271"/>
      <c r="AV65" s="271"/>
      <c r="AW65" s="271"/>
      <c r="AX65" s="223"/>
      <c r="AY65" s="271"/>
      <c r="AZ65" s="271"/>
      <c r="BA65" s="271"/>
      <c r="BB65" s="271"/>
      <c r="BC65" s="190"/>
      <c r="BD65" s="271"/>
      <c r="BE65" s="190"/>
      <c r="BF65" s="114"/>
      <c r="BG65" s="225"/>
    </row>
    <row r="66" spans="1:59" s="97" customFormat="1" ht="65.099999999999994" customHeight="1">
      <c r="A66" s="242" t="s">
        <v>293</v>
      </c>
      <c r="B66" s="113" t="s">
        <v>250</v>
      </c>
      <c r="C66" s="114" t="s">
        <v>330</v>
      </c>
      <c r="D66" s="70" t="s">
        <v>314</v>
      </c>
      <c r="E66" s="100" t="s">
        <v>535</v>
      </c>
      <c r="F66" s="270">
        <v>202500000027521</v>
      </c>
      <c r="G66" s="100" t="s">
        <v>536</v>
      </c>
      <c r="H66" s="100" t="s">
        <v>537</v>
      </c>
      <c r="I66" s="100" t="s">
        <v>538</v>
      </c>
      <c r="J66" s="114"/>
      <c r="K66" s="121" t="s">
        <v>548</v>
      </c>
      <c r="L66" s="114"/>
      <c r="M66" s="114" t="s">
        <v>371</v>
      </c>
      <c r="N66" s="109">
        <v>4</v>
      </c>
      <c r="O66" s="114">
        <v>0</v>
      </c>
      <c r="P66" s="114">
        <v>0</v>
      </c>
      <c r="Q66" s="114">
        <v>0</v>
      </c>
      <c r="R66" s="114">
        <v>0</v>
      </c>
      <c r="S66" s="114">
        <f t="shared" si="4"/>
        <v>0</v>
      </c>
      <c r="T66" s="116">
        <f t="shared" si="5"/>
        <v>0</v>
      </c>
      <c r="U66" s="111">
        <v>45658</v>
      </c>
      <c r="V66" s="111">
        <v>45992</v>
      </c>
      <c r="W66" s="114">
        <v>365</v>
      </c>
      <c r="X66" s="241"/>
      <c r="Y66" s="114" t="s">
        <v>385</v>
      </c>
      <c r="Z66" s="114" t="s">
        <v>333</v>
      </c>
      <c r="AA66" s="252"/>
      <c r="AB66" s="252"/>
      <c r="AC66" s="223"/>
      <c r="AD66" s="241"/>
      <c r="AE66" s="271"/>
      <c r="AF66" s="271"/>
      <c r="AG66" s="258"/>
      <c r="AH66" s="272"/>
      <c r="AI66" s="271"/>
      <c r="AJ66" s="271"/>
      <c r="AK66" s="271"/>
      <c r="AL66" s="271"/>
      <c r="AM66" s="271"/>
      <c r="AN66" s="258"/>
      <c r="AO66" s="241"/>
      <c r="AP66" s="271"/>
      <c r="AQ66" s="271"/>
      <c r="AR66" s="271"/>
      <c r="AS66" s="271"/>
      <c r="AT66" s="271"/>
      <c r="AU66" s="271"/>
      <c r="AV66" s="271"/>
      <c r="AW66" s="271"/>
      <c r="AX66" s="223"/>
      <c r="AY66" s="271"/>
      <c r="AZ66" s="271"/>
      <c r="BA66" s="271"/>
      <c r="BB66" s="271"/>
      <c r="BC66" s="190"/>
      <c r="BD66" s="271"/>
      <c r="BE66" s="190"/>
      <c r="BF66" s="114"/>
      <c r="BG66" s="225"/>
    </row>
    <row r="67" spans="1:59" s="97" customFormat="1" ht="65.099999999999994" customHeight="1">
      <c r="A67" s="242" t="s">
        <v>293</v>
      </c>
      <c r="B67" s="113" t="s">
        <v>250</v>
      </c>
      <c r="C67" s="114" t="s">
        <v>330</v>
      </c>
      <c r="D67" s="70" t="s">
        <v>314</v>
      </c>
      <c r="E67" s="100" t="s">
        <v>535</v>
      </c>
      <c r="F67" s="270">
        <v>202500000027521</v>
      </c>
      <c r="G67" s="100" t="s">
        <v>536</v>
      </c>
      <c r="H67" s="100" t="s">
        <v>537</v>
      </c>
      <c r="I67" s="100" t="s">
        <v>538</v>
      </c>
      <c r="J67" s="114"/>
      <c r="K67" s="121" t="s">
        <v>531</v>
      </c>
      <c r="L67" s="114"/>
      <c r="M67" s="114" t="s">
        <v>371</v>
      </c>
      <c r="N67" s="109">
        <v>4</v>
      </c>
      <c r="O67" s="114">
        <v>0</v>
      </c>
      <c r="P67" s="114">
        <v>0</v>
      </c>
      <c r="Q67" s="114">
        <v>0</v>
      </c>
      <c r="R67" s="114">
        <v>0</v>
      </c>
      <c r="S67" s="114">
        <f t="shared" si="4"/>
        <v>0</v>
      </c>
      <c r="T67" s="116">
        <f t="shared" si="5"/>
        <v>0</v>
      </c>
      <c r="U67" s="111">
        <v>45658</v>
      </c>
      <c r="V67" s="111">
        <v>45992</v>
      </c>
      <c r="W67" s="114">
        <v>365</v>
      </c>
      <c r="X67" s="241"/>
      <c r="Y67" s="114" t="s">
        <v>385</v>
      </c>
      <c r="Z67" s="114" t="s">
        <v>333</v>
      </c>
      <c r="AA67" s="252"/>
      <c r="AB67" s="252"/>
      <c r="AC67" s="223"/>
      <c r="AD67" s="241"/>
      <c r="AE67" s="271"/>
      <c r="AF67" s="271"/>
      <c r="AG67" s="258"/>
      <c r="AH67" s="272"/>
      <c r="AI67" s="271"/>
      <c r="AJ67" s="271"/>
      <c r="AK67" s="271"/>
      <c r="AL67" s="271"/>
      <c r="AM67" s="271"/>
      <c r="AN67" s="258"/>
      <c r="AO67" s="241"/>
      <c r="AP67" s="271"/>
      <c r="AQ67" s="271"/>
      <c r="AR67" s="271"/>
      <c r="AS67" s="271"/>
      <c r="AT67" s="271"/>
      <c r="AU67" s="271"/>
      <c r="AV67" s="271"/>
      <c r="AW67" s="271"/>
      <c r="AX67" s="223"/>
      <c r="AY67" s="271"/>
      <c r="AZ67" s="271"/>
      <c r="BA67" s="271"/>
      <c r="BB67" s="271"/>
      <c r="BC67" s="190"/>
      <c r="BD67" s="271"/>
      <c r="BE67" s="190"/>
      <c r="BF67" s="114"/>
      <c r="BG67" s="225"/>
    </row>
    <row r="68" spans="1:59" s="97" customFormat="1" ht="65.099999999999994" customHeight="1">
      <c r="A68" s="242" t="s">
        <v>293</v>
      </c>
      <c r="B68" s="113" t="s">
        <v>250</v>
      </c>
      <c r="C68" s="114" t="s">
        <v>330</v>
      </c>
      <c r="D68" s="70" t="s">
        <v>314</v>
      </c>
      <c r="E68" s="100" t="s">
        <v>535</v>
      </c>
      <c r="F68" s="270">
        <v>202500000027521</v>
      </c>
      <c r="G68" s="100" t="s">
        <v>536</v>
      </c>
      <c r="H68" s="100" t="s">
        <v>537</v>
      </c>
      <c r="I68" s="100" t="s">
        <v>538</v>
      </c>
      <c r="J68" s="114"/>
      <c r="K68" s="121" t="s">
        <v>530</v>
      </c>
      <c r="L68" s="114"/>
      <c r="M68" s="114" t="s">
        <v>371</v>
      </c>
      <c r="N68" s="109">
        <v>4</v>
      </c>
      <c r="O68" s="114">
        <v>0</v>
      </c>
      <c r="P68" s="114">
        <v>0</v>
      </c>
      <c r="Q68" s="114">
        <v>0</v>
      </c>
      <c r="R68" s="114">
        <v>0</v>
      </c>
      <c r="S68" s="114">
        <f t="shared" si="4"/>
        <v>0</v>
      </c>
      <c r="T68" s="116">
        <f t="shared" si="5"/>
        <v>0</v>
      </c>
      <c r="U68" s="111">
        <v>45658</v>
      </c>
      <c r="V68" s="111">
        <v>45992</v>
      </c>
      <c r="W68" s="114">
        <v>365</v>
      </c>
      <c r="X68" s="241"/>
      <c r="Y68" s="114" t="s">
        <v>385</v>
      </c>
      <c r="Z68" s="114" t="s">
        <v>333</v>
      </c>
      <c r="AA68" s="252" t="s">
        <v>345</v>
      </c>
      <c r="AB68" s="252" t="s">
        <v>349</v>
      </c>
      <c r="AC68" s="223"/>
      <c r="AD68" s="241"/>
      <c r="AE68" s="271"/>
      <c r="AF68" s="271"/>
      <c r="AG68" s="258"/>
      <c r="AH68" s="272"/>
      <c r="AI68" s="271"/>
      <c r="AJ68" s="271"/>
      <c r="AK68" s="271"/>
      <c r="AL68" s="271"/>
      <c r="AM68" s="271"/>
      <c r="AN68" s="258"/>
      <c r="AO68" s="241"/>
      <c r="AP68" s="271"/>
      <c r="AQ68" s="271"/>
      <c r="AR68" s="271"/>
      <c r="AS68" s="271"/>
      <c r="AT68" s="271"/>
      <c r="AU68" s="271"/>
      <c r="AV68" s="271"/>
      <c r="AW68" s="271"/>
      <c r="AX68" s="223"/>
      <c r="AY68" s="271"/>
      <c r="AZ68" s="271"/>
      <c r="BA68" s="271"/>
      <c r="BB68" s="271"/>
      <c r="BC68" s="190"/>
      <c r="BD68" s="271"/>
      <c r="BE68" s="190"/>
      <c r="BF68" s="114"/>
      <c r="BG68" s="225"/>
    </row>
    <row r="69" spans="1:59" s="97" customFormat="1" ht="65.099999999999994" customHeight="1">
      <c r="A69" s="242" t="s">
        <v>293</v>
      </c>
      <c r="B69" s="113" t="s">
        <v>250</v>
      </c>
      <c r="C69" s="114" t="s">
        <v>330</v>
      </c>
      <c r="D69" s="70" t="s">
        <v>314</v>
      </c>
      <c r="E69" s="100" t="s">
        <v>535</v>
      </c>
      <c r="F69" s="270">
        <v>202500000027521</v>
      </c>
      <c r="G69" s="100" t="s">
        <v>536</v>
      </c>
      <c r="H69" s="100" t="s">
        <v>537</v>
      </c>
      <c r="I69" s="100" t="s">
        <v>538</v>
      </c>
      <c r="J69" s="114"/>
      <c r="K69" s="121" t="s">
        <v>549</v>
      </c>
      <c r="L69" s="114"/>
      <c r="M69" s="114" t="s">
        <v>371</v>
      </c>
      <c r="N69" s="109">
        <v>1</v>
      </c>
      <c r="O69" s="114">
        <v>0</v>
      </c>
      <c r="P69" s="114">
        <v>0</v>
      </c>
      <c r="Q69" s="114">
        <v>0</v>
      </c>
      <c r="R69" s="114">
        <v>0</v>
      </c>
      <c r="S69" s="114">
        <f t="shared" si="4"/>
        <v>0</v>
      </c>
      <c r="T69" s="116">
        <f t="shared" si="5"/>
        <v>0</v>
      </c>
      <c r="U69" s="111">
        <v>45658</v>
      </c>
      <c r="V69" s="111">
        <v>45992</v>
      </c>
      <c r="W69" s="114">
        <v>365</v>
      </c>
      <c r="X69" s="241"/>
      <c r="Y69" s="114" t="s">
        <v>385</v>
      </c>
      <c r="Z69" s="114" t="s">
        <v>333</v>
      </c>
      <c r="AA69" s="252"/>
      <c r="AB69" s="252"/>
      <c r="AC69" s="223"/>
      <c r="AD69" s="241"/>
      <c r="AE69" s="271"/>
      <c r="AF69" s="271"/>
      <c r="AG69" s="258"/>
      <c r="AH69" s="272"/>
      <c r="AI69" s="271"/>
      <c r="AJ69" s="271"/>
      <c r="AK69" s="271"/>
      <c r="AL69" s="271"/>
      <c r="AM69" s="271"/>
      <c r="AN69" s="258"/>
      <c r="AO69" s="241"/>
      <c r="AP69" s="271"/>
      <c r="AQ69" s="271"/>
      <c r="AR69" s="271"/>
      <c r="AS69" s="271"/>
      <c r="AT69" s="271"/>
      <c r="AU69" s="271"/>
      <c r="AV69" s="271"/>
      <c r="AW69" s="271"/>
      <c r="AX69" s="223"/>
      <c r="AY69" s="271"/>
      <c r="AZ69" s="271"/>
      <c r="BA69" s="271"/>
      <c r="BB69" s="271"/>
      <c r="BC69" s="190"/>
      <c r="BD69" s="271"/>
      <c r="BE69" s="190"/>
      <c r="BF69" s="114"/>
      <c r="BG69" s="225"/>
    </row>
    <row r="70" spans="1:59" s="97" customFormat="1" ht="65.099999999999994" customHeight="1">
      <c r="A70" s="242" t="s">
        <v>293</v>
      </c>
      <c r="B70" s="113" t="s">
        <v>250</v>
      </c>
      <c r="C70" s="114" t="s">
        <v>330</v>
      </c>
      <c r="D70" s="70" t="s">
        <v>314</v>
      </c>
      <c r="E70" s="100" t="s">
        <v>535</v>
      </c>
      <c r="F70" s="270">
        <v>202500000027521</v>
      </c>
      <c r="G70" s="100" t="s">
        <v>536</v>
      </c>
      <c r="H70" s="100" t="s">
        <v>537</v>
      </c>
      <c r="I70" s="100" t="s">
        <v>538</v>
      </c>
      <c r="J70" s="114"/>
      <c r="K70" s="121" t="s">
        <v>550</v>
      </c>
      <c r="L70" s="114"/>
      <c r="M70" s="114" t="s">
        <v>371</v>
      </c>
      <c r="N70" s="109">
        <v>1</v>
      </c>
      <c r="O70" s="114">
        <v>0</v>
      </c>
      <c r="P70" s="114">
        <v>0</v>
      </c>
      <c r="Q70" s="114">
        <v>0</v>
      </c>
      <c r="R70" s="114">
        <v>0</v>
      </c>
      <c r="S70" s="114">
        <f t="shared" si="4"/>
        <v>0</v>
      </c>
      <c r="T70" s="116">
        <f t="shared" si="5"/>
        <v>0</v>
      </c>
      <c r="U70" s="111">
        <v>45658</v>
      </c>
      <c r="V70" s="111">
        <v>45992</v>
      </c>
      <c r="W70" s="114">
        <v>365</v>
      </c>
      <c r="X70" s="241"/>
      <c r="Y70" s="114" t="s">
        <v>385</v>
      </c>
      <c r="Z70" s="114" t="s">
        <v>333</v>
      </c>
      <c r="AA70" s="252"/>
      <c r="AB70" s="252"/>
      <c r="AC70" s="223"/>
      <c r="AD70" s="241"/>
      <c r="AE70" s="271"/>
      <c r="AF70" s="271"/>
      <c r="AG70" s="258"/>
      <c r="AH70" s="272"/>
      <c r="AI70" s="271"/>
      <c r="AJ70" s="271"/>
      <c r="AK70" s="271"/>
      <c r="AL70" s="271"/>
      <c r="AM70" s="271"/>
      <c r="AN70" s="258"/>
      <c r="AO70" s="241"/>
      <c r="AP70" s="271"/>
      <c r="AQ70" s="271"/>
      <c r="AR70" s="271"/>
      <c r="AS70" s="271"/>
      <c r="AT70" s="271"/>
      <c r="AU70" s="271"/>
      <c r="AV70" s="271"/>
      <c r="AW70" s="271"/>
      <c r="AX70" s="223"/>
      <c r="AY70" s="271"/>
      <c r="AZ70" s="271"/>
      <c r="BA70" s="271"/>
      <c r="BB70" s="271"/>
      <c r="BC70" s="190"/>
      <c r="BD70" s="271"/>
      <c r="BE70" s="190"/>
      <c r="BF70" s="114"/>
      <c r="BG70" s="225"/>
    </row>
    <row r="71" spans="1:59" s="97" customFormat="1" ht="65.099999999999994" customHeight="1">
      <c r="A71" s="242" t="s">
        <v>293</v>
      </c>
      <c r="B71" s="113" t="s">
        <v>250</v>
      </c>
      <c r="C71" s="114" t="s">
        <v>330</v>
      </c>
      <c r="D71" s="70" t="s">
        <v>314</v>
      </c>
      <c r="E71" s="100" t="s">
        <v>535</v>
      </c>
      <c r="F71" s="270">
        <v>202500000027521</v>
      </c>
      <c r="G71" s="100" t="s">
        <v>536</v>
      </c>
      <c r="H71" s="121" t="s">
        <v>551</v>
      </c>
      <c r="I71" s="121" t="s">
        <v>552</v>
      </c>
      <c r="J71" s="114"/>
      <c r="K71" s="121" t="s">
        <v>553</v>
      </c>
      <c r="L71" s="114"/>
      <c r="M71" s="114" t="s">
        <v>371</v>
      </c>
      <c r="N71" s="109">
        <v>20</v>
      </c>
      <c r="O71" s="114">
        <v>0</v>
      </c>
      <c r="P71" s="114">
        <v>0</v>
      </c>
      <c r="Q71" s="114">
        <v>0</v>
      </c>
      <c r="R71" s="114">
        <v>0</v>
      </c>
      <c r="S71" s="114">
        <f t="shared" si="4"/>
        <v>0</v>
      </c>
      <c r="T71" s="116">
        <f t="shared" si="5"/>
        <v>0</v>
      </c>
      <c r="U71" s="111">
        <v>45658</v>
      </c>
      <c r="V71" s="111">
        <v>45992</v>
      </c>
      <c r="W71" s="114">
        <v>365</v>
      </c>
      <c r="X71" s="241"/>
      <c r="Y71" s="114" t="s">
        <v>385</v>
      </c>
      <c r="Z71" s="114" t="s">
        <v>333</v>
      </c>
      <c r="AA71" s="252"/>
      <c r="AB71" s="252"/>
      <c r="AC71" s="223"/>
      <c r="AD71" s="241"/>
      <c r="AE71" s="271"/>
      <c r="AF71" s="271"/>
      <c r="AG71" s="258"/>
      <c r="AH71" s="272"/>
      <c r="AI71" s="271"/>
      <c r="AJ71" s="271"/>
      <c r="AK71" s="271"/>
      <c r="AL71" s="271"/>
      <c r="AM71" s="271"/>
      <c r="AN71" s="258"/>
      <c r="AO71" s="241"/>
      <c r="AP71" s="271"/>
      <c r="AQ71" s="271"/>
      <c r="AR71" s="271"/>
      <c r="AS71" s="271"/>
      <c r="AT71" s="271"/>
      <c r="AU71" s="271"/>
      <c r="AV71" s="271"/>
      <c r="AW71" s="271"/>
      <c r="AX71" s="223"/>
      <c r="AY71" s="271"/>
      <c r="AZ71" s="271"/>
      <c r="BA71" s="271"/>
      <c r="BB71" s="271"/>
      <c r="BC71" s="190"/>
      <c r="BD71" s="271"/>
      <c r="BE71" s="190"/>
      <c r="BF71" s="114"/>
      <c r="BG71" s="225"/>
    </row>
    <row r="72" spans="1:59" s="97" customFormat="1" ht="65.099999999999994" customHeight="1">
      <c r="A72" s="242" t="s">
        <v>293</v>
      </c>
      <c r="B72" s="113" t="s">
        <v>250</v>
      </c>
      <c r="C72" s="114" t="s">
        <v>330</v>
      </c>
      <c r="D72" s="70" t="s">
        <v>314</v>
      </c>
      <c r="E72" s="100" t="s">
        <v>535</v>
      </c>
      <c r="F72" s="270">
        <v>202500000027521</v>
      </c>
      <c r="G72" s="100" t="s">
        <v>536</v>
      </c>
      <c r="H72" s="121" t="s">
        <v>551</v>
      </c>
      <c r="I72" s="121" t="s">
        <v>552</v>
      </c>
      <c r="J72" s="114"/>
      <c r="K72" s="121" t="s">
        <v>554</v>
      </c>
      <c r="L72" s="114"/>
      <c r="M72" s="114" t="s">
        <v>371</v>
      </c>
      <c r="N72" s="109">
        <v>20</v>
      </c>
      <c r="O72" s="114">
        <v>0</v>
      </c>
      <c r="P72" s="114">
        <v>0</v>
      </c>
      <c r="Q72" s="114">
        <v>0</v>
      </c>
      <c r="R72" s="114">
        <v>0</v>
      </c>
      <c r="S72" s="114">
        <f t="shared" si="4"/>
        <v>0</v>
      </c>
      <c r="T72" s="116">
        <f t="shared" si="5"/>
        <v>0</v>
      </c>
      <c r="U72" s="111">
        <v>45658</v>
      </c>
      <c r="V72" s="111">
        <v>45992</v>
      </c>
      <c r="W72" s="114">
        <v>365</v>
      </c>
      <c r="X72" s="241"/>
      <c r="Y72" s="114" t="s">
        <v>385</v>
      </c>
      <c r="Z72" s="114" t="s">
        <v>333</v>
      </c>
      <c r="AA72" s="252"/>
      <c r="AB72" s="252"/>
      <c r="AC72" s="223"/>
      <c r="AD72" s="241"/>
      <c r="AE72" s="271"/>
      <c r="AF72" s="271"/>
      <c r="AG72" s="258"/>
      <c r="AH72" s="272"/>
      <c r="AI72" s="271"/>
      <c r="AJ72" s="271"/>
      <c r="AK72" s="271"/>
      <c r="AL72" s="271"/>
      <c r="AM72" s="271"/>
      <c r="AN72" s="258"/>
      <c r="AO72" s="241"/>
      <c r="AP72" s="271"/>
      <c r="AQ72" s="271"/>
      <c r="AR72" s="271"/>
      <c r="AS72" s="271"/>
      <c r="AT72" s="271"/>
      <c r="AU72" s="271"/>
      <c r="AV72" s="271"/>
      <c r="AW72" s="271"/>
      <c r="AX72" s="223"/>
      <c r="AY72" s="271"/>
      <c r="AZ72" s="271"/>
      <c r="BA72" s="271"/>
      <c r="BB72" s="271"/>
      <c r="BC72" s="190"/>
      <c r="BD72" s="271"/>
      <c r="BE72" s="190"/>
      <c r="BF72" s="114"/>
      <c r="BG72" s="225"/>
    </row>
    <row r="73" spans="1:59" s="97" customFormat="1" ht="65.099999999999994" customHeight="1">
      <c r="A73" s="254" t="s">
        <v>557</v>
      </c>
      <c r="B73" s="254"/>
      <c r="C73" s="254"/>
      <c r="D73" s="254"/>
      <c r="E73" s="254"/>
      <c r="F73" s="254"/>
      <c r="G73" s="254"/>
      <c r="H73" s="254"/>
      <c r="I73" s="254"/>
      <c r="J73" s="254"/>
      <c r="K73" s="254"/>
      <c r="L73" s="254"/>
      <c r="M73" s="254"/>
      <c r="N73" s="254"/>
      <c r="O73" s="254"/>
      <c r="P73" s="254"/>
      <c r="Q73" s="254"/>
      <c r="R73" s="254"/>
      <c r="S73" s="254"/>
      <c r="T73" s="105">
        <f>+AVERAGE(T56:T72)</f>
        <v>0</v>
      </c>
      <c r="U73" s="114"/>
      <c r="V73" s="114"/>
      <c r="W73" s="114"/>
      <c r="X73" s="241"/>
      <c r="Y73" s="114"/>
      <c r="Z73" s="114"/>
      <c r="AA73" s="106"/>
      <c r="AB73" s="95"/>
      <c r="AC73" s="114"/>
      <c r="AD73" s="114"/>
      <c r="AE73" s="107"/>
      <c r="AF73" s="114"/>
      <c r="AG73" s="114"/>
      <c r="AH73" s="114"/>
      <c r="AI73" s="117"/>
      <c r="AJ73" s="117"/>
      <c r="AK73" s="117"/>
      <c r="AL73" s="117"/>
      <c r="AM73" s="117"/>
      <c r="AN73" s="117"/>
      <c r="AO73" s="113"/>
      <c r="AP73" s="114"/>
      <c r="AQ73" s="114"/>
      <c r="AR73" s="114"/>
      <c r="AS73" s="114"/>
      <c r="AT73" s="114"/>
      <c r="AU73" s="114"/>
      <c r="AV73" s="114"/>
      <c r="AW73" s="114"/>
      <c r="AX73" s="114"/>
      <c r="AY73" s="114"/>
      <c r="AZ73" s="114"/>
      <c r="BA73" s="114"/>
      <c r="BB73" s="114"/>
      <c r="BC73" s="114"/>
      <c r="BD73" s="114"/>
      <c r="BE73" s="114"/>
      <c r="BF73" s="114"/>
      <c r="BG73" s="225"/>
    </row>
    <row r="74" spans="1:59" ht="65.099999999999994" customHeight="1">
      <c r="A74" s="70" t="s">
        <v>294</v>
      </c>
      <c r="B74" s="100" t="s">
        <v>251</v>
      </c>
      <c r="C74" s="114" t="s">
        <v>327</v>
      </c>
      <c r="D74" s="113" t="s">
        <v>315</v>
      </c>
      <c r="E74" s="113" t="s">
        <v>252</v>
      </c>
      <c r="F74" s="113" t="s">
        <v>491</v>
      </c>
      <c r="G74" s="100" t="s">
        <v>253</v>
      </c>
      <c r="H74" s="100" t="s">
        <v>254</v>
      </c>
      <c r="I74" s="120" t="s">
        <v>255</v>
      </c>
      <c r="J74" s="116">
        <v>0.5</v>
      </c>
      <c r="K74" s="273" t="s">
        <v>261</v>
      </c>
      <c r="L74" s="114"/>
      <c r="M74" s="114" t="s">
        <v>371</v>
      </c>
      <c r="N74" s="109">
        <v>4</v>
      </c>
      <c r="O74" s="114">
        <v>0</v>
      </c>
      <c r="P74" s="114">
        <v>0</v>
      </c>
      <c r="Q74" s="114">
        <v>0</v>
      </c>
      <c r="R74" s="114">
        <v>0</v>
      </c>
      <c r="S74" s="114">
        <f t="shared" si="0"/>
        <v>0</v>
      </c>
      <c r="T74" s="246">
        <f t="shared" si="1"/>
        <v>0</v>
      </c>
      <c r="U74" s="114" t="s">
        <v>400</v>
      </c>
      <c r="V74" s="114" t="s">
        <v>332</v>
      </c>
      <c r="W74" s="114">
        <v>150</v>
      </c>
      <c r="X74" s="241"/>
      <c r="Y74" s="114" t="s">
        <v>385</v>
      </c>
      <c r="Z74" s="114" t="s">
        <v>333</v>
      </c>
      <c r="AA74" s="252" t="s">
        <v>350</v>
      </c>
      <c r="AB74" s="252" t="s">
        <v>353</v>
      </c>
      <c r="AC74" s="114" t="s">
        <v>338</v>
      </c>
      <c r="AD74" s="223"/>
      <c r="AE74" s="224">
        <v>500000000</v>
      </c>
      <c r="AF74" s="114"/>
      <c r="AG74" s="114" t="s">
        <v>53</v>
      </c>
      <c r="AH74" s="114" t="s">
        <v>400</v>
      </c>
      <c r="AI74" s="209">
        <v>500000000</v>
      </c>
      <c r="AJ74" s="209">
        <v>500000000</v>
      </c>
      <c r="AK74" s="209">
        <v>500000000</v>
      </c>
      <c r="AL74" s="209">
        <v>500000000</v>
      </c>
      <c r="AM74" s="209">
        <v>500000000</v>
      </c>
      <c r="AN74" s="209" t="s">
        <v>370</v>
      </c>
      <c r="AO74" s="241" t="s">
        <v>252</v>
      </c>
      <c r="AP74" s="210">
        <v>0</v>
      </c>
      <c r="AQ74" s="190">
        <f>+AP74/AJ74</f>
        <v>0</v>
      </c>
      <c r="AR74" s="210">
        <v>0</v>
      </c>
      <c r="AS74" s="190">
        <f>+AR74/AJ74</f>
        <v>0</v>
      </c>
      <c r="AT74" s="210">
        <v>30661459.68</v>
      </c>
      <c r="AU74" s="190">
        <f>+AT74/AK74</f>
        <v>6.1322919359999999E-2</v>
      </c>
      <c r="AV74" s="210">
        <v>0</v>
      </c>
      <c r="AW74" s="190">
        <f>+AV74/AK74</f>
        <v>0</v>
      </c>
      <c r="AX74" s="210">
        <v>30661459.68</v>
      </c>
      <c r="AY74" s="190">
        <f>+AX74/AL74</f>
        <v>6.1322919359999999E-2</v>
      </c>
      <c r="AZ74" s="223">
        <v>0</v>
      </c>
      <c r="BA74" s="190">
        <f>+AZ74/AL74</f>
        <v>0</v>
      </c>
      <c r="BB74" s="210">
        <v>431486915.68000001</v>
      </c>
      <c r="BC74" s="190">
        <f>+BB74/AM74</f>
        <v>0.86297383136000005</v>
      </c>
      <c r="BD74" s="210">
        <v>207024660.31999999</v>
      </c>
      <c r="BE74" s="190">
        <f>+BD74/AM74</f>
        <v>0.41404932064</v>
      </c>
      <c r="BF74" s="114"/>
    </row>
    <row r="75" spans="1:59" ht="65.099999999999994" customHeight="1">
      <c r="A75" s="70" t="s">
        <v>294</v>
      </c>
      <c r="B75" s="100" t="s">
        <v>251</v>
      </c>
      <c r="C75" s="114" t="s">
        <v>327</v>
      </c>
      <c r="D75" s="113" t="s">
        <v>315</v>
      </c>
      <c r="E75" s="113" t="s">
        <v>252</v>
      </c>
      <c r="F75" s="113" t="s">
        <v>491</v>
      </c>
      <c r="G75" s="100" t="s">
        <v>253</v>
      </c>
      <c r="H75" s="100" t="s">
        <v>254</v>
      </c>
      <c r="I75" s="120" t="s">
        <v>255</v>
      </c>
      <c r="J75" s="116">
        <v>0.1</v>
      </c>
      <c r="K75" s="273" t="s">
        <v>262</v>
      </c>
      <c r="L75" s="114"/>
      <c r="M75" s="114" t="s">
        <v>372</v>
      </c>
      <c r="N75" s="109">
        <v>1</v>
      </c>
      <c r="O75" s="114">
        <v>0</v>
      </c>
      <c r="P75" s="114">
        <v>0</v>
      </c>
      <c r="Q75" s="114">
        <v>0</v>
      </c>
      <c r="R75" s="114">
        <v>0</v>
      </c>
      <c r="S75" s="114">
        <f t="shared" si="0"/>
        <v>0</v>
      </c>
      <c r="T75" s="246">
        <f t="shared" si="1"/>
        <v>0</v>
      </c>
      <c r="U75" s="114" t="s">
        <v>400</v>
      </c>
      <c r="V75" s="114" t="s">
        <v>332</v>
      </c>
      <c r="W75" s="114">
        <v>150</v>
      </c>
      <c r="X75" s="241"/>
      <c r="Y75" s="114" t="s">
        <v>385</v>
      </c>
      <c r="Z75" s="114" t="s">
        <v>333</v>
      </c>
      <c r="AA75" s="252"/>
      <c r="AB75" s="252"/>
      <c r="AC75" s="114" t="s">
        <v>338</v>
      </c>
      <c r="AD75" s="223"/>
      <c r="AE75" s="224"/>
      <c r="AF75" s="114"/>
      <c r="AG75" s="114" t="s">
        <v>53</v>
      </c>
      <c r="AH75" s="114" t="s">
        <v>400</v>
      </c>
      <c r="AI75" s="251"/>
      <c r="AJ75" s="251"/>
      <c r="AK75" s="251"/>
      <c r="AL75" s="251"/>
      <c r="AM75" s="251"/>
      <c r="AN75" s="251"/>
      <c r="AO75" s="241"/>
      <c r="AP75" s="210"/>
      <c r="AQ75" s="190"/>
      <c r="AR75" s="210"/>
      <c r="AS75" s="190"/>
      <c r="AT75" s="210"/>
      <c r="AU75" s="190"/>
      <c r="AV75" s="210"/>
      <c r="AW75" s="190"/>
      <c r="AX75" s="210"/>
      <c r="AY75" s="190"/>
      <c r="AZ75" s="223"/>
      <c r="BA75" s="190"/>
      <c r="BB75" s="210"/>
      <c r="BC75" s="190"/>
      <c r="BD75" s="210"/>
      <c r="BE75" s="190"/>
      <c r="BF75" s="114"/>
    </row>
    <row r="76" spans="1:59" ht="65.099999999999994" customHeight="1">
      <c r="A76" s="70" t="s">
        <v>294</v>
      </c>
      <c r="B76" s="100" t="s">
        <v>251</v>
      </c>
      <c r="C76" s="114" t="s">
        <v>327</v>
      </c>
      <c r="D76" s="113" t="s">
        <v>315</v>
      </c>
      <c r="E76" s="113" t="s">
        <v>252</v>
      </c>
      <c r="F76" s="113" t="s">
        <v>491</v>
      </c>
      <c r="G76" s="100" t="s">
        <v>253</v>
      </c>
      <c r="H76" s="100" t="s">
        <v>254</v>
      </c>
      <c r="I76" s="120" t="s">
        <v>255</v>
      </c>
      <c r="J76" s="116">
        <v>0.1</v>
      </c>
      <c r="K76" s="273" t="s">
        <v>233</v>
      </c>
      <c r="L76" s="114"/>
      <c r="M76" s="114" t="s">
        <v>371</v>
      </c>
      <c r="N76" s="109">
        <v>2</v>
      </c>
      <c r="O76" s="114">
        <v>0</v>
      </c>
      <c r="P76" s="114">
        <v>0</v>
      </c>
      <c r="Q76" s="114">
        <v>0</v>
      </c>
      <c r="R76" s="114">
        <v>0</v>
      </c>
      <c r="S76" s="114">
        <f t="shared" si="0"/>
        <v>0</v>
      </c>
      <c r="T76" s="246">
        <f t="shared" si="1"/>
        <v>0</v>
      </c>
      <c r="U76" s="114" t="s">
        <v>400</v>
      </c>
      <c r="V76" s="114" t="s">
        <v>332</v>
      </c>
      <c r="W76" s="114">
        <v>150</v>
      </c>
      <c r="X76" s="241"/>
      <c r="Y76" s="114" t="s">
        <v>385</v>
      </c>
      <c r="Z76" s="114" t="s">
        <v>333</v>
      </c>
      <c r="AA76" s="252" t="s">
        <v>352</v>
      </c>
      <c r="AB76" s="252" t="s">
        <v>354</v>
      </c>
      <c r="AC76" s="114" t="s">
        <v>338</v>
      </c>
      <c r="AD76" s="223"/>
      <c r="AE76" s="224"/>
      <c r="AF76" s="114"/>
      <c r="AG76" s="114" t="s">
        <v>53</v>
      </c>
      <c r="AH76" s="114" t="s">
        <v>400</v>
      </c>
      <c r="AI76" s="251"/>
      <c r="AJ76" s="251"/>
      <c r="AK76" s="251"/>
      <c r="AL76" s="251"/>
      <c r="AM76" s="251"/>
      <c r="AN76" s="251"/>
      <c r="AO76" s="241"/>
      <c r="AP76" s="210"/>
      <c r="AQ76" s="190"/>
      <c r="AR76" s="210"/>
      <c r="AS76" s="190"/>
      <c r="AT76" s="210"/>
      <c r="AU76" s="190"/>
      <c r="AV76" s="210"/>
      <c r="AW76" s="190"/>
      <c r="AX76" s="210"/>
      <c r="AY76" s="190"/>
      <c r="AZ76" s="223"/>
      <c r="BA76" s="190"/>
      <c r="BB76" s="210"/>
      <c r="BC76" s="190"/>
      <c r="BD76" s="210"/>
      <c r="BE76" s="190"/>
      <c r="BF76" s="114"/>
    </row>
    <row r="77" spans="1:59" ht="65.099999999999994" customHeight="1">
      <c r="A77" s="70" t="s">
        <v>294</v>
      </c>
      <c r="B77" s="100" t="s">
        <v>251</v>
      </c>
      <c r="C77" s="114" t="s">
        <v>327</v>
      </c>
      <c r="D77" s="113" t="s">
        <v>315</v>
      </c>
      <c r="E77" s="113" t="s">
        <v>252</v>
      </c>
      <c r="F77" s="113" t="s">
        <v>491</v>
      </c>
      <c r="G77" s="100" t="s">
        <v>253</v>
      </c>
      <c r="H77" s="100" t="s">
        <v>254</v>
      </c>
      <c r="I77" s="120" t="s">
        <v>255</v>
      </c>
      <c r="J77" s="116">
        <v>0.1</v>
      </c>
      <c r="K77" s="273" t="s">
        <v>236</v>
      </c>
      <c r="L77" s="114"/>
      <c r="M77" s="114" t="s">
        <v>372</v>
      </c>
      <c r="N77" s="109">
        <v>1</v>
      </c>
      <c r="O77" s="114">
        <v>0</v>
      </c>
      <c r="P77" s="114">
        <v>0</v>
      </c>
      <c r="Q77" s="114">
        <v>0</v>
      </c>
      <c r="R77" s="114">
        <v>0</v>
      </c>
      <c r="S77" s="114">
        <f t="shared" si="0"/>
        <v>0</v>
      </c>
      <c r="T77" s="246">
        <f t="shared" si="1"/>
        <v>0</v>
      </c>
      <c r="U77" s="114" t="s">
        <v>400</v>
      </c>
      <c r="V77" s="114" t="s">
        <v>332</v>
      </c>
      <c r="W77" s="114">
        <v>150</v>
      </c>
      <c r="X77" s="241"/>
      <c r="Y77" s="114" t="s">
        <v>385</v>
      </c>
      <c r="Z77" s="114" t="s">
        <v>333</v>
      </c>
      <c r="AA77" s="252"/>
      <c r="AB77" s="252"/>
      <c r="AC77" s="114" t="s">
        <v>338</v>
      </c>
      <c r="AD77" s="223"/>
      <c r="AE77" s="224"/>
      <c r="AF77" s="114"/>
      <c r="AG77" s="114" t="s">
        <v>53</v>
      </c>
      <c r="AH77" s="114" t="s">
        <v>400</v>
      </c>
      <c r="AI77" s="251"/>
      <c r="AJ77" s="251"/>
      <c r="AK77" s="251"/>
      <c r="AL77" s="251"/>
      <c r="AM77" s="251"/>
      <c r="AN77" s="251"/>
      <c r="AO77" s="241"/>
      <c r="AP77" s="210"/>
      <c r="AQ77" s="190"/>
      <c r="AR77" s="210"/>
      <c r="AS77" s="190"/>
      <c r="AT77" s="210"/>
      <c r="AU77" s="190"/>
      <c r="AV77" s="210"/>
      <c r="AW77" s="190"/>
      <c r="AX77" s="210"/>
      <c r="AY77" s="190"/>
      <c r="AZ77" s="223"/>
      <c r="BA77" s="190"/>
      <c r="BB77" s="210"/>
      <c r="BC77" s="190"/>
      <c r="BD77" s="210"/>
      <c r="BE77" s="190"/>
      <c r="BF77" s="114"/>
    </row>
    <row r="78" spans="1:59" ht="65.099999999999994" customHeight="1">
      <c r="A78" s="70" t="s">
        <v>294</v>
      </c>
      <c r="B78" s="100" t="s">
        <v>251</v>
      </c>
      <c r="C78" s="114" t="s">
        <v>327</v>
      </c>
      <c r="D78" s="113" t="s">
        <v>315</v>
      </c>
      <c r="E78" s="113" t="s">
        <v>252</v>
      </c>
      <c r="F78" s="113" t="s">
        <v>491</v>
      </c>
      <c r="G78" s="100" t="s">
        <v>253</v>
      </c>
      <c r="H78" s="100" t="s">
        <v>254</v>
      </c>
      <c r="I78" s="120" t="s">
        <v>255</v>
      </c>
      <c r="J78" s="116">
        <v>0.05</v>
      </c>
      <c r="K78" s="273" t="s">
        <v>239</v>
      </c>
      <c r="L78" s="114"/>
      <c r="M78" s="114" t="s">
        <v>372</v>
      </c>
      <c r="N78" s="109">
        <v>1</v>
      </c>
      <c r="O78" s="114">
        <v>0</v>
      </c>
      <c r="P78" s="114">
        <v>0</v>
      </c>
      <c r="Q78" s="114">
        <v>0</v>
      </c>
      <c r="R78" s="114">
        <v>0</v>
      </c>
      <c r="S78" s="114">
        <f t="shared" si="0"/>
        <v>0</v>
      </c>
      <c r="T78" s="246">
        <f t="shared" si="1"/>
        <v>0</v>
      </c>
      <c r="U78" s="114" t="s">
        <v>400</v>
      </c>
      <c r="V78" s="114" t="s">
        <v>332</v>
      </c>
      <c r="W78" s="114">
        <v>150</v>
      </c>
      <c r="X78" s="241"/>
      <c r="Y78" s="114" t="s">
        <v>385</v>
      </c>
      <c r="Z78" s="114" t="s">
        <v>333</v>
      </c>
      <c r="AA78" s="252" t="s">
        <v>351</v>
      </c>
      <c r="AB78" s="252" t="s">
        <v>355</v>
      </c>
      <c r="AC78" s="114" t="s">
        <v>338</v>
      </c>
      <c r="AD78" s="223"/>
      <c r="AE78" s="224"/>
      <c r="AF78" s="114"/>
      <c r="AG78" s="114" t="s">
        <v>53</v>
      </c>
      <c r="AH78" s="114" t="s">
        <v>400</v>
      </c>
      <c r="AI78" s="251"/>
      <c r="AJ78" s="251"/>
      <c r="AK78" s="251"/>
      <c r="AL78" s="251"/>
      <c r="AM78" s="251"/>
      <c r="AN78" s="251"/>
      <c r="AO78" s="241"/>
      <c r="AP78" s="210"/>
      <c r="AQ78" s="190"/>
      <c r="AR78" s="210"/>
      <c r="AS78" s="190"/>
      <c r="AT78" s="210"/>
      <c r="AU78" s="190"/>
      <c r="AV78" s="210"/>
      <c r="AW78" s="190"/>
      <c r="AX78" s="210"/>
      <c r="AY78" s="190"/>
      <c r="AZ78" s="223"/>
      <c r="BA78" s="190"/>
      <c r="BB78" s="210"/>
      <c r="BC78" s="190"/>
      <c r="BD78" s="210"/>
      <c r="BE78" s="190"/>
      <c r="BF78" s="114"/>
    </row>
    <row r="79" spans="1:59" ht="65.099999999999994" customHeight="1">
      <c r="A79" s="70" t="s">
        <v>294</v>
      </c>
      <c r="B79" s="100" t="s">
        <v>251</v>
      </c>
      <c r="C79" s="114" t="s">
        <v>327</v>
      </c>
      <c r="D79" s="113" t="s">
        <v>315</v>
      </c>
      <c r="E79" s="113" t="s">
        <v>252</v>
      </c>
      <c r="F79" s="113" t="s">
        <v>491</v>
      </c>
      <c r="G79" s="100" t="s">
        <v>253</v>
      </c>
      <c r="H79" s="100" t="s">
        <v>254</v>
      </c>
      <c r="I79" s="120" t="s">
        <v>255</v>
      </c>
      <c r="J79" s="116">
        <v>0.15</v>
      </c>
      <c r="K79" s="273" t="s">
        <v>263</v>
      </c>
      <c r="L79" s="114"/>
      <c r="M79" s="114" t="s">
        <v>372</v>
      </c>
      <c r="N79" s="109">
        <v>30</v>
      </c>
      <c r="O79" s="114">
        <v>0</v>
      </c>
      <c r="P79" s="114">
        <v>0</v>
      </c>
      <c r="Q79" s="114">
        <v>0</v>
      </c>
      <c r="R79" s="114">
        <v>0</v>
      </c>
      <c r="S79" s="114">
        <f t="shared" si="0"/>
        <v>0</v>
      </c>
      <c r="T79" s="246">
        <f t="shared" si="1"/>
        <v>0</v>
      </c>
      <c r="U79" s="114" t="s">
        <v>400</v>
      </c>
      <c r="V79" s="114" t="s">
        <v>332</v>
      </c>
      <c r="W79" s="114">
        <v>150</v>
      </c>
      <c r="X79" s="241"/>
      <c r="Y79" s="114" t="s">
        <v>385</v>
      </c>
      <c r="Z79" s="114" t="s">
        <v>333</v>
      </c>
      <c r="AA79" s="252"/>
      <c r="AB79" s="252"/>
      <c r="AC79" s="114" t="s">
        <v>338</v>
      </c>
      <c r="AD79" s="223"/>
      <c r="AE79" s="224"/>
      <c r="AF79" s="114"/>
      <c r="AG79" s="114" t="s">
        <v>53</v>
      </c>
      <c r="AH79" s="114" t="s">
        <v>400</v>
      </c>
      <c r="AI79" s="251"/>
      <c r="AJ79" s="251"/>
      <c r="AK79" s="251"/>
      <c r="AL79" s="251"/>
      <c r="AM79" s="251"/>
      <c r="AN79" s="251"/>
      <c r="AO79" s="241"/>
      <c r="AP79" s="210"/>
      <c r="AQ79" s="190"/>
      <c r="AR79" s="210"/>
      <c r="AS79" s="190"/>
      <c r="AT79" s="210"/>
      <c r="AU79" s="190"/>
      <c r="AV79" s="210"/>
      <c r="AW79" s="190"/>
      <c r="AX79" s="210"/>
      <c r="AY79" s="190"/>
      <c r="AZ79" s="223"/>
      <c r="BA79" s="190"/>
      <c r="BB79" s="210"/>
      <c r="BC79" s="190"/>
      <c r="BD79" s="210"/>
      <c r="BE79" s="190"/>
      <c r="BF79" s="114"/>
    </row>
    <row r="80" spans="1:59" ht="65.099999999999994" customHeight="1">
      <c r="A80" s="254" t="s">
        <v>572</v>
      </c>
      <c r="B80" s="254"/>
      <c r="C80" s="254"/>
      <c r="D80" s="254"/>
      <c r="E80" s="254"/>
      <c r="F80" s="254"/>
      <c r="G80" s="254"/>
      <c r="H80" s="254"/>
      <c r="I80" s="254"/>
      <c r="J80" s="254"/>
      <c r="K80" s="254"/>
      <c r="L80" s="254"/>
      <c r="M80" s="254"/>
      <c r="N80" s="254"/>
      <c r="O80" s="254"/>
      <c r="P80" s="254"/>
      <c r="Q80" s="254"/>
      <c r="R80" s="254"/>
      <c r="S80" s="254"/>
      <c r="T80" s="105">
        <f>+AVERAGE(T74:T79)</f>
        <v>0</v>
      </c>
      <c r="U80" s="114"/>
      <c r="V80" s="114"/>
      <c r="W80" s="114"/>
      <c r="X80" s="241"/>
      <c r="Y80" s="114"/>
      <c r="Z80" s="114"/>
      <c r="AA80" s="95"/>
      <c r="AB80" s="95"/>
      <c r="AC80" s="114"/>
      <c r="AD80" s="114"/>
      <c r="AE80" s="107"/>
      <c r="AF80" s="114"/>
      <c r="AG80" s="114"/>
      <c r="AH80" s="114"/>
      <c r="AI80" s="110"/>
      <c r="AJ80" s="110"/>
      <c r="AK80" s="110"/>
      <c r="AL80" s="110"/>
      <c r="AM80" s="110"/>
      <c r="AN80" s="110"/>
      <c r="AO80" s="113"/>
      <c r="AP80" s="114"/>
      <c r="AQ80" s="114"/>
      <c r="AR80" s="114"/>
      <c r="AS80" s="114"/>
      <c r="AT80" s="114"/>
      <c r="AU80" s="114"/>
      <c r="AV80" s="114"/>
      <c r="AW80" s="114"/>
      <c r="AX80" s="114"/>
      <c r="AY80" s="114"/>
      <c r="AZ80" s="114"/>
      <c r="BA80" s="114"/>
      <c r="BB80" s="114"/>
      <c r="BC80" s="114"/>
      <c r="BD80" s="114"/>
      <c r="BE80" s="114"/>
      <c r="BF80" s="114"/>
    </row>
    <row r="81" spans="1:58" ht="65.099999999999994" customHeight="1">
      <c r="A81" s="242" t="s">
        <v>296</v>
      </c>
      <c r="B81" s="114" t="s">
        <v>265</v>
      </c>
      <c r="C81" s="114" t="s">
        <v>326</v>
      </c>
      <c r="D81" s="100" t="s">
        <v>316</v>
      </c>
      <c r="E81" s="113" t="s">
        <v>264</v>
      </c>
      <c r="F81" s="113" t="s">
        <v>492</v>
      </c>
      <c r="G81" s="113" t="s">
        <v>284</v>
      </c>
      <c r="H81" s="113" t="s">
        <v>266</v>
      </c>
      <c r="I81" s="100" t="s">
        <v>267</v>
      </c>
      <c r="J81" s="116">
        <v>0.5</v>
      </c>
      <c r="K81" s="273" t="s">
        <v>282</v>
      </c>
      <c r="L81" s="114"/>
      <c r="M81" s="114" t="s">
        <v>371</v>
      </c>
      <c r="N81" s="109">
        <v>5</v>
      </c>
      <c r="O81" s="114">
        <v>3</v>
      </c>
      <c r="P81" s="114">
        <v>1</v>
      </c>
      <c r="Q81" s="114">
        <v>0</v>
      </c>
      <c r="R81" s="114">
        <v>0</v>
      </c>
      <c r="S81" s="114">
        <f t="shared" si="0"/>
        <v>4</v>
      </c>
      <c r="T81" s="246">
        <f t="shared" si="1"/>
        <v>0.8</v>
      </c>
      <c r="U81" s="114" t="s">
        <v>400</v>
      </c>
      <c r="V81" s="114" t="s">
        <v>332</v>
      </c>
      <c r="W81" s="114">
        <v>150</v>
      </c>
      <c r="X81" s="241"/>
      <c r="Y81" s="114" t="s">
        <v>385</v>
      </c>
      <c r="Z81" s="114" t="s">
        <v>333</v>
      </c>
      <c r="AA81" s="252" t="s">
        <v>356</v>
      </c>
      <c r="AB81" s="252" t="s">
        <v>359</v>
      </c>
      <c r="AC81" s="114" t="s">
        <v>338</v>
      </c>
      <c r="AD81" s="223" t="s">
        <v>424</v>
      </c>
      <c r="AE81" s="224">
        <v>2500000000</v>
      </c>
      <c r="AF81" s="114"/>
      <c r="AG81" s="114" t="s">
        <v>53</v>
      </c>
      <c r="AH81" s="114" t="s">
        <v>400</v>
      </c>
      <c r="AI81" s="209">
        <v>2500000000</v>
      </c>
      <c r="AJ81" s="209">
        <v>2500000000</v>
      </c>
      <c r="AK81" s="209">
        <v>2500000000</v>
      </c>
      <c r="AL81" s="209">
        <v>2500000000</v>
      </c>
      <c r="AM81" s="209">
        <v>2500000000</v>
      </c>
      <c r="AN81" s="209" t="s">
        <v>370</v>
      </c>
      <c r="AO81" s="241" t="s">
        <v>264</v>
      </c>
      <c r="AP81" s="211">
        <v>1132760000</v>
      </c>
      <c r="AQ81" s="208">
        <f>+AP81/AJ81</f>
        <v>0.45310400000000001</v>
      </c>
      <c r="AR81" s="211">
        <v>528072078</v>
      </c>
      <c r="AS81" s="208">
        <f>+AR81/AJ81</f>
        <v>0.21122883119999999</v>
      </c>
      <c r="AT81" s="211">
        <v>1857116422.8299999</v>
      </c>
      <c r="AU81" s="208">
        <f>+AT81/AK81</f>
        <v>0.74284656913199998</v>
      </c>
      <c r="AV81" s="211">
        <v>1431630200</v>
      </c>
      <c r="AW81" s="208">
        <f>+AV81/AK81</f>
        <v>0.57265208000000001</v>
      </c>
      <c r="AX81" s="211">
        <v>1907696422</v>
      </c>
      <c r="AY81" s="190">
        <f>+AX81/2500000000</f>
        <v>0.76307856880000002</v>
      </c>
      <c r="AZ81" s="211">
        <v>1523500200</v>
      </c>
      <c r="BA81" s="190">
        <f>+AZ81/2500000000</f>
        <v>0.60940008000000001</v>
      </c>
      <c r="BB81" s="210">
        <v>2062428205.3399999</v>
      </c>
      <c r="BC81" s="190">
        <f>+BB81/AM81</f>
        <v>0.82497128213600002</v>
      </c>
      <c r="BD81" s="210">
        <v>2058190971.5999999</v>
      </c>
      <c r="BE81" s="190">
        <f>+BD81/AM81</f>
        <v>0.82327638863999997</v>
      </c>
      <c r="BF81" s="114"/>
    </row>
    <row r="82" spans="1:58" ht="65.099999999999994" customHeight="1">
      <c r="A82" s="242" t="s">
        <v>296</v>
      </c>
      <c r="B82" s="114" t="s">
        <v>265</v>
      </c>
      <c r="C82" s="114" t="s">
        <v>326</v>
      </c>
      <c r="D82" s="100" t="s">
        <v>316</v>
      </c>
      <c r="E82" s="113" t="s">
        <v>264</v>
      </c>
      <c r="F82" s="113" t="s">
        <v>492</v>
      </c>
      <c r="G82" s="113" t="s">
        <v>284</v>
      </c>
      <c r="H82" s="113" t="s">
        <v>266</v>
      </c>
      <c r="I82" s="100" t="s">
        <v>267</v>
      </c>
      <c r="J82" s="116">
        <v>0.2</v>
      </c>
      <c r="K82" s="273" t="s">
        <v>262</v>
      </c>
      <c r="L82" s="114"/>
      <c r="M82" s="114" t="s">
        <v>372</v>
      </c>
      <c r="N82" s="109">
        <v>1</v>
      </c>
      <c r="O82" s="114">
        <v>1</v>
      </c>
      <c r="P82" s="114">
        <v>0</v>
      </c>
      <c r="Q82" s="114">
        <v>0</v>
      </c>
      <c r="R82" s="114">
        <v>0</v>
      </c>
      <c r="S82" s="114">
        <f t="shared" si="0"/>
        <v>1</v>
      </c>
      <c r="T82" s="246">
        <f t="shared" si="1"/>
        <v>1</v>
      </c>
      <c r="U82" s="114" t="s">
        <v>400</v>
      </c>
      <c r="V82" s="114" t="s">
        <v>332</v>
      </c>
      <c r="W82" s="114">
        <v>150</v>
      </c>
      <c r="X82" s="241"/>
      <c r="Y82" s="114" t="s">
        <v>385</v>
      </c>
      <c r="Z82" s="114" t="s">
        <v>333</v>
      </c>
      <c r="AA82" s="252"/>
      <c r="AB82" s="252"/>
      <c r="AC82" s="114" t="s">
        <v>338</v>
      </c>
      <c r="AD82" s="223"/>
      <c r="AE82" s="224"/>
      <c r="AF82" s="114"/>
      <c r="AG82" s="114" t="s">
        <v>53</v>
      </c>
      <c r="AH82" s="114" t="s">
        <v>400</v>
      </c>
      <c r="AI82" s="251"/>
      <c r="AJ82" s="251"/>
      <c r="AK82" s="251"/>
      <c r="AL82" s="251"/>
      <c r="AM82" s="251"/>
      <c r="AN82" s="251"/>
      <c r="AO82" s="241"/>
      <c r="AP82" s="211"/>
      <c r="AQ82" s="208"/>
      <c r="AR82" s="211"/>
      <c r="AS82" s="208"/>
      <c r="AT82" s="211"/>
      <c r="AU82" s="208"/>
      <c r="AV82" s="211"/>
      <c r="AW82" s="208"/>
      <c r="AX82" s="211"/>
      <c r="AY82" s="190"/>
      <c r="AZ82" s="211"/>
      <c r="BA82" s="190"/>
      <c r="BB82" s="210"/>
      <c r="BC82" s="190"/>
      <c r="BD82" s="210"/>
      <c r="BE82" s="190"/>
      <c r="BF82" s="114"/>
    </row>
    <row r="83" spans="1:58" ht="65.099999999999994" customHeight="1">
      <c r="A83" s="242" t="s">
        <v>296</v>
      </c>
      <c r="B83" s="114" t="s">
        <v>265</v>
      </c>
      <c r="C83" s="114" t="s">
        <v>326</v>
      </c>
      <c r="D83" s="100" t="s">
        <v>316</v>
      </c>
      <c r="E83" s="113" t="s">
        <v>264</v>
      </c>
      <c r="F83" s="113" t="s">
        <v>492</v>
      </c>
      <c r="G83" s="113" t="s">
        <v>284</v>
      </c>
      <c r="H83" s="113" t="s">
        <v>266</v>
      </c>
      <c r="I83" s="100" t="s">
        <v>267</v>
      </c>
      <c r="J83" s="116">
        <v>0</v>
      </c>
      <c r="K83" s="273" t="s">
        <v>268</v>
      </c>
      <c r="L83" s="114"/>
      <c r="M83" s="114" t="s">
        <v>372</v>
      </c>
      <c r="N83" s="109">
        <v>1</v>
      </c>
      <c r="O83" s="114">
        <v>1</v>
      </c>
      <c r="P83" s="114">
        <v>0</v>
      </c>
      <c r="Q83" s="114">
        <v>0</v>
      </c>
      <c r="R83" s="114">
        <v>0</v>
      </c>
      <c r="S83" s="114">
        <f t="shared" si="0"/>
        <v>1</v>
      </c>
      <c r="T83" s="246">
        <f t="shared" si="1"/>
        <v>1</v>
      </c>
      <c r="U83" s="114" t="s">
        <v>400</v>
      </c>
      <c r="V83" s="114" t="s">
        <v>332</v>
      </c>
      <c r="W83" s="114">
        <v>150</v>
      </c>
      <c r="X83" s="241"/>
      <c r="Y83" s="114" t="s">
        <v>385</v>
      </c>
      <c r="Z83" s="114" t="s">
        <v>333</v>
      </c>
      <c r="AA83" s="252" t="s">
        <v>358</v>
      </c>
      <c r="AB83" s="252" t="s">
        <v>360</v>
      </c>
      <c r="AC83" s="114" t="s">
        <v>338</v>
      </c>
      <c r="AD83" s="223"/>
      <c r="AE83" s="224"/>
      <c r="AF83" s="114"/>
      <c r="AG83" s="114" t="s">
        <v>53</v>
      </c>
      <c r="AH83" s="114" t="s">
        <v>400</v>
      </c>
      <c r="AI83" s="251"/>
      <c r="AJ83" s="251"/>
      <c r="AK83" s="251"/>
      <c r="AL83" s="251"/>
      <c r="AM83" s="251"/>
      <c r="AN83" s="251"/>
      <c r="AO83" s="241"/>
      <c r="AP83" s="211"/>
      <c r="AQ83" s="208"/>
      <c r="AR83" s="211"/>
      <c r="AS83" s="208"/>
      <c r="AT83" s="211"/>
      <c r="AU83" s="208"/>
      <c r="AV83" s="211"/>
      <c r="AW83" s="208"/>
      <c r="AX83" s="211"/>
      <c r="AY83" s="190"/>
      <c r="AZ83" s="211"/>
      <c r="BA83" s="190"/>
      <c r="BB83" s="210"/>
      <c r="BC83" s="190"/>
      <c r="BD83" s="210"/>
      <c r="BE83" s="190"/>
      <c r="BF83" s="114"/>
    </row>
    <row r="84" spans="1:58" ht="65.099999999999994" customHeight="1">
      <c r="A84" s="242" t="s">
        <v>297</v>
      </c>
      <c r="B84" s="114" t="s">
        <v>265</v>
      </c>
      <c r="C84" s="114" t="s">
        <v>326</v>
      </c>
      <c r="D84" s="100" t="s">
        <v>317</v>
      </c>
      <c r="E84" s="113" t="s">
        <v>264</v>
      </c>
      <c r="F84" s="113" t="s">
        <v>492</v>
      </c>
      <c r="G84" s="113" t="s">
        <v>284</v>
      </c>
      <c r="H84" s="113" t="s">
        <v>266</v>
      </c>
      <c r="I84" s="100" t="s">
        <v>267</v>
      </c>
      <c r="J84" s="116">
        <v>0</v>
      </c>
      <c r="K84" s="273" t="s">
        <v>243</v>
      </c>
      <c r="L84" s="114"/>
      <c r="M84" s="114" t="s">
        <v>372</v>
      </c>
      <c r="N84" s="109">
        <v>1</v>
      </c>
      <c r="O84" s="114">
        <v>1</v>
      </c>
      <c r="P84" s="114">
        <v>0</v>
      </c>
      <c r="Q84" s="114">
        <v>0</v>
      </c>
      <c r="R84" s="114">
        <v>0</v>
      </c>
      <c r="S84" s="114">
        <f t="shared" si="0"/>
        <v>1</v>
      </c>
      <c r="T84" s="246">
        <f t="shared" si="1"/>
        <v>1</v>
      </c>
      <c r="U84" s="114" t="s">
        <v>400</v>
      </c>
      <c r="V84" s="114" t="s">
        <v>332</v>
      </c>
      <c r="W84" s="114">
        <v>150</v>
      </c>
      <c r="X84" s="241"/>
      <c r="Y84" s="114" t="s">
        <v>385</v>
      </c>
      <c r="Z84" s="114" t="s">
        <v>333</v>
      </c>
      <c r="AA84" s="252"/>
      <c r="AB84" s="252"/>
      <c r="AC84" s="114" t="s">
        <v>338</v>
      </c>
      <c r="AD84" s="223"/>
      <c r="AE84" s="224"/>
      <c r="AF84" s="114"/>
      <c r="AG84" s="114" t="s">
        <v>53</v>
      </c>
      <c r="AH84" s="114" t="s">
        <v>400</v>
      </c>
      <c r="AI84" s="251"/>
      <c r="AJ84" s="251"/>
      <c r="AK84" s="251"/>
      <c r="AL84" s="251"/>
      <c r="AM84" s="251"/>
      <c r="AN84" s="251"/>
      <c r="AO84" s="241"/>
      <c r="AP84" s="211"/>
      <c r="AQ84" s="208"/>
      <c r="AR84" s="211"/>
      <c r="AS84" s="208"/>
      <c r="AT84" s="211"/>
      <c r="AU84" s="208"/>
      <c r="AV84" s="211"/>
      <c r="AW84" s="208"/>
      <c r="AX84" s="211"/>
      <c r="AY84" s="190"/>
      <c r="AZ84" s="211"/>
      <c r="BA84" s="190"/>
      <c r="BB84" s="210"/>
      <c r="BC84" s="190"/>
      <c r="BD84" s="210"/>
      <c r="BE84" s="190"/>
      <c r="BF84" s="114"/>
    </row>
    <row r="85" spans="1:58" ht="65.099999999999994" customHeight="1">
      <c r="A85" s="242" t="s">
        <v>297</v>
      </c>
      <c r="B85" s="114" t="s">
        <v>265</v>
      </c>
      <c r="C85" s="114" t="s">
        <v>326</v>
      </c>
      <c r="D85" s="100" t="s">
        <v>317</v>
      </c>
      <c r="E85" s="113" t="s">
        <v>264</v>
      </c>
      <c r="F85" s="113" t="s">
        <v>492</v>
      </c>
      <c r="G85" s="113" t="s">
        <v>284</v>
      </c>
      <c r="H85" s="113" t="s">
        <v>266</v>
      </c>
      <c r="I85" s="100" t="s">
        <v>267</v>
      </c>
      <c r="J85" s="116">
        <v>0.3</v>
      </c>
      <c r="K85" s="273" t="s">
        <v>269</v>
      </c>
      <c r="L85" s="114"/>
      <c r="M85" s="114" t="s">
        <v>371</v>
      </c>
      <c r="N85" s="109">
        <v>3</v>
      </c>
      <c r="O85" s="114">
        <v>0</v>
      </c>
      <c r="P85" s="114">
        <v>0</v>
      </c>
      <c r="Q85" s="114">
        <v>0</v>
      </c>
      <c r="R85" s="114">
        <v>0</v>
      </c>
      <c r="S85" s="114">
        <f t="shared" si="0"/>
        <v>0</v>
      </c>
      <c r="T85" s="246">
        <f t="shared" si="1"/>
        <v>0</v>
      </c>
      <c r="U85" s="114" t="s">
        <v>400</v>
      </c>
      <c r="V85" s="114" t="s">
        <v>332</v>
      </c>
      <c r="W85" s="114">
        <v>150</v>
      </c>
      <c r="X85" s="241"/>
      <c r="Y85" s="114" t="s">
        <v>385</v>
      </c>
      <c r="Z85" s="114" t="s">
        <v>333</v>
      </c>
      <c r="AA85" s="252" t="s">
        <v>357</v>
      </c>
      <c r="AB85" s="252" t="s">
        <v>361</v>
      </c>
      <c r="AC85" s="114" t="s">
        <v>338</v>
      </c>
      <c r="AD85" s="223"/>
      <c r="AE85" s="224"/>
      <c r="AF85" s="114"/>
      <c r="AG85" s="114" t="s">
        <v>53</v>
      </c>
      <c r="AH85" s="114" t="s">
        <v>400</v>
      </c>
      <c r="AI85" s="251"/>
      <c r="AJ85" s="251"/>
      <c r="AK85" s="251"/>
      <c r="AL85" s="251"/>
      <c r="AM85" s="251"/>
      <c r="AN85" s="251"/>
      <c r="AO85" s="241"/>
      <c r="AP85" s="211"/>
      <c r="AQ85" s="208"/>
      <c r="AR85" s="211"/>
      <c r="AS85" s="208"/>
      <c r="AT85" s="211"/>
      <c r="AU85" s="208"/>
      <c r="AV85" s="211"/>
      <c r="AW85" s="208"/>
      <c r="AX85" s="211"/>
      <c r="AY85" s="190"/>
      <c r="AZ85" s="211"/>
      <c r="BA85" s="190"/>
      <c r="BB85" s="210"/>
      <c r="BC85" s="190"/>
      <c r="BD85" s="210"/>
      <c r="BE85" s="190"/>
      <c r="BF85" s="114"/>
    </row>
    <row r="86" spans="1:58" ht="65.099999999999994" customHeight="1">
      <c r="A86" s="242" t="s">
        <v>297</v>
      </c>
      <c r="B86" s="114" t="s">
        <v>265</v>
      </c>
      <c r="C86" s="114" t="s">
        <v>326</v>
      </c>
      <c r="D86" s="100" t="s">
        <v>317</v>
      </c>
      <c r="E86" s="113" t="s">
        <v>264</v>
      </c>
      <c r="F86" s="113" t="s">
        <v>492</v>
      </c>
      <c r="G86" s="113" t="s">
        <v>284</v>
      </c>
      <c r="H86" s="113" t="s">
        <v>266</v>
      </c>
      <c r="I86" s="100" t="s">
        <v>267</v>
      </c>
      <c r="J86" s="116">
        <v>0</v>
      </c>
      <c r="K86" s="273" t="s">
        <v>244</v>
      </c>
      <c r="L86" s="114"/>
      <c r="M86" s="114" t="s">
        <v>372</v>
      </c>
      <c r="N86" s="109">
        <v>1</v>
      </c>
      <c r="O86" s="114">
        <v>1</v>
      </c>
      <c r="P86" s="114">
        <v>0</v>
      </c>
      <c r="Q86" s="114">
        <v>0</v>
      </c>
      <c r="R86" s="114">
        <v>0</v>
      </c>
      <c r="S86" s="114">
        <f t="shared" si="0"/>
        <v>1</v>
      </c>
      <c r="T86" s="246">
        <f t="shared" si="1"/>
        <v>1</v>
      </c>
      <c r="U86" s="114" t="s">
        <v>400</v>
      </c>
      <c r="V86" s="114" t="s">
        <v>332</v>
      </c>
      <c r="W86" s="114">
        <v>150</v>
      </c>
      <c r="X86" s="241"/>
      <c r="Y86" s="114" t="s">
        <v>385</v>
      </c>
      <c r="Z86" s="114" t="s">
        <v>333</v>
      </c>
      <c r="AA86" s="252"/>
      <c r="AB86" s="252"/>
      <c r="AC86" s="114" t="s">
        <v>338</v>
      </c>
      <c r="AD86" s="223"/>
      <c r="AE86" s="224"/>
      <c r="AF86" s="114"/>
      <c r="AG86" s="114" t="s">
        <v>53</v>
      </c>
      <c r="AH86" s="114" t="s">
        <v>400</v>
      </c>
      <c r="AI86" s="251"/>
      <c r="AJ86" s="251"/>
      <c r="AK86" s="251"/>
      <c r="AL86" s="251"/>
      <c r="AM86" s="251"/>
      <c r="AN86" s="251"/>
      <c r="AO86" s="241"/>
      <c r="AP86" s="211"/>
      <c r="AQ86" s="208"/>
      <c r="AR86" s="211"/>
      <c r="AS86" s="208"/>
      <c r="AT86" s="211"/>
      <c r="AU86" s="208"/>
      <c r="AV86" s="211"/>
      <c r="AW86" s="208"/>
      <c r="AX86" s="211"/>
      <c r="AY86" s="190"/>
      <c r="AZ86" s="211"/>
      <c r="BA86" s="190"/>
      <c r="BB86" s="210"/>
      <c r="BC86" s="190"/>
      <c r="BD86" s="210"/>
      <c r="BE86" s="190"/>
      <c r="BF86" s="114"/>
    </row>
    <row r="87" spans="1:58" ht="65.099999999999994" customHeight="1">
      <c r="A87" s="254" t="s">
        <v>444</v>
      </c>
      <c r="B87" s="254"/>
      <c r="C87" s="254"/>
      <c r="D87" s="254"/>
      <c r="E87" s="254"/>
      <c r="F87" s="254"/>
      <c r="G87" s="254"/>
      <c r="H87" s="254"/>
      <c r="I87" s="254"/>
      <c r="J87" s="254"/>
      <c r="K87" s="254"/>
      <c r="L87" s="254"/>
      <c r="M87" s="254"/>
      <c r="N87" s="254"/>
      <c r="O87" s="254"/>
      <c r="P87" s="254"/>
      <c r="Q87" s="254"/>
      <c r="R87" s="254"/>
      <c r="S87" s="254"/>
      <c r="T87" s="105">
        <f>+AVERAGE(T81:T86)</f>
        <v>0.79999999999999993</v>
      </c>
      <c r="U87" s="114"/>
      <c r="V87" s="114"/>
      <c r="W87" s="114"/>
      <c r="X87" s="241"/>
      <c r="Y87" s="114"/>
      <c r="Z87" s="114"/>
      <c r="AA87" s="95"/>
      <c r="AB87" s="95"/>
      <c r="AC87" s="114"/>
      <c r="AD87" s="114"/>
      <c r="AE87" s="107"/>
      <c r="AF87" s="114"/>
      <c r="AG87" s="114"/>
      <c r="AH87" s="114"/>
      <c r="AI87" s="110"/>
      <c r="AJ87" s="110"/>
      <c r="AK87" s="110"/>
      <c r="AL87" s="110"/>
      <c r="AM87" s="110"/>
      <c r="AN87" s="110"/>
      <c r="AO87" s="113"/>
      <c r="AP87" s="114"/>
      <c r="AQ87" s="114"/>
      <c r="AR87" s="114"/>
      <c r="AS87" s="114"/>
      <c r="AT87" s="114"/>
      <c r="AU87" s="114"/>
      <c r="AV87" s="114"/>
      <c r="AW87" s="114"/>
      <c r="AX87" s="114"/>
      <c r="AY87" s="114"/>
      <c r="AZ87" s="114"/>
      <c r="BA87" s="114"/>
      <c r="BB87" s="114"/>
      <c r="BC87" s="114"/>
      <c r="BD87" s="114"/>
      <c r="BE87" s="114"/>
      <c r="BF87" s="114"/>
    </row>
    <row r="88" spans="1:58" ht="65.099999999999994" customHeight="1">
      <c r="A88" s="242" t="s">
        <v>299</v>
      </c>
      <c r="B88" s="100" t="s">
        <v>270</v>
      </c>
      <c r="C88" s="114" t="s">
        <v>328</v>
      </c>
      <c r="D88" s="100" t="s">
        <v>318</v>
      </c>
      <c r="E88" s="100" t="s">
        <v>271</v>
      </c>
      <c r="F88" s="274">
        <v>2024130010088</v>
      </c>
      <c r="G88" s="100" t="s">
        <v>272</v>
      </c>
      <c r="H88" s="100" t="s">
        <v>273</v>
      </c>
      <c r="I88" s="120" t="s">
        <v>276</v>
      </c>
      <c r="J88" s="275">
        <v>0.5</v>
      </c>
      <c r="K88" s="273" t="s">
        <v>274</v>
      </c>
      <c r="L88" s="114"/>
      <c r="M88" s="114" t="s">
        <v>371</v>
      </c>
      <c r="N88" s="109">
        <v>1</v>
      </c>
      <c r="O88" s="114">
        <v>1</v>
      </c>
      <c r="P88" s="114">
        <v>0</v>
      </c>
      <c r="Q88" s="114">
        <v>0</v>
      </c>
      <c r="R88" s="114">
        <v>0</v>
      </c>
      <c r="S88" s="114">
        <f t="shared" si="0"/>
        <v>1</v>
      </c>
      <c r="T88" s="246">
        <f t="shared" si="1"/>
        <v>1</v>
      </c>
      <c r="U88" s="114" t="s">
        <v>400</v>
      </c>
      <c r="V88" s="114" t="s">
        <v>332</v>
      </c>
      <c r="W88" s="114">
        <v>150</v>
      </c>
      <c r="X88" s="241"/>
      <c r="Y88" s="114" t="s">
        <v>385</v>
      </c>
      <c r="Z88" s="113" t="s">
        <v>333</v>
      </c>
      <c r="AA88" s="95" t="s">
        <v>356</v>
      </c>
      <c r="AB88" s="95" t="s">
        <v>359</v>
      </c>
      <c r="AC88" s="113" t="s">
        <v>338</v>
      </c>
      <c r="AD88" s="223"/>
      <c r="AE88" s="224">
        <v>1050000000</v>
      </c>
      <c r="AF88" s="114"/>
      <c r="AG88" s="114" t="s">
        <v>53</v>
      </c>
      <c r="AH88" s="114" t="s">
        <v>400</v>
      </c>
      <c r="AI88" s="209">
        <v>1050000000</v>
      </c>
      <c r="AJ88" s="209">
        <v>1050000000</v>
      </c>
      <c r="AK88" s="209">
        <v>1050000000</v>
      </c>
      <c r="AL88" s="209">
        <v>1050000000</v>
      </c>
      <c r="AM88" s="209">
        <v>1050000000</v>
      </c>
      <c r="AN88" s="209" t="s">
        <v>370</v>
      </c>
      <c r="AO88" s="241" t="s">
        <v>271</v>
      </c>
      <c r="AP88" s="210">
        <v>0</v>
      </c>
      <c r="AQ88" s="190">
        <f>+AP88/AJ88</f>
        <v>0</v>
      </c>
      <c r="AR88" s="210">
        <v>0</v>
      </c>
      <c r="AS88" s="190">
        <f>+AR88/AJ88</f>
        <v>0</v>
      </c>
      <c r="AT88" s="210">
        <v>0</v>
      </c>
      <c r="AU88" s="190">
        <f>+AT88/AK88</f>
        <v>0</v>
      </c>
      <c r="AV88" s="210">
        <v>0</v>
      </c>
      <c r="AW88" s="190">
        <f>+AV88/AK88</f>
        <v>0</v>
      </c>
      <c r="AX88" s="223">
        <v>0</v>
      </c>
      <c r="AY88" s="276">
        <v>0</v>
      </c>
      <c r="AZ88" s="223">
        <v>0</v>
      </c>
      <c r="BA88" s="276">
        <v>0</v>
      </c>
      <c r="BB88" s="210">
        <v>1013886282.11</v>
      </c>
      <c r="BC88" s="190">
        <f>+BB88/AM88</f>
        <v>0.96560598296190481</v>
      </c>
      <c r="BD88" s="223">
        <v>0</v>
      </c>
      <c r="BE88" s="276">
        <v>0</v>
      </c>
      <c r="BF88" s="114"/>
    </row>
    <row r="89" spans="1:58" ht="65.099999999999994" customHeight="1">
      <c r="A89" s="242" t="s">
        <v>299</v>
      </c>
      <c r="B89" s="100" t="s">
        <v>270</v>
      </c>
      <c r="C89" s="114" t="s">
        <v>328</v>
      </c>
      <c r="D89" s="100" t="s">
        <v>318</v>
      </c>
      <c r="E89" s="100" t="s">
        <v>271</v>
      </c>
      <c r="F89" s="274">
        <v>2024130010088</v>
      </c>
      <c r="G89" s="100" t="s">
        <v>272</v>
      </c>
      <c r="H89" s="100" t="s">
        <v>273</v>
      </c>
      <c r="I89" s="120" t="s">
        <v>276</v>
      </c>
      <c r="J89" s="116">
        <v>0.3</v>
      </c>
      <c r="K89" s="273" t="s">
        <v>232</v>
      </c>
      <c r="L89" s="114"/>
      <c r="M89" s="114" t="s">
        <v>372</v>
      </c>
      <c r="N89" s="109">
        <v>1</v>
      </c>
      <c r="O89" s="114">
        <v>1</v>
      </c>
      <c r="P89" s="114">
        <v>0</v>
      </c>
      <c r="Q89" s="114">
        <v>0</v>
      </c>
      <c r="R89" s="114">
        <v>0</v>
      </c>
      <c r="S89" s="114">
        <f t="shared" si="0"/>
        <v>1</v>
      </c>
      <c r="T89" s="246">
        <f t="shared" si="1"/>
        <v>1</v>
      </c>
      <c r="U89" s="114" t="s">
        <v>400</v>
      </c>
      <c r="V89" s="114" t="s">
        <v>332</v>
      </c>
      <c r="W89" s="114">
        <v>150</v>
      </c>
      <c r="X89" s="241"/>
      <c r="Y89" s="114" t="s">
        <v>385</v>
      </c>
      <c r="Z89" s="113" t="s">
        <v>333</v>
      </c>
      <c r="AA89" s="252" t="s">
        <v>362</v>
      </c>
      <c r="AB89" s="252" t="s">
        <v>363</v>
      </c>
      <c r="AC89" s="113" t="s">
        <v>338</v>
      </c>
      <c r="AD89" s="223"/>
      <c r="AE89" s="224"/>
      <c r="AF89" s="114"/>
      <c r="AG89" s="114" t="s">
        <v>53</v>
      </c>
      <c r="AH89" s="114" t="s">
        <v>400</v>
      </c>
      <c r="AI89" s="251"/>
      <c r="AJ89" s="251"/>
      <c r="AK89" s="251"/>
      <c r="AL89" s="251"/>
      <c r="AM89" s="251"/>
      <c r="AN89" s="251"/>
      <c r="AO89" s="241"/>
      <c r="AP89" s="210"/>
      <c r="AQ89" s="190"/>
      <c r="AR89" s="210"/>
      <c r="AS89" s="190"/>
      <c r="AT89" s="210"/>
      <c r="AU89" s="190"/>
      <c r="AV89" s="210"/>
      <c r="AW89" s="190"/>
      <c r="AX89" s="223"/>
      <c r="AY89" s="223"/>
      <c r="AZ89" s="223"/>
      <c r="BA89" s="223"/>
      <c r="BB89" s="210"/>
      <c r="BC89" s="190"/>
      <c r="BD89" s="223"/>
      <c r="BE89" s="223"/>
      <c r="BF89" s="114"/>
    </row>
    <row r="90" spans="1:58" ht="65.099999999999994" customHeight="1">
      <c r="A90" s="242" t="s">
        <v>299</v>
      </c>
      <c r="B90" s="100" t="s">
        <v>270</v>
      </c>
      <c r="C90" s="114" t="s">
        <v>328</v>
      </c>
      <c r="D90" s="100" t="s">
        <v>318</v>
      </c>
      <c r="E90" s="100" t="s">
        <v>271</v>
      </c>
      <c r="F90" s="274">
        <v>2024130010088</v>
      </c>
      <c r="G90" s="100" t="s">
        <v>272</v>
      </c>
      <c r="H90" s="100" t="s">
        <v>273</v>
      </c>
      <c r="I90" s="120" t="s">
        <v>276</v>
      </c>
      <c r="J90" s="116">
        <v>0.1</v>
      </c>
      <c r="K90" s="273" t="s">
        <v>275</v>
      </c>
      <c r="L90" s="114"/>
      <c r="M90" s="114" t="s">
        <v>372</v>
      </c>
      <c r="N90" s="109">
        <v>1</v>
      </c>
      <c r="O90" s="114">
        <v>1</v>
      </c>
      <c r="P90" s="114">
        <v>0</v>
      </c>
      <c r="Q90" s="114">
        <v>0</v>
      </c>
      <c r="R90" s="114">
        <v>0</v>
      </c>
      <c r="S90" s="114">
        <f t="shared" si="0"/>
        <v>1</v>
      </c>
      <c r="T90" s="246">
        <f t="shared" si="1"/>
        <v>1</v>
      </c>
      <c r="U90" s="114" t="s">
        <v>400</v>
      </c>
      <c r="V90" s="114" t="s">
        <v>332</v>
      </c>
      <c r="W90" s="114">
        <v>150</v>
      </c>
      <c r="X90" s="241"/>
      <c r="Y90" s="114" t="s">
        <v>385</v>
      </c>
      <c r="Z90" s="113" t="s">
        <v>333</v>
      </c>
      <c r="AA90" s="252"/>
      <c r="AB90" s="252"/>
      <c r="AC90" s="113" t="s">
        <v>338</v>
      </c>
      <c r="AD90" s="223"/>
      <c r="AE90" s="224"/>
      <c r="AF90" s="114"/>
      <c r="AG90" s="114" t="s">
        <v>53</v>
      </c>
      <c r="AH90" s="114" t="s">
        <v>400</v>
      </c>
      <c r="AI90" s="251"/>
      <c r="AJ90" s="251"/>
      <c r="AK90" s="251"/>
      <c r="AL90" s="251"/>
      <c r="AM90" s="251"/>
      <c r="AN90" s="251"/>
      <c r="AO90" s="241"/>
      <c r="AP90" s="210"/>
      <c r="AQ90" s="190"/>
      <c r="AR90" s="210"/>
      <c r="AS90" s="190"/>
      <c r="AT90" s="210"/>
      <c r="AU90" s="190"/>
      <c r="AV90" s="210"/>
      <c r="AW90" s="190"/>
      <c r="AX90" s="223"/>
      <c r="AY90" s="223"/>
      <c r="AZ90" s="223"/>
      <c r="BA90" s="223"/>
      <c r="BB90" s="210"/>
      <c r="BC90" s="190"/>
      <c r="BD90" s="223"/>
      <c r="BE90" s="223"/>
      <c r="BF90" s="114"/>
    </row>
    <row r="91" spans="1:58" ht="65.099999999999994" customHeight="1">
      <c r="A91" s="242" t="s">
        <v>299</v>
      </c>
      <c r="B91" s="100" t="s">
        <v>270</v>
      </c>
      <c r="C91" s="114" t="s">
        <v>328</v>
      </c>
      <c r="D91" s="100" t="s">
        <v>318</v>
      </c>
      <c r="E91" s="100" t="s">
        <v>271</v>
      </c>
      <c r="F91" s="274">
        <v>2024130010088</v>
      </c>
      <c r="G91" s="100" t="s">
        <v>272</v>
      </c>
      <c r="H91" s="100" t="s">
        <v>273</v>
      </c>
      <c r="I91" s="120" t="s">
        <v>276</v>
      </c>
      <c r="J91" s="116">
        <v>0.1</v>
      </c>
      <c r="K91" s="273" t="s">
        <v>244</v>
      </c>
      <c r="L91" s="114"/>
      <c r="M91" s="114" t="s">
        <v>372</v>
      </c>
      <c r="N91" s="109">
        <v>1</v>
      </c>
      <c r="O91" s="114">
        <v>1</v>
      </c>
      <c r="P91" s="114">
        <v>0</v>
      </c>
      <c r="Q91" s="114">
        <v>0</v>
      </c>
      <c r="R91" s="114">
        <v>0</v>
      </c>
      <c r="S91" s="114">
        <f t="shared" si="0"/>
        <v>1</v>
      </c>
      <c r="T91" s="246">
        <f t="shared" si="1"/>
        <v>1</v>
      </c>
      <c r="U91" s="114" t="s">
        <v>400</v>
      </c>
      <c r="V91" s="114" t="s">
        <v>332</v>
      </c>
      <c r="W91" s="114">
        <v>150</v>
      </c>
      <c r="X91" s="241"/>
      <c r="Y91" s="114" t="s">
        <v>385</v>
      </c>
      <c r="Z91" s="113" t="s">
        <v>333</v>
      </c>
      <c r="AA91" s="95" t="s">
        <v>357</v>
      </c>
      <c r="AB91" s="95" t="s">
        <v>361</v>
      </c>
      <c r="AC91" s="113" t="s">
        <v>338</v>
      </c>
      <c r="AD91" s="223"/>
      <c r="AE91" s="224"/>
      <c r="AF91" s="114"/>
      <c r="AG91" s="114" t="s">
        <v>53</v>
      </c>
      <c r="AH91" s="114" t="s">
        <v>400</v>
      </c>
      <c r="AI91" s="251"/>
      <c r="AJ91" s="251"/>
      <c r="AK91" s="251"/>
      <c r="AL91" s="251"/>
      <c r="AM91" s="251"/>
      <c r="AN91" s="251"/>
      <c r="AO91" s="241"/>
      <c r="AP91" s="210"/>
      <c r="AQ91" s="190"/>
      <c r="AR91" s="210"/>
      <c r="AS91" s="190"/>
      <c r="AT91" s="210"/>
      <c r="AU91" s="190"/>
      <c r="AV91" s="210"/>
      <c r="AW91" s="190"/>
      <c r="AX91" s="223"/>
      <c r="AY91" s="223"/>
      <c r="AZ91" s="223"/>
      <c r="BA91" s="223"/>
      <c r="BB91" s="210"/>
      <c r="BC91" s="190"/>
      <c r="BD91" s="223"/>
      <c r="BE91" s="223"/>
      <c r="BF91" s="114"/>
    </row>
    <row r="92" spans="1:58" ht="65.099999999999994" customHeight="1">
      <c r="A92" s="254" t="s">
        <v>445</v>
      </c>
      <c r="B92" s="254"/>
      <c r="C92" s="254"/>
      <c r="D92" s="254"/>
      <c r="E92" s="254"/>
      <c r="F92" s="254"/>
      <c r="G92" s="254"/>
      <c r="H92" s="254"/>
      <c r="I92" s="254"/>
      <c r="J92" s="254"/>
      <c r="K92" s="254"/>
      <c r="L92" s="254"/>
      <c r="M92" s="254"/>
      <c r="N92" s="254"/>
      <c r="O92" s="254"/>
      <c r="P92" s="254"/>
      <c r="Q92" s="254"/>
      <c r="R92" s="254"/>
      <c r="S92" s="254"/>
      <c r="T92" s="105">
        <f>+AVERAGE(T88:T91)</f>
        <v>1</v>
      </c>
      <c r="U92" s="114"/>
      <c r="V92" s="114"/>
      <c r="W92" s="114"/>
      <c r="X92" s="241"/>
      <c r="Y92" s="114"/>
      <c r="Z92" s="113"/>
      <c r="AA92" s="95"/>
      <c r="AB92" s="95"/>
      <c r="AC92" s="113"/>
      <c r="AD92" s="114"/>
      <c r="AE92" s="107"/>
      <c r="AF92" s="114"/>
      <c r="AG92" s="114"/>
      <c r="AH92" s="114"/>
      <c r="AI92" s="110"/>
      <c r="AJ92" s="110"/>
      <c r="AK92" s="110"/>
      <c r="AL92" s="110"/>
      <c r="AM92" s="110"/>
      <c r="AN92" s="110"/>
      <c r="AO92" s="113"/>
      <c r="AP92" s="114"/>
      <c r="AQ92" s="114"/>
      <c r="AR92" s="114"/>
      <c r="AS92" s="114"/>
      <c r="AT92" s="114"/>
      <c r="AU92" s="114"/>
      <c r="AV92" s="114"/>
      <c r="AW92" s="114"/>
      <c r="AX92" s="114"/>
      <c r="AY92" s="114"/>
      <c r="AZ92" s="114"/>
      <c r="BA92" s="114"/>
      <c r="BB92" s="114"/>
      <c r="BC92" s="114"/>
      <c r="BD92" s="114"/>
      <c r="BE92" s="114"/>
      <c r="BF92" s="114"/>
    </row>
    <row r="93" spans="1:58" ht="65.099999999999994" customHeight="1">
      <c r="A93" s="242" t="s">
        <v>300</v>
      </c>
      <c r="B93" s="100" t="s">
        <v>277</v>
      </c>
      <c r="C93" s="114" t="s">
        <v>329</v>
      </c>
      <c r="D93" s="100" t="s">
        <v>319</v>
      </c>
      <c r="E93" s="100" t="s">
        <v>278</v>
      </c>
      <c r="F93" s="274">
        <v>2024130010140</v>
      </c>
      <c r="G93" s="100" t="s">
        <v>279</v>
      </c>
      <c r="H93" s="100" t="s">
        <v>280</v>
      </c>
      <c r="I93" s="120" t="s">
        <v>281</v>
      </c>
      <c r="J93" s="116">
        <v>0.6</v>
      </c>
      <c r="K93" s="273" t="s">
        <v>283</v>
      </c>
      <c r="L93" s="114"/>
      <c r="M93" s="114" t="s">
        <v>371</v>
      </c>
      <c r="N93" s="109">
        <v>2</v>
      </c>
      <c r="O93" s="114">
        <v>0</v>
      </c>
      <c r="P93" s="114">
        <v>0</v>
      </c>
      <c r="Q93" s="114">
        <v>0</v>
      </c>
      <c r="R93" s="114">
        <v>1</v>
      </c>
      <c r="S93" s="114">
        <f t="shared" si="0"/>
        <v>1</v>
      </c>
      <c r="T93" s="246">
        <f>+IF((S93/N93)&gt;100%,100%,(S93/N93))</f>
        <v>0.5</v>
      </c>
      <c r="U93" s="114" t="s">
        <v>400</v>
      </c>
      <c r="V93" s="114" t="s">
        <v>332</v>
      </c>
      <c r="W93" s="114">
        <v>150</v>
      </c>
      <c r="X93" s="241"/>
      <c r="Y93" s="114" t="s">
        <v>385</v>
      </c>
      <c r="Z93" s="113" t="s">
        <v>333</v>
      </c>
      <c r="AA93" s="95" t="s">
        <v>366</v>
      </c>
      <c r="AB93" s="95" t="s">
        <v>367</v>
      </c>
      <c r="AC93" s="113" t="s">
        <v>338</v>
      </c>
      <c r="AD93" s="223" t="s">
        <v>422</v>
      </c>
      <c r="AE93" s="224">
        <v>8700000000</v>
      </c>
      <c r="AF93" s="114"/>
      <c r="AG93" s="114" t="s">
        <v>53</v>
      </c>
      <c r="AH93" s="114" t="s">
        <v>400</v>
      </c>
      <c r="AI93" s="209">
        <v>8700000000</v>
      </c>
      <c r="AJ93" s="209">
        <v>8700000000</v>
      </c>
      <c r="AK93" s="209">
        <v>8700000000</v>
      </c>
      <c r="AL93" s="209">
        <v>6500000000</v>
      </c>
      <c r="AM93" s="209">
        <v>6500000000</v>
      </c>
      <c r="AN93" s="209" t="s">
        <v>370</v>
      </c>
      <c r="AO93" s="241" t="s">
        <v>278</v>
      </c>
      <c r="AP93" s="211">
        <v>24000000</v>
      </c>
      <c r="AQ93" s="212">
        <f>+AP93/AJ93</f>
        <v>2.7586206896551722E-3</v>
      </c>
      <c r="AR93" s="211">
        <v>6000000</v>
      </c>
      <c r="AS93" s="212">
        <f>+AR93/AJ93</f>
        <v>6.8965517241379305E-4</v>
      </c>
      <c r="AT93" s="211">
        <v>143124000</v>
      </c>
      <c r="AU93" s="212">
        <f>+AT93/AK93</f>
        <v>1.6451034482758621E-2</v>
      </c>
      <c r="AV93" s="211">
        <v>33522000</v>
      </c>
      <c r="AW93" s="212">
        <f>+AV93/AK93</f>
        <v>3.8531034482758623E-3</v>
      </c>
      <c r="AX93" s="211">
        <v>179096000</v>
      </c>
      <c r="AY93" s="212">
        <f>+AX93/6500000000</f>
        <v>2.7553230769230771E-2</v>
      </c>
      <c r="AZ93" s="211">
        <v>99084000</v>
      </c>
      <c r="BA93" s="212">
        <f>+AZ93/6500000000</f>
        <v>1.5243692307692307E-2</v>
      </c>
      <c r="BB93" s="210">
        <v>2350105435.9000001</v>
      </c>
      <c r="BC93" s="190">
        <f>+BB93/AM93</f>
        <v>0.36155468244615385</v>
      </c>
      <c r="BD93" s="210">
        <v>213496000</v>
      </c>
      <c r="BE93" s="190">
        <f>+BD93/AM93</f>
        <v>3.2845538461538461E-2</v>
      </c>
      <c r="BF93" s="114"/>
    </row>
    <row r="94" spans="1:58" ht="65.099999999999994" customHeight="1">
      <c r="A94" s="242" t="s">
        <v>300</v>
      </c>
      <c r="B94" s="100" t="s">
        <v>277</v>
      </c>
      <c r="C94" s="114" t="s">
        <v>329</v>
      </c>
      <c r="D94" s="100" t="s">
        <v>319</v>
      </c>
      <c r="E94" s="100" t="s">
        <v>278</v>
      </c>
      <c r="F94" s="274">
        <v>2024130010140</v>
      </c>
      <c r="G94" s="100" t="s">
        <v>279</v>
      </c>
      <c r="H94" s="100" t="s">
        <v>280</v>
      </c>
      <c r="I94" s="120" t="s">
        <v>281</v>
      </c>
      <c r="J94" s="116">
        <v>0.2</v>
      </c>
      <c r="K94" s="273" t="s">
        <v>232</v>
      </c>
      <c r="L94" s="114"/>
      <c r="M94" s="114" t="s">
        <v>372</v>
      </c>
      <c r="N94" s="109">
        <v>1</v>
      </c>
      <c r="O94" s="114">
        <v>0</v>
      </c>
      <c r="P94" s="114">
        <v>0</v>
      </c>
      <c r="Q94" s="114">
        <v>0</v>
      </c>
      <c r="R94" s="114">
        <v>1</v>
      </c>
      <c r="S94" s="114">
        <f t="shared" si="0"/>
        <v>1</v>
      </c>
      <c r="T94" s="246">
        <f t="shared" si="1"/>
        <v>1</v>
      </c>
      <c r="U94" s="114" t="s">
        <v>400</v>
      </c>
      <c r="V94" s="114" t="s">
        <v>332</v>
      </c>
      <c r="W94" s="114">
        <v>150</v>
      </c>
      <c r="X94" s="241"/>
      <c r="Y94" s="114" t="s">
        <v>385</v>
      </c>
      <c r="Z94" s="113" t="s">
        <v>333</v>
      </c>
      <c r="AA94" s="252" t="s">
        <v>365</v>
      </c>
      <c r="AB94" s="252" t="s">
        <v>368</v>
      </c>
      <c r="AC94" s="113" t="s">
        <v>338</v>
      </c>
      <c r="AD94" s="223"/>
      <c r="AE94" s="224"/>
      <c r="AF94" s="114"/>
      <c r="AG94" s="114" t="s">
        <v>53</v>
      </c>
      <c r="AH94" s="114" t="s">
        <v>400</v>
      </c>
      <c r="AI94" s="209"/>
      <c r="AJ94" s="251"/>
      <c r="AK94" s="251"/>
      <c r="AL94" s="209"/>
      <c r="AM94" s="209"/>
      <c r="AN94" s="251"/>
      <c r="AO94" s="241"/>
      <c r="AP94" s="211"/>
      <c r="AQ94" s="212"/>
      <c r="AR94" s="211"/>
      <c r="AS94" s="212"/>
      <c r="AT94" s="211"/>
      <c r="AU94" s="212"/>
      <c r="AV94" s="211"/>
      <c r="AW94" s="212"/>
      <c r="AX94" s="211"/>
      <c r="AY94" s="212"/>
      <c r="AZ94" s="211"/>
      <c r="BA94" s="212"/>
      <c r="BB94" s="210"/>
      <c r="BC94" s="190"/>
      <c r="BD94" s="210"/>
      <c r="BE94" s="190"/>
      <c r="BF94" s="114"/>
    </row>
    <row r="95" spans="1:58" ht="65.099999999999994" customHeight="1">
      <c r="A95" s="242" t="s">
        <v>300</v>
      </c>
      <c r="B95" s="100" t="s">
        <v>277</v>
      </c>
      <c r="C95" s="114" t="s">
        <v>329</v>
      </c>
      <c r="D95" s="100" t="s">
        <v>319</v>
      </c>
      <c r="E95" s="100" t="s">
        <v>278</v>
      </c>
      <c r="F95" s="274">
        <v>2024130010140</v>
      </c>
      <c r="G95" s="100" t="s">
        <v>279</v>
      </c>
      <c r="H95" s="100" t="s">
        <v>280</v>
      </c>
      <c r="I95" s="120" t="s">
        <v>281</v>
      </c>
      <c r="J95" s="116">
        <v>0.2</v>
      </c>
      <c r="K95" s="273" t="s">
        <v>236</v>
      </c>
      <c r="L95" s="114"/>
      <c r="M95" s="114" t="s">
        <v>372</v>
      </c>
      <c r="N95" s="109">
        <v>1</v>
      </c>
      <c r="O95" s="114">
        <v>0</v>
      </c>
      <c r="P95" s="114">
        <v>1</v>
      </c>
      <c r="Q95" s="114">
        <v>0</v>
      </c>
      <c r="R95" s="114">
        <v>2</v>
      </c>
      <c r="S95" s="114">
        <f t="shared" si="0"/>
        <v>3</v>
      </c>
      <c r="T95" s="246">
        <f t="shared" si="1"/>
        <v>1</v>
      </c>
      <c r="U95" s="114" t="s">
        <v>400</v>
      </c>
      <c r="V95" s="114" t="s">
        <v>332</v>
      </c>
      <c r="W95" s="114">
        <v>150</v>
      </c>
      <c r="X95" s="241"/>
      <c r="Y95" s="114" t="s">
        <v>385</v>
      </c>
      <c r="Z95" s="113" t="s">
        <v>333</v>
      </c>
      <c r="AA95" s="252"/>
      <c r="AB95" s="252"/>
      <c r="AC95" s="113" t="s">
        <v>338</v>
      </c>
      <c r="AD95" s="223"/>
      <c r="AE95" s="224"/>
      <c r="AF95" s="114"/>
      <c r="AG95" s="114" t="s">
        <v>53</v>
      </c>
      <c r="AH95" s="114" t="s">
        <v>400</v>
      </c>
      <c r="AI95" s="209"/>
      <c r="AJ95" s="251"/>
      <c r="AK95" s="251"/>
      <c r="AL95" s="209"/>
      <c r="AM95" s="209"/>
      <c r="AN95" s="251"/>
      <c r="AO95" s="241"/>
      <c r="AP95" s="211"/>
      <c r="AQ95" s="212"/>
      <c r="AR95" s="211"/>
      <c r="AS95" s="212"/>
      <c r="AT95" s="211"/>
      <c r="AU95" s="212"/>
      <c r="AV95" s="211"/>
      <c r="AW95" s="212"/>
      <c r="AX95" s="211"/>
      <c r="AY95" s="212"/>
      <c r="AZ95" s="211"/>
      <c r="BA95" s="212"/>
      <c r="BB95" s="210"/>
      <c r="BC95" s="190"/>
      <c r="BD95" s="210"/>
      <c r="BE95" s="190"/>
      <c r="BF95" s="114"/>
    </row>
    <row r="96" spans="1:58" ht="65.099999999999994" customHeight="1">
      <c r="A96" s="242" t="s">
        <v>300</v>
      </c>
      <c r="B96" s="100" t="s">
        <v>277</v>
      </c>
      <c r="C96" s="114" t="s">
        <v>329</v>
      </c>
      <c r="D96" s="100" t="s">
        <v>319</v>
      </c>
      <c r="E96" s="100" t="s">
        <v>278</v>
      </c>
      <c r="F96" s="274">
        <v>2024130010140</v>
      </c>
      <c r="G96" s="100" t="s">
        <v>279</v>
      </c>
      <c r="H96" s="100" t="s">
        <v>280</v>
      </c>
      <c r="I96" s="120" t="s">
        <v>281</v>
      </c>
      <c r="J96" s="116">
        <v>0</v>
      </c>
      <c r="K96" s="273" t="s">
        <v>239</v>
      </c>
      <c r="L96" s="114"/>
      <c r="M96" s="114" t="s">
        <v>372</v>
      </c>
      <c r="N96" s="109">
        <v>1</v>
      </c>
      <c r="O96" s="114">
        <v>0</v>
      </c>
      <c r="P96" s="114">
        <v>0</v>
      </c>
      <c r="Q96" s="114">
        <v>0</v>
      </c>
      <c r="R96" s="114">
        <v>0</v>
      </c>
      <c r="S96" s="114">
        <f t="shared" si="0"/>
        <v>0</v>
      </c>
      <c r="T96" s="246">
        <f t="shared" si="1"/>
        <v>0</v>
      </c>
      <c r="U96" s="114" t="s">
        <v>400</v>
      </c>
      <c r="V96" s="114" t="s">
        <v>332</v>
      </c>
      <c r="W96" s="114">
        <v>150</v>
      </c>
      <c r="X96" s="241"/>
      <c r="Y96" s="114" t="s">
        <v>385</v>
      </c>
      <c r="Z96" s="113" t="s">
        <v>333</v>
      </c>
      <c r="AA96" s="95" t="s">
        <v>364</v>
      </c>
      <c r="AB96" s="95" t="s">
        <v>369</v>
      </c>
      <c r="AC96" s="113" t="s">
        <v>338</v>
      </c>
      <c r="AD96" s="223"/>
      <c r="AE96" s="224"/>
      <c r="AF96" s="114"/>
      <c r="AG96" s="114" t="s">
        <v>53</v>
      </c>
      <c r="AH96" s="114" t="s">
        <v>400</v>
      </c>
      <c r="AI96" s="209"/>
      <c r="AJ96" s="251"/>
      <c r="AK96" s="251"/>
      <c r="AL96" s="209"/>
      <c r="AM96" s="209"/>
      <c r="AN96" s="251"/>
      <c r="AO96" s="241"/>
      <c r="AP96" s="211"/>
      <c r="AQ96" s="212"/>
      <c r="AR96" s="211"/>
      <c r="AS96" s="212"/>
      <c r="AT96" s="211"/>
      <c r="AU96" s="212"/>
      <c r="AV96" s="211"/>
      <c r="AW96" s="212"/>
      <c r="AX96" s="211"/>
      <c r="AY96" s="212"/>
      <c r="AZ96" s="211"/>
      <c r="BA96" s="212"/>
      <c r="BB96" s="210"/>
      <c r="BC96" s="190"/>
      <c r="BD96" s="210"/>
      <c r="BE96" s="190"/>
      <c r="BF96" s="114"/>
    </row>
    <row r="97" spans="1:58" ht="65.099999999999994" customHeight="1">
      <c r="A97" s="254" t="s">
        <v>446</v>
      </c>
      <c r="B97" s="254"/>
      <c r="C97" s="254"/>
      <c r="D97" s="254"/>
      <c r="E97" s="254"/>
      <c r="F97" s="254"/>
      <c r="G97" s="254"/>
      <c r="H97" s="254"/>
      <c r="I97" s="254"/>
      <c r="J97" s="254"/>
      <c r="K97" s="254"/>
      <c r="L97" s="254"/>
      <c r="M97" s="254"/>
      <c r="N97" s="254"/>
      <c r="O97" s="254"/>
      <c r="P97" s="254"/>
      <c r="Q97" s="254"/>
      <c r="R97" s="254"/>
      <c r="S97" s="254"/>
      <c r="T97" s="105">
        <f>+AVERAGE(T93:T96)</f>
        <v>0.625</v>
      </c>
      <c r="U97" s="114"/>
      <c r="V97" s="114"/>
      <c r="W97" s="114"/>
      <c r="X97" s="113"/>
      <c r="Y97" s="114"/>
      <c r="Z97" s="113"/>
      <c r="AA97" s="95"/>
      <c r="AB97" s="95"/>
      <c r="AC97" s="113"/>
      <c r="AD97" s="114"/>
      <c r="AE97" s="107"/>
      <c r="AF97" s="114"/>
      <c r="AG97" s="114"/>
      <c r="AH97" s="114"/>
      <c r="AI97" s="110"/>
      <c r="AJ97" s="110"/>
      <c r="AK97" s="110"/>
      <c r="AL97" s="110"/>
      <c r="AM97" s="110"/>
      <c r="AN97" s="110"/>
      <c r="AO97" s="113"/>
      <c r="AP97" s="114"/>
      <c r="AQ97" s="114"/>
      <c r="AR97" s="114"/>
      <c r="AS97" s="114"/>
      <c r="AT97" s="114"/>
      <c r="AU97" s="114"/>
      <c r="AV97" s="114"/>
      <c r="AW97" s="114"/>
      <c r="AX97" s="114"/>
      <c r="AY97" s="114"/>
      <c r="AZ97" s="114"/>
      <c r="BA97" s="114"/>
      <c r="BB97" s="114"/>
      <c r="BC97" s="114"/>
      <c r="BD97" s="114"/>
      <c r="BE97" s="114"/>
      <c r="BF97" s="114"/>
    </row>
    <row r="98" spans="1:58" ht="65.099999999999994" customHeight="1">
      <c r="A98" s="100" t="s">
        <v>401</v>
      </c>
      <c r="B98" s="100" t="s">
        <v>402</v>
      </c>
      <c r="C98" s="114" t="s">
        <v>403</v>
      </c>
      <c r="D98" s="100" t="s">
        <v>404</v>
      </c>
      <c r="E98" s="100" t="s">
        <v>405</v>
      </c>
      <c r="F98" s="274">
        <v>202400000003390</v>
      </c>
      <c r="G98" s="100" t="s">
        <v>407</v>
      </c>
      <c r="H98" s="100" t="s">
        <v>406</v>
      </c>
      <c r="I98" s="114" t="s">
        <v>408</v>
      </c>
      <c r="J98" s="275">
        <v>0.8</v>
      </c>
      <c r="K98" s="113" t="s">
        <v>413</v>
      </c>
      <c r="L98" s="114"/>
      <c r="M98" s="114" t="s">
        <v>371</v>
      </c>
      <c r="N98" s="109">
        <v>80</v>
      </c>
      <c r="O98" s="114">
        <v>0</v>
      </c>
      <c r="P98" s="114">
        <v>0</v>
      </c>
      <c r="Q98" s="114">
        <v>0</v>
      </c>
      <c r="R98" s="114">
        <v>0</v>
      </c>
      <c r="S98" s="114">
        <f t="shared" si="0"/>
        <v>0</v>
      </c>
      <c r="T98" s="246">
        <f t="shared" si="1"/>
        <v>0</v>
      </c>
      <c r="U98" s="114" t="s">
        <v>400</v>
      </c>
      <c r="V98" s="114" t="s">
        <v>332</v>
      </c>
      <c r="W98" s="114">
        <v>150</v>
      </c>
      <c r="X98" s="114"/>
      <c r="Y98" s="114" t="s">
        <v>385</v>
      </c>
      <c r="Z98" s="113" t="s">
        <v>333</v>
      </c>
      <c r="AA98" s="241" t="s">
        <v>418</v>
      </c>
      <c r="AB98" s="241" t="s">
        <v>417</v>
      </c>
      <c r="AC98" s="113" t="s">
        <v>338</v>
      </c>
      <c r="AD98" s="223" t="s">
        <v>421</v>
      </c>
      <c r="AE98" s="271">
        <v>1000000000</v>
      </c>
      <c r="AF98" s="114"/>
      <c r="AG98" s="223" t="s">
        <v>53</v>
      </c>
      <c r="AH98" s="114" t="s">
        <v>400</v>
      </c>
      <c r="AI98" s="271">
        <v>1000000000</v>
      </c>
      <c r="AJ98" s="271">
        <v>1000000000</v>
      </c>
      <c r="AK98" s="271">
        <v>1000000000</v>
      </c>
      <c r="AL98" s="271">
        <v>1000000000</v>
      </c>
      <c r="AM98" s="271">
        <v>1000000000</v>
      </c>
      <c r="AN98" s="277" t="str">
        <f>AN93</f>
        <v>ICLD</v>
      </c>
      <c r="AO98" s="241" t="s">
        <v>405</v>
      </c>
      <c r="AP98" s="224">
        <v>0</v>
      </c>
      <c r="AQ98" s="208">
        <f>+AP98/AJ98</f>
        <v>0</v>
      </c>
      <c r="AR98" s="224">
        <v>0</v>
      </c>
      <c r="AS98" s="208">
        <f>+AR98/AJ98</f>
        <v>0</v>
      </c>
      <c r="AT98" s="224">
        <v>0</v>
      </c>
      <c r="AU98" s="208">
        <f>+AT98/AK98</f>
        <v>0</v>
      </c>
      <c r="AV98" s="224">
        <v>0</v>
      </c>
      <c r="AW98" s="208">
        <f>+AV98/AK98</f>
        <v>0</v>
      </c>
      <c r="AX98" s="210">
        <v>0</v>
      </c>
      <c r="AY98" s="190">
        <v>0</v>
      </c>
      <c r="AZ98" s="210">
        <v>0</v>
      </c>
      <c r="BA98" s="190">
        <v>0</v>
      </c>
      <c r="BB98" s="223">
        <v>0</v>
      </c>
      <c r="BC98" s="190">
        <f>+BB98/AM98</f>
        <v>0</v>
      </c>
      <c r="BD98" s="223">
        <v>0</v>
      </c>
      <c r="BE98" s="271">
        <f>+BD98/AM98</f>
        <v>0</v>
      </c>
      <c r="BF98" s="114"/>
    </row>
    <row r="99" spans="1:58" ht="65.099999999999994" customHeight="1">
      <c r="A99" s="100" t="s">
        <v>401</v>
      </c>
      <c r="B99" s="100" t="s">
        <v>402</v>
      </c>
      <c r="C99" s="114" t="s">
        <v>403</v>
      </c>
      <c r="D99" s="100" t="s">
        <v>404</v>
      </c>
      <c r="E99" s="100" t="s">
        <v>405</v>
      </c>
      <c r="F99" s="274">
        <v>202400000003390</v>
      </c>
      <c r="G99" s="100" t="s">
        <v>407</v>
      </c>
      <c r="H99" s="100" t="s">
        <v>406</v>
      </c>
      <c r="I99" s="114" t="s">
        <v>408</v>
      </c>
      <c r="J99" s="275">
        <v>0.05</v>
      </c>
      <c r="K99" s="113" t="s">
        <v>232</v>
      </c>
      <c r="L99" s="114"/>
      <c r="M99" s="114" t="s">
        <v>371</v>
      </c>
      <c r="N99" s="109">
        <v>20</v>
      </c>
      <c r="O99" s="114">
        <v>0</v>
      </c>
      <c r="P99" s="114">
        <v>0</v>
      </c>
      <c r="Q99" s="114">
        <v>0</v>
      </c>
      <c r="R99" s="114">
        <v>0</v>
      </c>
      <c r="S99" s="114">
        <f t="shared" si="0"/>
        <v>0</v>
      </c>
      <c r="T99" s="246">
        <f t="shared" si="1"/>
        <v>0</v>
      </c>
      <c r="U99" s="114" t="s">
        <v>400</v>
      </c>
      <c r="V99" s="114" t="s">
        <v>332</v>
      </c>
      <c r="W99" s="114">
        <v>150</v>
      </c>
      <c r="X99" s="114"/>
      <c r="Y99" s="114" t="s">
        <v>385</v>
      </c>
      <c r="Z99" s="113" t="s">
        <v>333</v>
      </c>
      <c r="AA99" s="223"/>
      <c r="AB99" s="223"/>
      <c r="AC99" s="113" t="s">
        <v>338</v>
      </c>
      <c r="AD99" s="223"/>
      <c r="AE99" s="271"/>
      <c r="AF99" s="114"/>
      <c r="AG99" s="223"/>
      <c r="AH99" s="114" t="s">
        <v>400</v>
      </c>
      <c r="AI99" s="223"/>
      <c r="AJ99" s="223"/>
      <c r="AK99" s="223"/>
      <c r="AL99" s="223"/>
      <c r="AM99" s="271"/>
      <c r="AN99" s="223"/>
      <c r="AO99" s="241"/>
      <c r="AP99" s="251"/>
      <c r="AQ99" s="208"/>
      <c r="AR99" s="251"/>
      <c r="AS99" s="208"/>
      <c r="AT99" s="251"/>
      <c r="AU99" s="208"/>
      <c r="AV99" s="251"/>
      <c r="AW99" s="208"/>
      <c r="AX99" s="210"/>
      <c r="AY99" s="190"/>
      <c r="AZ99" s="210"/>
      <c r="BA99" s="190"/>
      <c r="BB99" s="223"/>
      <c r="BC99" s="190"/>
      <c r="BD99" s="223"/>
      <c r="BE99" s="223"/>
      <c r="BF99" s="114"/>
    </row>
    <row r="100" spans="1:58" ht="65.099999999999994" customHeight="1">
      <c r="A100" s="100" t="s">
        <v>401</v>
      </c>
      <c r="B100" s="100" t="s">
        <v>402</v>
      </c>
      <c r="C100" s="114" t="s">
        <v>403</v>
      </c>
      <c r="D100" s="100" t="s">
        <v>404</v>
      </c>
      <c r="E100" s="100" t="s">
        <v>405</v>
      </c>
      <c r="F100" s="274">
        <v>202400000003390</v>
      </c>
      <c r="G100" s="100" t="s">
        <v>407</v>
      </c>
      <c r="H100" s="100" t="s">
        <v>406</v>
      </c>
      <c r="I100" s="114" t="s">
        <v>408</v>
      </c>
      <c r="J100" s="275">
        <v>0.15</v>
      </c>
      <c r="K100" s="113" t="s">
        <v>243</v>
      </c>
      <c r="L100" s="114"/>
      <c r="M100" s="114" t="s">
        <v>371</v>
      </c>
      <c r="N100" s="109">
        <v>1</v>
      </c>
      <c r="O100" s="114">
        <v>0</v>
      </c>
      <c r="P100" s="114">
        <v>0</v>
      </c>
      <c r="Q100" s="114">
        <v>0</v>
      </c>
      <c r="R100" s="114">
        <v>0</v>
      </c>
      <c r="S100" s="114">
        <f t="shared" si="0"/>
        <v>0</v>
      </c>
      <c r="T100" s="246">
        <f t="shared" si="1"/>
        <v>0</v>
      </c>
      <c r="U100" s="114" t="s">
        <v>400</v>
      </c>
      <c r="V100" s="114" t="s">
        <v>332</v>
      </c>
      <c r="W100" s="114">
        <v>150</v>
      </c>
      <c r="X100" s="114"/>
      <c r="Y100" s="114" t="s">
        <v>385</v>
      </c>
      <c r="Z100" s="113" t="s">
        <v>333</v>
      </c>
      <c r="AA100" s="223"/>
      <c r="AB100" s="223"/>
      <c r="AC100" s="113" t="s">
        <v>338</v>
      </c>
      <c r="AD100" s="223"/>
      <c r="AE100" s="271"/>
      <c r="AF100" s="114"/>
      <c r="AG100" s="223"/>
      <c r="AH100" s="114" t="s">
        <v>400</v>
      </c>
      <c r="AI100" s="223"/>
      <c r="AJ100" s="223"/>
      <c r="AK100" s="223"/>
      <c r="AL100" s="223"/>
      <c r="AM100" s="271"/>
      <c r="AN100" s="223"/>
      <c r="AO100" s="241"/>
      <c r="AP100" s="251"/>
      <c r="AQ100" s="208"/>
      <c r="AR100" s="251"/>
      <c r="AS100" s="208"/>
      <c r="AT100" s="251"/>
      <c r="AU100" s="208"/>
      <c r="AV100" s="251"/>
      <c r="AW100" s="208"/>
      <c r="AX100" s="210"/>
      <c r="AY100" s="190"/>
      <c r="AZ100" s="210"/>
      <c r="BA100" s="190"/>
      <c r="BB100" s="223"/>
      <c r="BC100" s="190"/>
      <c r="BD100" s="223"/>
      <c r="BE100" s="223"/>
      <c r="BF100" s="114"/>
    </row>
    <row r="101" spans="1:58" ht="65.099999999999994" customHeight="1">
      <c r="A101" s="254" t="s">
        <v>447</v>
      </c>
      <c r="B101" s="254"/>
      <c r="C101" s="254"/>
      <c r="D101" s="254"/>
      <c r="E101" s="254"/>
      <c r="F101" s="254"/>
      <c r="G101" s="254"/>
      <c r="H101" s="254"/>
      <c r="I101" s="254"/>
      <c r="J101" s="254"/>
      <c r="K101" s="254"/>
      <c r="L101" s="254"/>
      <c r="M101" s="254"/>
      <c r="N101" s="254"/>
      <c r="O101" s="254"/>
      <c r="P101" s="254"/>
      <c r="Q101" s="254"/>
      <c r="R101" s="254"/>
      <c r="S101" s="254"/>
      <c r="T101" s="105">
        <f>+AVERAGE(T98:T100)</f>
        <v>0</v>
      </c>
      <c r="U101" s="114"/>
      <c r="V101" s="114"/>
      <c r="W101" s="114"/>
      <c r="X101" s="114"/>
      <c r="Y101" s="114"/>
      <c r="Z101" s="113"/>
      <c r="AA101" s="114"/>
      <c r="AB101" s="114"/>
      <c r="AC101" s="113"/>
      <c r="AD101" s="114"/>
      <c r="AE101" s="278"/>
      <c r="AF101" s="114"/>
      <c r="AG101" s="114"/>
      <c r="AH101" s="114"/>
      <c r="AI101" s="114"/>
      <c r="AJ101" s="114"/>
      <c r="AK101" s="114"/>
      <c r="AL101" s="114"/>
      <c r="AM101" s="114"/>
      <c r="AN101" s="114"/>
      <c r="AO101" s="113"/>
      <c r="AP101" s="114"/>
      <c r="AQ101" s="114"/>
      <c r="AR101" s="114"/>
      <c r="AS101" s="114"/>
      <c r="AT101" s="114"/>
      <c r="AU101" s="114"/>
      <c r="AV101" s="114"/>
      <c r="AW101" s="114"/>
      <c r="AX101" s="114"/>
      <c r="AY101" s="114"/>
      <c r="AZ101" s="114"/>
      <c r="BA101" s="114"/>
      <c r="BB101" s="114"/>
      <c r="BC101" s="114"/>
      <c r="BD101" s="114"/>
      <c r="BE101" s="114"/>
      <c r="BF101" s="114"/>
    </row>
    <row r="102" spans="1:58" ht="65.099999999999994" customHeight="1">
      <c r="A102" s="100" t="s">
        <v>401</v>
      </c>
      <c r="B102" s="100" t="s">
        <v>402</v>
      </c>
      <c r="C102" s="114" t="s">
        <v>403</v>
      </c>
      <c r="D102" s="100" t="s">
        <v>404</v>
      </c>
      <c r="E102" s="100" t="s">
        <v>409</v>
      </c>
      <c r="F102" s="274">
        <v>202400000003911</v>
      </c>
      <c r="G102" s="100" t="s">
        <v>410</v>
      </c>
      <c r="H102" s="100" t="s">
        <v>412</v>
      </c>
      <c r="I102" s="100" t="s">
        <v>411</v>
      </c>
      <c r="J102" s="275">
        <v>0.6</v>
      </c>
      <c r="K102" s="114" t="s">
        <v>414</v>
      </c>
      <c r="L102" s="114"/>
      <c r="M102" s="114" t="s">
        <v>371</v>
      </c>
      <c r="N102" s="109">
        <v>60</v>
      </c>
      <c r="O102" s="114">
        <v>0</v>
      </c>
      <c r="P102" s="114">
        <v>0</v>
      </c>
      <c r="Q102" s="114">
        <v>0</v>
      </c>
      <c r="R102" s="114">
        <v>0</v>
      </c>
      <c r="S102" s="114">
        <f t="shared" si="0"/>
        <v>0</v>
      </c>
      <c r="T102" s="246">
        <f t="shared" si="1"/>
        <v>0</v>
      </c>
      <c r="U102" s="114" t="s">
        <v>400</v>
      </c>
      <c r="V102" s="114" t="s">
        <v>332</v>
      </c>
      <c r="W102" s="114">
        <v>150</v>
      </c>
      <c r="X102" s="114"/>
      <c r="Y102" s="114" t="s">
        <v>385</v>
      </c>
      <c r="Z102" s="113" t="s">
        <v>333</v>
      </c>
      <c r="AA102" s="241" t="s">
        <v>419</v>
      </c>
      <c r="AB102" s="241" t="s">
        <v>420</v>
      </c>
      <c r="AC102" s="113" t="s">
        <v>338</v>
      </c>
      <c r="AD102" s="223" t="s">
        <v>423</v>
      </c>
      <c r="AE102" s="271">
        <v>2000000000</v>
      </c>
      <c r="AF102" s="114"/>
      <c r="AG102" s="223" t="s">
        <v>53</v>
      </c>
      <c r="AH102" s="114" t="s">
        <v>400</v>
      </c>
      <c r="AI102" s="271">
        <v>2000000000</v>
      </c>
      <c r="AJ102" s="271">
        <v>2000000000</v>
      </c>
      <c r="AK102" s="271">
        <v>2000000000</v>
      </c>
      <c r="AL102" s="271">
        <v>2000000000</v>
      </c>
      <c r="AM102" s="271">
        <v>2000000000</v>
      </c>
      <c r="AN102" s="277" t="str">
        <f>AN98</f>
        <v>ICLD</v>
      </c>
      <c r="AO102" s="241" t="s">
        <v>409</v>
      </c>
      <c r="AP102" s="224">
        <v>0</v>
      </c>
      <c r="AQ102" s="208">
        <f>+AP102/AJ102</f>
        <v>0</v>
      </c>
      <c r="AR102" s="224">
        <v>0</v>
      </c>
      <c r="AS102" s="208">
        <f>+AR102/AJ102</f>
        <v>0</v>
      </c>
      <c r="AT102" s="224">
        <v>0</v>
      </c>
      <c r="AU102" s="208">
        <f>+AT102/AK102</f>
        <v>0</v>
      </c>
      <c r="AV102" s="224">
        <v>0</v>
      </c>
      <c r="AW102" s="208">
        <f>+AV102/AK102</f>
        <v>0</v>
      </c>
      <c r="AX102" s="224">
        <v>0</v>
      </c>
      <c r="AY102" s="208">
        <v>0</v>
      </c>
      <c r="AZ102" s="224">
        <v>0</v>
      </c>
      <c r="BA102" s="208">
        <v>0</v>
      </c>
      <c r="BB102" s="210">
        <v>1999358931.8599999</v>
      </c>
      <c r="BC102" s="190">
        <f>+BB102/AM102</f>
        <v>0.9996794659299999</v>
      </c>
      <c r="BD102" s="210">
        <v>599807679.55999994</v>
      </c>
      <c r="BE102" s="190">
        <f>+BD102/AM102</f>
        <v>0.29990383977999996</v>
      </c>
      <c r="BF102" s="114"/>
    </row>
    <row r="103" spans="1:58" ht="65.099999999999994" customHeight="1">
      <c r="A103" s="100" t="s">
        <v>401</v>
      </c>
      <c r="B103" s="100" t="s">
        <v>402</v>
      </c>
      <c r="C103" s="114" t="s">
        <v>403</v>
      </c>
      <c r="D103" s="100" t="s">
        <v>404</v>
      </c>
      <c r="E103" s="100" t="s">
        <v>409</v>
      </c>
      <c r="F103" s="274">
        <v>202400000003911</v>
      </c>
      <c r="G103" s="100" t="s">
        <v>410</v>
      </c>
      <c r="H103" s="100" t="s">
        <v>412</v>
      </c>
      <c r="I103" s="100" t="s">
        <v>411</v>
      </c>
      <c r="J103" s="275">
        <v>0.2</v>
      </c>
      <c r="K103" s="114" t="s">
        <v>415</v>
      </c>
      <c r="L103" s="114"/>
      <c r="M103" s="114" t="s">
        <v>371</v>
      </c>
      <c r="N103" s="109">
        <v>20</v>
      </c>
      <c r="O103" s="114">
        <v>0</v>
      </c>
      <c r="P103" s="114">
        <v>0</v>
      </c>
      <c r="Q103" s="114">
        <v>0</v>
      </c>
      <c r="R103" s="114">
        <v>0</v>
      </c>
      <c r="S103" s="114">
        <f t="shared" si="0"/>
        <v>0</v>
      </c>
      <c r="T103" s="246">
        <f>+IF((S103/N103)&gt;100%,100%,(S103/N103))</f>
        <v>0</v>
      </c>
      <c r="U103" s="114" t="s">
        <v>400</v>
      </c>
      <c r="V103" s="114" t="s">
        <v>332</v>
      </c>
      <c r="W103" s="114">
        <v>150</v>
      </c>
      <c r="X103" s="114"/>
      <c r="Y103" s="114" t="s">
        <v>385</v>
      </c>
      <c r="Z103" s="113" t="s">
        <v>333</v>
      </c>
      <c r="AA103" s="223"/>
      <c r="AB103" s="223"/>
      <c r="AC103" s="113" t="s">
        <v>338</v>
      </c>
      <c r="AD103" s="223"/>
      <c r="AE103" s="271"/>
      <c r="AF103" s="114"/>
      <c r="AG103" s="223"/>
      <c r="AH103" s="114" t="s">
        <v>400</v>
      </c>
      <c r="AI103" s="223"/>
      <c r="AJ103" s="223"/>
      <c r="AK103" s="223"/>
      <c r="AL103" s="223"/>
      <c r="AM103" s="271"/>
      <c r="AN103" s="223"/>
      <c r="AO103" s="241"/>
      <c r="AP103" s="251"/>
      <c r="AQ103" s="208"/>
      <c r="AR103" s="251"/>
      <c r="AS103" s="208"/>
      <c r="AT103" s="251"/>
      <c r="AU103" s="208"/>
      <c r="AV103" s="251"/>
      <c r="AW103" s="208"/>
      <c r="AX103" s="251"/>
      <c r="AY103" s="208"/>
      <c r="AZ103" s="251"/>
      <c r="BA103" s="208"/>
      <c r="BB103" s="210"/>
      <c r="BC103" s="190"/>
      <c r="BD103" s="210"/>
      <c r="BE103" s="190"/>
      <c r="BF103" s="114"/>
    </row>
    <row r="104" spans="1:58" ht="65.099999999999994" customHeight="1">
      <c r="A104" s="100" t="s">
        <v>401</v>
      </c>
      <c r="B104" s="100" t="s">
        <v>402</v>
      </c>
      <c r="C104" s="114" t="s">
        <v>403</v>
      </c>
      <c r="D104" s="100" t="s">
        <v>404</v>
      </c>
      <c r="E104" s="100" t="s">
        <v>409</v>
      </c>
      <c r="F104" s="274">
        <v>202400000003911</v>
      </c>
      <c r="G104" s="100" t="s">
        <v>410</v>
      </c>
      <c r="H104" s="100" t="s">
        <v>412</v>
      </c>
      <c r="I104" s="100" t="s">
        <v>411</v>
      </c>
      <c r="J104" s="275">
        <v>0.2</v>
      </c>
      <c r="K104" s="114" t="s">
        <v>416</v>
      </c>
      <c r="L104" s="114"/>
      <c r="M104" s="114" t="s">
        <v>371</v>
      </c>
      <c r="N104" s="109">
        <v>20</v>
      </c>
      <c r="O104" s="114">
        <v>0</v>
      </c>
      <c r="P104" s="114">
        <v>0</v>
      </c>
      <c r="Q104" s="114">
        <v>0</v>
      </c>
      <c r="R104" s="114">
        <v>0</v>
      </c>
      <c r="S104" s="114">
        <f>+O104+P104+Q104+R104</f>
        <v>0</v>
      </c>
      <c r="T104" s="246">
        <f t="shared" si="1"/>
        <v>0</v>
      </c>
      <c r="U104" s="114" t="s">
        <v>400</v>
      </c>
      <c r="V104" s="114" t="s">
        <v>332</v>
      </c>
      <c r="W104" s="114">
        <v>150</v>
      </c>
      <c r="X104" s="114"/>
      <c r="Y104" s="114" t="s">
        <v>385</v>
      </c>
      <c r="Z104" s="113" t="s">
        <v>333</v>
      </c>
      <c r="AA104" s="223"/>
      <c r="AB104" s="223"/>
      <c r="AC104" s="113" t="s">
        <v>338</v>
      </c>
      <c r="AD104" s="223"/>
      <c r="AE104" s="271"/>
      <c r="AF104" s="114"/>
      <c r="AG104" s="223"/>
      <c r="AH104" s="114" t="s">
        <v>400</v>
      </c>
      <c r="AI104" s="223"/>
      <c r="AJ104" s="223"/>
      <c r="AK104" s="223"/>
      <c r="AL104" s="223"/>
      <c r="AM104" s="271"/>
      <c r="AN104" s="223"/>
      <c r="AO104" s="241"/>
      <c r="AP104" s="251"/>
      <c r="AQ104" s="208"/>
      <c r="AR104" s="251"/>
      <c r="AS104" s="208"/>
      <c r="AT104" s="251"/>
      <c r="AU104" s="208"/>
      <c r="AV104" s="251"/>
      <c r="AW104" s="208"/>
      <c r="AX104" s="251"/>
      <c r="AY104" s="208"/>
      <c r="AZ104" s="251"/>
      <c r="BA104" s="208"/>
      <c r="BB104" s="210"/>
      <c r="BC104" s="190"/>
      <c r="BD104" s="210"/>
      <c r="BE104" s="190"/>
      <c r="BF104" s="114"/>
    </row>
    <row r="105" spans="1:58" ht="65.099999999999994" customHeight="1">
      <c r="A105" s="254" t="s">
        <v>448</v>
      </c>
      <c r="B105" s="254"/>
      <c r="C105" s="254"/>
      <c r="D105" s="254"/>
      <c r="E105" s="254"/>
      <c r="F105" s="254"/>
      <c r="G105" s="254"/>
      <c r="H105" s="254"/>
      <c r="I105" s="254"/>
      <c r="J105" s="254"/>
      <c r="K105" s="254"/>
      <c r="L105" s="254"/>
      <c r="M105" s="254"/>
      <c r="N105" s="254"/>
      <c r="O105" s="254"/>
      <c r="P105" s="254"/>
      <c r="Q105" s="254"/>
      <c r="R105" s="254"/>
      <c r="S105" s="254"/>
      <c r="T105" s="105">
        <f>+AVERAGE(T102:T104)</f>
        <v>0</v>
      </c>
      <c r="U105" s="114"/>
      <c r="V105" s="114"/>
      <c r="W105" s="114"/>
      <c r="X105" s="114"/>
      <c r="Y105" s="114"/>
      <c r="Z105" s="114"/>
      <c r="AA105" s="114"/>
      <c r="AB105" s="114"/>
      <c r="AC105" s="114"/>
      <c r="AD105" s="114"/>
      <c r="AE105" s="278"/>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row>
    <row r="106" spans="1:58" ht="42.75" customHeight="1">
      <c r="A106" s="100" t="s">
        <v>401</v>
      </c>
      <c r="B106" s="100" t="s">
        <v>402</v>
      </c>
      <c r="C106" s="114" t="s">
        <v>403</v>
      </c>
      <c r="D106" s="100" t="s">
        <v>404</v>
      </c>
      <c r="E106" s="100" t="s">
        <v>510</v>
      </c>
      <c r="F106" s="270">
        <v>202500000016310</v>
      </c>
      <c r="G106" s="100" t="s">
        <v>511</v>
      </c>
      <c r="H106" s="100" t="s">
        <v>512</v>
      </c>
      <c r="I106" s="120" t="s">
        <v>513</v>
      </c>
      <c r="J106" s="279">
        <v>1</v>
      </c>
      <c r="K106" s="256" t="s">
        <v>514</v>
      </c>
      <c r="L106" s="223"/>
      <c r="M106" s="114" t="s">
        <v>371</v>
      </c>
      <c r="N106" s="114">
        <v>10</v>
      </c>
      <c r="O106" s="114">
        <v>0</v>
      </c>
      <c r="P106" s="114">
        <v>0</v>
      </c>
      <c r="Q106" s="114">
        <v>3</v>
      </c>
      <c r="R106" s="114">
        <v>2</v>
      </c>
      <c r="S106" s="114">
        <f t="shared" ref="S106:S131" si="6">+O106+P106+Q106+R106</f>
        <v>5</v>
      </c>
      <c r="T106" s="246">
        <f t="shared" ref="T106:T131" si="7">+IF((S106/N106)&gt;100%,100%,(S106/N106))</f>
        <v>0.5</v>
      </c>
      <c r="U106" s="114" t="s">
        <v>400</v>
      </c>
      <c r="V106" s="114" t="s">
        <v>332</v>
      </c>
      <c r="W106" s="114">
        <v>150</v>
      </c>
      <c r="X106" s="114"/>
      <c r="Y106" s="114" t="s">
        <v>385</v>
      </c>
      <c r="Z106" s="113" t="s">
        <v>333</v>
      </c>
      <c r="AA106" s="114"/>
      <c r="AB106" s="114"/>
      <c r="AC106" s="113" t="s">
        <v>338</v>
      </c>
      <c r="AD106" s="223" t="s">
        <v>532</v>
      </c>
      <c r="AE106" s="223"/>
      <c r="AF106" s="223" t="s">
        <v>533</v>
      </c>
      <c r="AG106" s="223"/>
      <c r="AH106" s="223"/>
      <c r="AI106" s="271">
        <v>0</v>
      </c>
      <c r="AJ106" s="271">
        <v>0</v>
      </c>
      <c r="AK106" s="271">
        <v>12000000000</v>
      </c>
      <c r="AL106" s="271">
        <v>12000000000</v>
      </c>
      <c r="AM106" s="271">
        <v>12000000000</v>
      </c>
      <c r="AN106" s="280" t="s">
        <v>456</v>
      </c>
      <c r="AO106" s="241" t="s">
        <v>512</v>
      </c>
      <c r="AP106" s="271">
        <v>0</v>
      </c>
      <c r="AQ106" s="271">
        <v>0</v>
      </c>
      <c r="AR106" s="271">
        <v>0</v>
      </c>
      <c r="AS106" s="271">
        <v>0</v>
      </c>
      <c r="AT106" s="271">
        <v>0</v>
      </c>
      <c r="AU106" s="271">
        <v>0</v>
      </c>
      <c r="AV106" s="223"/>
      <c r="AW106" s="223"/>
      <c r="AX106" s="210">
        <v>11996366419</v>
      </c>
      <c r="AY106" s="281">
        <f>+AX106/AL106</f>
        <v>0.99969720158333331</v>
      </c>
      <c r="AZ106" s="210">
        <v>2792955194.0300002</v>
      </c>
      <c r="BA106" s="190">
        <f>+AZ106/AL106</f>
        <v>0.23274626616916669</v>
      </c>
      <c r="BB106" s="210">
        <v>11996366419</v>
      </c>
      <c r="BC106" s="281">
        <f>+BB106/AM106</f>
        <v>0.99969720158333331</v>
      </c>
      <c r="BD106" s="210">
        <v>2792955194.0300002</v>
      </c>
      <c r="BE106" s="190">
        <f>+BD106/AM106</f>
        <v>0.23274626616916669</v>
      </c>
      <c r="BF106" s="114"/>
    </row>
    <row r="107" spans="1:58" ht="99.75">
      <c r="A107" s="100" t="s">
        <v>401</v>
      </c>
      <c r="B107" s="100" t="s">
        <v>402</v>
      </c>
      <c r="C107" s="114" t="s">
        <v>403</v>
      </c>
      <c r="D107" s="100" t="s">
        <v>404</v>
      </c>
      <c r="E107" s="100" t="s">
        <v>510</v>
      </c>
      <c r="F107" s="270">
        <v>202500000016310</v>
      </c>
      <c r="G107" s="100" t="s">
        <v>511</v>
      </c>
      <c r="H107" s="100" t="s">
        <v>512</v>
      </c>
      <c r="I107" s="120" t="s">
        <v>513</v>
      </c>
      <c r="J107" s="279">
        <v>1</v>
      </c>
      <c r="K107" s="256" t="s">
        <v>515</v>
      </c>
      <c r="L107" s="223"/>
      <c r="M107" s="114" t="s">
        <v>371</v>
      </c>
      <c r="N107" s="114">
        <v>8</v>
      </c>
      <c r="O107" s="114">
        <v>0</v>
      </c>
      <c r="P107" s="114">
        <v>0</v>
      </c>
      <c r="Q107" s="114">
        <v>2</v>
      </c>
      <c r="R107" s="114">
        <v>1</v>
      </c>
      <c r="S107" s="114">
        <f t="shared" si="6"/>
        <v>3</v>
      </c>
      <c r="T107" s="246">
        <f t="shared" si="7"/>
        <v>0.375</v>
      </c>
      <c r="U107" s="114" t="s">
        <v>400</v>
      </c>
      <c r="V107" s="114" t="s">
        <v>332</v>
      </c>
      <c r="W107" s="114">
        <v>150</v>
      </c>
      <c r="X107" s="114"/>
      <c r="Y107" s="114" t="s">
        <v>385</v>
      </c>
      <c r="Z107" s="113" t="s">
        <v>333</v>
      </c>
      <c r="AA107" s="114"/>
      <c r="AB107" s="114"/>
      <c r="AC107" s="113" t="s">
        <v>338</v>
      </c>
      <c r="AD107" s="223"/>
      <c r="AE107" s="223"/>
      <c r="AF107" s="223"/>
      <c r="AG107" s="223"/>
      <c r="AH107" s="223"/>
      <c r="AI107" s="271"/>
      <c r="AJ107" s="271"/>
      <c r="AK107" s="271"/>
      <c r="AL107" s="271"/>
      <c r="AM107" s="271"/>
      <c r="AN107" s="280"/>
      <c r="AO107" s="241"/>
      <c r="AP107" s="271"/>
      <c r="AQ107" s="271"/>
      <c r="AR107" s="271"/>
      <c r="AS107" s="271"/>
      <c r="AT107" s="271"/>
      <c r="AU107" s="271"/>
      <c r="AV107" s="223"/>
      <c r="AW107" s="223"/>
      <c r="AX107" s="210"/>
      <c r="AY107" s="281"/>
      <c r="AZ107" s="210"/>
      <c r="BA107" s="190"/>
      <c r="BB107" s="210"/>
      <c r="BC107" s="281"/>
      <c r="BD107" s="210"/>
      <c r="BE107" s="190"/>
      <c r="BF107" s="114"/>
    </row>
    <row r="108" spans="1:58" ht="99.75">
      <c r="A108" s="100" t="s">
        <v>401</v>
      </c>
      <c r="B108" s="100" t="s">
        <v>402</v>
      </c>
      <c r="C108" s="114" t="s">
        <v>403</v>
      </c>
      <c r="D108" s="100" t="s">
        <v>404</v>
      </c>
      <c r="E108" s="100" t="s">
        <v>510</v>
      </c>
      <c r="F108" s="270">
        <v>202500000016310</v>
      </c>
      <c r="G108" s="100" t="s">
        <v>511</v>
      </c>
      <c r="H108" s="100" t="s">
        <v>512</v>
      </c>
      <c r="I108" s="120" t="s">
        <v>513</v>
      </c>
      <c r="J108" s="279">
        <v>1</v>
      </c>
      <c r="K108" s="256" t="s">
        <v>516</v>
      </c>
      <c r="L108" s="223"/>
      <c r="M108" s="114" t="s">
        <v>371</v>
      </c>
      <c r="N108" s="114">
        <v>7</v>
      </c>
      <c r="O108" s="114">
        <v>0</v>
      </c>
      <c r="P108" s="114">
        <v>0</v>
      </c>
      <c r="Q108" s="114">
        <v>2</v>
      </c>
      <c r="R108" s="114">
        <v>1</v>
      </c>
      <c r="S108" s="114">
        <f t="shared" si="6"/>
        <v>3</v>
      </c>
      <c r="T108" s="246">
        <f t="shared" si="7"/>
        <v>0.42857142857142855</v>
      </c>
      <c r="U108" s="114" t="s">
        <v>400</v>
      </c>
      <c r="V108" s="114" t="s">
        <v>332</v>
      </c>
      <c r="W108" s="114">
        <v>150</v>
      </c>
      <c r="X108" s="114"/>
      <c r="Y108" s="114" t="s">
        <v>385</v>
      </c>
      <c r="Z108" s="113" t="s">
        <v>333</v>
      </c>
      <c r="AA108" s="114"/>
      <c r="AB108" s="114"/>
      <c r="AC108" s="113" t="s">
        <v>338</v>
      </c>
      <c r="AD108" s="223"/>
      <c r="AE108" s="223"/>
      <c r="AF108" s="223"/>
      <c r="AG108" s="223"/>
      <c r="AH108" s="223"/>
      <c r="AI108" s="271"/>
      <c r="AJ108" s="271"/>
      <c r="AK108" s="271"/>
      <c r="AL108" s="271"/>
      <c r="AM108" s="271"/>
      <c r="AN108" s="280"/>
      <c r="AO108" s="241"/>
      <c r="AP108" s="271"/>
      <c r="AQ108" s="271"/>
      <c r="AR108" s="271"/>
      <c r="AS108" s="271"/>
      <c r="AT108" s="271"/>
      <c r="AU108" s="271"/>
      <c r="AV108" s="223"/>
      <c r="AW108" s="223"/>
      <c r="AX108" s="210"/>
      <c r="AY108" s="281"/>
      <c r="AZ108" s="210"/>
      <c r="BA108" s="190"/>
      <c r="BB108" s="210"/>
      <c r="BC108" s="281"/>
      <c r="BD108" s="210"/>
      <c r="BE108" s="190"/>
      <c r="BF108" s="114"/>
    </row>
    <row r="109" spans="1:58" ht="99.75">
      <c r="A109" s="100" t="s">
        <v>401</v>
      </c>
      <c r="B109" s="100" t="s">
        <v>402</v>
      </c>
      <c r="C109" s="114" t="s">
        <v>403</v>
      </c>
      <c r="D109" s="100" t="s">
        <v>404</v>
      </c>
      <c r="E109" s="100" t="s">
        <v>510</v>
      </c>
      <c r="F109" s="270">
        <v>202500000016310</v>
      </c>
      <c r="G109" s="100" t="s">
        <v>511</v>
      </c>
      <c r="H109" s="100" t="s">
        <v>512</v>
      </c>
      <c r="I109" s="120" t="s">
        <v>513</v>
      </c>
      <c r="J109" s="279">
        <v>1</v>
      </c>
      <c r="K109" s="256" t="s">
        <v>517</v>
      </c>
      <c r="L109" s="223"/>
      <c r="M109" s="114" t="s">
        <v>371</v>
      </c>
      <c r="N109" s="114">
        <v>3</v>
      </c>
      <c r="O109" s="114">
        <v>0</v>
      </c>
      <c r="P109" s="114">
        <v>0</v>
      </c>
      <c r="Q109" s="114">
        <v>2</v>
      </c>
      <c r="R109" s="114">
        <v>1</v>
      </c>
      <c r="S109" s="114">
        <f t="shared" si="6"/>
        <v>3</v>
      </c>
      <c r="T109" s="246">
        <f t="shared" si="7"/>
        <v>1</v>
      </c>
      <c r="U109" s="114" t="s">
        <v>400</v>
      </c>
      <c r="V109" s="114" t="s">
        <v>332</v>
      </c>
      <c r="W109" s="114">
        <v>150</v>
      </c>
      <c r="X109" s="114"/>
      <c r="Y109" s="114" t="s">
        <v>385</v>
      </c>
      <c r="Z109" s="113" t="s">
        <v>333</v>
      </c>
      <c r="AA109" s="114"/>
      <c r="AB109" s="114"/>
      <c r="AC109" s="113" t="s">
        <v>338</v>
      </c>
      <c r="AD109" s="223"/>
      <c r="AE109" s="223"/>
      <c r="AF109" s="223"/>
      <c r="AG109" s="223"/>
      <c r="AH109" s="223"/>
      <c r="AI109" s="271"/>
      <c r="AJ109" s="271"/>
      <c r="AK109" s="271"/>
      <c r="AL109" s="271"/>
      <c r="AM109" s="271"/>
      <c r="AN109" s="280"/>
      <c r="AO109" s="241"/>
      <c r="AP109" s="271"/>
      <c r="AQ109" s="271"/>
      <c r="AR109" s="271"/>
      <c r="AS109" s="271"/>
      <c r="AT109" s="271"/>
      <c r="AU109" s="271"/>
      <c r="AV109" s="223"/>
      <c r="AW109" s="223"/>
      <c r="AX109" s="210"/>
      <c r="AY109" s="281"/>
      <c r="AZ109" s="210"/>
      <c r="BA109" s="190"/>
      <c r="BB109" s="210"/>
      <c r="BC109" s="281"/>
      <c r="BD109" s="210"/>
      <c r="BE109" s="190"/>
      <c r="BF109" s="114"/>
    </row>
    <row r="110" spans="1:58" ht="99.75">
      <c r="A110" s="100" t="s">
        <v>401</v>
      </c>
      <c r="B110" s="100" t="s">
        <v>402</v>
      </c>
      <c r="C110" s="114" t="s">
        <v>403</v>
      </c>
      <c r="D110" s="100" t="s">
        <v>404</v>
      </c>
      <c r="E110" s="100" t="s">
        <v>510</v>
      </c>
      <c r="F110" s="270">
        <v>202500000016310</v>
      </c>
      <c r="G110" s="100" t="s">
        <v>511</v>
      </c>
      <c r="H110" s="100" t="s">
        <v>512</v>
      </c>
      <c r="I110" s="120" t="s">
        <v>513</v>
      </c>
      <c r="J110" s="279">
        <v>1</v>
      </c>
      <c r="K110" s="256" t="s">
        <v>518</v>
      </c>
      <c r="L110" s="223"/>
      <c r="M110" s="114" t="s">
        <v>371</v>
      </c>
      <c r="N110" s="114">
        <v>4</v>
      </c>
      <c r="O110" s="114">
        <v>0</v>
      </c>
      <c r="P110" s="114">
        <v>0</v>
      </c>
      <c r="Q110" s="114">
        <v>2</v>
      </c>
      <c r="R110" s="114">
        <v>1</v>
      </c>
      <c r="S110" s="114">
        <f t="shared" si="6"/>
        <v>3</v>
      </c>
      <c r="T110" s="246">
        <f t="shared" si="7"/>
        <v>0.75</v>
      </c>
      <c r="U110" s="114" t="s">
        <v>400</v>
      </c>
      <c r="V110" s="114" t="s">
        <v>332</v>
      </c>
      <c r="W110" s="114">
        <v>150</v>
      </c>
      <c r="X110" s="114"/>
      <c r="Y110" s="114" t="s">
        <v>385</v>
      </c>
      <c r="Z110" s="113" t="s">
        <v>333</v>
      </c>
      <c r="AA110" s="114"/>
      <c r="AB110" s="114"/>
      <c r="AC110" s="113" t="s">
        <v>338</v>
      </c>
      <c r="AD110" s="223"/>
      <c r="AE110" s="223"/>
      <c r="AF110" s="223"/>
      <c r="AG110" s="223"/>
      <c r="AH110" s="223"/>
      <c r="AI110" s="271"/>
      <c r="AJ110" s="271"/>
      <c r="AK110" s="271"/>
      <c r="AL110" s="271"/>
      <c r="AM110" s="271"/>
      <c r="AN110" s="280"/>
      <c r="AO110" s="241"/>
      <c r="AP110" s="271"/>
      <c r="AQ110" s="271"/>
      <c r="AR110" s="271"/>
      <c r="AS110" s="271"/>
      <c r="AT110" s="271"/>
      <c r="AU110" s="271"/>
      <c r="AV110" s="223"/>
      <c r="AW110" s="223"/>
      <c r="AX110" s="210"/>
      <c r="AY110" s="281"/>
      <c r="AZ110" s="210"/>
      <c r="BA110" s="190"/>
      <c r="BB110" s="210"/>
      <c r="BC110" s="281"/>
      <c r="BD110" s="210"/>
      <c r="BE110" s="190"/>
      <c r="BF110" s="114"/>
    </row>
    <row r="111" spans="1:58" ht="99.75">
      <c r="A111" s="100" t="s">
        <v>401</v>
      </c>
      <c r="B111" s="100" t="s">
        <v>402</v>
      </c>
      <c r="C111" s="114" t="s">
        <v>403</v>
      </c>
      <c r="D111" s="100" t="s">
        <v>404</v>
      </c>
      <c r="E111" s="100" t="s">
        <v>510</v>
      </c>
      <c r="F111" s="270">
        <v>202500000016310</v>
      </c>
      <c r="G111" s="100" t="s">
        <v>511</v>
      </c>
      <c r="H111" s="100" t="s">
        <v>512</v>
      </c>
      <c r="I111" s="120" t="s">
        <v>513</v>
      </c>
      <c r="J111" s="279">
        <v>1</v>
      </c>
      <c r="K111" s="256" t="s">
        <v>519</v>
      </c>
      <c r="L111" s="223"/>
      <c r="M111" s="114" t="s">
        <v>371</v>
      </c>
      <c r="N111" s="114">
        <v>7</v>
      </c>
      <c r="O111" s="114">
        <v>0</v>
      </c>
      <c r="P111" s="114">
        <v>0</v>
      </c>
      <c r="Q111" s="114">
        <v>2</v>
      </c>
      <c r="R111" s="114">
        <v>1</v>
      </c>
      <c r="S111" s="114">
        <f t="shared" si="6"/>
        <v>3</v>
      </c>
      <c r="T111" s="246">
        <f t="shared" si="7"/>
        <v>0.42857142857142855</v>
      </c>
      <c r="U111" s="114" t="s">
        <v>400</v>
      </c>
      <c r="V111" s="114" t="s">
        <v>332</v>
      </c>
      <c r="W111" s="114">
        <v>150</v>
      </c>
      <c r="X111" s="114"/>
      <c r="Y111" s="114" t="s">
        <v>385</v>
      </c>
      <c r="Z111" s="113" t="s">
        <v>333</v>
      </c>
      <c r="AA111" s="114"/>
      <c r="AB111" s="114"/>
      <c r="AC111" s="113" t="s">
        <v>338</v>
      </c>
      <c r="AD111" s="223"/>
      <c r="AE111" s="223"/>
      <c r="AF111" s="223"/>
      <c r="AG111" s="223"/>
      <c r="AH111" s="223"/>
      <c r="AI111" s="271"/>
      <c r="AJ111" s="271"/>
      <c r="AK111" s="271"/>
      <c r="AL111" s="271"/>
      <c r="AM111" s="271"/>
      <c r="AN111" s="280"/>
      <c r="AO111" s="241"/>
      <c r="AP111" s="271"/>
      <c r="AQ111" s="271"/>
      <c r="AR111" s="271"/>
      <c r="AS111" s="271"/>
      <c r="AT111" s="271"/>
      <c r="AU111" s="271"/>
      <c r="AV111" s="223"/>
      <c r="AW111" s="223"/>
      <c r="AX111" s="210"/>
      <c r="AY111" s="281"/>
      <c r="AZ111" s="210"/>
      <c r="BA111" s="190"/>
      <c r="BB111" s="210"/>
      <c r="BC111" s="281"/>
      <c r="BD111" s="210"/>
      <c r="BE111" s="190"/>
      <c r="BF111" s="114"/>
    </row>
    <row r="112" spans="1:58" ht="99.75">
      <c r="A112" s="100" t="s">
        <v>401</v>
      </c>
      <c r="B112" s="100" t="s">
        <v>402</v>
      </c>
      <c r="C112" s="114" t="s">
        <v>403</v>
      </c>
      <c r="D112" s="100" t="s">
        <v>404</v>
      </c>
      <c r="E112" s="100" t="s">
        <v>510</v>
      </c>
      <c r="F112" s="270">
        <v>202500000016310</v>
      </c>
      <c r="G112" s="100" t="s">
        <v>511</v>
      </c>
      <c r="H112" s="100" t="s">
        <v>512</v>
      </c>
      <c r="I112" s="120" t="s">
        <v>513</v>
      </c>
      <c r="J112" s="279">
        <v>1</v>
      </c>
      <c r="K112" s="256" t="s">
        <v>520</v>
      </c>
      <c r="L112" s="223"/>
      <c r="M112" s="114" t="s">
        <v>371</v>
      </c>
      <c r="N112" s="114">
        <v>8</v>
      </c>
      <c r="O112" s="114">
        <v>0</v>
      </c>
      <c r="P112" s="114">
        <v>0</v>
      </c>
      <c r="Q112" s="114">
        <v>2</v>
      </c>
      <c r="R112" s="114">
        <v>1</v>
      </c>
      <c r="S112" s="114">
        <f t="shared" si="6"/>
        <v>3</v>
      </c>
      <c r="T112" s="246">
        <f t="shared" si="7"/>
        <v>0.375</v>
      </c>
      <c r="U112" s="114" t="s">
        <v>400</v>
      </c>
      <c r="V112" s="114" t="s">
        <v>332</v>
      </c>
      <c r="W112" s="114">
        <v>150</v>
      </c>
      <c r="X112" s="114"/>
      <c r="Y112" s="114" t="s">
        <v>385</v>
      </c>
      <c r="Z112" s="113" t="s">
        <v>333</v>
      </c>
      <c r="AA112" s="114"/>
      <c r="AB112" s="114"/>
      <c r="AC112" s="113" t="s">
        <v>338</v>
      </c>
      <c r="AD112" s="223"/>
      <c r="AE112" s="223"/>
      <c r="AF112" s="223"/>
      <c r="AG112" s="223"/>
      <c r="AH112" s="223"/>
      <c r="AI112" s="271"/>
      <c r="AJ112" s="271"/>
      <c r="AK112" s="271"/>
      <c r="AL112" s="271"/>
      <c r="AM112" s="271"/>
      <c r="AN112" s="280"/>
      <c r="AO112" s="241"/>
      <c r="AP112" s="271"/>
      <c r="AQ112" s="271"/>
      <c r="AR112" s="271"/>
      <c r="AS112" s="271"/>
      <c r="AT112" s="271"/>
      <c r="AU112" s="271"/>
      <c r="AV112" s="223"/>
      <c r="AW112" s="223"/>
      <c r="AX112" s="210"/>
      <c r="AY112" s="281"/>
      <c r="AZ112" s="210"/>
      <c r="BA112" s="190"/>
      <c r="BB112" s="210"/>
      <c r="BC112" s="281"/>
      <c r="BD112" s="210"/>
      <c r="BE112" s="190"/>
      <c r="BF112" s="114"/>
    </row>
    <row r="113" spans="1:58" ht="99.75">
      <c r="A113" s="100" t="s">
        <v>401</v>
      </c>
      <c r="B113" s="100" t="s">
        <v>402</v>
      </c>
      <c r="C113" s="114" t="s">
        <v>403</v>
      </c>
      <c r="D113" s="100" t="s">
        <v>404</v>
      </c>
      <c r="E113" s="100" t="s">
        <v>510</v>
      </c>
      <c r="F113" s="270">
        <v>202500000016310</v>
      </c>
      <c r="G113" s="100" t="s">
        <v>511</v>
      </c>
      <c r="H113" s="100" t="s">
        <v>512</v>
      </c>
      <c r="I113" s="120" t="s">
        <v>513</v>
      </c>
      <c r="J113" s="279">
        <v>1</v>
      </c>
      <c r="K113" s="113" t="s">
        <v>521</v>
      </c>
      <c r="L113" s="223"/>
      <c r="M113" s="114" t="s">
        <v>371</v>
      </c>
      <c r="N113" s="114">
        <v>10</v>
      </c>
      <c r="O113" s="114">
        <v>0</v>
      </c>
      <c r="P113" s="114">
        <v>0</v>
      </c>
      <c r="Q113" s="114">
        <v>2</v>
      </c>
      <c r="R113" s="114">
        <v>1</v>
      </c>
      <c r="S113" s="114">
        <f t="shared" si="6"/>
        <v>3</v>
      </c>
      <c r="T113" s="246">
        <f t="shared" si="7"/>
        <v>0.3</v>
      </c>
      <c r="U113" s="114" t="s">
        <v>400</v>
      </c>
      <c r="V113" s="114" t="s">
        <v>332</v>
      </c>
      <c r="W113" s="114">
        <v>150</v>
      </c>
      <c r="X113" s="114"/>
      <c r="Y113" s="114" t="s">
        <v>385</v>
      </c>
      <c r="Z113" s="113" t="s">
        <v>333</v>
      </c>
      <c r="AA113" s="114"/>
      <c r="AB113" s="114"/>
      <c r="AC113" s="113" t="s">
        <v>338</v>
      </c>
      <c r="AD113" s="223"/>
      <c r="AE113" s="223"/>
      <c r="AF113" s="223"/>
      <c r="AG113" s="223"/>
      <c r="AH113" s="223"/>
      <c r="AI113" s="271"/>
      <c r="AJ113" s="271"/>
      <c r="AK113" s="271"/>
      <c r="AL113" s="271"/>
      <c r="AM113" s="271"/>
      <c r="AN113" s="280"/>
      <c r="AO113" s="241"/>
      <c r="AP113" s="271"/>
      <c r="AQ113" s="271"/>
      <c r="AR113" s="271"/>
      <c r="AS113" s="271"/>
      <c r="AT113" s="271"/>
      <c r="AU113" s="271"/>
      <c r="AV113" s="223"/>
      <c r="AW113" s="223"/>
      <c r="AX113" s="210"/>
      <c r="AY113" s="281"/>
      <c r="AZ113" s="210"/>
      <c r="BA113" s="190"/>
      <c r="BB113" s="210"/>
      <c r="BC113" s="281"/>
      <c r="BD113" s="210"/>
      <c r="BE113" s="190"/>
      <c r="BF113" s="114"/>
    </row>
    <row r="114" spans="1:58" ht="99.75">
      <c r="A114" s="100" t="s">
        <v>401</v>
      </c>
      <c r="B114" s="100" t="s">
        <v>402</v>
      </c>
      <c r="C114" s="114" t="s">
        <v>403</v>
      </c>
      <c r="D114" s="100" t="s">
        <v>404</v>
      </c>
      <c r="E114" s="100" t="s">
        <v>510</v>
      </c>
      <c r="F114" s="270">
        <v>202500000016310</v>
      </c>
      <c r="G114" s="100" t="s">
        <v>511</v>
      </c>
      <c r="H114" s="100" t="s">
        <v>512</v>
      </c>
      <c r="I114" s="120" t="s">
        <v>513</v>
      </c>
      <c r="J114" s="279">
        <v>1</v>
      </c>
      <c r="K114" s="114" t="s">
        <v>522</v>
      </c>
      <c r="L114" s="223"/>
      <c r="M114" s="114" t="s">
        <v>371</v>
      </c>
      <c r="N114" s="114">
        <v>10</v>
      </c>
      <c r="O114" s="114">
        <v>0</v>
      </c>
      <c r="P114" s="114">
        <v>0</v>
      </c>
      <c r="Q114" s="114">
        <v>2</v>
      </c>
      <c r="R114" s="114">
        <v>1</v>
      </c>
      <c r="S114" s="114">
        <f t="shared" si="6"/>
        <v>3</v>
      </c>
      <c r="T114" s="246">
        <f t="shared" si="7"/>
        <v>0.3</v>
      </c>
      <c r="U114" s="114" t="s">
        <v>400</v>
      </c>
      <c r="V114" s="114" t="s">
        <v>332</v>
      </c>
      <c r="W114" s="114">
        <v>150</v>
      </c>
      <c r="X114" s="114"/>
      <c r="Y114" s="114" t="s">
        <v>385</v>
      </c>
      <c r="Z114" s="113" t="s">
        <v>333</v>
      </c>
      <c r="AA114" s="114"/>
      <c r="AB114" s="114"/>
      <c r="AC114" s="113" t="s">
        <v>338</v>
      </c>
      <c r="AD114" s="223"/>
      <c r="AE114" s="223"/>
      <c r="AF114" s="223"/>
      <c r="AG114" s="223"/>
      <c r="AH114" s="223"/>
      <c r="AI114" s="271"/>
      <c r="AJ114" s="271"/>
      <c r="AK114" s="271"/>
      <c r="AL114" s="271"/>
      <c r="AM114" s="271"/>
      <c r="AN114" s="280"/>
      <c r="AO114" s="241"/>
      <c r="AP114" s="271"/>
      <c r="AQ114" s="271"/>
      <c r="AR114" s="271"/>
      <c r="AS114" s="271"/>
      <c r="AT114" s="271"/>
      <c r="AU114" s="271"/>
      <c r="AV114" s="223"/>
      <c r="AW114" s="223"/>
      <c r="AX114" s="210"/>
      <c r="AY114" s="281"/>
      <c r="AZ114" s="210"/>
      <c r="BA114" s="190"/>
      <c r="BB114" s="210"/>
      <c r="BC114" s="281"/>
      <c r="BD114" s="210"/>
      <c r="BE114" s="190"/>
      <c r="BF114" s="114"/>
    </row>
    <row r="115" spans="1:58" ht="99.75">
      <c r="A115" s="100" t="s">
        <v>401</v>
      </c>
      <c r="B115" s="100" t="s">
        <v>402</v>
      </c>
      <c r="C115" s="114" t="s">
        <v>403</v>
      </c>
      <c r="D115" s="100" t="s">
        <v>404</v>
      </c>
      <c r="E115" s="100" t="s">
        <v>510</v>
      </c>
      <c r="F115" s="270">
        <v>202500000016310</v>
      </c>
      <c r="G115" s="100" t="s">
        <v>511</v>
      </c>
      <c r="H115" s="100" t="s">
        <v>512</v>
      </c>
      <c r="I115" s="120" t="s">
        <v>513</v>
      </c>
      <c r="J115" s="279">
        <v>1</v>
      </c>
      <c r="K115" s="113" t="s">
        <v>523</v>
      </c>
      <c r="L115" s="223"/>
      <c r="M115" s="114" t="s">
        <v>371</v>
      </c>
      <c r="N115" s="114">
        <v>4</v>
      </c>
      <c r="O115" s="114">
        <v>0</v>
      </c>
      <c r="P115" s="114">
        <v>0</v>
      </c>
      <c r="Q115" s="114">
        <v>2</v>
      </c>
      <c r="R115" s="114">
        <v>1</v>
      </c>
      <c r="S115" s="114">
        <f t="shared" si="6"/>
        <v>3</v>
      </c>
      <c r="T115" s="246">
        <f t="shared" si="7"/>
        <v>0.75</v>
      </c>
      <c r="U115" s="114" t="s">
        <v>400</v>
      </c>
      <c r="V115" s="114" t="s">
        <v>332</v>
      </c>
      <c r="W115" s="114">
        <v>150</v>
      </c>
      <c r="X115" s="114"/>
      <c r="Y115" s="114" t="s">
        <v>385</v>
      </c>
      <c r="Z115" s="113" t="s">
        <v>333</v>
      </c>
      <c r="AA115" s="114"/>
      <c r="AB115" s="114"/>
      <c r="AC115" s="113" t="s">
        <v>338</v>
      </c>
      <c r="AD115" s="223"/>
      <c r="AE115" s="223"/>
      <c r="AF115" s="223"/>
      <c r="AG115" s="223"/>
      <c r="AH115" s="223"/>
      <c r="AI115" s="271"/>
      <c r="AJ115" s="271"/>
      <c r="AK115" s="271"/>
      <c r="AL115" s="271"/>
      <c r="AM115" s="271"/>
      <c r="AN115" s="280"/>
      <c r="AO115" s="241"/>
      <c r="AP115" s="271"/>
      <c r="AQ115" s="271"/>
      <c r="AR115" s="271"/>
      <c r="AS115" s="271"/>
      <c r="AT115" s="271"/>
      <c r="AU115" s="271"/>
      <c r="AV115" s="223"/>
      <c r="AW115" s="223"/>
      <c r="AX115" s="210"/>
      <c r="AY115" s="281"/>
      <c r="AZ115" s="210"/>
      <c r="BA115" s="190"/>
      <c r="BB115" s="210"/>
      <c r="BC115" s="281"/>
      <c r="BD115" s="210"/>
      <c r="BE115" s="190"/>
      <c r="BF115" s="114"/>
    </row>
    <row r="116" spans="1:58" ht="99.75">
      <c r="A116" s="100" t="s">
        <v>401</v>
      </c>
      <c r="B116" s="100" t="s">
        <v>402</v>
      </c>
      <c r="C116" s="114" t="s">
        <v>403</v>
      </c>
      <c r="D116" s="100" t="s">
        <v>404</v>
      </c>
      <c r="E116" s="100" t="s">
        <v>510</v>
      </c>
      <c r="F116" s="270">
        <v>202500000016310</v>
      </c>
      <c r="G116" s="100" t="s">
        <v>511</v>
      </c>
      <c r="H116" s="100" t="s">
        <v>512</v>
      </c>
      <c r="I116" s="120" t="s">
        <v>513</v>
      </c>
      <c r="J116" s="279">
        <v>1</v>
      </c>
      <c r="K116" s="113" t="s">
        <v>524</v>
      </c>
      <c r="L116" s="223"/>
      <c r="M116" s="114" t="s">
        <v>371</v>
      </c>
      <c r="N116" s="114">
        <v>3</v>
      </c>
      <c r="O116" s="114">
        <v>0</v>
      </c>
      <c r="P116" s="114">
        <v>0</v>
      </c>
      <c r="Q116" s="114">
        <v>2</v>
      </c>
      <c r="R116" s="114">
        <v>1</v>
      </c>
      <c r="S116" s="114">
        <f t="shared" si="6"/>
        <v>3</v>
      </c>
      <c r="T116" s="246">
        <f>+IF((S116/N116)&gt;100%,100%,(S116/N116))</f>
        <v>1</v>
      </c>
      <c r="U116" s="114" t="s">
        <v>400</v>
      </c>
      <c r="V116" s="114" t="s">
        <v>332</v>
      </c>
      <c r="W116" s="114">
        <v>150</v>
      </c>
      <c r="X116" s="114"/>
      <c r="Y116" s="114" t="s">
        <v>385</v>
      </c>
      <c r="Z116" s="113" t="s">
        <v>333</v>
      </c>
      <c r="AA116" s="114"/>
      <c r="AB116" s="114"/>
      <c r="AC116" s="113" t="s">
        <v>338</v>
      </c>
      <c r="AD116" s="223"/>
      <c r="AE116" s="223"/>
      <c r="AF116" s="223"/>
      <c r="AG116" s="223"/>
      <c r="AH116" s="120"/>
      <c r="AI116" s="271">
        <v>0</v>
      </c>
      <c r="AJ116" s="271">
        <v>0</v>
      </c>
      <c r="AK116" s="271">
        <v>198000000000</v>
      </c>
      <c r="AL116" s="271">
        <v>198000000000</v>
      </c>
      <c r="AM116" s="271">
        <v>198000000000</v>
      </c>
      <c r="AN116" s="223" t="s">
        <v>534</v>
      </c>
      <c r="AO116" s="241"/>
      <c r="AP116" s="271">
        <v>0</v>
      </c>
      <c r="AQ116" s="271">
        <v>0</v>
      </c>
      <c r="AR116" s="271">
        <v>0</v>
      </c>
      <c r="AS116" s="271">
        <v>0</v>
      </c>
      <c r="AT116" s="271">
        <v>0</v>
      </c>
      <c r="AU116" s="271">
        <v>0</v>
      </c>
      <c r="AV116" s="223"/>
      <c r="AW116" s="223"/>
      <c r="AX116" s="210">
        <v>196992085270.10999</v>
      </c>
      <c r="AY116" s="281">
        <f>+AX116/AL116</f>
        <v>0.99490952156621204</v>
      </c>
      <c r="AZ116" s="210">
        <v>29548812790.52</v>
      </c>
      <c r="BA116" s="190">
        <f>+AZ116/AL116</f>
        <v>0.14923642823494951</v>
      </c>
      <c r="BB116" s="210">
        <v>196992085270.10999</v>
      </c>
      <c r="BC116" s="190">
        <f>+BB116/AM116</f>
        <v>0.99490952156621204</v>
      </c>
      <c r="BD116" s="210">
        <v>29548812790.52</v>
      </c>
      <c r="BE116" s="190">
        <f>+BD116/AM116</f>
        <v>0.14923642823494951</v>
      </c>
      <c r="BF116" s="114"/>
    </row>
    <row r="117" spans="1:58" ht="99.75">
      <c r="A117" s="100" t="s">
        <v>401</v>
      </c>
      <c r="B117" s="100" t="s">
        <v>402</v>
      </c>
      <c r="C117" s="114" t="s">
        <v>403</v>
      </c>
      <c r="D117" s="100" t="s">
        <v>404</v>
      </c>
      <c r="E117" s="100" t="s">
        <v>510</v>
      </c>
      <c r="F117" s="270">
        <v>202500000016310</v>
      </c>
      <c r="G117" s="100" t="s">
        <v>511</v>
      </c>
      <c r="H117" s="100" t="s">
        <v>512</v>
      </c>
      <c r="I117" s="120" t="s">
        <v>513</v>
      </c>
      <c r="J117" s="279">
        <v>1</v>
      </c>
      <c r="K117" s="113" t="s">
        <v>525</v>
      </c>
      <c r="L117" s="223"/>
      <c r="M117" s="114" t="s">
        <v>371</v>
      </c>
      <c r="N117" s="114">
        <v>5</v>
      </c>
      <c r="O117" s="114">
        <v>0</v>
      </c>
      <c r="P117" s="114">
        <v>0</v>
      </c>
      <c r="Q117" s="114">
        <v>2</v>
      </c>
      <c r="R117" s="114">
        <v>1</v>
      </c>
      <c r="S117" s="114">
        <f t="shared" si="6"/>
        <v>3</v>
      </c>
      <c r="T117" s="246">
        <f t="shared" si="7"/>
        <v>0.6</v>
      </c>
      <c r="U117" s="114" t="s">
        <v>400</v>
      </c>
      <c r="V117" s="114" t="s">
        <v>332</v>
      </c>
      <c r="W117" s="114">
        <v>150</v>
      </c>
      <c r="X117" s="114"/>
      <c r="Y117" s="114" t="s">
        <v>385</v>
      </c>
      <c r="Z117" s="113" t="s">
        <v>333</v>
      </c>
      <c r="AA117" s="114"/>
      <c r="AB117" s="114"/>
      <c r="AC117" s="113" t="s">
        <v>338</v>
      </c>
      <c r="AD117" s="223"/>
      <c r="AE117" s="223"/>
      <c r="AF117" s="223"/>
      <c r="AG117" s="223"/>
      <c r="AH117" s="120"/>
      <c r="AI117" s="271"/>
      <c r="AJ117" s="271"/>
      <c r="AK117" s="271"/>
      <c r="AL117" s="271"/>
      <c r="AM117" s="271"/>
      <c r="AN117" s="223"/>
      <c r="AO117" s="241"/>
      <c r="AP117" s="271"/>
      <c r="AQ117" s="271"/>
      <c r="AR117" s="271"/>
      <c r="AS117" s="271"/>
      <c r="AT117" s="271"/>
      <c r="AU117" s="271"/>
      <c r="AV117" s="223"/>
      <c r="AW117" s="223"/>
      <c r="AX117" s="210"/>
      <c r="AY117" s="281"/>
      <c r="AZ117" s="210"/>
      <c r="BA117" s="190"/>
      <c r="BB117" s="210"/>
      <c r="BC117" s="190"/>
      <c r="BD117" s="210"/>
      <c r="BE117" s="190"/>
      <c r="BF117" s="114"/>
    </row>
    <row r="118" spans="1:58" ht="99.75">
      <c r="A118" s="100" t="s">
        <v>401</v>
      </c>
      <c r="B118" s="100" t="s">
        <v>402</v>
      </c>
      <c r="C118" s="114" t="s">
        <v>403</v>
      </c>
      <c r="D118" s="100" t="s">
        <v>404</v>
      </c>
      <c r="E118" s="100" t="s">
        <v>510</v>
      </c>
      <c r="F118" s="270">
        <v>202500000016310</v>
      </c>
      <c r="G118" s="100" t="s">
        <v>511</v>
      </c>
      <c r="H118" s="100" t="s">
        <v>512</v>
      </c>
      <c r="I118" s="120" t="s">
        <v>513</v>
      </c>
      <c r="J118" s="279">
        <v>1</v>
      </c>
      <c r="K118" s="114" t="s">
        <v>526</v>
      </c>
      <c r="L118" s="223"/>
      <c r="M118" s="114" t="s">
        <v>371</v>
      </c>
      <c r="N118" s="114">
        <v>5</v>
      </c>
      <c r="O118" s="114">
        <v>0</v>
      </c>
      <c r="P118" s="114">
        <v>0</v>
      </c>
      <c r="Q118" s="114">
        <v>2</v>
      </c>
      <c r="R118" s="114">
        <v>1</v>
      </c>
      <c r="S118" s="114">
        <f t="shared" si="6"/>
        <v>3</v>
      </c>
      <c r="T118" s="246">
        <f>+IF((S118/N118)&gt;100%,100%,(S118/N118))</f>
        <v>0.6</v>
      </c>
      <c r="U118" s="114" t="s">
        <v>400</v>
      </c>
      <c r="V118" s="114" t="s">
        <v>332</v>
      </c>
      <c r="W118" s="114">
        <v>150</v>
      </c>
      <c r="X118" s="114"/>
      <c r="Y118" s="114" t="s">
        <v>385</v>
      </c>
      <c r="Z118" s="113" t="s">
        <v>333</v>
      </c>
      <c r="AA118" s="114"/>
      <c r="AB118" s="114"/>
      <c r="AC118" s="113" t="s">
        <v>338</v>
      </c>
      <c r="AD118" s="223"/>
      <c r="AE118" s="223"/>
      <c r="AF118" s="223"/>
      <c r="AG118" s="223"/>
      <c r="AH118" s="120"/>
      <c r="AI118" s="271"/>
      <c r="AJ118" s="271"/>
      <c r="AK118" s="271"/>
      <c r="AL118" s="271"/>
      <c r="AM118" s="271"/>
      <c r="AN118" s="223"/>
      <c r="AO118" s="241"/>
      <c r="AP118" s="271"/>
      <c r="AQ118" s="271"/>
      <c r="AR118" s="271"/>
      <c r="AS118" s="271"/>
      <c r="AT118" s="271"/>
      <c r="AU118" s="271"/>
      <c r="AV118" s="223"/>
      <c r="AW118" s="223"/>
      <c r="AX118" s="210"/>
      <c r="AY118" s="281"/>
      <c r="AZ118" s="210"/>
      <c r="BA118" s="190"/>
      <c r="BB118" s="210"/>
      <c r="BC118" s="190"/>
      <c r="BD118" s="210"/>
      <c r="BE118" s="190"/>
      <c r="BF118" s="114"/>
    </row>
    <row r="119" spans="1:58" ht="99.75">
      <c r="A119" s="100" t="s">
        <v>401</v>
      </c>
      <c r="B119" s="100" t="s">
        <v>402</v>
      </c>
      <c r="C119" s="114" t="s">
        <v>403</v>
      </c>
      <c r="D119" s="100" t="s">
        <v>404</v>
      </c>
      <c r="E119" s="100" t="s">
        <v>510</v>
      </c>
      <c r="F119" s="270">
        <v>202500000016310</v>
      </c>
      <c r="G119" s="100" t="s">
        <v>511</v>
      </c>
      <c r="H119" s="100" t="s">
        <v>512</v>
      </c>
      <c r="I119" s="120" t="s">
        <v>513</v>
      </c>
      <c r="J119" s="279">
        <v>1</v>
      </c>
      <c r="K119" s="114" t="s">
        <v>527</v>
      </c>
      <c r="L119" s="223"/>
      <c r="M119" s="114" t="s">
        <v>371</v>
      </c>
      <c r="N119" s="114">
        <v>3</v>
      </c>
      <c r="O119" s="114">
        <v>0</v>
      </c>
      <c r="P119" s="114">
        <v>0</v>
      </c>
      <c r="Q119" s="114">
        <v>2</v>
      </c>
      <c r="R119" s="114">
        <v>1</v>
      </c>
      <c r="S119" s="114">
        <f t="shared" si="6"/>
        <v>3</v>
      </c>
      <c r="T119" s="246">
        <f t="shared" si="7"/>
        <v>1</v>
      </c>
      <c r="U119" s="114" t="s">
        <v>400</v>
      </c>
      <c r="V119" s="114" t="s">
        <v>332</v>
      </c>
      <c r="W119" s="114">
        <v>150</v>
      </c>
      <c r="X119" s="114"/>
      <c r="Y119" s="114" t="s">
        <v>385</v>
      </c>
      <c r="Z119" s="113" t="s">
        <v>333</v>
      </c>
      <c r="AA119" s="114"/>
      <c r="AB119" s="114"/>
      <c r="AC119" s="113" t="s">
        <v>338</v>
      </c>
      <c r="AD119" s="223"/>
      <c r="AE119" s="223"/>
      <c r="AF119" s="223"/>
      <c r="AG119" s="223"/>
      <c r="AH119" s="120"/>
      <c r="AI119" s="271"/>
      <c r="AJ119" s="271"/>
      <c r="AK119" s="271"/>
      <c r="AL119" s="271"/>
      <c r="AM119" s="271"/>
      <c r="AN119" s="223"/>
      <c r="AO119" s="241"/>
      <c r="AP119" s="271"/>
      <c r="AQ119" s="271"/>
      <c r="AR119" s="271"/>
      <c r="AS119" s="271"/>
      <c r="AT119" s="271"/>
      <c r="AU119" s="271"/>
      <c r="AV119" s="223"/>
      <c r="AW119" s="223"/>
      <c r="AX119" s="210"/>
      <c r="AY119" s="281"/>
      <c r="AZ119" s="210"/>
      <c r="BA119" s="190"/>
      <c r="BB119" s="210"/>
      <c r="BC119" s="190"/>
      <c r="BD119" s="210"/>
      <c r="BE119" s="190"/>
      <c r="BF119" s="114"/>
    </row>
    <row r="120" spans="1:58" ht="99.75">
      <c r="A120" s="100" t="s">
        <v>401</v>
      </c>
      <c r="B120" s="100" t="s">
        <v>402</v>
      </c>
      <c r="C120" s="114" t="s">
        <v>403</v>
      </c>
      <c r="D120" s="100" t="s">
        <v>404</v>
      </c>
      <c r="E120" s="100" t="s">
        <v>510</v>
      </c>
      <c r="F120" s="270">
        <v>202500000016310</v>
      </c>
      <c r="G120" s="100" t="s">
        <v>511</v>
      </c>
      <c r="H120" s="100" t="s">
        <v>512</v>
      </c>
      <c r="I120" s="120" t="s">
        <v>513</v>
      </c>
      <c r="J120" s="279">
        <v>1</v>
      </c>
      <c r="K120" s="113" t="s">
        <v>528</v>
      </c>
      <c r="L120" s="223"/>
      <c r="M120" s="114" t="s">
        <v>371</v>
      </c>
      <c r="N120" s="114">
        <v>1</v>
      </c>
      <c r="O120" s="114">
        <v>0</v>
      </c>
      <c r="P120" s="114">
        <v>0</v>
      </c>
      <c r="Q120" s="114">
        <v>1</v>
      </c>
      <c r="R120" s="114">
        <v>1</v>
      </c>
      <c r="S120" s="114">
        <f t="shared" si="6"/>
        <v>2</v>
      </c>
      <c r="T120" s="246">
        <f t="shared" si="7"/>
        <v>1</v>
      </c>
      <c r="U120" s="114" t="s">
        <v>400</v>
      </c>
      <c r="V120" s="114" t="s">
        <v>332</v>
      </c>
      <c r="W120" s="114">
        <v>150</v>
      </c>
      <c r="X120" s="114"/>
      <c r="Y120" s="114" t="s">
        <v>385</v>
      </c>
      <c r="Z120" s="113" t="s">
        <v>333</v>
      </c>
      <c r="AA120" s="114"/>
      <c r="AB120" s="114"/>
      <c r="AC120" s="113" t="s">
        <v>338</v>
      </c>
      <c r="AD120" s="223"/>
      <c r="AE120" s="223"/>
      <c r="AF120" s="223"/>
      <c r="AG120" s="223"/>
      <c r="AH120" s="120"/>
      <c r="AI120" s="271"/>
      <c r="AJ120" s="271"/>
      <c r="AK120" s="271"/>
      <c r="AL120" s="271"/>
      <c r="AM120" s="271"/>
      <c r="AN120" s="223"/>
      <c r="AO120" s="241"/>
      <c r="AP120" s="271"/>
      <c r="AQ120" s="271"/>
      <c r="AR120" s="271"/>
      <c r="AS120" s="271"/>
      <c r="AT120" s="271"/>
      <c r="AU120" s="271"/>
      <c r="AV120" s="223"/>
      <c r="AW120" s="223"/>
      <c r="AX120" s="210"/>
      <c r="AY120" s="281"/>
      <c r="AZ120" s="210"/>
      <c r="BA120" s="190"/>
      <c r="BB120" s="210"/>
      <c r="BC120" s="190"/>
      <c r="BD120" s="210"/>
      <c r="BE120" s="190"/>
      <c r="BF120" s="114"/>
    </row>
    <row r="121" spans="1:58" ht="99.75">
      <c r="A121" s="100" t="s">
        <v>401</v>
      </c>
      <c r="B121" s="100" t="s">
        <v>402</v>
      </c>
      <c r="C121" s="114" t="s">
        <v>403</v>
      </c>
      <c r="D121" s="100" t="s">
        <v>404</v>
      </c>
      <c r="E121" s="100" t="s">
        <v>510</v>
      </c>
      <c r="F121" s="270">
        <v>202500000016310</v>
      </c>
      <c r="G121" s="100" t="s">
        <v>511</v>
      </c>
      <c r="H121" s="100" t="s">
        <v>512</v>
      </c>
      <c r="I121" s="120" t="s">
        <v>513</v>
      </c>
      <c r="J121" s="279">
        <v>1</v>
      </c>
      <c r="K121" s="256" t="s">
        <v>529</v>
      </c>
      <c r="L121" s="223"/>
      <c r="M121" s="114" t="s">
        <v>371</v>
      </c>
      <c r="N121" s="114">
        <v>1</v>
      </c>
      <c r="O121" s="114">
        <v>0</v>
      </c>
      <c r="P121" s="114">
        <v>0</v>
      </c>
      <c r="Q121" s="114">
        <v>1</v>
      </c>
      <c r="R121" s="114">
        <v>1</v>
      </c>
      <c r="S121" s="114">
        <f t="shared" si="6"/>
        <v>2</v>
      </c>
      <c r="T121" s="246">
        <f t="shared" si="7"/>
        <v>1</v>
      </c>
      <c r="U121" s="114" t="s">
        <v>400</v>
      </c>
      <c r="V121" s="114" t="s">
        <v>332</v>
      </c>
      <c r="W121" s="114">
        <v>150</v>
      </c>
      <c r="X121" s="114"/>
      <c r="Y121" s="114" t="s">
        <v>385</v>
      </c>
      <c r="Z121" s="113" t="s">
        <v>333</v>
      </c>
      <c r="AA121" s="114"/>
      <c r="AB121" s="114"/>
      <c r="AC121" s="113" t="s">
        <v>338</v>
      </c>
      <c r="AD121" s="223"/>
      <c r="AE121" s="223"/>
      <c r="AF121" s="223"/>
      <c r="AG121" s="223"/>
      <c r="AH121" s="120"/>
      <c r="AI121" s="271"/>
      <c r="AJ121" s="271"/>
      <c r="AK121" s="271"/>
      <c r="AL121" s="271"/>
      <c r="AM121" s="271"/>
      <c r="AN121" s="223"/>
      <c r="AO121" s="241"/>
      <c r="AP121" s="271"/>
      <c r="AQ121" s="271"/>
      <c r="AR121" s="271"/>
      <c r="AS121" s="271"/>
      <c r="AT121" s="271"/>
      <c r="AU121" s="271"/>
      <c r="AV121" s="223"/>
      <c r="AW121" s="223"/>
      <c r="AX121" s="210"/>
      <c r="AY121" s="281"/>
      <c r="AZ121" s="210"/>
      <c r="BA121" s="190"/>
      <c r="BB121" s="210"/>
      <c r="BC121" s="190"/>
      <c r="BD121" s="210"/>
      <c r="BE121" s="190"/>
      <c r="BF121" s="114"/>
    </row>
    <row r="122" spans="1:58" ht="99.75">
      <c r="A122" s="100" t="s">
        <v>401</v>
      </c>
      <c r="B122" s="100" t="s">
        <v>402</v>
      </c>
      <c r="C122" s="114" t="s">
        <v>403</v>
      </c>
      <c r="D122" s="100" t="s">
        <v>404</v>
      </c>
      <c r="E122" s="100" t="s">
        <v>510</v>
      </c>
      <c r="F122" s="270">
        <v>202500000016310</v>
      </c>
      <c r="G122" s="100" t="s">
        <v>511</v>
      </c>
      <c r="H122" s="100" t="s">
        <v>512</v>
      </c>
      <c r="I122" s="120" t="s">
        <v>513</v>
      </c>
      <c r="J122" s="279">
        <v>1</v>
      </c>
      <c r="K122" s="256" t="s">
        <v>530</v>
      </c>
      <c r="L122" s="223"/>
      <c r="M122" s="114" t="s">
        <v>371</v>
      </c>
      <c r="N122" s="114">
        <v>5</v>
      </c>
      <c r="O122" s="114">
        <v>0</v>
      </c>
      <c r="P122" s="114">
        <v>0</v>
      </c>
      <c r="Q122" s="114">
        <v>2</v>
      </c>
      <c r="R122" s="114">
        <v>1</v>
      </c>
      <c r="S122" s="114">
        <f t="shared" si="6"/>
        <v>3</v>
      </c>
      <c r="T122" s="246">
        <f t="shared" si="7"/>
        <v>0.6</v>
      </c>
      <c r="U122" s="114" t="s">
        <v>400</v>
      </c>
      <c r="V122" s="114" t="s">
        <v>332</v>
      </c>
      <c r="W122" s="114">
        <v>150</v>
      </c>
      <c r="X122" s="114"/>
      <c r="Y122" s="114" t="s">
        <v>385</v>
      </c>
      <c r="Z122" s="113" t="s">
        <v>333</v>
      </c>
      <c r="AA122" s="114"/>
      <c r="AB122" s="114"/>
      <c r="AC122" s="113" t="s">
        <v>338</v>
      </c>
      <c r="AD122" s="223"/>
      <c r="AE122" s="223"/>
      <c r="AF122" s="223"/>
      <c r="AG122" s="223"/>
      <c r="AH122" s="120"/>
      <c r="AI122" s="271"/>
      <c r="AJ122" s="271"/>
      <c r="AK122" s="271"/>
      <c r="AL122" s="271"/>
      <c r="AM122" s="271"/>
      <c r="AN122" s="223"/>
      <c r="AO122" s="241"/>
      <c r="AP122" s="271"/>
      <c r="AQ122" s="271"/>
      <c r="AR122" s="271"/>
      <c r="AS122" s="271"/>
      <c r="AT122" s="271"/>
      <c r="AU122" s="271"/>
      <c r="AV122" s="223"/>
      <c r="AW122" s="223"/>
      <c r="AX122" s="210"/>
      <c r="AY122" s="281"/>
      <c r="AZ122" s="210"/>
      <c r="BA122" s="190"/>
      <c r="BB122" s="210"/>
      <c r="BC122" s="190"/>
      <c r="BD122" s="210"/>
      <c r="BE122" s="190"/>
      <c r="BF122" s="114"/>
    </row>
    <row r="123" spans="1:58" ht="99.75">
      <c r="A123" s="100" t="s">
        <v>401</v>
      </c>
      <c r="B123" s="100" t="s">
        <v>402</v>
      </c>
      <c r="C123" s="114" t="s">
        <v>403</v>
      </c>
      <c r="D123" s="100" t="s">
        <v>404</v>
      </c>
      <c r="E123" s="100" t="s">
        <v>510</v>
      </c>
      <c r="F123" s="270">
        <v>202500000016310</v>
      </c>
      <c r="G123" s="100" t="s">
        <v>511</v>
      </c>
      <c r="H123" s="100" t="s">
        <v>512</v>
      </c>
      <c r="I123" s="120" t="s">
        <v>513</v>
      </c>
      <c r="J123" s="279">
        <v>1</v>
      </c>
      <c r="K123" s="256" t="s">
        <v>531</v>
      </c>
      <c r="L123" s="223"/>
      <c r="M123" s="114" t="s">
        <v>371</v>
      </c>
      <c r="N123" s="114">
        <v>6</v>
      </c>
      <c r="O123" s="114">
        <v>0</v>
      </c>
      <c r="P123" s="114">
        <v>0</v>
      </c>
      <c r="Q123" s="114">
        <v>2</v>
      </c>
      <c r="R123" s="114">
        <v>1</v>
      </c>
      <c r="S123" s="114">
        <f t="shared" si="6"/>
        <v>3</v>
      </c>
      <c r="T123" s="246">
        <f t="shared" si="7"/>
        <v>0.5</v>
      </c>
      <c r="U123" s="114" t="s">
        <v>400</v>
      </c>
      <c r="V123" s="114" t="s">
        <v>332</v>
      </c>
      <c r="W123" s="114">
        <v>150</v>
      </c>
      <c r="X123" s="114"/>
      <c r="Y123" s="114" t="s">
        <v>385</v>
      </c>
      <c r="Z123" s="113" t="s">
        <v>333</v>
      </c>
      <c r="AA123" s="114"/>
      <c r="AB123" s="114"/>
      <c r="AC123" s="113" t="s">
        <v>338</v>
      </c>
      <c r="AD123" s="223"/>
      <c r="AE123" s="223"/>
      <c r="AF123" s="223"/>
      <c r="AG123" s="223"/>
      <c r="AH123" s="120"/>
      <c r="AI123" s="271"/>
      <c r="AJ123" s="271"/>
      <c r="AK123" s="271"/>
      <c r="AL123" s="271"/>
      <c r="AM123" s="271"/>
      <c r="AN123" s="223"/>
      <c r="AO123" s="241"/>
      <c r="AP123" s="271"/>
      <c r="AQ123" s="271"/>
      <c r="AR123" s="271"/>
      <c r="AS123" s="271"/>
      <c r="AT123" s="271"/>
      <c r="AU123" s="271"/>
      <c r="AV123" s="223"/>
      <c r="AW123" s="223"/>
      <c r="AX123" s="210"/>
      <c r="AY123" s="281"/>
      <c r="AZ123" s="210"/>
      <c r="BA123" s="190"/>
      <c r="BB123" s="210"/>
      <c r="BC123" s="190"/>
      <c r="BD123" s="210"/>
      <c r="BE123" s="190"/>
      <c r="BF123" s="114"/>
    </row>
    <row r="124" spans="1:58" ht="60" customHeight="1">
      <c r="A124" s="254" t="s">
        <v>595</v>
      </c>
      <c r="B124" s="254"/>
      <c r="C124" s="254"/>
      <c r="D124" s="254"/>
      <c r="E124" s="254"/>
      <c r="F124" s="254"/>
      <c r="G124" s="254"/>
      <c r="H124" s="254"/>
      <c r="I124" s="254"/>
      <c r="J124" s="254"/>
      <c r="K124" s="254"/>
      <c r="L124" s="254"/>
      <c r="M124" s="254"/>
      <c r="N124" s="254"/>
      <c r="O124" s="254"/>
      <c r="P124" s="254"/>
      <c r="Q124" s="254"/>
      <c r="R124" s="254"/>
      <c r="S124" s="254"/>
      <c r="T124" s="105">
        <f>+AVERAGE(T106:T123)</f>
        <v>0.63928571428571423</v>
      </c>
      <c r="U124" s="114"/>
      <c r="V124" s="114"/>
      <c r="W124" s="114"/>
      <c r="X124" s="114"/>
      <c r="Y124" s="114"/>
      <c r="Z124" s="114"/>
      <c r="AA124" s="114"/>
      <c r="AB124" s="114"/>
      <c r="AC124" s="114"/>
      <c r="AD124" s="114"/>
      <c r="AE124" s="278"/>
      <c r="AF124" s="114"/>
      <c r="AG124" s="114"/>
      <c r="AH124" s="114"/>
      <c r="AI124" s="114"/>
      <c r="AJ124" s="114"/>
      <c r="AK124" s="114"/>
      <c r="AL124" s="114"/>
      <c r="AM124" s="114"/>
      <c r="AN124" s="114"/>
      <c r="AO124" s="114"/>
      <c r="AP124" s="282" t="s">
        <v>484</v>
      </c>
      <c r="AQ124" s="282" t="s">
        <v>485</v>
      </c>
      <c r="AR124" s="282" t="s">
        <v>486</v>
      </c>
      <c r="AS124" s="282" t="s">
        <v>487</v>
      </c>
      <c r="AT124" s="114"/>
      <c r="AU124" s="114"/>
      <c r="AV124" s="114"/>
      <c r="AW124" s="114"/>
      <c r="AX124" s="114"/>
      <c r="AY124" s="283"/>
      <c r="AZ124" s="284"/>
      <c r="BA124" s="237"/>
      <c r="BB124" s="114"/>
      <c r="BC124" s="114"/>
      <c r="BD124" s="114"/>
      <c r="BE124" s="114"/>
      <c r="BF124" s="114"/>
    </row>
    <row r="125" spans="1:58" s="81" customFormat="1" ht="90" customHeight="1">
      <c r="A125" s="100" t="s">
        <v>401</v>
      </c>
      <c r="B125" s="100" t="s">
        <v>402</v>
      </c>
      <c r="C125" s="114" t="s">
        <v>403</v>
      </c>
      <c r="D125" s="100" t="s">
        <v>404</v>
      </c>
      <c r="E125" s="70" t="s">
        <v>596</v>
      </c>
      <c r="F125" s="270">
        <v>202500000040850</v>
      </c>
      <c r="G125" s="100" t="s">
        <v>598</v>
      </c>
      <c r="H125" s="100" t="s">
        <v>599</v>
      </c>
      <c r="I125" s="120" t="s">
        <v>600</v>
      </c>
      <c r="J125" s="279">
        <v>1</v>
      </c>
      <c r="K125" s="256" t="s">
        <v>527</v>
      </c>
      <c r="L125" s="240"/>
      <c r="M125" s="114" t="s">
        <v>371</v>
      </c>
      <c r="N125" s="114">
        <v>3</v>
      </c>
      <c r="O125" s="114">
        <v>0</v>
      </c>
      <c r="P125" s="114">
        <v>0</v>
      </c>
      <c r="Q125" s="114">
        <v>0</v>
      </c>
      <c r="R125" s="114">
        <v>0</v>
      </c>
      <c r="S125" s="114">
        <f t="shared" si="6"/>
        <v>0</v>
      </c>
      <c r="T125" s="246">
        <f t="shared" si="7"/>
        <v>0</v>
      </c>
      <c r="U125" s="114" t="s">
        <v>606</v>
      </c>
      <c r="V125" s="114" t="s">
        <v>332</v>
      </c>
      <c r="W125" s="114">
        <v>150</v>
      </c>
      <c r="X125" s="114"/>
      <c r="Y125" s="114" t="s">
        <v>385</v>
      </c>
      <c r="Z125" s="113" t="s">
        <v>333</v>
      </c>
      <c r="AA125" s="114"/>
      <c r="AB125" s="114"/>
      <c r="AC125" s="113" t="s">
        <v>338</v>
      </c>
      <c r="AD125" s="100" t="s">
        <v>605</v>
      </c>
      <c r="AE125" s="120"/>
      <c r="AF125" s="120" t="s">
        <v>533</v>
      </c>
      <c r="AG125" s="113" t="s">
        <v>607</v>
      </c>
      <c r="AH125" s="114"/>
      <c r="AI125" s="114"/>
      <c r="AJ125" s="114"/>
      <c r="AK125" s="114"/>
      <c r="AL125" s="114"/>
      <c r="AM125" s="285">
        <v>734660248.00999999</v>
      </c>
      <c r="AN125" s="113" t="s">
        <v>607</v>
      </c>
      <c r="AO125" s="286" t="s">
        <v>609</v>
      </c>
      <c r="AP125" s="282"/>
      <c r="AQ125" s="282"/>
      <c r="AR125" s="282"/>
      <c r="AS125" s="282"/>
      <c r="AT125" s="114"/>
      <c r="AU125" s="114"/>
      <c r="AV125" s="114"/>
      <c r="AW125" s="114"/>
      <c r="AX125" s="114"/>
      <c r="AY125" s="283"/>
      <c r="AZ125" s="284"/>
      <c r="BA125" s="237"/>
      <c r="BB125" s="285">
        <v>734660248</v>
      </c>
      <c r="BC125" s="116">
        <f>+BB125/AM125</f>
        <v>0.99999999998638833</v>
      </c>
      <c r="BD125" s="285">
        <v>0</v>
      </c>
      <c r="BE125" s="116">
        <f>+BD125/AM125</f>
        <v>0</v>
      </c>
      <c r="BF125" s="114"/>
    </row>
    <row r="126" spans="1:58" s="81" customFormat="1" ht="71.25">
      <c r="A126" s="100" t="s">
        <v>401</v>
      </c>
      <c r="B126" s="100" t="s">
        <v>402</v>
      </c>
      <c r="C126" s="114" t="s">
        <v>403</v>
      </c>
      <c r="D126" s="100" t="s">
        <v>404</v>
      </c>
      <c r="E126" s="70" t="s">
        <v>596</v>
      </c>
      <c r="F126" s="270">
        <v>202500000040850</v>
      </c>
      <c r="G126" s="100" t="s">
        <v>598</v>
      </c>
      <c r="H126" s="100" t="s">
        <v>599</v>
      </c>
      <c r="I126" s="120" t="s">
        <v>600</v>
      </c>
      <c r="J126" s="279">
        <v>1</v>
      </c>
      <c r="K126" s="256" t="s">
        <v>562</v>
      </c>
      <c r="L126" s="240"/>
      <c r="M126" s="114" t="s">
        <v>371</v>
      </c>
      <c r="N126" s="114">
        <v>5</v>
      </c>
      <c r="O126" s="114">
        <v>0</v>
      </c>
      <c r="P126" s="114">
        <v>0</v>
      </c>
      <c r="Q126" s="114">
        <v>0</v>
      </c>
      <c r="R126" s="114">
        <v>0</v>
      </c>
      <c r="S126" s="114">
        <f t="shared" si="6"/>
        <v>0</v>
      </c>
      <c r="T126" s="246">
        <f t="shared" si="7"/>
        <v>0</v>
      </c>
      <c r="U126" s="114" t="s">
        <v>606</v>
      </c>
      <c r="V126" s="114" t="s">
        <v>332</v>
      </c>
      <c r="W126" s="114">
        <v>150</v>
      </c>
      <c r="X126" s="114"/>
      <c r="Y126" s="114" t="s">
        <v>385</v>
      </c>
      <c r="Z126" s="113" t="s">
        <v>333</v>
      </c>
      <c r="AA126" s="114"/>
      <c r="AB126" s="114"/>
      <c r="AC126" s="113" t="s">
        <v>338</v>
      </c>
      <c r="AD126" s="100" t="s">
        <v>605</v>
      </c>
      <c r="AE126" s="120"/>
      <c r="AF126" s="120" t="s">
        <v>533</v>
      </c>
      <c r="AG126" s="113" t="s">
        <v>607</v>
      </c>
      <c r="AH126" s="114"/>
      <c r="AI126" s="114"/>
      <c r="AJ126" s="114"/>
      <c r="AK126" s="114"/>
      <c r="AL126" s="114"/>
      <c r="AM126" s="285">
        <v>3757365574</v>
      </c>
      <c r="AN126" s="113" t="s">
        <v>607</v>
      </c>
      <c r="AO126" s="286"/>
      <c r="AP126" s="282"/>
      <c r="AQ126" s="282"/>
      <c r="AR126" s="282"/>
      <c r="AS126" s="282"/>
      <c r="AT126" s="114"/>
      <c r="AU126" s="114"/>
      <c r="AV126" s="114"/>
      <c r="AW126" s="114"/>
      <c r="AX126" s="114"/>
      <c r="AY126" s="114"/>
      <c r="AZ126" s="114"/>
      <c r="BA126" s="114"/>
      <c r="BB126" s="285">
        <v>3757365574</v>
      </c>
      <c r="BC126" s="116">
        <f>+BB126/AM126</f>
        <v>1</v>
      </c>
      <c r="BD126" s="285">
        <v>719349488.61000001</v>
      </c>
      <c r="BE126" s="116">
        <f>+BD126/AM126</f>
        <v>0.19145049222458224</v>
      </c>
      <c r="BF126" s="114"/>
    </row>
    <row r="127" spans="1:58" s="81" customFormat="1" ht="71.25">
      <c r="A127" s="100" t="s">
        <v>401</v>
      </c>
      <c r="B127" s="100" t="s">
        <v>402</v>
      </c>
      <c r="C127" s="114" t="s">
        <v>403</v>
      </c>
      <c r="D127" s="100" t="s">
        <v>404</v>
      </c>
      <c r="E127" s="70" t="s">
        <v>596</v>
      </c>
      <c r="F127" s="270">
        <v>202500000040850</v>
      </c>
      <c r="G127" s="100" t="s">
        <v>598</v>
      </c>
      <c r="H127" s="100" t="s">
        <v>599</v>
      </c>
      <c r="I127" s="120" t="s">
        <v>600</v>
      </c>
      <c r="J127" s="279">
        <v>1</v>
      </c>
      <c r="K127" s="256" t="s">
        <v>601</v>
      </c>
      <c r="L127" s="240"/>
      <c r="M127" s="114" t="s">
        <v>371</v>
      </c>
      <c r="N127" s="114">
        <v>10</v>
      </c>
      <c r="O127" s="114">
        <v>0</v>
      </c>
      <c r="P127" s="114">
        <v>0</v>
      </c>
      <c r="Q127" s="114">
        <v>0</v>
      </c>
      <c r="R127" s="114">
        <v>0</v>
      </c>
      <c r="S127" s="114">
        <f t="shared" si="6"/>
        <v>0</v>
      </c>
      <c r="T127" s="246">
        <f t="shared" si="7"/>
        <v>0</v>
      </c>
      <c r="U127" s="114" t="s">
        <v>606</v>
      </c>
      <c r="V127" s="114" t="s">
        <v>332</v>
      </c>
      <c r="W127" s="114">
        <v>150</v>
      </c>
      <c r="X127" s="114"/>
      <c r="Y127" s="114" t="s">
        <v>385</v>
      </c>
      <c r="Z127" s="113" t="s">
        <v>333</v>
      </c>
      <c r="AA127" s="114"/>
      <c r="AB127" s="114"/>
      <c r="AC127" s="113" t="s">
        <v>338</v>
      </c>
      <c r="AD127" s="100" t="s">
        <v>605</v>
      </c>
      <c r="AE127" s="120"/>
      <c r="AF127" s="120" t="s">
        <v>533</v>
      </c>
      <c r="AG127" s="113" t="s">
        <v>608</v>
      </c>
      <c r="AH127" s="114"/>
      <c r="AI127" s="114"/>
      <c r="AJ127" s="114"/>
      <c r="AK127" s="114"/>
      <c r="AL127" s="114"/>
      <c r="AM127" s="210">
        <v>1884739396</v>
      </c>
      <c r="AN127" s="113" t="s">
        <v>608</v>
      </c>
      <c r="AO127" s="286"/>
      <c r="AP127" s="282"/>
      <c r="AQ127" s="282"/>
      <c r="AR127" s="282"/>
      <c r="AS127" s="282"/>
      <c r="AT127" s="114"/>
      <c r="AU127" s="114"/>
      <c r="AV127" s="114"/>
      <c r="AW127" s="114"/>
      <c r="AX127" s="114"/>
      <c r="AY127" s="114"/>
      <c r="AZ127" s="114"/>
      <c r="BA127" s="114"/>
      <c r="BB127" s="210">
        <v>1884739396</v>
      </c>
      <c r="BC127" s="190">
        <f>+BB127/AM127</f>
        <v>1</v>
      </c>
      <c r="BD127" s="223"/>
      <c r="BE127" s="190">
        <f>+BD127/AM127</f>
        <v>0</v>
      </c>
      <c r="BF127" s="114"/>
    </row>
    <row r="128" spans="1:58" s="81" customFormat="1" ht="71.25">
      <c r="A128" s="100" t="s">
        <v>401</v>
      </c>
      <c r="B128" s="100" t="s">
        <v>402</v>
      </c>
      <c r="C128" s="114" t="s">
        <v>403</v>
      </c>
      <c r="D128" s="100" t="s">
        <v>404</v>
      </c>
      <c r="E128" s="70" t="s">
        <v>596</v>
      </c>
      <c r="F128" s="270">
        <v>202500000040850</v>
      </c>
      <c r="G128" s="100" t="s">
        <v>598</v>
      </c>
      <c r="H128" s="100" t="s">
        <v>599</v>
      </c>
      <c r="I128" s="120" t="s">
        <v>600</v>
      </c>
      <c r="J128" s="279">
        <v>1</v>
      </c>
      <c r="K128" s="256" t="s">
        <v>602</v>
      </c>
      <c r="L128" s="240"/>
      <c r="M128" s="114" t="s">
        <v>371</v>
      </c>
      <c r="N128" s="114">
        <v>30</v>
      </c>
      <c r="O128" s="114">
        <v>0</v>
      </c>
      <c r="P128" s="114">
        <v>0</v>
      </c>
      <c r="Q128" s="114">
        <v>0</v>
      </c>
      <c r="R128" s="114">
        <v>0</v>
      </c>
      <c r="S128" s="114">
        <f t="shared" si="6"/>
        <v>0</v>
      </c>
      <c r="T128" s="246">
        <f t="shared" si="7"/>
        <v>0</v>
      </c>
      <c r="U128" s="114" t="s">
        <v>606</v>
      </c>
      <c r="V128" s="114" t="s">
        <v>332</v>
      </c>
      <c r="W128" s="114">
        <v>150</v>
      </c>
      <c r="X128" s="114"/>
      <c r="Y128" s="114" t="s">
        <v>385</v>
      </c>
      <c r="Z128" s="113" t="s">
        <v>333</v>
      </c>
      <c r="AA128" s="114"/>
      <c r="AB128" s="114"/>
      <c r="AC128" s="113" t="s">
        <v>338</v>
      </c>
      <c r="AD128" s="100" t="s">
        <v>605</v>
      </c>
      <c r="AE128" s="120"/>
      <c r="AF128" s="120" t="s">
        <v>533</v>
      </c>
      <c r="AG128" s="113" t="s">
        <v>608</v>
      </c>
      <c r="AH128" s="114"/>
      <c r="AI128" s="114"/>
      <c r="AJ128" s="114"/>
      <c r="AK128" s="114"/>
      <c r="AL128" s="114"/>
      <c r="AM128" s="210"/>
      <c r="AN128" s="113" t="s">
        <v>608</v>
      </c>
      <c r="AO128" s="286"/>
      <c r="AP128" s="282"/>
      <c r="AQ128" s="282"/>
      <c r="AR128" s="282"/>
      <c r="AS128" s="282"/>
      <c r="AT128" s="114"/>
      <c r="AU128" s="114"/>
      <c r="AV128" s="114"/>
      <c r="AW128" s="114"/>
      <c r="AX128" s="114"/>
      <c r="AY128" s="114"/>
      <c r="AZ128" s="114"/>
      <c r="BA128" s="114"/>
      <c r="BB128" s="210"/>
      <c r="BC128" s="190"/>
      <c r="BD128" s="223"/>
      <c r="BE128" s="190"/>
      <c r="BF128" s="114"/>
    </row>
    <row r="129" spans="1:58" s="81" customFormat="1" ht="71.25">
      <c r="A129" s="100" t="s">
        <v>401</v>
      </c>
      <c r="B129" s="100" t="s">
        <v>402</v>
      </c>
      <c r="C129" s="114" t="s">
        <v>403</v>
      </c>
      <c r="D129" s="100" t="s">
        <v>404</v>
      </c>
      <c r="E129" s="70" t="s">
        <v>596</v>
      </c>
      <c r="F129" s="270">
        <v>202500000040850</v>
      </c>
      <c r="G129" s="100" t="s">
        <v>598</v>
      </c>
      <c r="H129" s="100" t="s">
        <v>599</v>
      </c>
      <c r="I129" s="120" t="s">
        <v>600</v>
      </c>
      <c r="J129" s="279">
        <v>1</v>
      </c>
      <c r="K129" s="256" t="s">
        <v>603</v>
      </c>
      <c r="L129" s="240"/>
      <c r="M129" s="114" t="s">
        <v>371</v>
      </c>
      <c r="N129" s="114">
        <v>30</v>
      </c>
      <c r="O129" s="114">
        <v>0</v>
      </c>
      <c r="P129" s="114">
        <v>0</v>
      </c>
      <c r="Q129" s="114">
        <v>0</v>
      </c>
      <c r="R129" s="114">
        <v>0</v>
      </c>
      <c r="S129" s="114">
        <f t="shared" si="6"/>
        <v>0</v>
      </c>
      <c r="T129" s="246">
        <f t="shared" si="7"/>
        <v>0</v>
      </c>
      <c r="U129" s="114" t="s">
        <v>606</v>
      </c>
      <c r="V129" s="114" t="s">
        <v>332</v>
      </c>
      <c r="W129" s="114">
        <v>150</v>
      </c>
      <c r="X129" s="114"/>
      <c r="Y129" s="114" t="s">
        <v>385</v>
      </c>
      <c r="Z129" s="113" t="s">
        <v>333</v>
      </c>
      <c r="AA129" s="114"/>
      <c r="AB129" s="114"/>
      <c r="AC129" s="113" t="s">
        <v>338</v>
      </c>
      <c r="AD129" s="100" t="s">
        <v>605</v>
      </c>
      <c r="AE129" s="120"/>
      <c r="AF129" s="120" t="s">
        <v>533</v>
      </c>
      <c r="AG129" s="113" t="s">
        <v>608</v>
      </c>
      <c r="AH129" s="114"/>
      <c r="AI129" s="114"/>
      <c r="AJ129" s="114"/>
      <c r="AK129" s="114"/>
      <c r="AL129" s="114"/>
      <c r="AM129" s="210"/>
      <c r="AN129" s="113" t="s">
        <v>608</v>
      </c>
      <c r="AO129" s="286"/>
      <c r="AP129" s="282"/>
      <c r="AQ129" s="282"/>
      <c r="AR129" s="282"/>
      <c r="AS129" s="282"/>
      <c r="AT129" s="114"/>
      <c r="AU129" s="114"/>
      <c r="AV129" s="114"/>
      <c r="AW129" s="114"/>
      <c r="AX129" s="114"/>
      <c r="AY129" s="114"/>
      <c r="AZ129" s="114"/>
      <c r="BA129" s="114"/>
      <c r="BB129" s="210"/>
      <c r="BC129" s="190"/>
      <c r="BD129" s="223"/>
      <c r="BE129" s="190"/>
      <c r="BF129" s="114"/>
    </row>
    <row r="130" spans="1:58" s="81" customFormat="1" ht="71.25">
      <c r="A130" s="100" t="s">
        <v>401</v>
      </c>
      <c r="B130" s="100" t="s">
        <v>402</v>
      </c>
      <c r="C130" s="114" t="s">
        <v>403</v>
      </c>
      <c r="D130" s="100" t="s">
        <v>404</v>
      </c>
      <c r="E130" s="70" t="s">
        <v>596</v>
      </c>
      <c r="F130" s="270">
        <v>202500000040850</v>
      </c>
      <c r="G130" s="100" t="s">
        <v>598</v>
      </c>
      <c r="H130" s="100" t="s">
        <v>599</v>
      </c>
      <c r="I130" s="120" t="s">
        <v>600</v>
      </c>
      <c r="J130" s="279">
        <v>1</v>
      </c>
      <c r="K130" s="256" t="s">
        <v>568</v>
      </c>
      <c r="L130" s="240"/>
      <c r="M130" s="114" t="s">
        <v>371</v>
      </c>
      <c r="N130" s="114">
        <v>10</v>
      </c>
      <c r="O130" s="114">
        <v>0</v>
      </c>
      <c r="P130" s="114">
        <v>0</v>
      </c>
      <c r="Q130" s="114">
        <v>0</v>
      </c>
      <c r="R130" s="114">
        <v>0</v>
      </c>
      <c r="S130" s="114">
        <f t="shared" si="6"/>
        <v>0</v>
      </c>
      <c r="T130" s="246">
        <f t="shared" si="7"/>
        <v>0</v>
      </c>
      <c r="U130" s="114" t="s">
        <v>606</v>
      </c>
      <c r="V130" s="114" t="s">
        <v>332</v>
      </c>
      <c r="W130" s="114">
        <v>150</v>
      </c>
      <c r="X130" s="114"/>
      <c r="Y130" s="114" t="s">
        <v>385</v>
      </c>
      <c r="Z130" s="113" t="s">
        <v>333</v>
      </c>
      <c r="AA130" s="114"/>
      <c r="AB130" s="114"/>
      <c r="AC130" s="113" t="s">
        <v>338</v>
      </c>
      <c r="AD130" s="100" t="s">
        <v>605</v>
      </c>
      <c r="AE130" s="120"/>
      <c r="AF130" s="120" t="s">
        <v>533</v>
      </c>
      <c r="AG130" s="113" t="s">
        <v>370</v>
      </c>
      <c r="AH130" s="114"/>
      <c r="AI130" s="114"/>
      <c r="AJ130" s="114"/>
      <c r="AK130" s="114"/>
      <c r="AL130" s="114"/>
      <c r="AM130" s="210">
        <v>1000000000</v>
      </c>
      <c r="AN130" s="241" t="s">
        <v>370</v>
      </c>
      <c r="AO130" s="286"/>
      <c r="AP130" s="282"/>
      <c r="AQ130" s="282"/>
      <c r="AR130" s="282"/>
      <c r="AS130" s="282"/>
      <c r="AT130" s="114"/>
      <c r="AU130" s="114"/>
      <c r="AV130" s="114"/>
      <c r="AW130" s="114"/>
      <c r="AX130" s="114"/>
      <c r="AY130" s="114"/>
      <c r="AZ130" s="114"/>
      <c r="BA130" s="114"/>
      <c r="BB130" s="210">
        <v>1000000000</v>
      </c>
      <c r="BC130" s="190">
        <f>+BB130/AM130</f>
        <v>1</v>
      </c>
      <c r="BD130" s="210">
        <v>1000000000</v>
      </c>
      <c r="BE130" s="190">
        <f>+BD130/AM130</f>
        <v>1</v>
      </c>
      <c r="BF130" s="114"/>
    </row>
    <row r="131" spans="1:58" s="81" customFormat="1" ht="71.25">
      <c r="A131" s="100" t="s">
        <v>401</v>
      </c>
      <c r="B131" s="100" t="s">
        <v>402</v>
      </c>
      <c r="C131" s="114" t="s">
        <v>403</v>
      </c>
      <c r="D131" s="100" t="s">
        <v>404</v>
      </c>
      <c r="E131" s="70" t="s">
        <v>596</v>
      </c>
      <c r="F131" s="270">
        <v>202500000040850</v>
      </c>
      <c r="G131" s="100" t="s">
        <v>598</v>
      </c>
      <c r="H131" s="100" t="s">
        <v>599</v>
      </c>
      <c r="I131" s="120" t="s">
        <v>600</v>
      </c>
      <c r="J131" s="279">
        <v>1</v>
      </c>
      <c r="K131" s="256" t="s">
        <v>604</v>
      </c>
      <c r="L131" s="240"/>
      <c r="M131" s="114" t="s">
        <v>371</v>
      </c>
      <c r="N131" s="114">
        <v>12</v>
      </c>
      <c r="O131" s="114">
        <v>0</v>
      </c>
      <c r="P131" s="114">
        <v>0</v>
      </c>
      <c r="Q131" s="114">
        <v>0</v>
      </c>
      <c r="R131" s="114">
        <v>0</v>
      </c>
      <c r="S131" s="114">
        <f t="shared" si="6"/>
        <v>0</v>
      </c>
      <c r="T131" s="246">
        <f t="shared" si="7"/>
        <v>0</v>
      </c>
      <c r="U131" s="114" t="s">
        <v>606</v>
      </c>
      <c r="V131" s="114" t="s">
        <v>332</v>
      </c>
      <c r="W131" s="114">
        <v>150</v>
      </c>
      <c r="X131" s="114"/>
      <c r="Y131" s="114" t="s">
        <v>385</v>
      </c>
      <c r="Z131" s="113" t="s">
        <v>333</v>
      </c>
      <c r="AA131" s="114"/>
      <c r="AB131" s="114"/>
      <c r="AC131" s="113" t="s">
        <v>338</v>
      </c>
      <c r="AD131" s="100" t="s">
        <v>605</v>
      </c>
      <c r="AE131" s="120"/>
      <c r="AF131" s="120" t="s">
        <v>533</v>
      </c>
      <c r="AG131" s="113" t="s">
        <v>370</v>
      </c>
      <c r="AH131" s="114"/>
      <c r="AI131" s="114"/>
      <c r="AJ131" s="114"/>
      <c r="AK131" s="114"/>
      <c r="AL131" s="114"/>
      <c r="AM131" s="210"/>
      <c r="AN131" s="241"/>
      <c r="AO131" s="286"/>
      <c r="AP131" s="282"/>
      <c r="AQ131" s="282"/>
      <c r="AR131" s="282"/>
      <c r="AS131" s="282"/>
      <c r="AT131" s="114"/>
      <c r="AU131" s="114"/>
      <c r="AV131" s="114"/>
      <c r="AW131" s="114"/>
      <c r="AX131" s="114"/>
      <c r="AY131" s="114"/>
      <c r="AZ131" s="114"/>
      <c r="BA131" s="114"/>
      <c r="BB131" s="210"/>
      <c r="BC131" s="190"/>
      <c r="BD131" s="210"/>
      <c r="BE131" s="190"/>
      <c r="BF131" s="114"/>
    </row>
    <row r="132" spans="1:58" s="81" customFormat="1" ht="63.75" customHeight="1">
      <c r="A132" s="187" t="s">
        <v>597</v>
      </c>
      <c r="B132" s="188"/>
      <c r="C132" s="188"/>
      <c r="D132" s="188"/>
      <c r="E132" s="188"/>
      <c r="F132" s="188"/>
      <c r="G132" s="188"/>
      <c r="H132" s="188"/>
      <c r="I132" s="188"/>
      <c r="J132" s="188"/>
      <c r="K132" s="188"/>
      <c r="L132" s="188"/>
      <c r="M132" s="188"/>
      <c r="N132" s="188"/>
      <c r="O132" s="188"/>
      <c r="P132" s="188"/>
      <c r="Q132" s="188"/>
      <c r="R132" s="188"/>
      <c r="S132" s="189"/>
      <c r="T132" s="235">
        <f>+AVERAGE(T125:T131)</f>
        <v>0</v>
      </c>
      <c r="U132" s="108"/>
      <c r="AD132" s="124"/>
      <c r="AE132" s="124"/>
      <c r="AF132" s="124"/>
      <c r="AP132" s="236"/>
      <c r="AQ132" s="236"/>
      <c r="AR132" s="236"/>
      <c r="AS132" s="236"/>
    </row>
    <row r="133" spans="1:58" s="81" customFormat="1" ht="60" customHeight="1">
      <c r="AE133" s="122"/>
      <c r="AP133" s="289" t="s">
        <v>484</v>
      </c>
      <c r="AQ133" s="289" t="s">
        <v>485</v>
      </c>
      <c r="AR133" s="289" t="s">
        <v>486</v>
      </c>
      <c r="AS133" s="289" t="s">
        <v>487</v>
      </c>
    </row>
    <row r="134" spans="1:58" ht="55.5" customHeight="1" thickBot="1">
      <c r="A134" s="294" t="s">
        <v>509</v>
      </c>
      <c r="B134" s="294"/>
      <c r="C134" s="294"/>
      <c r="D134" s="294"/>
      <c r="E134" s="294"/>
      <c r="F134" s="294"/>
      <c r="G134" s="294"/>
      <c r="H134" s="294"/>
      <c r="I134" s="294"/>
      <c r="J134" s="294"/>
      <c r="K134" s="294"/>
      <c r="L134" s="294"/>
      <c r="M134" s="294"/>
      <c r="N134" s="294"/>
      <c r="O134" s="294"/>
      <c r="P134" s="294"/>
      <c r="Q134" s="294"/>
      <c r="R134" s="294"/>
      <c r="S134" s="294"/>
      <c r="T134" s="295">
        <f>+(T17+T55+T80+T87+T92+T97+T101+T105+T124+T73+T47+T37+T27+T132)/9</f>
        <v>0.54880952380952375</v>
      </c>
      <c r="U134" s="102"/>
      <c r="V134" s="102"/>
      <c r="W134" s="102"/>
      <c r="AE134" s="201" t="s">
        <v>571</v>
      </c>
      <c r="AF134" s="202"/>
      <c r="AG134" s="202"/>
      <c r="AH134" s="202"/>
      <c r="AI134" s="203"/>
      <c r="AJ134" s="123">
        <f>SUM(AJ9:AJ131)</f>
        <v>378900698790.46002</v>
      </c>
      <c r="AK134" s="287">
        <f>SUM(AK9:AK131)</f>
        <v>625900698790.45996</v>
      </c>
      <c r="AL134" s="288">
        <f>SUM(AL9:AL131)</f>
        <v>1075892918729.77</v>
      </c>
      <c r="AM134" s="288">
        <f>SUM(AM9:AM131)</f>
        <v>1069072963638.46</v>
      </c>
      <c r="AP134" s="288">
        <f>SUM(AP9:AP131)</f>
        <v>7029613597.1700001</v>
      </c>
      <c r="AQ134" s="290">
        <f>+AP134/AJ134</f>
        <v>1.8552654084857002E-2</v>
      </c>
      <c r="AR134" s="288">
        <f>SUM(AR9:AR131)</f>
        <v>1690411119.8399999</v>
      </c>
      <c r="AS134" s="290">
        <f>+AR134/AJ134</f>
        <v>4.4613565644935176E-3</v>
      </c>
      <c r="AT134" s="288">
        <f>SUM(AT9:AT131)</f>
        <v>83955070780.939987</v>
      </c>
      <c r="AU134" s="291">
        <f>+AT134/AK134</f>
        <v>0.13413480915292381</v>
      </c>
      <c r="AV134" s="288">
        <f>SUM(AV9:AV131)</f>
        <v>35919337629.169998</v>
      </c>
      <c r="AW134" s="291">
        <f>+AV134/AK134</f>
        <v>5.7388236981654385E-2</v>
      </c>
      <c r="AX134" s="288">
        <f>SUM(AX9:AX131)</f>
        <v>620879664976.79004</v>
      </c>
      <c r="AY134" s="291">
        <f>+AX134/AL134</f>
        <v>0.57708314105256719</v>
      </c>
      <c r="AZ134" s="288">
        <f>SUM(AZ9:AZ131)</f>
        <v>74569451317.550003</v>
      </c>
      <c r="BA134" s="291">
        <f>+AZ134/AL134</f>
        <v>6.9309361572514883E-2</v>
      </c>
      <c r="BB134" s="288">
        <f>SUM(BB9:BB131)</f>
        <v>884604512612.20996</v>
      </c>
      <c r="BC134" s="292">
        <f>+BB134/AM134</f>
        <v>0.82745008310898249</v>
      </c>
      <c r="BD134" s="293">
        <f>SUM(BD9:BD131)</f>
        <v>174906132798.09998</v>
      </c>
      <c r="BE134" s="292">
        <f>+BD134/AM134</f>
        <v>0.1636054214698576</v>
      </c>
    </row>
    <row r="135" spans="1:58">
      <c r="A135" s="102"/>
      <c r="B135" s="102"/>
      <c r="C135" s="102"/>
      <c r="D135" s="102"/>
      <c r="E135" s="102"/>
      <c r="F135" s="102"/>
      <c r="G135" s="102"/>
      <c r="H135" s="102"/>
      <c r="I135" s="102"/>
      <c r="J135" s="102"/>
      <c r="K135" s="102"/>
      <c r="L135" s="102"/>
      <c r="M135" s="102"/>
      <c r="N135" s="103"/>
      <c r="O135" s="102"/>
      <c r="P135" s="102"/>
      <c r="Q135" s="102"/>
      <c r="R135" s="102"/>
      <c r="S135" s="102"/>
      <c r="T135" s="104"/>
      <c r="U135" s="102"/>
      <c r="V135" s="102"/>
      <c r="W135" s="102"/>
    </row>
    <row r="136" spans="1:58">
      <c r="A136" s="102"/>
      <c r="B136" s="102"/>
      <c r="C136" s="102"/>
      <c r="D136" s="102"/>
      <c r="E136" s="102"/>
      <c r="F136" s="102"/>
      <c r="G136" s="102"/>
      <c r="H136" s="102"/>
      <c r="I136" s="102"/>
      <c r="J136" s="102"/>
      <c r="K136" s="102"/>
      <c r="L136" s="102"/>
      <c r="M136" s="102"/>
      <c r="N136" s="103"/>
      <c r="O136" s="102"/>
      <c r="P136" s="102"/>
      <c r="Q136" s="102"/>
      <c r="R136" s="102"/>
      <c r="S136" s="102"/>
      <c r="T136" s="104"/>
      <c r="U136" s="102"/>
      <c r="V136" s="102"/>
      <c r="W136" s="102"/>
    </row>
    <row r="137" spans="1:58">
      <c r="A137" s="102"/>
      <c r="B137" s="102"/>
      <c r="C137" s="102"/>
      <c r="D137" s="102"/>
      <c r="E137" s="102"/>
      <c r="F137" s="102"/>
      <c r="G137" s="102"/>
      <c r="H137" s="102"/>
      <c r="I137" s="102"/>
      <c r="J137" s="102"/>
      <c r="K137" s="102"/>
      <c r="L137" s="102"/>
      <c r="M137" s="102"/>
      <c r="N137" s="103"/>
      <c r="O137" s="102"/>
      <c r="P137" s="102"/>
      <c r="Q137" s="102"/>
      <c r="R137" s="102"/>
      <c r="S137" s="102"/>
      <c r="T137" s="104"/>
      <c r="U137" s="102"/>
      <c r="V137" s="102"/>
      <c r="W137" s="102"/>
    </row>
  </sheetData>
  <mergeCells count="444">
    <mergeCell ref="BE18:BE22"/>
    <mergeCell ref="BE23:BE26"/>
    <mergeCell ref="AE38:AE46"/>
    <mergeCell ref="AI38:AI46"/>
    <mergeCell ref="AS38:AS46"/>
    <mergeCell ref="AM38:AM46"/>
    <mergeCell ref="BB38:BB46"/>
    <mergeCell ref="BD38:BD46"/>
    <mergeCell ref="BC38:BC46"/>
    <mergeCell ref="BE38:BE46"/>
    <mergeCell ref="BB18:BB22"/>
    <mergeCell ref="AX23:AX26"/>
    <mergeCell ref="AZ23:AZ26"/>
    <mergeCell ref="AY23:AY26"/>
    <mergeCell ref="BA23:BA26"/>
    <mergeCell ref="BB23:BB26"/>
    <mergeCell ref="BC18:BC22"/>
    <mergeCell ref="BC23:BC26"/>
    <mergeCell ref="BD18:BD22"/>
    <mergeCell ref="BD23:BD26"/>
    <mergeCell ref="BE127:BE129"/>
    <mergeCell ref="BE130:BE131"/>
    <mergeCell ref="BD56:BD72"/>
    <mergeCell ref="BC56:BC72"/>
    <mergeCell ref="BE56:BE72"/>
    <mergeCell ref="BB28:BB36"/>
    <mergeCell ref="BA28:BA36"/>
    <mergeCell ref="AZ28:AZ36"/>
    <mergeCell ref="AY28:AY36"/>
    <mergeCell ref="BD28:BD36"/>
    <mergeCell ref="BC28:BC36"/>
    <mergeCell ref="BE28:BE36"/>
    <mergeCell ref="AM127:AM129"/>
    <mergeCell ref="AM130:AM131"/>
    <mergeCell ref="AN130:AN131"/>
    <mergeCell ref="AO125:AO131"/>
    <mergeCell ref="BB127:BB129"/>
    <mergeCell ref="BB130:BB131"/>
    <mergeCell ref="BD127:BD129"/>
    <mergeCell ref="BD130:BD131"/>
    <mergeCell ref="BC127:BC129"/>
    <mergeCell ref="BC130:BC131"/>
    <mergeCell ref="BB116:BB123"/>
    <mergeCell ref="AY116:AY123"/>
    <mergeCell ref="AZ116:AZ123"/>
    <mergeCell ref="BB106:BB115"/>
    <mergeCell ref="BC106:BC115"/>
    <mergeCell ref="BD106:BD115"/>
    <mergeCell ref="BE106:BE115"/>
    <mergeCell ref="BA116:BA123"/>
    <mergeCell ref="BC116:BC123"/>
    <mergeCell ref="BD116:BD123"/>
    <mergeCell ref="BE116:BE123"/>
    <mergeCell ref="AE106:AE115"/>
    <mergeCell ref="AE116:AE123"/>
    <mergeCell ref="AF116:AF123"/>
    <mergeCell ref="AG116:AG123"/>
    <mergeCell ref="AX106:AX115"/>
    <mergeCell ref="AX116:AX123"/>
    <mergeCell ref="AY106:AY115"/>
    <mergeCell ref="AZ106:AZ115"/>
    <mergeCell ref="BA106:BA115"/>
    <mergeCell ref="A101:S101"/>
    <mergeCell ref="A105:S105"/>
    <mergeCell ref="AN14:AN15"/>
    <mergeCell ref="BD98:BD100"/>
    <mergeCell ref="BE98:BE100"/>
    <mergeCell ref="AT102:AT104"/>
    <mergeCell ref="AU102:AU104"/>
    <mergeCell ref="AV102:AV104"/>
    <mergeCell ref="AW102:AW104"/>
    <mergeCell ref="AX102:AX104"/>
    <mergeCell ref="AY102:AY104"/>
    <mergeCell ref="AZ102:AZ104"/>
    <mergeCell ref="BA102:BA104"/>
    <mergeCell ref="BB102:BB104"/>
    <mergeCell ref="BC102:BC104"/>
    <mergeCell ref="BD102:BD104"/>
    <mergeCell ref="BE102:BE104"/>
    <mergeCell ref="AU98:AU100"/>
    <mergeCell ref="AV98:AV100"/>
    <mergeCell ref="AW98:AW100"/>
    <mergeCell ref="AX98:AX100"/>
    <mergeCell ref="AY98:AY100"/>
    <mergeCell ref="BC98:BC100"/>
    <mergeCell ref="BD88:BD91"/>
    <mergeCell ref="BE88:BE91"/>
    <mergeCell ref="AT93:AT96"/>
    <mergeCell ref="AU93:AU96"/>
    <mergeCell ref="AV93:AV96"/>
    <mergeCell ref="AW93:AW96"/>
    <mergeCell ref="AX93:AX96"/>
    <mergeCell ref="AY93:AY96"/>
    <mergeCell ref="AZ93:AZ96"/>
    <mergeCell ref="BA93:BA96"/>
    <mergeCell ref="BB93:BB96"/>
    <mergeCell ref="BC93:BC96"/>
    <mergeCell ref="BD93:BD96"/>
    <mergeCell ref="BE93:BE96"/>
    <mergeCell ref="AU88:AU91"/>
    <mergeCell ref="AV88:AV91"/>
    <mergeCell ref="AW88:AW91"/>
    <mergeCell ref="AX88:AX91"/>
    <mergeCell ref="AY88:AY91"/>
    <mergeCell ref="AZ88:AZ91"/>
    <mergeCell ref="BA88:BA91"/>
    <mergeCell ref="BD74:BD79"/>
    <mergeCell ref="BE74:BE79"/>
    <mergeCell ref="AT81:AT86"/>
    <mergeCell ref="AU81:AU86"/>
    <mergeCell ref="AV81:AV86"/>
    <mergeCell ref="AW81:AW86"/>
    <mergeCell ref="AX81:AX86"/>
    <mergeCell ref="AY81:AY86"/>
    <mergeCell ref="AZ81:AZ86"/>
    <mergeCell ref="BA81:BA86"/>
    <mergeCell ref="BB81:BB86"/>
    <mergeCell ref="BC81:BC86"/>
    <mergeCell ref="BD81:BD86"/>
    <mergeCell ref="BE81:BE86"/>
    <mergeCell ref="AU74:AU79"/>
    <mergeCell ref="AV74:AV79"/>
    <mergeCell ref="AW74:AW79"/>
    <mergeCell ref="AX74:AX79"/>
    <mergeCell ref="AY74:AY79"/>
    <mergeCell ref="AZ74:AZ79"/>
    <mergeCell ref="BA74:BA79"/>
    <mergeCell ref="BC74:BC79"/>
    <mergeCell ref="BB74:BB79"/>
    <mergeCell ref="AT74:AT79"/>
    <mergeCell ref="AZ98:AZ100"/>
    <mergeCell ref="BB98:BB100"/>
    <mergeCell ref="BA98:BA100"/>
    <mergeCell ref="BB88:BB91"/>
    <mergeCell ref="BC88:BC91"/>
    <mergeCell ref="AP102:AP104"/>
    <mergeCell ref="AQ102:AQ104"/>
    <mergeCell ref="AR102:AR104"/>
    <mergeCell ref="AS102:AS104"/>
    <mergeCell ref="AT88:AT91"/>
    <mergeCell ref="AT98:AT100"/>
    <mergeCell ref="AP98:AP100"/>
    <mergeCell ref="AQ98:AQ100"/>
    <mergeCell ref="AR98:AR100"/>
    <mergeCell ref="AS98:AS100"/>
    <mergeCell ref="AP93:AP96"/>
    <mergeCell ref="AQ93:AQ96"/>
    <mergeCell ref="AR93:AR96"/>
    <mergeCell ref="AS93:AS96"/>
    <mergeCell ref="BC9:BC16"/>
    <mergeCell ref="BD9:BD16"/>
    <mergeCell ref="BE9:BE16"/>
    <mergeCell ref="AK9:AK16"/>
    <mergeCell ref="AL9:AL16"/>
    <mergeCell ref="AM9:AM16"/>
    <mergeCell ref="AK48:AK54"/>
    <mergeCell ref="AL48:AL54"/>
    <mergeCell ref="AM48:AM54"/>
    <mergeCell ref="AU48:AU54"/>
    <mergeCell ref="AV48:AV54"/>
    <mergeCell ref="AW48:AW54"/>
    <mergeCell ref="AX48:AX54"/>
    <mergeCell ref="AY48:AY54"/>
    <mergeCell ref="AZ48:AZ54"/>
    <mergeCell ref="BA48:BA54"/>
    <mergeCell ref="BB48:BB54"/>
    <mergeCell ref="BC48:BC54"/>
    <mergeCell ref="BD48:BD54"/>
    <mergeCell ref="BE48:BE54"/>
    <mergeCell ref="AR9:AR16"/>
    <mergeCell ref="AS9:AS16"/>
    <mergeCell ref="AT48:AT54"/>
    <mergeCell ref="AM18:AM22"/>
    <mergeCell ref="AP48:AP54"/>
    <mergeCell ref="AQ48:AQ54"/>
    <mergeCell ref="AN48:AN49"/>
    <mergeCell ref="AN50:AN51"/>
    <mergeCell ref="AN52:AN54"/>
    <mergeCell ref="AR48:AR54"/>
    <mergeCell ref="AS48:AS54"/>
    <mergeCell ref="AO48:AO54"/>
    <mergeCell ref="AL93:AL96"/>
    <mergeCell ref="AM93:AM96"/>
    <mergeCell ref="AO74:AO79"/>
    <mergeCell ref="AO81:AO86"/>
    <mergeCell ref="AO88:AO91"/>
    <mergeCell ref="AN98:AN100"/>
    <mergeCell ref="AN102:AN104"/>
    <mergeCell ref="AO98:AO100"/>
    <mergeCell ref="AO102:AO104"/>
    <mergeCell ref="AA98:AA100"/>
    <mergeCell ref="AB98:AB100"/>
    <mergeCell ref="AA102:AA104"/>
    <mergeCell ref="AB102:AB104"/>
    <mergeCell ref="AD98:AD100"/>
    <mergeCell ref="AD102:AD104"/>
    <mergeCell ref="AE98:AE100"/>
    <mergeCell ref="AE102:AE104"/>
    <mergeCell ref="AG98:AG100"/>
    <mergeCell ref="AG102:AG104"/>
    <mergeCell ref="AI98:AI100"/>
    <mergeCell ref="AK98:AK100"/>
    <mergeCell ref="AL98:AL100"/>
    <mergeCell ref="AM98:AM100"/>
    <mergeCell ref="AK102:AK104"/>
    <mergeCell ref="AL102:AL104"/>
    <mergeCell ref="AM102:AM104"/>
    <mergeCell ref="AI102:AI104"/>
    <mergeCell ref="AJ98:AJ100"/>
    <mergeCell ref="AJ102:AJ104"/>
    <mergeCell ref="AK74:AK79"/>
    <mergeCell ref="AL74:AL79"/>
    <mergeCell ref="AM74:AM79"/>
    <mergeCell ref="AK81:AK86"/>
    <mergeCell ref="AL81:AL86"/>
    <mergeCell ref="AJ93:AJ96"/>
    <mergeCell ref="AJ88:AJ91"/>
    <mergeCell ref="AA52:AA54"/>
    <mergeCell ref="AA48:AA49"/>
    <mergeCell ref="AA50:AA51"/>
    <mergeCell ref="AB48:AB49"/>
    <mergeCell ref="AB50:AB51"/>
    <mergeCell ref="AB52:AB54"/>
    <mergeCell ref="AA74:AA75"/>
    <mergeCell ref="AA78:AA79"/>
    <mergeCell ref="A5:B5"/>
    <mergeCell ref="A1:B4"/>
    <mergeCell ref="AC6:AH7"/>
    <mergeCell ref="AA13:AA14"/>
    <mergeCell ref="AB11:AB12"/>
    <mergeCell ref="AB13:AB14"/>
    <mergeCell ref="AE9:AE16"/>
    <mergeCell ref="AM81:AM86"/>
    <mergeCell ref="AK88:AK91"/>
    <mergeCell ref="AL88:AL91"/>
    <mergeCell ref="AM88:AM91"/>
    <mergeCell ref="AA83:AA84"/>
    <mergeCell ref="AB81:AB82"/>
    <mergeCell ref="AB83:AB84"/>
    <mergeCell ref="AB85:AB86"/>
    <mergeCell ref="AJ48:AJ54"/>
    <mergeCell ref="AJ74:AJ79"/>
    <mergeCell ref="AJ81:AJ86"/>
    <mergeCell ref="AA76:AA77"/>
    <mergeCell ref="AB74:AB75"/>
    <mergeCell ref="AB76:AB77"/>
    <mergeCell ref="AB78:AB79"/>
    <mergeCell ref="A17:S17"/>
    <mergeCell ref="A55:S55"/>
    <mergeCell ref="A134:S134"/>
    <mergeCell ref="AE134:AI134"/>
    <mergeCell ref="AE48:AE54"/>
    <mergeCell ref="AE74:AE79"/>
    <mergeCell ref="AE81:AE86"/>
    <mergeCell ref="AE88:AE91"/>
    <mergeCell ref="AE93:AE96"/>
    <mergeCell ref="X9:X96"/>
    <mergeCell ref="AD93:AD96"/>
    <mergeCell ref="AD88:AD91"/>
    <mergeCell ref="AD81:AD86"/>
    <mergeCell ref="AD74:AD79"/>
    <mergeCell ref="AA89:AA90"/>
    <mergeCell ref="AB89:AB90"/>
    <mergeCell ref="AA94:AA95"/>
    <mergeCell ref="AB94:AB95"/>
    <mergeCell ref="AA81:AA82"/>
    <mergeCell ref="AA85:AA86"/>
    <mergeCell ref="A97:S97"/>
    <mergeCell ref="AI93:AI96"/>
    <mergeCell ref="AI48:AI54"/>
    <mergeCell ref="AI74:AI79"/>
    <mergeCell ref="AI81:AI86"/>
    <mergeCell ref="AI88:AI91"/>
    <mergeCell ref="C1:BD1"/>
    <mergeCell ref="C2:BD2"/>
    <mergeCell ref="C3:BD3"/>
    <mergeCell ref="C4:BD4"/>
    <mergeCell ref="C5:BE5"/>
    <mergeCell ref="AI6:BE7"/>
    <mergeCell ref="AA11:AA12"/>
    <mergeCell ref="A6:AB7"/>
    <mergeCell ref="AO9:AO16"/>
    <mergeCell ref="AT9:AT16"/>
    <mergeCell ref="AU9:AU16"/>
    <mergeCell ref="AV9:AV16"/>
    <mergeCell ref="AW9:AW16"/>
    <mergeCell ref="AX9:AX16"/>
    <mergeCell ref="AY9:AY16"/>
    <mergeCell ref="AZ9:AZ16"/>
    <mergeCell ref="AB15:AB16"/>
    <mergeCell ref="AA15:AA16"/>
    <mergeCell ref="AI9:AI16"/>
    <mergeCell ref="AJ9:AJ16"/>
    <mergeCell ref="BA9:BA16"/>
    <mergeCell ref="BB9:BB16"/>
    <mergeCell ref="AP9:AP16"/>
    <mergeCell ref="AQ9:AQ16"/>
    <mergeCell ref="L106:L123"/>
    <mergeCell ref="AD106:AD123"/>
    <mergeCell ref="AP74:AP79"/>
    <mergeCell ref="AQ74:AQ79"/>
    <mergeCell ref="AR74:AR79"/>
    <mergeCell ref="AS74:AS79"/>
    <mergeCell ref="AP81:AP86"/>
    <mergeCell ref="AQ81:AQ86"/>
    <mergeCell ref="AR81:AR86"/>
    <mergeCell ref="AS81:AS86"/>
    <mergeCell ref="AP88:AP91"/>
    <mergeCell ref="AQ88:AQ91"/>
    <mergeCell ref="AR88:AR91"/>
    <mergeCell ref="AS88:AS91"/>
    <mergeCell ref="AN93:AN96"/>
    <mergeCell ref="AK93:AK96"/>
    <mergeCell ref="AO93:AO96"/>
    <mergeCell ref="A80:S80"/>
    <mergeCell ref="A87:S87"/>
    <mergeCell ref="A92:S92"/>
    <mergeCell ref="AN74:AN79"/>
    <mergeCell ref="AN81:AN86"/>
    <mergeCell ref="AN88:AN91"/>
    <mergeCell ref="AV116:AV123"/>
    <mergeCell ref="AW116:AW123"/>
    <mergeCell ref="AW106:AW115"/>
    <mergeCell ref="AI106:AI115"/>
    <mergeCell ref="AJ106:AJ115"/>
    <mergeCell ref="AK106:AK115"/>
    <mergeCell ref="AL106:AL115"/>
    <mergeCell ref="AM106:AM115"/>
    <mergeCell ref="AN106:AN115"/>
    <mergeCell ref="AO106:AO123"/>
    <mergeCell ref="AP106:AP115"/>
    <mergeCell ref="AQ106:AQ115"/>
    <mergeCell ref="AR106:AR115"/>
    <mergeCell ref="AS106:AS115"/>
    <mergeCell ref="AT106:AT115"/>
    <mergeCell ref="AU106:AU115"/>
    <mergeCell ref="AV106:AV115"/>
    <mergeCell ref="AG106:AG115"/>
    <mergeCell ref="AF106:AF115"/>
    <mergeCell ref="AH106:AH115"/>
    <mergeCell ref="AL116:AL123"/>
    <mergeCell ref="AM116:AM123"/>
    <mergeCell ref="AN116:AN123"/>
    <mergeCell ref="AP116:AP123"/>
    <mergeCell ref="AQ116:AQ123"/>
    <mergeCell ref="AR116:AR123"/>
    <mergeCell ref="AS116:AS123"/>
    <mergeCell ref="AT116:AT123"/>
    <mergeCell ref="AU116:AU123"/>
    <mergeCell ref="AA56:AA62"/>
    <mergeCell ref="AB56:AB62"/>
    <mergeCell ref="AC56:AC72"/>
    <mergeCell ref="AD56:AD72"/>
    <mergeCell ref="AE56:AE72"/>
    <mergeCell ref="AF56:AF72"/>
    <mergeCell ref="AG56:AG72"/>
    <mergeCell ref="AH56:AH72"/>
    <mergeCell ref="AI56:AI72"/>
    <mergeCell ref="AJ56:AJ72"/>
    <mergeCell ref="AK56:AK72"/>
    <mergeCell ref="AL56:AL72"/>
    <mergeCell ref="AM56:AM72"/>
    <mergeCell ref="AN56:AN72"/>
    <mergeCell ref="AO56:AO72"/>
    <mergeCell ref="AP56:AP72"/>
    <mergeCell ref="AI116:AI123"/>
    <mergeCell ref="AJ116:AJ123"/>
    <mergeCell ref="AK116:AK123"/>
    <mergeCell ref="AY56:AY72"/>
    <mergeCell ref="AZ56:AZ72"/>
    <mergeCell ref="BA56:BA72"/>
    <mergeCell ref="BB56:BB72"/>
    <mergeCell ref="A73:S73"/>
    <mergeCell ref="AQ56:AQ72"/>
    <mergeCell ref="AR56:AR72"/>
    <mergeCell ref="AS56:AS72"/>
    <mergeCell ref="AT56:AT72"/>
    <mergeCell ref="AU56:AU72"/>
    <mergeCell ref="AV56:AV72"/>
    <mergeCell ref="AW56:AW72"/>
    <mergeCell ref="AX56:AX72"/>
    <mergeCell ref="AA63:AA67"/>
    <mergeCell ref="AB63:AB67"/>
    <mergeCell ref="AA68:AA72"/>
    <mergeCell ref="AB68:AB72"/>
    <mergeCell ref="AR18:AR22"/>
    <mergeCell ref="AS18:AS22"/>
    <mergeCell ref="AT18:AT22"/>
    <mergeCell ref="AU18:AU22"/>
    <mergeCell ref="AV18:AV22"/>
    <mergeCell ref="AG18:AG22"/>
    <mergeCell ref="AH18:AH26"/>
    <mergeCell ref="AI18:AI22"/>
    <mergeCell ref="AJ18:AJ22"/>
    <mergeCell ref="AK18:AK22"/>
    <mergeCell ref="AL18:AL22"/>
    <mergeCell ref="AX18:AX22"/>
    <mergeCell ref="AY18:AY22"/>
    <mergeCell ref="AZ18:AZ22"/>
    <mergeCell ref="BA18:BA22"/>
    <mergeCell ref="AW18:AW22"/>
    <mergeCell ref="AG23:AG26"/>
    <mergeCell ref="AI23:AI26"/>
    <mergeCell ref="AJ23:AJ26"/>
    <mergeCell ref="AK23:AK26"/>
    <mergeCell ref="AL23:AL26"/>
    <mergeCell ref="AM23:AM26"/>
    <mergeCell ref="AN23:AN26"/>
    <mergeCell ref="AP23:AP26"/>
    <mergeCell ref="AQ23:AQ26"/>
    <mergeCell ref="AR23:AR26"/>
    <mergeCell ref="AS23:AS26"/>
    <mergeCell ref="AT23:AT26"/>
    <mergeCell ref="AU23:AU26"/>
    <mergeCell ref="AV23:AV26"/>
    <mergeCell ref="AW23:AW26"/>
    <mergeCell ref="AN18:AN22"/>
    <mergeCell ref="AO18:AO26"/>
    <mergeCell ref="AP18:AP22"/>
    <mergeCell ref="AQ18:AQ22"/>
    <mergeCell ref="AI28:AI32"/>
    <mergeCell ref="AJ28:AJ32"/>
    <mergeCell ref="AK28:AK32"/>
    <mergeCell ref="AL28:AL36"/>
    <mergeCell ref="AM28:AM36"/>
    <mergeCell ref="AI33:AI36"/>
    <mergeCell ref="AJ33:AJ36"/>
    <mergeCell ref="AK33:AK36"/>
    <mergeCell ref="A27:S27"/>
    <mergeCell ref="AN28:AN36"/>
    <mergeCell ref="AO28:AO36"/>
    <mergeCell ref="AX28:AX36"/>
    <mergeCell ref="AW28:AW36"/>
    <mergeCell ref="AV28:AV36"/>
    <mergeCell ref="AU28:AU36"/>
    <mergeCell ref="AT28:AT36"/>
    <mergeCell ref="AS28:AS36"/>
    <mergeCell ref="AR28:AR36"/>
    <mergeCell ref="AQ28:AQ36"/>
    <mergeCell ref="AP28:AP36"/>
    <mergeCell ref="A37:S37"/>
    <mergeCell ref="A47:S47"/>
    <mergeCell ref="A124:S124"/>
    <mergeCell ref="A132:S132"/>
  </mergeCells>
  <dataValidations count="3">
    <dataValidation type="list" allowBlank="1" showInputMessage="1" showErrorMessage="1" sqref="L9:L16 L135:L204 L74:L79 L81:L86 L88:L91 L93:L96 L48:L54 L98:L100 L102:L104">
      <formula1>$BH$9:$BH$16</formula1>
    </dataValidation>
    <dataValidation type="list" allowBlank="1" showInputMessage="1" showErrorMessage="1" sqref="L56:L72">
      <formula1>#REF!</formula1>
    </dataValidation>
    <dataValidation type="list" allowBlank="1" showInputMessage="1" showErrorMessage="1" sqref="L18:L26">
      <formula1>$AP$9:$AP$16</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ANEXO1!$A$2:$A$21</xm:f>
          </x14:formula1>
          <xm:sqref>AF135:AF159 AF73:AF105 AF9:AF17 AF27 AF37:AF55 AF124 AF133</xm:sqref>
        </x14:dataValidation>
        <x14:dataValidation type="list" allowBlank="1" showInputMessage="1" showErrorMessage="1">
          <x14:formula1>
            <xm:f>ANEXO1!$F$2:$F$7</xm:f>
          </x14:formula1>
          <xm:sqref>AG102 AG135:AG168 AG105 AG73:AG98 AG9:AG17 AG27 AG132:AG133 AG124 AG37:AG55</xm:sqref>
        </x14:dataValidation>
        <x14:dataValidation type="list" allowBlank="1" showInputMessage="1" showErrorMessage="1">
          <x14:formula1>
            <xm:f>[2]ANEXO1!#REF!</xm:f>
          </x14:formula1>
          <xm:sqref>AG28:AG36 AN28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2" spans="1:7">
      <c r="A2" s="214" t="s">
        <v>36</v>
      </c>
      <c r="B2" s="215"/>
      <c r="C2" s="215"/>
      <c r="D2" s="215"/>
      <c r="E2" s="215"/>
      <c r="F2" s="215"/>
      <c r="G2" s="216"/>
    </row>
    <row r="3" spans="1:7" s="6" customFormat="1">
      <c r="A3" s="28" t="s">
        <v>37</v>
      </c>
      <c r="B3" s="217" t="s">
        <v>38</v>
      </c>
      <c r="C3" s="217"/>
      <c r="D3" s="217"/>
      <c r="E3" s="217"/>
      <c r="F3" s="217"/>
      <c r="G3" s="30" t="s">
        <v>39</v>
      </c>
    </row>
    <row r="4" spans="1:7" ht="12.75" customHeight="1">
      <c r="A4" s="31">
        <v>45489</v>
      </c>
      <c r="B4" s="218" t="s">
        <v>225</v>
      </c>
      <c r="C4" s="218"/>
      <c r="D4" s="218"/>
      <c r="E4" s="218"/>
      <c r="F4" s="218"/>
      <c r="G4" s="32" t="s">
        <v>226</v>
      </c>
    </row>
    <row r="5" spans="1:7" ht="12.75" customHeight="1">
      <c r="A5" s="33"/>
      <c r="B5" s="218"/>
      <c r="C5" s="218"/>
      <c r="D5" s="218"/>
      <c r="E5" s="218"/>
      <c r="F5" s="218"/>
      <c r="G5" s="32"/>
    </row>
    <row r="6" spans="1:7">
      <c r="A6" s="33"/>
      <c r="B6" s="213"/>
      <c r="C6" s="213"/>
      <c r="D6" s="213"/>
      <c r="E6" s="213"/>
      <c r="F6" s="213"/>
      <c r="G6" s="35"/>
    </row>
    <row r="7" spans="1:7">
      <c r="A7" s="33"/>
      <c r="B7" s="213"/>
      <c r="C7" s="213"/>
      <c r="D7" s="213"/>
      <c r="E7" s="213"/>
      <c r="F7" s="213"/>
      <c r="G7" s="35"/>
    </row>
    <row r="8" spans="1:7">
      <c r="A8" s="33"/>
      <c r="B8" s="34"/>
      <c r="C8" s="34"/>
      <c r="D8" s="34"/>
      <c r="E8" s="34"/>
      <c r="F8" s="34"/>
      <c r="G8" s="35"/>
    </row>
    <row r="9" spans="1:7">
      <c r="A9" s="219" t="s">
        <v>227</v>
      </c>
      <c r="B9" s="220"/>
      <c r="C9" s="220"/>
      <c r="D9" s="220"/>
      <c r="E9" s="220"/>
      <c r="F9" s="220"/>
      <c r="G9" s="221"/>
    </row>
    <row r="10" spans="1:7" s="6" customFormat="1">
      <c r="A10" s="29"/>
      <c r="B10" s="217" t="s">
        <v>40</v>
      </c>
      <c r="C10" s="217"/>
      <c r="D10" s="217" t="s">
        <v>41</v>
      </c>
      <c r="E10" s="217"/>
      <c r="F10" s="29" t="s">
        <v>37</v>
      </c>
      <c r="G10" s="29" t="s">
        <v>42</v>
      </c>
    </row>
    <row r="11" spans="1:7">
      <c r="A11" s="36" t="s">
        <v>43</v>
      </c>
      <c r="B11" s="218" t="s">
        <v>44</v>
      </c>
      <c r="C11" s="218"/>
      <c r="D11" s="222" t="s">
        <v>45</v>
      </c>
      <c r="E11" s="222"/>
      <c r="F11" s="33" t="s">
        <v>78</v>
      </c>
      <c r="G11" s="35"/>
    </row>
    <row r="12" spans="1:7">
      <c r="A12" s="36" t="s">
        <v>46</v>
      </c>
      <c r="B12" s="222" t="s">
        <v>47</v>
      </c>
      <c r="C12" s="222"/>
      <c r="D12" s="222" t="s">
        <v>79</v>
      </c>
      <c r="E12" s="222"/>
      <c r="F12" s="33" t="s">
        <v>78</v>
      </c>
      <c r="G12" s="35"/>
    </row>
    <row r="13" spans="1:7">
      <c r="A13" s="36" t="s">
        <v>48</v>
      </c>
      <c r="B13" s="222" t="s">
        <v>47</v>
      </c>
      <c r="C13" s="222"/>
      <c r="D13" s="222" t="s">
        <v>79</v>
      </c>
      <c r="E13" s="222"/>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375" customWidth="1"/>
    <col min="5" max="5" width="20.125" customWidth="1"/>
    <col min="6" max="6" width="34.625" customWidth="1"/>
  </cols>
  <sheetData>
    <row r="1" spans="1:6" ht="52.5" customHeight="1">
      <c r="A1" s="26" t="s">
        <v>49</v>
      </c>
      <c r="E1" s="7" t="s">
        <v>50</v>
      </c>
      <c r="F1" s="7" t="s">
        <v>51</v>
      </c>
    </row>
    <row r="2" spans="1:6" ht="25.5" customHeight="1">
      <c r="A2" s="25" t="s">
        <v>52</v>
      </c>
      <c r="E2" s="8">
        <v>0</v>
      </c>
      <c r="F2" s="9" t="s">
        <v>53</v>
      </c>
    </row>
    <row r="3" spans="1:6" ht="45" customHeight="1">
      <c r="A3" s="25" t="s">
        <v>54</v>
      </c>
      <c r="E3" s="8">
        <v>1</v>
      </c>
      <c r="F3" s="9" t="s">
        <v>55</v>
      </c>
    </row>
    <row r="4" spans="1:6" ht="45" customHeight="1">
      <c r="A4" s="25" t="s">
        <v>56</v>
      </c>
      <c r="E4" s="8">
        <v>2</v>
      </c>
      <c r="F4" s="9" t="s">
        <v>57</v>
      </c>
    </row>
    <row r="5" spans="1:6" ht="45" customHeight="1">
      <c r="A5" s="25" t="s">
        <v>58</v>
      </c>
      <c r="E5" s="8">
        <v>3</v>
      </c>
      <c r="F5" s="9" t="s">
        <v>59</v>
      </c>
    </row>
    <row r="6" spans="1:6" ht="45" customHeight="1">
      <c r="A6" s="25" t="s">
        <v>60</v>
      </c>
      <c r="E6" s="8">
        <v>4</v>
      </c>
      <c r="F6" s="9" t="s">
        <v>61</v>
      </c>
    </row>
    <row r="7" spans="1:6" ht="45" customHeight="1">
      <c r="A7" s="25" t="s">
        <v>62</v>
      </c>
      <c r="E7" s="8">
        <v>5</v>
      </c>
      <c r="F7" s="9" t="s">
        <v>63</v>
      </c>
    </row>
    <row r="8" spans="1:6" ht="45" customHeight="1">
      <c r="A8" s="25" t="s">
        <v>64</v>
      </c>
    </row>
    <row r="9" spans="1:6" ht="45" customHeight="1">
      <c r="A9" s="25" t="s">
        <v>65</v>
      </c>
    </row>
    <row r="10" spans="1:6" ht="45" customHeight="1">
      <c r="A10" s="25" t="s">
        <v>66</v>
      </c>
    </row>
    <row r="11" spans="1:6" ht="45" customHeight="1">
      <c r="A11" s="25" t="s">
        <v>67</v>
      </c>
    </row>
    <row r="12" spans="1:6" ht="45" customHeight="1">
      <c r="A12" s="25" t="s">
        <v>68</v>
      </c>
    </row>
    <row r="13" spans="1:6" ht="45" customHeight="1">
      <c r="A13" s="25" t="s">
        <v>69</v>
      </c>
    </row>
    <row r="14" spans="1:6" ht="45" customHeight="1">
      <c r="A14" s="25" t="s">
        <v>70</v>
      </c>
    </row>
    <row r="15" spans="1:6" ht="45" customHeight="1">
      <c r="A15" s="25" t="s">
        <v>71</v>
      </c>
    </row>
    <row r="16" spans="1:6" ht="45" customHeight="1">
      <c r="A16" s="25" t="s">
        <v>72</v>
      </c>
    </row>
    <row r="17" spans="1:1" ht="45" customHeight="1">
      <c r="A17" s="25" t="s">
        <v>73</v>
      </c>
    </row>
    <row r="18" spans="1:1" ht="45" customHeight="1">
      <c r="A18" s="25" t="s">
        <v>74</v>
      </c>
    </row>
    <row r="19" spans="1:1" ht="45" customHeight="1">
      <c r="A19" s="25" t="s">
        <v>75</v>
      </c>
    </row>
    <row r="20" spans="1:1" ht="45" customHeight="1">
      <c r="A20" s="25" t="s">
        <v>76</v>
      </c>
    </row>
    <row r="21" spans="1:1" ht="45" customHeight="1">
      <c r="A21" s="25"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USUARIO</cp:lastModifiedBy>
  <dcterms:created xsi:type="dcterms:W3CDTF">2024-07-04T17:50:33Z</dcterms:created>
  <dcterms:modified xsi:type="dcterms:W3CDTF">2026-01-23T21:55:16Z</dcterms:modified>
</cp:coreProperties>
</file>