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yorlinlans\Planeación\Seguimiento Septiembre\INFRAESTRUCTURA\"/>
    </mc:Choice>
  </mc:AlternateContent>
  <bookViews>
    <workbookView xWindow="0" yWindow="0" windowWidth="20490" windowHeight="7755" activeTab="1"/>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calcMode="manual" iterate="1" iterateCount="1000"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08" i="6" l="1"/>
  <c r="AY108" i="6"/>
  <c r="AZ108" i="6"/>
  <c r="AX108" i="6"/>
  <c r="AL108" i="6"/>
  <c r="T55" i="6"/>
  <c r="S55" i="6"/>
  <c r="T54" i="6"/>
  <c r="S54" i="6"/>
  <c r="T53" i="6"/>
  <c r="S53" i="6"/>
  <c r="T52" i="6"/>
  <c r="S52" i="6"/>
  <c r="T51" i="6"/>
  <c r="S51" i="6"/>
  <c r="T50" i="6"/>
  <c r="S50" i="6"/>
  <c r="T49" i="6"/>
  <c r="S49" i="6"/>
  <c r="T48" i="6"/>
  <c r="S48" i="6"/>
  <c r="T47" i="6"/>
  <c r="S47" i="6"/>
  <c r="T46" i="6"/>
  <c r="S46" i="6"/>
  <c r="T45" i="6"/>
  <c r="S45" i="6"/>
  <c r="T44" i="6"/>
  <c r="S44" i="6"/>
  <c r="T43" i="6"/>
  <c r="S43" i="6"/>
  <c r="T42" i="6"/>
  <c r="S42" i="6"/>
  <c r="T41" i="6"/>
  <c r="S41" i="6"/>
  <c r="T40" i="6"/>
  <c r="S40" i="6"/>
  <c r="T39" i="6"/>
  <c r="S39" i="6"/>
  <c r="BA89" i="6"/>
  <c r="AY89" i="6"/>
  <c r="BA76" i="6"/>
  <c r="AY76" i="6"/>
  <c r="BA64" i="6"/>
  <c r="AY64" i="6"/>
  <c r="BA57" i="6"/>
  <c r="AY57" i="6"/>
  <c r="BA31" i="6"/>
  <c r="AY31" i="6"/>
  <c r="AW31" i="6"/>
  <c r="BA9" i="6"/>
  <c r="AY9" i="6"/>
  <c r="AW9" i="6"/>
  <c r="T108" i="6"/>
  <c r="T107" i="6"/>
  <c r="T95" i="6"/>
  <c r="T96" i="6"/>
  <c r="T97" i="6"/>
  <c r="T98" i="6"/>
  <c r="T99" i="6"/>
  <c r="T100" i="6"/>
  <c r="T101" i="6"/>
  <c r="T102" i="6"/>
  <c r="T106" i="6"/>
  <c r="T105" i="6"/>
  <c r="T104" i="6"/>
  <c r="T103" i="6"/>
  <c r="T94" i="6"/>
  <c r="T93" i="6"/>
  <c r="T92" i="6"/>
  <c r="T91" i="6"/>
  <c r="T90" i="6"/>
  <c r="T89" i="6"/>
  <c r="T86" i="6"/>
  <c r="S105" i="6"/>
  <c r="S104" i="6"/>
  <c r="S103" i="6"/>
  <c r="S102" i="6"/>
  <c r="S101" i="6"/>
  <c r="S100" i="6"/>
  <c r="S99" i="6"/>
  <c r="S98" i="6"/>
  <c r="S97" i="6"/>
  <c r="S96" i="6"/>
  <c r="S95" i="6"/>
  <c r="S94" i="6"/>
  <c r="S93" i="6"/>
  <c r="S106" i="6"/>
  <c r="S92" i="6"/>
  <c r="S91" i="6"/>
  <c r="S90" i="6"/>
  <c r="S89" i="6"/>
  <c r="S87" i="6"/>
  <c r="AD29" i="1" l="1"/>
  <c r="AE29" i="1"/>
  <c r="AC29" i="1"/>
  <c r="U10" i="1"/>
  <c r="U9" i="1"/>
  <c r="X9" i="1"/>
  <c r="AC13" i="1"/>
  <c r="T11" i="6" l="1"/>
  <c r="AV108" i="6" l="1"/>
  <c r="AT108" i="6"/>
  <c r="AK108" i="6"/>
  <c r="AJ108" i="6"/>
  <c r="AW85" i="6"/>
  <c r="AW81" i="6"/>
  <c r="AU85" i="6"/>
  <c r="AU81" i="6"/>
  <c r="AW76" i="6"/>
  <c r="AU76" i="6"/>
  <c r="AW71" i="6"/>
  <c r="AU71" i="6"/>
  <c r="AW64" i="6"/>
  <c r="AU64" i="6"/>
  <c r="AW57" i="6"/>
  <c r="AU57" i="6"/>
  <c r="AU9" i="6"/>
  <c r="AU108" i="6" l="1"/>
  <c r="AW108" i="6"/>
  <c r="AE9" i="1" l="1"/>
  <c r="S9" i="6" l="1"/>
  <c r="T9" i="6" s="1"/>
  <c r="AQ9" i="6" l="1"/>
  <c r="AS9" i="6" l="1"/>
  <c r="BD17" i="6"/>
  <c r="BB17" i="6"/>
  <c r="AZ17" i="6"/>
  <c r="AX17" i="6"/>
  <c r="T87" i="6"/>
  <c r="S86" i="6"/>
  <c r="S85" i="6"/>
  <c r="T85" i="6" s="1"/>
  <c r="S83" i="6"/>
  <c r="T83" i="6" s="1"/>
  <c r="S82" i="6"/>
  <c r="T82" i="6" s="1"/>
  <c r="S81" i="6"/>
  <c r="T81" i="6" s="1"/>
  <c r="S79" i="6"/>
  <c r="T79" i="6" s="1"/>
  <c r="S78" i="6"/>
  <c r="T78" i="6" s="1"/>
  <c r="S77" i="6"/>
  <c r="T77" i="6" s="1"/>
  <c r="S76" i="6"/>
  <c r="T76" i="6" s="1"/>
  <c r="S74" i="6"/>
  <c r="T74" i="6" s="1"/>
  <c r="S73" i="6"/>
  <c r="T73" i="6" s="1"/>
  <c r="S72" i="6"/>
  <c r="T72" i="6" s="1"/>
  <c r="S71" i="6"/>
  <c r="T71" i="6" s="1"/>
  <c r="S69" i="6"/>
  <c r="T69" i="6" s="1"/>
  <c r="S68" i="6"/>
  <c r="T68" i="6" s="1"/>
  <c r="S67" i="6"/>
  <c r="T67" i="6" s="1"/>
  <c r="S66" i="6"/>
  <c r="T66" i="6" s="1"/>
  <c r="S65" i="6"/>
  <c r="T65" i="6" s="1"/>
  <c r="S64" i="6"/>
  <c r="T64" i="6" s="1"/>
  <c r="S62" i="6"/>
  <c r="T62" i="6" s="1"/>
  <c r="S61" i="6"/>
  <c r="T61" i="6" s="1"/>
  <c r="S60" i="6"/>
  <c r="T60" i="6" s="1"/>
  <c r="S59" i="6"/>
  <c r="T59" i="6" s="1"/>
  <c r="S58" i="6"/>
  <c r="T58" i="6" s="1"/>
  <c r="S57" i="6"/>
  <c r="T57" i="6" s="1"/>
  <c r="S37" i="6"/>
  <c r="T37" i="6" s="1"/>
  <c r="S36" i="6"/>
  <c r="T36" i="6" s="1"/>
  <c r="S35" i="6"/>
  <c r="T35" i="6" s="1"/>
  <c r="S34" i="6"/>
  <c r="T34" i="6" s="1"/>
  <c r="S33" i="6"/>
  <c r="T33" i="6" s="1"/>
  <c r="S32" i="6"/>
  <c r="T32" i="6" s="1"/>
  <c r="S31" i="6"/>
  <c r="T31" i="6" s="1"/>
  <c r="S10" i="6"/>
  <c r="T10" i="6" s="1"/>
  <c r="S11" i="6"/>
  <c r="S12" i="6"/>
  <c r="T12" i="6" s="1"/>
  <c r="S13" i="6"/>
  <c r="T13" i="6" s="1"/>
  <c r="S14" i="6"/>
  <c r="T14" i="6" s="1"/>
  <c r="S15" i="6"/>
  <c r="T15" i="6" s="1"/>
  <c r="S16" i="6"/>
  <c r="T16" i="6" s="1"/>
  <c r="U26" i="1"/>
  <c r="AC26" i="1" s="1"/>
  <c r="U24" i="1"/>
  <c r="AE24" i="1" s="1"/>
  <c r="U22" i="1"/>
  <c r="AC22" i="1" s="1"/>
  <c r="U20" i="1"/>
  <c r="AE20" i="1" s="1"/>
  <c r="U19" i="1"/>
  <c r="AC19" i="1" s="1"/>
  <c r="U17" i="1"/>
  <c r="AE17" i="1" s="1"/>
  <c r="U15" i="1"/>
  <c r="AC15" i="1" s="1"/>
  <c r="U14" i="1"/>
  <c r="AE14" i="1" s="1"/>
  <c r="X24" i="1"/>
  <c r="AD24" i="1" s="1"/>
  <c r="X19" i="1"/>
  <c r="AF19" i="1" s="1"/>
  <c r="X15" i="1"/>
  <c r="AF15" i="1" s="1"/>
  <c r="X14" i="1"/>
  <c r="AD14" i="1" s="1"/>
  <c r="U11" i="1"/>
  <c r="U12" i="1"/>
  <c r="AE12" i="1" s="1"/>
  <c r="T17" i="6" l="1"/>
  <c r="X26" i="1"/>
  <c r="AF26" i="1" s="1"/>
  <c r="X20" i="1"/>
  <c r="AD20" i="1" s="1"/>
  <c r="X22" i="1"/>
  <c r="AF22" i="1" s="1"/>
  <c r="X17" i="1"/>
  <c r="AD17" i="1" s="1"/>
  <c r="X11" i="1"/>
  <c r="AE11" i="1"/>
  <c r="X12" i="1"/>
  <c r="X10" i="1"/>
  <c r="AC11" i="1"/>
  <c r="AC14" i="1"/>
  <c r="AC17" i="1"/>
  <c r="AC20" i="1"/>
  <c r="AC24" i="1"/>
  <c r="AD15" i="1"/>
  <c r="AD19" i="1"/>
  <c r="AD22" i="1"/>
  <c r="AD26" i="1"/>
  <c r="AE10" i="1"/>
  <c r="AE15" i="1"/>
  <c r="AE19" i="1"/>
  <c r="AE22" i="1"/>
  <c r="AE26" i="1"/>
  <c r="AF14" i="1"/>
  <c r="AF17" i="1"/>
  <c r="AF20" i="1"/>
  <c r="AF24" i="1"/>
  <c r="AC12" i="1"/>
  <c r="AD11" i="1" l="1"/>
  <c r="AF11" i="1"/>
  <c r="AF12" i="1"/>
  <c r="AD12" i="1"/>
  <c r="AF9" i="1"/>
  <c r="AF10" i="1"/>
  <c r="AR108" i="6" l="1"/>
  <c r="AP108" i="6"/>
  <c r="AS85" i="6"/>
  <c r="AQ85" i="6"/>
  <c r="AS81" i="6"/>
  <c r="AQ81" i="6"/>
  <c r="AS76" i="6"/>
  <c r="AQ76" i="6"/>
  <c r="AQ108" i="6" l="1"/>
  <c r="AS108" i="6"/>
  <c r="AS71" i="6"/>
  <c r="AQ71" i="6"/>
  <c r="AS64" i="6"/>
  <c r="AQ64" i="6"/>
  <c r="AS57" i="6"/>
  <c r="AQ57" i="6"/>
  <c r="AS31" i="6" l="1"/>
  <c r="AQ31" i="6"/>
  <c r="AU31" i="6" l="1"/>
  <c r="T38" i="6"/>
  <c r="T84" i="6"/>
  <c r="T80" i="6"/>
  <c r="T75" i="6"/>
  <c r="T88" i="6"/>
  <c r="T63" i="6"/>
  <c r="T70" i="6"/>
  <c r="AE23" i="1" l="1"/>
  <c r="AE16" i="1"/>
  <c r="AC25" i="1"/>
  <c r="AC18" i="1"/>
  <c r="AF23" i="1"/>
  <c r="AE27" i="1"/>
  <c r="AE25" i="1"/>
  <c r="AC23" i="1"/>
  <c r="AE21" i="1"/>
  <c r="AE18" i="1"/>
  <c r="AE13" i="1" l="1"/>
  <c r="AF16" i="1"/>
  <c r="AC27" i="1"/>
  <c r="AD23" i="1"/>
  <c r="AC16" i="1"/>
  <c r="AC21" i="1"/>
  <c r="AD16" i="1"/>
  <c r="L10" i="1"/>
  <c r="L9" i="1"/>
  <c r="AC9" i="1" s="1"/>
  <c r="AN81" i="6"/>
  <c r="AN85" i="6" s="1"/>
  <c r="AI31" i="6"/>
  <c r="AD9" i="1" l="1"/>
  <c r="AC10" i="1"/>
  <c r="AD10" i="1"/>
  <c r="AD27" i="1"/>
  <c r="AF27" i="1"/>
  <c r="AF25" i="1"/>
  <c r="AD25" i="1"/>
  <c r="AD21" i="1"/>
  <c r="AF18" i="1"/>
  <c r="AD18" i="1"/>
  <c r="AD13" i="1"/>
  <c r="J34" i="6"/>
  <c r="J32" i="6"/>
  <c r="AF13" i="1" l="1"/>
  <c r="AF21" i="1"/>
  <c r="AF29" i="1" l="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 ref="O19" authorId="0" shapeId="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indexed="81"/>
            <rFont val="Tahoma"/>
            <family val="2"/>
          </rPr>
          <t xml:space="preserve">VER ANEXO 1
</t>
        </r>
      </text>
    </comment>
    <comment ref="AG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<sst xmlns="http://schemas.openxmlformats.org/spreadsheetml/2006/main" count="1795" uniqueCount="573">
  <si>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</si>
  <si>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</si>
  <si>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</si>
  <si>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</si>
  <si>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</si>
  <si>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</si>
  <si>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</si>
  <si>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</si>
  <si>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</si>
  <si>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</si>
  <si>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</si>
  <si>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</si>
  <si>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</si>
  <si>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</si>
  <si>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</si>
  <si>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</si>
  <si>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</si>
  <si>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</si>
  <si>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</si>
  <si>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</si>
  <si>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</si>
  <si>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</si>
  <si>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</si>
  <si>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</si>
  <si>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</si>
  <si>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</si>
  <si>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</si>
  <si>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</si>
  <si>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</si>
  <si>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</si>
  <si>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</si>
  <si>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</si>
  <si>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</si>
  <si>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</si>
  <si>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</si>
  <si>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</si>
  <si>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</si>
  <si>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</si>
  <si>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</si>
  <si>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</si>
  <si>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</si>
  <si>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</si>
  <si>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</si>
  <si>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</si>
  <si>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</si>
  <si>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</si>
  <si>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</si>
  <si>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</si>
  <si>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</si>
  <si>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</si>
  <si>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</si>
  <si>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</si>
  <si>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</si>
  <si>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</si>
  <si>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</si>
  <si>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</si>
  <si>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</si>
  <si>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</si>
  <si>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</si>
  <si>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</si>
  <si>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</si>
  <si>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</si>
  <si>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</si>
  <si>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</si>
  <si>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</si>
  <si>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</si>
  <si>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</si>
  <si>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</si>
  <si>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</si>
  <si>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</si>
  <si>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</si>
  <si>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</si>
  <si>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</si>
  <si>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</si>
  <si>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</si>
  <si>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</si>
  <si>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</si>
  <si>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</si>
  <si>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</si>
  <si>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</si>
  <si>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</si>
  <si>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</si>
  <si>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</si>
  <si>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</si>
  <si>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</si>
  <si>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</si>
  <si>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</si>
  <si>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</si>
  <si>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</si>
  <si>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</si>
  <si>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</si>
  <si>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</si>
  <si>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</si>
  <si>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</si>
  <si>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</si>
  <si>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</si>
  <si>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</si>
  <si>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</si>
  <si>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</si>
  <si>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</si>
  <si>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</si>
  <si>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</si>
  <si>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</si>
  <si>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</si>
  <si>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</si>
  <si>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</si>
  <si>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</si>
  <si>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</si>
  <si>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</si>
  <si>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</si>
  <si>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</si>
  <si>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</si>
  <si>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</si>
  <si>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</si>
  <si>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</si>
  <si>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</si>
  <si>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</si>
  <si>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</si>
  <si>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</si>
  <si>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</si>
  <si>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</si>
  <si>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</si>
  <si>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</si>
  <si>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</si>
  <si>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</si>
  <si>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</si>
  <si>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</si>
  <si>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</si>
  <si>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</si>
  <si>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</si>
  <si>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</si>
  <si>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</si>
  <si>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</si>
  <si>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</si>
  <si>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</si>
  <si>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</si>
  <si>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</si>
  <si>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</si>
  <si>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</si>
  <si>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</si>
  <si>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</si>
  <si>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</si>
  <si>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</si>
  <si>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</si>
  <si>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</si>
  <si>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</si>
  <si>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</si>
  <si>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</si>
  <si>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</si>
  <si>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</si>
  <si>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</si>
  <si>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</si>
  <si>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</si>
  <si>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</si>
  <si>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</si>
  <si>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</si>
  <si>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</si>
  <si>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</si>
  <si>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</si>
  <si>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</si>
  <si>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</si>
  <si>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</si>
  <si>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</si>
  <si>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</si>
  <si>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</si>
  <si>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</si>
  <si>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</si>
  <si>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</si>
  <si>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</si>
  <si>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</si>
  <si>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</si>
  <si>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</si>
  <si>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</si>
  <si>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</si>
  <si>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</si>
  <si>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</si>
  <si>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</si>
  <si>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</si>
  <si>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</si>
  <si>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</si>
  <si>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</si>
  <si>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</si>
  <si>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</si>
  <si>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</si>
  <si>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</si>
  <si>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</si>
  <si>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</si>
  <si>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</si>
  <si>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</si>
  <si>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</si>
  <si>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</si>
  <si>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</si>
  <si>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</si>
  <si>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</si>
  <si>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</si>
  <si>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</si>
  <si>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</si>
  <si>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</si>
  <si>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</si>
  <si>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</si>
  <si>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</si>
  <si>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</si>
  <si>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</si>
  <si>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</si>
  <si>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</si>
  <si>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</si>
  <si>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</si>
  <si>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</si>
  <si>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</si>
  <si>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</si>
  <si>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</si>
  <si>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</si>
  <si>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</si>
  <si>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</si>
  <si>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</si>
  <si>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</si>
  <si>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</si>
  <si>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</si>
  <si>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</si>
  <si>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</si>
  <si>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</si>
  <si>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</si>
  <si>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</si>
  <si>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</si>
  <si>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</si>
  <si>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</si>
  <si>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</si>
  <si>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</si>
  <si>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MEJORAMIENTO DE LA MALLA VIAL Y ESTRUCTURAS DE PASO EN EL DISTRITO DE CARTAGENA DE INDIAS</t>
  </si>
  <si>
    <t xml:space="preserve">2024130010059
</t>
  </si>
  <si>
    <t>Mejorar los niveles de movilidad en el transito vehicular en el Distrito de Cartagena de Indias.</t>
  </si>
  <si>
    <t>Mejoramiento de la malla vial en el Distrito de Cartagena de Indias</t>
  </si>
  <si>
    <t>REALIZAR INTERVENTORIA DE LOS PROYECTOS CONTRATADOS</t>
  </si>
  <si>
    <t>REALIZAR LA ESTRUCTURACION DE LOS PROCESOS
CONTRACTUALES Y/O LICITACIONES PARA EL DESARROLLO DE LAS
OBRAS</t>
  </si>
  <si>
    <t>REALIZAR ESTUDIOS Y DISEÑOS DE LAS OBRAS A CONTRATAR</t>
  </si>
  <si>
    <t>REALIZAR MEJORAMIENTO, REHABILITACION DE VIAS EN LA MALLA
VIAL EXISTENTE DEL DISTRITO DE CARTAGENA DE INDIAS.</t>
  </si>
  <si>
    <t>REALIZAR EL APOYO A LA SUPERVISION DE LAS OBRAS
CONTRATADAS</t>
  </si>
  <si>
    <t>CONTRATAR PERSONAL DE APOYO</t>
  </si>
  <si>
    <t>REALIZAR LA CONSTRUCCION DE ESTRUCTURAS DE PASO EN LA
MALLA VIAL DEL DISTRITO DE CARTAGENA DE INDIAS.</t>
  </si>
  <si>
    <t>ADELANTAR LOS PROCESOS DE SEGUIMIENTO DE LAS OBRAS
CONTRATADAS (APOYO LOGISTICO, VEHICULOS, PRENSA,
COMUNICACIONES)</t>
  </si>
  <si>
    <t xml:space="preserve">Realizar la limpieza y rectificacion de los cuerpos de agua y los canales del Distrito de Cartagena de Indias.
</t>
  </si>
  <si>
    <t xml:space="preserve">Construir obras de canalización para la prevención de las inundaciones en el Distrito de Cartagena de indias
</t>
  </si>
  <si>
    <t>REALIZAR LIMPIEZA Y/O RECTIFICACION DE LOS CANALES DEL DISTRITO DE CARTAGENA</t>
  </si>
  <si>
    <t>REALIZAR EL APOYO A LA SUPERVISION DE LAS OBRAS CONTRATADAS</t>
  </si>
  <si>
    <t>ADELANTAR LOS PROCESOS DE SEGUIMIENTO DE LAS OBRAS CONTRATADAS (APOYO LOGISTICO, VEHICULOS, PRENSA, COMUNICACIONES)</t>
  </si>
  <si>
    <t>REALIZAR LA LIMPIEZA INICIAL DE CANALES Y DISPOSICION DE MATERIAL EN RELLENO SANITARIO</t>
  </si>
  <si>
    <t>REALIZAR CONSTRUCCION DE CANALES PLUVIALES DEL DISTRITO DE CARTAGENA DE INDIAS.</t>
  </si>
  <si>
    <t>VINCULAR PERSONAL DE APOYO</t>
  </si>
  <si>
    <t>Mejorar la capacidad hídrica y disminuir los altos niveles de inundación y contaminación del Sistema hídrico y canales pluviales del Distrito de Cartagena de Indias</t>
  </si>
  <si>
    <t>ESTUDIOS Y DISEÑOS, CONSTRUCCION Y RECUPERACION DEL SISTEMA DE CANALES Y DRENAJES PLUVIALES EN EL DISTRITO DE CARTAGENA DE INDIAS</t>
  </si>
  <si>
    <t>RECUPERACIÓN DEL SISTEMA DE CANALES Y DRENAJES PLUVIALES</t>
  </si>
  <si>
    <t>RECUPERANDO LA GOBERNANZA URBANÍSTICA, CARTAGENA VUELVE A BRILLAR</t>
  </si>
  <si>
    <t xml:space="preserve">RECUPERACION URBANISTICA Y TERRITORIAL - OBRAS DE DEMOLICION DERIVADAS DE FALLOS, SENTENCIAS Y SANCIONES EN EL DISTRITO DE CARTAGENA DE INDIAS
</t>
  </si>
  <si>
    <t>Fortalecer la recuperacion de la gobernanza urbanistica, mediante la recuperación del espacio publico, en el Distrito de Cartagena de Indias</t>
  </si>
  <si>
    <t>Implementar acciones de recuperación del espacio público por parte de la Administración Distrital que permitan garantizar el cumplimiento de la normatividad urbanística de Cartagena</t>
  </si>
  <si>
    <t>Espacio publico adecuado</t>
  </si>
  <si>
    <t xml:space="preserve">Obras para la prevencion y control de inundaciones </t>
  </si>
  <si>
    <t xml:space="preserve"> Servicio de dragado</t>
  </si>
  <si>
    <t>Puente construido en vía urbana nueva</t>
  </si>
  <si>
    <t xml:space="preserve"> Vía urbana construida </t>
  </si>
  <si>
    <t xml:space="preserve"> Vía urbana rehabilitada</t>
  </si>
  <si>
    <t>RECUPERAR ESPACIO PUBLICO, MEDIANTE OBRAS DE DEMOLICION
DERIVADAS DE FALLOS, SENTENCIAS Y SANCIONES.</t>
  </si>
  <si>
    <t>REALIZAR INTERVENTORIA DE LAS OBRAS CONTRATADAS</t>
  </si>
  <si>
    <t>CONTRATAR APOYO EN LA GESTION</t>
  </si>
  <si>
    <t>CONSTRUCCION DE OBRAS PARA LA REDUCCION DEL RIESGO Y ATENCION A DESASTRES EN EL DISTRITO DE CARTAGENA DE INDIAS</t>
  </si>
  <si>
    <t>REDUCCIÓN DEL RIESGO</t>
  </si>
  <si>
    <t xml:space="preserve">Realizar articulación entre las entidades que hacen parte del sistema de gestión del riesgo para la realización de obras de infraestructura para la mitigación de riesgos y atención a desastres en el Distrito de Cartagena de Indias
</t>
  </si>
  <si>
    <t xml:space="preserve">Obras de infraestructura para la reducción del riesgo de desastres </t>
  </si>
  <si>
    <t>REALIZAR LA ESTRUCTURACION DE LOS PROCESOS CONTRACTUALES Y/O LICITACIONES PARA EL DESARROLLO DE LAS OBRAS</t>
  </si>
  <si>
    <t>REALIZAR ESTUDIOS Y DISEÑOS EN FASE 3 DE LAS OBRAS A CONTRATAR</t>
  </si>
  <si>
    <t>SOSTENIBILIDAD DEL ESPACIO PÚBLICO DEL CENTRO HISTÓRICO DE CARTAGENA DE INDIAS.</t>
  </si>
  <si>
    <t xml:space="preserve">MEJORAMIENTO DE ANDENES Y BORDILLOS DEL CENTRO HISTÓRICO EN EL DISTRITO DE  CARTAGENA DE INDIAS </t>
  </si>
  <si>
    <t>Mejorar los niveles de movilidad en el transito peatonal en el  centro historico de Cartagena de Indias</t>
  </si>
  <si>
    <t>Mejoramiento de los andenes y bordillos del centro histórico de Cartagena de Indias</t>
  </si>
  <si>
    <t>REALIZAR MEJORAMIENTO DE LOS ANDENES Y BORDILLOS DEL CENTRO HISTORICO</t>
  </si>
  <si>
    <t xml:space="preserve"> REALIZAR EL APOYO A LA SUPERVISION DE LAS OBRAS CONTRATADAS</t>
  </si>
  <si>
    <t>Andén de la red urbana rehabilitado</t>
  </si>
  <si>
    <t>TRANSPORTE MASIVO CONFIABLE, EFICIENTE Y SOSTENIBLE</t>
  </si>
  <si>
    <t>CONSTRUCCION Y MEJORAMIENTO DE INFRAESTRUCTURA PARA EL TRANSPORTE MASIVO ACUATICO EN EL DISTRITO DE CARTAGENA DE INDIAS</t>
  </si>
  <si>
    <t xml:space="preserve">Atender la demanda de transporte de pasajeros en condiciones de servicio seguras, confortables, controladas, y accesibles para todos los usuarios, a traves de las vias fluviales y maritimas del Distrito de Cartagena </t>
  </si>
  <si>
    <t xml:space="preserve">Aprovechar la capacidad de transporte marítimo de la ciudad y garantizar la seguridad en el transporte acuatico, embarque y desembarque de pasajeros
"
</t>
  </si>
  <si>
    <t>Embarcadero construido</t>
  </si>
  <si>
    <t>REALIZAR VEINTE  (20) ACCIONES PARA MITIGAR Y ATENDER DE DESASTRES EN EL DISTRITO DE CARTAGENA DE INDIAS</t>
  </si>
  <si>
    <t>REALIZAR CONSTRUCCION O MEJORAMIENTO DE EMBARCADEROS
PARA EL TRANSPORTE ACUATICO MASIVO CONFIABLE, EFICIENTE Y
SOSTENIBLE EN EL DISTRIO DE CARTAGENA</t>
  </si>
  <si>
    <t>Realizar inversión en obras de infraestructura para la mitigación de riesgos y atención a desastres   en el Distrito de Cartagena de Indias.</t>
  </si>
  <si>
    <t>CIUDAD CONECTADA Y SOSTENIBLE</t>
  </si>
  <si>
    <t>Infraestructura, Movilidad Sostenible y Accesibilidad para Todos</t>
  </si>
  <si>
    <t>Kilómetros carriles  rehabilitados de la malla vial</t>
  </si>
  <si>
    <t>Kilómetros carriles  construidos de la malla vial</t>
  </si>
  <si>
    <t>Corredor vial de la troncal del sur construido</t>
  </si>
  <si>
    <t>Puentes nuevos construidos en la ciudad</t>
  </si>
  <si>
    <t>Cartagena Ordenada Alrededor del Agua</t>
  </si>
  <si>
    <t>Kilómetros canales construidos.</t>
  </si>
  <si>
    <t>Metros cúbicos limpieza y/o rectificación de canales.</t>
  </si>
  <si>
    <t>Obras de demoliciones derivadas de fallos, sentencias y sanciones elaboradas</t>
  </si>
  <si>
    <t>Cartagena Adaptada al Clima y Resiliente a los Desastres</t>
  </si>
  <si>
    <t>Número de acciones para mitigación y atención a desastres coordinadas</t>
  </si>
  <si>
    <t>Número de Acciones de protección de laderas para reducción del riesgo en cerros de Cartagena</t>
  </si>
  <si>
    <t>Ciudad Histórica y Patrimonial</t>
  </si>
  <si>
    <t>Metros lineales de andenes y bordillos del Centro Histórico mejorados</t>
  </si>
  <si>
    <t>Embarcaderos para el transporte acuático construidos o recuperados</t>
  </si>
  <si>
    <t>REHABILITACIÓN, MANTENIMIENTO, ADECUACIÓN, Y OBRA NUEVA PARA EL SISTEMA VIAL Y ESTRUCTURAS DE PASO</t>
  </si>
  <si>
    <t>Kilómetros carriles rehabilitados de la malla vial</t>
  </si>
  <si>
    <t>Kilómetros carriles construidos de la malla vial</t>
  </si>
  <si>
    <t>Kilómetros canales construidos</t>
  </si>
  <si>
    <t>1.832 km/carriles aproximados de malla vial existentes en la ciuda</t>
  </si>
  <si>
    <t>N.D.</t>
  </si>
  <si>
    <t>7,5 kilómetros de canales construidos a corte 2023</t>
  </si>
  <si>
    <t>17 acciones 
para mitigación 
y atención de 
desastres</t>
  </si>
  <si>
    <t>Rehabilitar sesenta (60) km/carril de la malla vial</t>
  </si>
  <si>
    <t>Construir cuatro (4) km/carril de malla vial</t>
  </si>
  <si>
    <t>Construir un (1) corredor vial de la troncal del sur</t>
  </si>
  <si>
    <t>Construir tres (3) puentes nuevos en la ciudad</t>
  </si>
  <si>
    <t>Construir un (0,5) km de canales.</t>
  </si>
  <si>
    <t>Retirar  cien mil (100.000) m3 de material de limpieza en el cuatrienio.</t>
  </si>
  <si>
    <t>2.040 M2 de espacio recuperado en el Distrito de Cartagena de Indias</t>
  </si>
  <si>
    <t xml:space="preserve">6 obras de infraestructura para la reducción del riesgo de desastre </t>
  </si>
  <si>
    <t>3 obras de protección de laderas para reducción del riesgo en el Cerro Lefran, Cerro la Popa y Cerro de Albornoz</t>
  </si>
  <si>
    <t>14.000 Metros lineales de andenes y bordillos del Centro Histórico mejorados</t>
  </si>
  <si>
    <t xml:space="preserve">10 Embarcaderos para el transporte fluvial y marítimo construidos o recuperados  </t>
  </si>
  <si>
    <t>km/carril</t>
  </si>
  <si>
    <t>km de canal</t>
  </si>
  <si>
    <t>m3</t>
  </si>
  <si>
    <t>m2</t>
  </si>
  <si>
    <t>numero</t>
  </si>
  <si>
    <t>metros lineal</t>
  </si>
  <si>
    <t>12.4.3</t>
  </si>
  <si>
    <t>12.2.1</t>
  </si>
  <si>
    <t>12.5.1</t>
  </si>
  <si>
    <t>12.6.5</t>
  </si>
  <si>
    <t>12.7.2</t>
  </si>
  <si>
    <t>Cambios en los precios del mercado que generan una diferencia importante entre el presupuesto aprobado y los recursos necesarios para la ejecución de las actividades</t>
  </si>
  <si>
    <t>31  DE DICIEMBRE</t>
  </si>
  <si>
    <t>WILMER IRIARTE RESTREPO</t>
  </si>
  <si>
    <t xml:space="preserve">Se incrementa el costo de los materiales para el mejoramiento </t>
  </si>
  <si>
    <t>Calidad: Mala Calidad de los materiales. (La calidad de los materiales no cumple con las especificaciones técnicas)</t>
  </si>
  <si>
    <t xml:space="preserve">Desorganización del flujo vehicular </t>
  </si>
  <si>
    <t xml:space="preserve">No se programa en el presupuesto de la entidad territorial el mantenimiento vial Durante todas las administraciones </t>
  </si>
  <si>
    <t>SI</t>
  </si>
  <si>
    <t>Elaborar el presupuesto del proyecto acogiéndose a los precios promedio de la region; Tener en cuenta los costos de acarreo y transporte para los materiales necesarios de cada actividad, los cuales son propios de la region.</t>
  </si>
  <si>
    <t>Contar con un plan de gestión vial que permita proyectar acciones que trasciendan los periodos de gobierno</t>
  </si>
  <si>
    <t>Generar un PMT</t>
  </si>
  <si>
    <t>Previo control de calidad de los materiales y realización de pruebas; adquisicion de polizas de garantia</t>
  </si>
  <si>
    <t>Realizar análisis y asignación de riesgos en etapa precontractual garantizando el equilibrio económico</t>
  </si>
  <si>
    <t xml:space="preserve">Cambios en los precios del mercado que generan una diferencia importante entre el presupuesto aprobado y los recursos necesarios para la ejecución de las actividades </t>
  </si>
  <si>
    <t>Exceso de lluvias durante la ejecucion de las actividades</t>
  </si>
  <si>
    <t>Calidad: Mala Calidad de los materiales. (La calidad de los materiales no cumple con las especificaciones tecnicas)</t>
  </si>
  <si>
    <t>Elaborar el presupuesto del proyecto acogiéndose a los precios promedio de la región, Tener en cuenta los costos de acarreo y transporte para los materiales necesarios de cada actividad, los cuales son altos de la región.</t>
  </si>
  <si>
    <t>Previo control de calidad de los materiales y realización de pruebas; adquisición de pólizas de garantía</t>
  </si>
  <si>
    <t>Reprogramación del cronograma de actividades; Programación de las actividades de ruta teniendo en cuenta los pronósticos del tiempo en la programación de las obras.</t>
  </si>
  <si>
    <t>Poca iniciativa de la administracion distrital en ejecutar las ordenes de demolicion que se encuentran debidamente ejecutoriadas.</t>
  </si>
  <si>
    <t>Oposición por parte del querellado en el espacio donde se pretende realizar la demolición</t>
  </si>
  <si>
    <t>Mayor cantidad de requerimientos y quejas por parte de los ciudadanos</t>
  </si>
  <si>
    <t>Fortalecimiento de las comunicaciones internas y planificación anticipada de las acciones.</t>
  </si>
  <si>
    <t>Medidas óptimas para los requerimientos</t>
  </si>
  <si>
    <t>Coordinación con las dependencias encargadas a la hora de realizar las demoliciones.</t>
  </si>
  <si>
    <t>Incremento en el costo de los insumos, carencia de recursos para la culminación de las actividades</t>
  </si>
  <si>
    <t>Exceso de lluvias durante la ejecución de las actividades</t>
  </si>
  <si>
    <t>Imposibilidad de ejecución del proyecto por orden publico</t>
  </si>
  <si>
    <t>Elaborar presupuesto del proyecto acogiéndosela a los precios de la región, teniendo en cuenta los costos de acarreos y transporte para los materiales necesarios del proyecto</t>
  </si>
  <si>
    <t>Realizar trabajo previo de sensibilización con la comunidad</t>
  </si>
  <si>
    <t>Programación de actividades de ruta teniendo en cuenta los pronósticos del tiempo, horarios de trabajo diurnos y nocturnos, reprogramación de actividades</t>
  </si>
  <si>
    <t>Mala calidad de los materiales , los materiales no cumplen con las consideraciones técnicas</t>
  </si>
  <si>
    <t>previo control de calidad de los materiales y realización de pruebas, aplicación de pólizas de garantía</t>
  </si>
  <si>
    <t>Se incrementa el costo de los materiales para la construcción</t>
  </si>
  <si>
    <t>Retrasos en la ejecución de las obras</t>
  </si>
  <si>
    <t>Afectación a la cimentación de las estructuras del margen y en el agua producto de socavaciones mayores a la contemplada en el diseño.</t>
  </si>
  <si>
    <t>Contemplar en los diseños factores de seguridad.</t>
  </si>
  <si>
    <t>Establecer planes de contingencia con las entidades de la fuerza pública y con la entidad territorial</t>
  </si>
  <si>
    <t>Realizar análisis y asignación de riesgos en etapa pre-contractual garantizando el equilibrio económico</t>
  </si>
  <si>
    <t>ICLD</t>
  </si>
  <si>
    <t>BIEN</t>
  </si>
  <si>
    <t>SERVICIO</t>
  </si>
  <si>
    <t>GESTION CON VALORES PARA RESULTADOS</t>
  </si>
  <si>
    <t>GESTIÓN DE PROYECTOS DE OBRAS PUBLICAS</t>
  </si>
  <si>
    <t>1-SERVICIO AL CIUDADANO.                                                                   2- FORTALECIMIENTO INSTITUCIONAL Y SIMPLIFICACIÓN DE PROCESOS</t>
  </si>
  <si>
    <t>Promover, planear, recaudar las contribuciones por valorización, ejecutar los procesos de contratación de obras civiles, en las áreas de malla vial, puentes, canales, cuerpos de agua,  centros de salud  de afrodescendientes  y apoyo técnico en la construcción de parques, instituciones educativas y edificaciones en general en el Distrito de cartagena, para satisfacer las necesidades de la ciudadania cartagenera y mejorar su calidad de vida.</t>
  </si>
  <si>
    <t>1) Posibilidad de pérdida económica y reputacional  por no realizar un cronograma de actividades, debido a la falta de planificación de las obras                                                               2) Posibilidad de pérdida económica y reputacional por falta de supervisiones adecuadas, debido a que no se cuenta con los profesionales suficientes e idóneos para la supervisión de las obras.</t>
  </si>
  <si>
    <t>1) Hacer seguimiento a las metas proyectadas en el plan de desarrollo, cada vez que se vayan a publicar los procesos a contratar. En caso que estos procesos no estén incluidos dentro de las metas,no se publican hasta que el líder del proceso gestione la consecución de los recursos para su ejecución. Este seguimiento se evidencia en el plan de acción.                                                                                                                                                                                                                                                                                                                                                           2) Fortalecer el grupo de profesionales de la SID, previo análisis de los requerimientos y disponibilidades,cada vez que se requiera. Nombrando  profesionales idoneos y suficientes, que cumplan con los requisitos necesarios para realizar la supervisión de las obras. Con este grupo de profesionales se van a realizar las supervisones de las obras una manera eficiente y efectiva, y que estas cumplan con lo pactado en el contrato de obra. En caso que los postulantes no cumplan con los requisitos necesarios  , no se contratará. Esto se puede evidenciar con los certificados de estudios y los certificados de experiencia profesional,presentados por el postulante, actas de supervisiones de las obras si son contratados, actas de inicio, actas de finalización</t>
  </si>
  <si>
    <t>Corredor Vial</t>
  </si>
  <si>
    <t xml:space="preserve">23 obras de infraestructura para la reducción del riesgo de desastre </t>
  </si>
  <si>
    <t>Obra de prevencion</t>
  </si>
  <si>
    <t>12.6.2</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</si>
  <si>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</si>
  <si>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</si>
  <si>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PROYECTO GLOBAL</t>
  </si>
  <si>
    <t>REHABILITACION MALLA VIAL</t>
  </si>
  <si>
    <t>REHABILITACION MALLA VIAL II</t>
  </si>
  <si>
    <t>CORREDOR DE CARGA</t>
  </si>
  <si>
    <t>LIMPIEZA MECANICA</t>
  </si>
  <si>
    <t>LIMPIEZA DE CANALES</t>
  </si>
  <si>
    <t>LIMPIEZA CON SERVICION PUBLICOS</t>
  </si>
  <si>
    <t>Ejecucion y control de obras</t>
  </si>
  <si>
    <t>Obras ejecutadas en la secretaria distrital de la alcaldia de cartagena de indias</t>
  </si>
  <si>
    <t>TRIMESTRAL</t>
  </si>
  <si>
    <t>Efectividad</t>
  </si>
  <si>
    <t>Plan de anticorrupcion y atencion al ciudadano</t>
  </si>
  <si>
    <t>Planeacion de obras</t>
  </si>
  <si>
    <t>Presupuesto ejecutado de la secretaria de infraestructura de la alcaldia distrital de cartagena de indias</t>
  </si>
  <si>
    <t>8 OBRAS DE DEMOLICIONES</t>
  </si>
  <si>
    <t>ENERO</t>
  </si>
  <si>
    <t>Incrementar a 60% el porcentaje de vías del Distrito diseñadas e intervenidas por la Secretaría de Infraestructura</t>
  </si>
  <si>
    <t>INTERVENCIONES URBANAS INTEGRALES</t>
  </si>
  <si>
    <t>12.6.1</t>
  </si>
  <si>
    <t>Construir diez (10) obras para la competitividad distintas a vías</t>
  </si>
  <si>
    <t>RECONSTRUCCION AMPLIACIÓN Y PROLONGACIÓN DEL PASEO PEATONAL DEL PIE DE LA POPA, EN EL DISTRITO DE CARTAGENA DE INDIAS</t>
  </si>
  <si>
    <t>Disminución en el deterioro en la infraestructura 
física y aumento en la modernización del edificio 
Galera de la Marina en el Distrito de Cartagena</t>
  </si>
  <si>
    <t>Mejorar las condiciones en la infraestructura del Paseo Peatonal de la Avenida del Lago a la altura del barrio Pie de la Popa del Distrito de 
Cartagena de Indias</t>
  </si>
  <si>
    <t>Sedes adecuadas</t>
  </si>
  <si>
    <t>ADECUACION Y MODERNIZACION DEL EDIFICIO ³GALERAS DE LA MARINA´ SEDE DEL CONCEJO DEL DISTRITO DE CARTAGENA DE INDIAS</t>
  </si>
  <si>
    <t>Mejorar el estado del edificio Galeras de la Marina sede del concejo Distrital</t>
  </si>
  <si>
    <t>Espacio publico adecuado (Producto principal del proyecto) - Sendero Peatonal rehabilitad</t>
  </si>
  <si>
    <t>Aumento en la inversión en las zonas de recreación del barrio Pie de la Popa en el Distrito de Cartagena</t>
  </si>
  <si>
    <t>REALIZAR RECONSTRUCCIÓN, AMPLIACIÓN Y PROLONGACIÓN DEL PASEO PEATONAL DEL PIE DE LA POPA</t>
  </si>
  <si>
    <t>INFRAESTRUCTURA EN OBRA BLANCA</t>
  </si>
  <si>
    <t>OBRA CIVIL</t>
  </si>
  <si>
    <t>DOTACION</t>
  </si>
  <si>
    <t>Reajuste del cronograma, 
ampliacion de la jornada laboral en 
tiempo de verano. Acopio de 
materiales</t>
  </si>
  <si>
    <t>Se podrian generar 
lluvias durante la ejecucion de 
las obras, las cuales pueden 
retrasar la ejecucion e impedir el 
ingreso de materiales</t>
  </si>
  <si>
    <t xml:space="preserve"> Mala Calidad 
de los materiales. (La calidad de 
los materiales no cumple con las 
especificaciones teccnicas</t>
  </si>
  <si>
    <t>Previo control de calidad de los 
materiales y realización de pruebas; 
adquisicion de polizas de garantia</t>
  </si>
  <si>
    <t>ADECUACION</t>
  </si>
  <si>
    <t>EMBARCADEROS DE PLAYA</t>
  </si>
  <si>
    <t>PASEO PEATONAL</t>
  </si>
  <si>
    <t>OBRAS DE REDUCCION DEL RIESGO</t>
  </si>
  <si>
    <t>Construir obras para la competitividad distintas a vías</t>
  </si>
  <si>
    <t>Obras construidas para la competitividad 
diferente a vías</t>
  </si>
  <si>
    <t>ACUMULADO 2024</t>
  </si>
  <si>
    <t>ACUMULADO CUATRIENIO</t>
  </si>
  <si>
    <t>AVANCE META PRODUCTO AL AÑO (PONDERADO)</t>
  </si>
  <si>
    <t>AVANCE META PRODUCTO AL CUATRIENIO (PONDERADO)</t>
  </si>
  <si>
    <t>AVANCE META PRODUCTO AL AÑO (SIMPLE)</t>
  </si>
  <si>
    <t>AVANCE META PRODUCTO AL CUATRIENIO (SIMPLE)</t>
  </si>
  <si>
    <t>AVANCE PROGRAMA REHABILITACIÓN, MANTENIMIENTO, ADECUACIÓN, Y OBRA NUEVA PARA EL SISTEMA VIAL Y ESTRUCTURAS DE PASO</t>
  </si>
  <si>
    <t>AVANCE PROGRAMA RECUPERACIÓN DEL SISTEMA DE CANALES Y DRENAJES PLUVIALES</t>
  </si>
  <si>
    <t>AVANCE PROGRAMA RECUPERANDO LA GOBERNANZA URBANÍSTICA, CARTAGENA VUELVE A BRILLAR</t>
  </si>
  <si>
    <t>AVANCE PROGRAMA REDUCCIÓN DEL RIESGO</t>
  </si>
  <si>
    <t>AVANCE PROGRAMA SOSTENIBILIDAD DEL ESPACIO PÚBLICO DEL CENTRO HISTÓRICO DE CARTAGENA DE INDIAS.</t>
  </si>
  <si>
    <t>AVANCE PROGRAMATRANSPORTE MASIVO CONFIABLE, EFICIENTE Y SOSTENIBLE</t>
  </si>
  <si>
    <t>AVANCE PROGRAMAINTERVENCIONES URBANAS INTEGRALES</t>
  </si>
  <si>
    <t>Control Urbanístico y Territorial</t>
  </si>
  <si>
    <t>AVANCES ACTIVIDADES DE PROYECTO</t>
  </si>
  <si>
    <t>AVANCE PROYECTO ESTUDIOS Y DISEÑOS, CONSTRUCCION Y RECUPERACION DEL SISTEMA DE CANALES Y DRENAJES PLUVIALES EN EL DISTRITO DE CARTAGENA DE INDIAS</t>
  </si>
  <si>
    <t>AVANCE PROYECTO MEJORAMIENTO DE LA MALLA VIAL Y ESTRUCTURAS DE PASO EN EL DISTRITO DE CARTAGENA DE INDIAS</t>
  </si>
  <si>
    <t>AVANCE PROYECTORECUPERACION URBANISTICA Y TERRITORIAL - OBRAS DE DEMOLICION DERIVADAS DE FALLOS, SENTENCIAS Y SANCIONES EN EL DISTRITO DE CARTAGENA DE INDIAS</t>
  </si>
  <si>
    <t>AVANCE PROYECTO CONSTRUCCION DE OBRAS PARA LA REDUCCION DEL RIESGO Y ATENCION A DESASTRES EN EL DISTRITO DE CARTAGENA DE INDIAS</t>
  </si>
  <si>
    <t xml:space="preserve">AVANCE PROYECTO MEJORAMIENTO DE ANDENES Y BORDILLOS DEL CENTRO HISTÓRICO EN EL DISTRITO DE  CARTAGENA DE INDIAS </t>
  </si>
  <si>
    <t>AVANCE PROYECTO CONSTRUCCION Y MEJORAMIENTO DE INFRAESTRUCTURA PARA EL TRANSPORTE MASIVO ACUATICO EN EL DISTRITO DE CARTAGENA DE INDIAS</t>
  </si>
  <si>
    <t>AVANCE PROYECTO RECONSTRUCCION AMPLIACIÓN Y PROLONGACIÓN DEL PASEO PEATONAL DEL PIE DE LA POPA, EN EL DISTRITO DE CARTAGENA DE INDIAS</t>
  </si>
  <si>
    <t>AVANCE PROYECTO ADECUACION Y MODERNIZACION DEL EDIFICIO ³GALERAS DE LA MARINA´ SEDE DEL CONCEJO DEL DISTRITO DE CARTAGENA DE INDIAS</t>
  </si>
  <si>
    <t>PRESUPUESTO EJECUTADO MARZO COMPROMISOS</t>
  </si>
  <si>
    <t>PORCENTAJE EJECUTADO MARZO SEGÚN COMPROMISOS</t>
  </si>
  <si>
    <t>Ingresos corrientes de Libre Destinación</t>
  </si>
  <si>
    <t>RB ICLD</t>
  </si>
  <si>
    <t>RB RF TASAS AEROPORTUARIAS</t>
  </si>
  <si>
    <t>RB TASAS AEROPORTUARIAS</t>
  </si>
  <si>
    <t>RF TASAS AEROPORTUARIAS</t>
  </si>
  <si>
    <t>Credito Interno Bancolombia Infraestructura de Obra</t>
  </si>
  <si>
    <t>Credito Interno BBVA Infraestructura de Obra</t>
  </si>
  <si>
    <t>- CONTRAPRESTACION PORTUARIA</t>
  </si>
  <si>
    <t>RB SOBRETASA ALCANTARRILADO</t>
  </si>
  <si>
    <t>REPORTE ACTIVIDADES PROYECTO DE  ENERO A MARZO 2025</t>
  </si>
  <si>
    <t>SECRETARIA INFRAESTRUCTURA</t>
  </si>
  <si>
    <t>REPORTE ACTIVIDADES PROYECTO DE  ABRIL A JUNIO 2025</t>
  </si>
  <si>
    <t>REPORTE ACTIVIDADES PROYECTO DE  JULIO A SEPTIEMBRE 2025</t>
  </si>
  <si>
    <t>REPORTE ACTIVIDADES PROYECTO DE  OCTUBRE A DICIEMBRE 2025</t>
  </si>
  <si>
    <t>PRESUPUESTO EJECUTADO JUNIO COMPROMISOS</t>
  </si>
  <si>
    <t>PRESUPUESTO EJECUTADO MARZO OBLIGACIONES</t>
  </si>
  <si>
    <t>PORCENTAJE EJECUTADO MARZO SEGÚN OBLIGACIONES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</si>
  <si>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</si>
  <si>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</si>
  <si>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</si>
  <si>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</si>
  <si>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</si>
  <si>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</si>
  <si>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</si>
  <si>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</si>
  <si>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</si>
  <si>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</si>
  <si>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</si>
  <si>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APROPACIÓN DEFINITIVA POR PROYECTO (JUNIO)</t>
  </si>
  <si>
    <t>APROPACIÓN DEFINITIVA POR PROYECTO (SEPTIEMBRE)</t>
  </si>
  <si>
    <t>APROPACIÓN DEFINITIVA POR PROYECTO (DICIEMBRE)</t>
  </si>
  <si>
    <t>APROPACIÓN DEFINITIVA POR PROYECTO (MARZO)</t>
  </si>
  <si>
    <t>ACUMULADO ACTIVIDAD DE PROYECTO 2025</t>
  </si>
  <si>
    <t>REPORTE EJECUCION PRESUPUESTAL (COMPROMISOS)</t>
  </si>
  <si>
    <t xml:space="preserve">% EJECUCION COMPROMISOS </t>
  </si>
  <si>
    <t>REPORTE EJECUCION PRESUPUESTAL (OBLIGACIONES)</t>
  </si>
  <si>
    <t xml:space="preserve">% EJECUCION OBLIGACIONES </t>
  </si>
  <si>
    <t>OBSERVACIONES</t>
  </si>
  <si>
    <t>REHABILITACIÓN, MANTENIMIENTO, ADECUACIÓNY OBRA NUEVA PARA EL SISTEMA VIAL Y ESTRUCTURAS DE PASO</t>
  </si>
  <si>
    <t xml:space="preserve">2024130010060
</t>
  </si>
  <si>
    <t xml:space="preserve">2024130010061
</t>
  </si>
  <si>
    <t xml:space="preserve">2024130010062
</t>
  </si>
  <si>
    <t>AVANCE SECRETARÍA DE INFRAESTRUCTURA</t>
  </si>
  <si>
    <t>PROGRAMACIÓN META PRODUCTO 2024</t>
  </si>
  <si>
    <t>ACUMULADO 2025</t>
  </si>
  <si>
    <t>ACUMULADO 2026</t>
  </si>
  <si>
    <t>ACUMULADO 2027</t>
  </si>
  <si>
    <t>SECRETARIA DE INFRAESTRUCTURA</t>
  </si>
  <si>
    <t xml:space="preserve">DATOS GENERALES </t>
  </si>
  <si>
    <t>PROGRAMACIÓN META PRODUCTO</t>
  </si>
  <si>
    <t>ACUMULADOS</t>
  </si>
  <si>
    <t>REPORTES META PRODUCTO</t>
  </si>
  <si>
    <t>AVANCES Y RESULTADOS</t>
  </si>
  <si>
    <t>FORMATO SEGUIMIENTO  Y EVALUACIÓN DE PLAN DE ACCIÓN INSTITUCIONAL</t>
  </si>
  <si>
    <t>REPORTE META PRODUCTO A  MARZO 2025</t>
  </si>
  <si>
    <t>REPORTE META PRODUCTO A  SEPTIEMBRE 2025</t>
  </si>
  <si>
    <t>REPORTE META PRODUCTO A DICIEMBRE 2025</t>
  </si>
  <si>
    <t>REPORTE META PRODUCTO A JUNIO 2025</t>
  </si>
  <si>
    <t>AVANCE PROYECTOS DE LA SECRETARÍA DE INFRAESTRUCTURA CORTE INFRAESTRUCTURA 2025</t>
  </si>
  <si>
    <t>Construcción DEL GRAN MALECON DEL MAR, OBRA DE FORTALECIMIENTO DE LA INFRAESTRUCTURA DE TRANSPORTE SOSTENIBLE, LA CONECTIVIDAD Y EL IMPULSO DEL TURISMO EN EL</t>
  </si>
  <si>
    <t>Incrementar la movilidad sostenible, la conectividad vial y competitividad en el Distrito de Cartagena de Indias.</t>
  </si>
  <si>
    <t>Construir espacios destinados para el incremento de la movilidad, la conectividad vial, el fomento turístico, el impulso de la productividad y la competitividad como mecanismo para la reactivación económica del Distrito de Cartagena de Indias</t>
  </si>
  <si>
    <t>Malecones construidos</t>
  </si>
  <si>
    <t>CONSRTRUIR MIRADOR LA BOCANA</t>
  </si>
  <si>
    <t>CONSTRUIR CAT TIPO 2</t>
  </si>
  <si>
    <t>CONSTRUIR BAÑO COMERCIAL</t>
  </si>
  <si>
    <t>CONSTRUIR BAÑOS</t>
  </si>
  <si>
    <t>CONSTRUIR CAT TIPO 1</t>
  </si>
  <si>
    <t>CONSTRUIR CONCHA</t>
  </si>
  <si>
    <t>CONSTRUIR EDIFICACIONES</t>
  </si>
  <si>
    <t>CONSTRUIR METALICA CURVA 
CICLORUTA</t>
  </si>
  <si>
    <t>CONSTRUIR OBRAS DE PROTECCION</t>
  </si>
  <si>
    <t xml:space="preserve">CONSTRUIR PLATAFORMA
MIRADOR DEL SOL </t>
  </si>
  <si>
    <t xml:space="preserve">CONSTRUIR SENDEROS Y 
PARQUES (PAISAJISMO, 
MOBILIARIO Y PAVIMENTO) </t>
  </si>
  <si>
    <t xml:space="preserve">INSTALAR REDES DE 
TELECOMUNICACIONES &amp; 
ELECTRICAS </t>
  </si>
  <si>
    <t>INSTALAR SISTEMA DE DRENAJE, 
SANITARIO, HIDRAULICAS, 
BOMBEO, CRUCES VIALES Y DE 
RIEGO</t>
  </si>
  <si>
    <t>REALIZAR PRELIMINARES</t>
  </si>
  <si>
    <t xml:space="preserve">REALIZAR INTERVENTORIA 
TECNICA, ADMINISTRATIVA, 
FINANCIERA Y LEGAL AL 
PROYECTO </t>
  </si>
  <si>
    <t>REALIZAR MOVIMIENTOS DE TIERRA</t>
  </si>
  <si>
    <t>REALIZAR PMA</t>
  </si>
  <si>
    <t>REALIZAR PMT</t>
  </si>
  <si>
    <t>CONSTRUCCION DE UN MALECON</t>
  </si>
  <si>
    <t>LICITACION PUBLICA</t>
  </si>
  <si>
    <t>Crédito Interno BBVA 2</t>
  </si>
  <si>
    <t>CONSTRUCCIÓN DE OBRAS PARA LA PREVENCION Y CONTROL DE INUNDACIONES EN LOS BARRIOS 
BOCAGRANDE Y CASTILLOGRANDE DEL DISTRITO DE  CARTAGENA DE INDIAS</t>
  </si>
  <si>
    <t>Mitigar los altos niveles de inundación en los Barrios Bocagrande y Castillogrande, del Distrito de Cartagena de Indias.</t>
  </si>
  <si>
    <t>Construir obras de infraestructura para el control y prevención de inundaciones frente al aumento del nivel del mar en los barrios de Bocagrande y Castillogrande del Distrito de Cartagena</t>
  </si>
  <si>
    <t>Obras para la prevención y control de inundaciones</t>
  </si>
  <si>
    <t>CONSTRUCCION DE BOX CULVERT</t>
  </si>
  <si>
    <t>CONSTRUCCION SUMIDEROS</t>
  </si>
  <si>
    <t>REALIZAR SUMINISTRO E INTALACION DE TUBERIA DE PVC DE 500 mm DE SUMIDERO HACIA BOX COULVERT</t>
  </si>
  <si>
    <t>REALIZAR CONTRUCCION CIVIL DE ESTACIONES DE BOMBEO</t>
  </si>
  <si>
    <t>INSTALAR EQUIPOS DE BOMBEOS Y MANIFOLD ESTACIONESDE BOMBEO AGUAS LLUVIAS</t>
  </si>
  <si>
    <t>INSTALAR TUBERIA DE PEAD DE 1.000 mm PARA DESCARGA EN EL BAHIA ESTACIONES DE BOMBEO</t>
  </si>
  <si>
    <t>RECONTRUCCION DE MUELLES</t>
  </si>
  <si>
    <t>REALIZAR MURO DE CONTECION MALECON</t>
  </si>
  <si>
    <t>REALIZAR SISTEMA ELÉCTRICO DEL DRENAJE PLUVIAL</t>
  </si>
  <si>
    <t>REALIZAR ESTUDIOS Y DISEÑOS</t>
  </si>
  <si>
    <t>REALIZAR INTERVENTORIA</t>
  </si>
  <si>
    <t>AIU</t>
  </si>
  <si>
    <t>Construir obras de infraestructura para la prevención y el control de procesos erosivos frente a las aguas pluviales y mareas altas en los barrios de Bocagrande y Castillogrande del Distrito de Cartagena</t>
  </si>
  <si>
    <t>Obras para el control y reducción de la erosión</t>
  </si>
  <si>
    <t>REALIZAR VIA</t>
  </si>
  <si>
    <t>RECONTRUCCION PASEO DE LA BAHIA, PARQUE NAVAS Y CORAL CABLES</t>
  </si>
  <si>
    <t xml:space="preserve">CONSTRUCCIÓN DE OBRAS PARA LA PREVENCION Y CONTROL DE INUNDACIONES EN LOS BARRIOS </t>
  </si>
  <si>
    <t>Crédito interno Findeter Infraestructura de obra</t>
  </si>
  <si>
    <t xml:space="preserve">AVANCE PROYECTO CONSTRUCCIÓN DE OBRAS PARA LA PREVENCION Y CONTROL DE INUNDACIONES EN LOS BARRIOS </t>
  </si>
  <si>
    <t>MEJORAMIENTO MEDIANTE LA CONSTRUCCIÓN DE PAVIMENTO RÍGIDO DE LA VÍA DE INTERCONEXIÓN ENTRE LA GLORIETA EL POZÓN Y LA VÍA AL MAR A LA ALTURA DE TIERRA BAJA, EN EL DISTRITO DE CARTAGENA DE INDIAS, DEPARTAMENTO DE BOLÍVAR</t>
  </si>
  <si>
    <t>Mejorar los niveles de servicio del corredor vial existente entre la glorieta del barrio el pozón y la vía al mar, en la ciudad de Cartagena de 
Indias.</t>
  </si>
  <si>
    <t>Recuperar y adecuar el corredor vial existente entre la glorieta del pozón y la vía al mar.</t>
  </si>
  <si>
    <t>Vía terciaria mejorada</t>
  </si>
  <si>
    <t>REALIZAR EXCAVACIONES Y RELLENOS</t>
  </si>
  <si>
    <t>REALIZAR PAVIMENTO RIGIDO</t>
  </si>
  <si>
    <t>REALIZAR ESTRUCTURAS Y DRENAJES</t>
  </si>
  <si>
    <t>REALIZAR SEÑALIZACION</t>
  </si>
  <si>
    <t>REALIZAR URBANISMO</t>
  </si>
  <si>
    <t>REALIZAR INSTALACION DE ALUMBRADO PUBLICO</t>
  </si>
  <si>
    <t>REALIZAR ASEO GENERAL</t>
  </si>
  <si>
    <t>Crédito Interno Banco Av Villas</t>
  </si>
  <si>
    <t>72XXXXXXX</t>
  </si>
  <si>
    <t>EJECUCIÓN PRESUPUESTAL S.I.D SEPTIEMBRE 15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</si>
</sst>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 #,##0.00;[Red]\-&quot;$&quot;\ #,##0.00"/>
    <numFmt numFmtId="44" formatCode="_-&quot;$&quot;\ * #,##0.00_-;\-&quot;$&quot;\ * #,##0.00_-;_-&quot;$&quot;\ * &quot;-&quot;??_-;_-@_-"/>
    <numFmt numFmtId="43" formatCode="_-* #,##0.00_-;\-* #,##0.00_-;_-* &quot;-&quot;??_-;_-@_-"/>
    <numFmt numFmtId="164" formatCode="&quot;$&quot;\ #,##0.00"/>
    <numFmt numFmtId="165" formatCode="#,##0.0"/>
    <numFmt numFmtId="166" formatCode="_-[$$-240A]\ * #,##0.00_-;\-[$$-240A]\ * #,##0.00_-;_-[$$-240A]\ * &quot;-&quot;??_-;_-@_-"/>
    <numFmt numFmtId="167" formatCode="0.0%"/>
  </numFmts>
  <fonts count="53">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scheme val="minor"/>
    </font>
    <font>
      <sz val="11"/>
      <name val="Arial"/>
      <family val="2"/>
    </font>
    <font>
      <b/>
      <sz val="11"/>
      <color theme="1"/>
      <name val="Aptos Narrow"/>
      <scheme val="minor"/>
    </font>
    <font>
      <sz val="11"/>
      <name val="Tahoma"/>
      <family val="2"/>
    </font>
    <font>
      <b/>
      <sz val="9"/>
      <color rgb="FF000000"/>
      <name val="Tahoma"/>
      <family val="2"/>
    </font>
    <font>
      <sz val="9"/>
      <color rgb="FF000000"/>
      <name val="Tahoma"/>
      <family val="2"/>
    </font>
    <font>
      <sz val="12"/>
      <color theme="1"/>
      <name val="Tahoma"/>
      <family val="2"/>
    </font>
    <font>
      <sz val="11"/>
      <color rgb="FF000000"/>
      <name val="Aptos Narrow"/>
      <scheme val="minor"/>
    </font>
    <font>
      <sz val="9"/>
      <color theme="1"/>
      <name val="Aptos Narrow"/>
      <family val="2"/>
      <scheme val="minor"/>
    </font>
    <font>
      <b/>
      <sz val="11"/>
      <name val="Aptos"/>
      <family val="2"/>
    </font>
    <font>
      <b/>
      <sz val="20"/>
      <color theme="1"/>
      <name val="Tahoma"/>
      <family val="2"/>
    </font>
    <font>
      <b/>
      <sz val="16"/>
      <color theme="1"/>
      <name val="Aptos Narrow"/>
      <scheme val="minor"/>
    </font>
    <font>
      <sz val="11"/>
      <name val="Aptos Narrow"/>
      <family val="2"/>
      <scheme val="minor"/>
    </font>
    <font>
      <sz val="11"/>
      <name val="Aptos Narrow"/>
      <scheme val="minor"/>
    </font>
    <font>
      <sz val="14"/>
      <name val="Aptos Narrow"/>
      <family val="2"/>
      <scheme val="minor"/>
    </font>
    <font>
      <b/>
      <sz val="22"/>
      <color theme="1"/>
      <name val="Aptos Narrow"/>
      <scheme val="minor"/>
    </font>
    <font>
      <b/>
      <sz val="28"/>
      <color theme="1"/>
      <name val="Aptos Narrow"/>
      <scheme val="minor"/>
    </font>
    <font>
      <b/>
      <sz val="18"/>
      <color theme="1"/>
      <name val="Aptos Narrow"/>
      <scheme val="minor"/>
    </font>
    <font>
      <b/>
      <sz val="11"/>
      <color theme="4"/>
      <name val="Aptos Narrow"/>
      <scheme val="minor"/>
    </font>
    <font>
      <sz val="14"/>
      <color theme="1"/>
      <name val="Arial"/>
      <family val="2"/>
    </font>
    <font>
      <b/>
      <sz val="14"/>
      <color theme="1"/>
      <name val="Arial"/>
      <family val="2"/>
    </font>
    <font>
      <b/>
      <sz val="11"/>
      <name val="Aptos Narrow"/>
      <scheme val="minor"/>
    </font>
    <font>
      <b/>
      <sz val="12"/>
      <color theme="1"/>
      <name val="Aptos Narrow"/>
      <scheme val="minor"/>
    </font>
    <font>
      <b/>
      <sz val="18"/>
      <name val="Aptos Narrow"/>
      <scheme val="minor"/>
    </font>
    <font>
      <b/>
      <sz val="16"/>
      <name val="Aptos Narrow"/>
      <scheme val="minor"/>
    </font>
    <font>
      <b/>
      <sz val="20"/>
      <name val="Aptos Narrow"/>
      <scheme val="minor"/>
    </font>
    <font>
      <sz val="9"/>
      <name val="Sans Serif"/>
    </font>
    <font>
      <b/>
      <sz val="14"/>
      <color theme="1"/>
      <name val="Aptos Narrow"/>
      <scheme val="minor"/>
    </font>
  </fonts>
  <fills count="1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C9B"/>
        <bgColor indexed="64"/>
      </patternFill>
    </fill>
    <fill>
      <patternFill patternType="solid">
        <fgColor theme="9" tint="0.59999389629810485"/>
        <bgColor indexed="64"/>
      </patternFill>
    </fill>
    <fill>
      <patternFill patternType="solid">
        <fgColor theme="3" tint="0.8999908444471571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cellStyleXfs>
  <cellXfs count="413">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xf>
    <xf numFmtId="0" fontId="21" fillId="0" borderId="1" xfId="1" applyFont="1" applyBorder="1" applyAlignment="1">
      <alignment horizontal="center" vertical="center"/>
    </xf>
    <xf numFmtId="0" fontId="25" fillId="3"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32" fillId="2"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8" fillId="2" borderId="1" xfId="0" applyFont="1" applyFill="1" applyBorder="1" applyAlignment="1">
      <alignment horizontal="center" vertical="center" wrapText="1"/>
    </xf>
    <xf numFmtId="0" fontId="31" fillId="0" borderId="1" xfId="0" applyFont="1" applyBorder="1" applyAlignment="1">
      <alignment vertical="center" wrapText="1"/>
    </xf>
    <xf numFmtId="0" fontId="0" fillId="0" borderId="1" xfId="0" applyBorder="1" applyAlignment="1">
      <alignment horizontal="center" vertical="center" wrapText="1"/>
    </xf>
    <xf numFmtId="0" fontId="31" fillId="2" borderId="1"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9"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25" fillId="8"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2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4" xfId="0" applyBorder="1" applyAlignment="1">
      <alignment horizontal="center" vertical="center"/>
    </xf>
    <xf numFmtId="9" fontId="0" fillId="2" borderId="1" xfId="0" applyNumberFormat="1" applyFill="1" applyBorder="1" applyAlignment="1">
      <alignment horizontal="center" vertical="center"/>
    </xf>
    <xf numFmtId="0" fontId="0" fillId="0" borderId="2" xfId="0" applyBorder="1" applyAlignment="1">
      <alignment horizontal="center" vertical="center"/>
    </xf>
    <xf numFmtId="164" fontId="5" fillId="0" borderId="1" xfId="0" applyNumberFormat="1" applyFont="1" applyBorder="1" applyAlignment="1">
      <alignment horizontal="center" vertical="center" wrapText="1"/>
    </xf>
    <xf numFmtId="164" fontId="0" fillId="0" borderId="1" xfId="0" applyNumberFormat="1" applyBorder="1" applyAlignment="1">
      <alignment horizontal="center" vertical="center"/>
    </xf>
    <xf numFmtId="164" fontId="0" fillId="0" borderId="0" xfId="0" applyNumberFormat="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5"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Fill="1" applyBorder="1" applyAlignment="1">
      <alignment horizontal="center" vertical="center" wrapText="1"/>
    </xf>
    <xf numFmtId="1" fontId="0" fillId="0" borderId="1" xfId="0" applyNumberFormat="1" applyFill="1" applyBorder="1" applyAlignment="1">
      <alignment horizontal="center" vertical="center" wrapText="1"/>
    </xf>
    <xf numFmtId="165" fontId="0" fillId="2" borderId="1" xfId="0" applyNumberFormat="1" applyFill="1" applyBorder="1" applyAlignment="1">
      <alignment horizontal="center" vertical="center" wrapText="1"/>
    </xf>
    <xf numFmtId="9" fontId="0" fillId="2" borderId="1" xfId="7" applyFont="1" applyFill="1" applyBorder="1" applyAlignment="1">
      <alignment horizontal="center" vertical="center" wrapText="1"/>
    </xf>
    <xf numFmtId="9" fontId="35"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 xfId="0" applyBorder="1" applyAlignment="1">
      <alignment horizontal="center" vertical="center"/>
    </xf>
    <xf numFmtId="0" fontId="31" fillId="0" borderId="1" xfId="0" applyFont="1" applyBorder="1" applyAlignment="1">
      <alignment horizontal="center" vertical="center" wrapText="1"/>
    </xf>
    <xf numFmtId="164"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0" fillId="2" borderId="20" xfId="0" applyFill="1" applyBorder="1" applyAlignment="1">
      <alignment horizontal="center" vertical="center" wrapText="1"/>
    </xf>
    <xf numFmtId="0" fontId="25" fillId="0" borderId="1" xfId="0" applyFont="1" applyFill="1" applyBorder="1" applyAlignment="1">
      <alignment horizontal="center" vertical="center" wrapText="1"/>
    </xf>
    <xf numFmtId="0" fontId="5" fillId="13" borderId="21" xfId="0" applyFont="1" applyFill="1" applyBorder="1" applyAlignment="1">
      <alignment horizontal="center" vertical="center" wrapText="1"/>
    </xf>
    <xf numFmtId="9" fontId="37" fillId="2" borderId="1" xfId="7" applyFont="1" applyFill="1" applyBorder="1" applyAlignment="1">
      <alignment horizontal="center" vertical="center"/>
    </xf>
    <xf numFmtId="0" fontId="38"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9" fontId="5" fillId="13" borderId="21" xfId="7" applyFont="1" applyFill="1" applyBorder="1" applyAlignment="1">
      <alignment horizontal="center" vertical="center" wrapText="1"/>
    </xf>
    <xf numFmtId="9" fontId="0" fillId="2" borderId="0" xfId="7" applyFont="1" applyFill="1" applyAlignment="1">
      <alignment horizontal="center" vertical="center"/>
    </xf>
    <xf numFmtId="0" fontId="31" fillId="0" borderId="18" xfId="0" applyFont="1" applyBorder="1" applyAlignment="1">
      <alignment horizontal="center" vertical="center" wrapText="1"/>
    </xf>
    <xf numFmtId="164" fontId="27" fillId="2" borderId="18" xfId="0" applyNumberFormat="1" applyFont="1" applyFill="1" applyBorder="1" applyAlignment="1">
      <alignment horizontal="center" vertical="center"/>
    </xf>
    <xf numFmtId="0" fontId="27" fillId="2" borderId="18" xfId="0" applyFont="1" applyFill="1" applyBorder="1" applyAlignment="1">
      <alignment horizontal="center" vertical="center"/>
    </xf>
    <xf numFmtId="0" fontId="0" fillId="2" borderId="18" xfId="0" applyFill="1" applyBorder="1" applyAlignment="1">
      <alignment horizontal="center" vertical="center"/>
    </xf>
    <xf numFmtId="9" fontId="40" fillId="2" borderId="1" xfId="7" applyFont="1" applyFill="1" applyBorder="1" applyAlignment="1">
      <alignment horizontal="center" vertical="center" wrapText="1"/>
    </xf>
    <xf numFmtId="0" fontId="6" fillId="0" borderId="1" xfId="0" applyFont="1" applyFill="1" applyBorder="1" applyAlignment="1">
      <alignment horizontal="center" vertical="center" wrapText="1"/>
    </xf>
    <xf numFmtId="1" fontId="0" fillId="0" borderId="0" xfId="0" applyNumberFormat="1" applyAlignment="1">
      <alignment horizontal="left" wrapText="1"/>
    </xf>
    <xf numFmtId="8" fontId="42" fillId="0" borderId="0" xfId="0" applyNumberFormat="1" applyFont="1" applyAlignment="1">
      <alignment horizontal="center" vertical="center"/>
    </xf>
    <xf numFmtId="0" fontId="0" fillId="2" borderId="1" xfId="0" applyFill="1"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27"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8" xfId="0" applyFill="1" applyBorder="1" applyAlignment="1">
      <alignment horizontal="center" vertical="center" wrapText="1"/>
    </xf>
    <xf numFmtId="0" fontId="0" fillId="0" borderId="18" xfId="0" applyBorder="1" applyAlignment="1">
      <alignment horizontal="center" vertical="center"/>
    </xf>
    <xf numFmtId="0" fontId="25" fillId="2" borderId="1"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0" fillId="0" borderId="1" xfId="0" applyBorder="1" applyAlignment="1">
      <alignment horizontal="center" vertical="center"/>
    </xf>
    <xf numFmtId="0" fontId="25" fillId="2" borderId="12" xfId="0" applyFont="1" applyFill="1" applyBorder="1" applyAlignment="1">
      <alignment horizontal="center" vertical="center" wrapText="1"/>
    </xf>
    <xf numFmtId="1" fontId="0" fillId="0" borderId="1" xfId="0" applyNumberForma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8" fontId="27" fillId="2" borderId="1" xfId="0" applyNumberFormat="1" applyFont="1" applyFill="1" applyBorder="1" applyAlignment="1">
      <alignment horizontal="center" vertical="center"/>
    </xf>
    <xf numFmtId="0" fontId="28" fillId="2" borderId="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6" fillId="2" borderId="1" xfId="0" applyFont="1" applyFill="1" applyBorder="1" applyAlignment="1">
      <alignment horizontal="center" vertical="center" wrapText="1"/>
    </xf>
    <xf numFmtId="9" fontId="0" fillId="2" borderId="18" xfId="7" applyFont="1" applyFill="1" applyBorder="1" applyAlignment="1">
      <alignment horizontal="center" vertical="center"/>
    </xf>
    <xf numFmtId="0" fontId="26" fillId="2" borderId="18" xfId="0" applyFont="1" applyFill="1" applyBorder="1" applyAlignment="1">
      <alignment horizontal="center" vertical="center" wrapText="1"/>
    </xf>
    <xf numFmtId="9" fontId="35" fillId="2" borderId="26" xfId="0" applyNumberFormat="1" applyFont="1" applyFill="1" applyBorder="1" applyAlignment="1">
      <alignment horizontal="center" vertical="center" wrapText="1"/>
    </xf>
    <xf numFmtId="9" fontId="35" fillId="2" borderId="21" xfId="0" applyNumberFormat="1" applyFont="1" applyFill="1" applyBorder="1" applyAlignment="1">
      <alignment horizontal="center" vertical="center" wrapText="1"/>
    </xf>
    <xf numFmtId="9" fontId="35" fillId="2" borderId="27" xfId="0" applyNumberFormat="1" applyFont="1" applyFill="1" applyBorder="1" applyAlignment="1">
      <alignment horizontal="center" vertical="center" wrapText="1"/>
    </xf>
    <xf numFmtId="0" fontId="0" fillId="0" borderId="0" xfId="0" applyBorder="1" applyAlignment="1">
      <alignment horizontal="center" vertical="center"/>
    </xf>
    <xf numFmtId="0" fontId="0" fillId="2" borderId="0" xfId="0" applyFill="1" applyBorder="1" applyAlignment="1">
      <alignment horizontal="center" vertical="center"/>
    </xf>
    <xf numFmtId="164" fontId="0" fillId="0" borderId="0" xfId="0" applyNumberFormat="1" applyBorder="1" applyAlignment="1">
      <alignment horizontal="center" vertical="center"/>
    </xf>
    <xf numFmtId="8" fontId="42" fillId="0" borderId="22" xfId="0" applyNumberFormat="1" applyFont="1" applyBorder="1" applyAlignment="1">
      <alignment horizontal="center" vertical="center"/>
    </xf>
    <xf numFmtId="0" fontId="43" fillId="2" borderId="0" xfId="0" applyFont="1" applyFill="1" applyAlignment="1">
      <alignment horizontal="center" vertical="center" wrapText="1"/>
    </xf>
    <xf numFmtId="0" fontId="21" fillId="0" borderId="0" xfId="1" applyFont="1" applyBorder="1" applyAlignment="1">
      <alignment horizontal="center"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xf>
    <xf numFmtId="0" fontId="0" fillId="2" borderId="1" xfId="0" applyFill="1" applyBorder="1" applyAlignment="1">
      <alignment vertical="center" wrapText="1"/>
    </xf>
    <xf numFmtId="0" fontId="0" fillId="2" borderId="18" xfId="0" applyFill="1" applyBorder="1" applyAlignment="1">
      <alignment vertical="center" wrapText="1"/>
    </xf>
    <xf numFmtId="0" fontId="25" fillId="2" borderId="1" xfId="0" applyFont="1" applyFill="1" applyBorder="1" applyAlignment="1">
      <alignment vertical="center" wrapText="1"/>
    </xf>
    <xf numFmtId="0" fontId="32" fillId="2" borderId="12" xfId="0" applyFont="1" applyFill="1" applyBorder="1" applyAlignment="1">
      <alignment vertical="center" wrapText="1"/>
    </xf>
    <xf numFmtId="0" fontId="0" fillId="2" borderId="1" xfId="0" applyFill="1" applyBorder="1" applyAlignment="1">
      <alignment horizontal="center" wrapText="1"/>
    </xf>
    <xf numFmtId="0" fontId="0" fillId="2" borderId="5" xfId="0" applyFill="1" applyBorder="1" applyAlignment="1">
      <alignment horizontal="center" vertical="center" wrapText="1"/>
    </xf>
    <xf numFmtId="0" fontId="0" fillId="2" borderId="1" xfId="0" applyFill="1" applyBorder="1" applyAlignment="1">
      <alignment vertical="center"/>
    </xf>
    <xf numFmtId="0" fontId="26" fillId="2" borderId="18" xfId="0" applyFont="1" applyFill="1" applyBorder="1" applyAlignment="1">
      <alignment vertical="center" wrapText="1"/>
    </xf>
    <xf numFmtId="0" fontId="0" fillId="2" borderId="12" xfId="0" applyFill="1" applyBorder="1" applyAlignment="1">
      <alignment horizontal="center" vertical="center" wrapText="1"/>
    </xf>
    <xf numFmtId="0" fontId="0" fillId="2" borderId="19" xfId="0" applyFill="1" applyBorder="1" applyAlignment="1">
      <alignment vertical="center" wrapText="1"/>
    </xf>
    <xf numFmtId="0" fontId="0" fillId="2" borderId="4" xfId="0" applyFill="1" applyBorder="1" applyAlignment="1">
      <alignment vertical="center" wrapText="1"/>
    </xf>
    <xf numFmtId="1" fontId="0" fillId="2" borderId="1" xfId="0" applyNumberFormat="1" applyFill="1" applyBorder="1" applyAlignment="1">
      <alignment horizontal="center" vertical="center"/>
    </xf>
    <xf numFmtId="0" fontId="0" fillId="0" borderId="18" xfId="0" applyBorder="1" applyAlignment="1">
      <alignment vertical="center" wrapText="1"/>
    </xf>
    <xf numFmtId="0" fontId="0" fillId="0" borderId="1" xfId="0" applyBorder="1" applyAlignment="1">
      <alignment vertical="center" wrapText="1"/>
    </xf>
    <xf numFmtId="0" fontId="45" fillId="2" borderId="1" xfId="1" applyFont="1" applyFill="1" applyBorder="1" applyAlignment="1">
      <alignment horizontal="left" vertical="center"/>
    </xf>
    <xf numFmtId="0" fontId="8" fillId="2" borderId="0" xfId="0" applyFont="1" applyFill="1"/>
    <xf numFmtId="0" fontId="42" fillId="2" borderId="3" xfId="0" applyFont="1" applyFill="1" applyBorder="1" applyAlignment="1"/>
    <xf numFmtId="0" fontId="5" fillId="0" borderId="1" xfId="0" applyFont="1" applyFill="1" applyBorder="1" applyAlignment="1">
      <alignment horizontal="center" vertical="center" wrapText="1"/>
    </xf>
    <xf numFmtId="9" fontId="0" fillId="0" borderId="0" xfId="7" applyFont="1" applyAlignment="1">
      <alignment horizontal="center" vertical="center"/>
    </xf>
    <xf numFmtId="0" fontId="8"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8" fillId="0" borderId="0" xfId="0" applyFont="1" applyFill="1" applyAlignment="1">
      <alignment horizontal="center" vertical="center"/>
    </xf>
    <xf numFmtId="0" fontId="31" fillId="0" borderId="1" xfId="0" applyFont="1" applyFill="1" applyBorder="1" applyAlignment="1">
      <alignment horizontal="center" vertical="center" wrapText="1"/>
    </xf>
    <xf numFmtId="3"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34" fillId="0" borderId="1" xfId="0" applyFont="1" applyFill="1" applyBorder="1" applyAlignment="1">
      <alignment horizontal="center" vertical="center" wrapText="1"/>
    </xf>
    <xf numFmtId="8" fontId="27" fillId="2" borderId="1" xfId="0" applyNumberFormat="1" applyFont="1" applyFill="1" applyBorder="1" applyAlignment="1">
      <alignment horizontal="center" vertical="center"/>
    </xf>
    <xf numFmtId="0" fontId="37" fillId="2" borderId="1" xfId="0" applyFont="1" applyFill="1" applyBorder="1" applyAlignment="1">
      <alignment horizontal="center" vertical="center"/>
    </xf>
    <xf numFmtId="0" fontId="37" fillId="2" borderId="18" xfId="0" applyFont="1" applyFill="1" applyBorder="1" applyAlignment="1">
      <alignment horizontal="center" vertical="center"/>
    </xf>
    <xf numFmtId="0" fontId="37" fillId="2" borderId="0" xfId="0" applyFont="1" applyFill="1" applyAlignment="1">
      <alignment horizontal="center" vertical="center"/>
    </xf>
    <xf numFmtId="9" fontId="47" fillId="0" borderId="0" xfId="7" applyFont="1" applyAlignment="1">
      <alignment horizontal="center" vertical="center"/>
    </xf>
    <xf numFmtId="167" fontId="47" fillId="0" borderId="0" xfId="7" applyNumberFormat="1" applyFont="1" applyAlignment="1">
      <alignment horizontal="center" vertical="center"/>
    </xf>
    <xf numFmtId="8" fontId="48" fillId="0" borderId="22" xfId="0" applyNumberFormat="1" applyFont="1" applyBorder="1" applyAlignment="1">
      <alignment horizontal="center" vertical="center"/>
    </xf>
    <xf numFmtId="10" fontId="48" fillId="2" borderId="22" xfId="7" applyNumberFormat="1" applyFont="1" applyFill="1" applyBorder="1" applyAlignment="1">
      <alignment horizontal="center" vertical="center"/>
    </xf>
    <xf numFmtId="10" fontId="49" fillId="2" borderId="22" xfId="7" applyNumberFormat="1" applyFont="1" applyFill="1" applyBorder="1" applyAlignment="1">
      <alignment horizontal="center" vertical="center"/>
    </xf>
    <xf numFmtId="8" fontId="49" fillId="0" borderId="22" xfId="0" applyNumberFormat="1" applyFont="1" applyBorder="1" applyAlignment="1">
      <alignment horizontal="center" vertical="center"/>
    </xf>
    <xf numFmtId="0" fontId="0" fillId="0" borderId="1" xfId="0" applyFill="1" applyBorder="1" applyAlignment="1">
      <alignment vertical="center" wrapText="1"/>
    </xf>
    <xf numFmtId="0" fontId="0" fillId="2" borderId="1" xfId="0" applyFill="1" applyBorder="1" applyAlignment="1">
      <alignment horizontal="center" vertical="center" wrapText="1"/>
    </xf>
    <xf numFmtId="8" fontId="27" fillId="0" borderId="1" xfId="0" applyNumberFormat="1" applyFont="1" applyFill="1" applyBorder="1" applyAlignment="1">
      <alignment horizontal="center" vertical="center"/>
    </xf>
    <xf numFmtId="9" fontId="0" fillId="0" borderId="1" xfId="7" applyFon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8" fontId="27" fillId="2" borderId="18" xfId="0" applyNumberFormat="1" applyFont="1" applyFill="1" applyBorder="1" applyAlignment="1">
      <alignment horizontal="center" vertical="center"/>
    </xf>
    <xf numFmtId="0" fontId="0" fillId="0" borderId="1" xfId="0"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36" fillId="9" borderId="2" xfId="0" applyFont="1" applyFill="1" applyBorder="1" applyAlignment="1">
      <alignment horizontal="center" vertical="center" wrapText="1"/>
    </xf>
    <xf numFmtId="0" fontId="36" fillId="9"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42" fillId="2" borderId="2" xfId="0" applyFont="1" applyFill="1" applyBorder="1" applyAlignment="1">
      <alignment horizontal="center"/>
    </xf>
    <xf numFmtId="0" fontId="42" fillId="2" borderId="3" xfId="0" applyFont="1" applyFill="1" applyBorder="1" applyAlignment="1">
      <alignment horizontal="center"/>
    </xf>
    <xf numFmtId="0" fontId="5" fillId="0" borderId="1" xfId="0" applyFont="1" applyFill="1" applyBorder="1" applyAlignment="1">
      <alignment horizontal="center" vertical="center"/>
    </xf>
    <xf numFmtId="0" fontId="44" fillId="2" borderId="1" xfId="0" applyFont="1" applyFill="1" applyBorder="1" applyAlignment="1">
      <alignment horizontal="center"/>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33" fillId="0" borderId="1" xfId="0" applyFont="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27" fillId="10" borderId="4" xfId="0" applyFont="1" applyFill="1" applyBorder="1" applyAlignment="1">
      <alignment horizontal="center" vertical="center" wrapText="1"/>
    </xf>
    <xf numFmtId="1" fontId="0" fillId="0" borderId="19" xfId="0" applyNumberFormat="1" applyBorder="1" applyAlignment="1">
      <alignment horizontal="center" vertical="center" wrapText="1"/>
    </xf>
    <xf numFmtId="0" fontId="0" fillId="0" borderId="1" xfId="0" applyBorder="1" applyAlignment="1">
      <alignment horizontal="center" vertical="center"/>
    </xf>
    <xf numFmtId="164" fontId="27" fillId="0" borderId="18" xfId="0" applyNumberFormat="1"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9" fontId="27" fillId="0" borderId="18" xfId="7" applyFont="1" applyBorder="1" applyAlignment="1">
      <alignment horizontal="center" vertical="center"/>
    </xf>
    <xf numFmtId="9" fontId="27" fillId="0" borderId="19" xfId="7" applyFont="1" applyBorder="1" applyAlignment="1">
      <alignment horizontal="center" vertical="center"/>
    </xf>
    <xf numFmtId="9" fontId="27" fillId="0" borderId="20" xfId="7" applyFont="1" applyBorder="1" applyAlignment="1">
      <alignment horizontal="center" vertical="center"/>
    </xf>
    <xf numFmtId="44" fontId="27" fillId="0" borderId="1" xfId="8" applyFont="1" applyFill="1" applyBorder="1" applyAlignment="1">
      <alignment horizontal="center" vertical="center"/>
    </xf>
    <xf numFmtId="10" fontId="27" fillId="0" borderId="1" xfId="7" applyNumberFormat="1" applyFont="1" applyFill="1" applyBorder="1" applyAlignment="1">
      <alignment horizontal="center" vertical="center"/>
    </xf>
    <xf numFmtId="9" fontId="0" fillId="0" borderId="1" xfId="7" applyFont="1" applyFill="1" applyBorder="1" applyAlignment="1">
      <alignment horizontal="center" vertical="center"/>
    </xf>
    <xf numFmtId="44" fontId="0" fillId="0" borderId="1" xfId="8" applyFont="1" applyFill="1" applyBorder="1" applyAlignment="1">
      <alignment horizontal="center" vertical="center"/>
    </xf>
    <xf numFmtId="9" fontId="27" fillId="0" borderId="1" xfId="7" applyFont="1" applyFill="1" applyBorder="1" applyAlignment="1">
      <alignment horizontal="center" vertical="center"/>
    </xf>
    <xf numFmtId="44" fontId="27" fillId="2" borderId="1" xfId="8" applyFont="1" applyFill="1" applyBorder="1" applyAlignment="1">
      <alignment horizontal="center" vertical="center"/>
    </xf>
    <xf numFmtId="10" fontId="27" fillId="2" borderId="1" xfId="7" applyNumberFormat="1" applyFont="1" applyFill="1" applyBorder="1" applyAlignment="1">
      <alignment horizontal="center" vertical="center"/>
    </xf>
    <xf numFmtId="9" fontId="0" fillId="0" borderId="1" xfId="7" applyFont="1" applyBorder="1" applyAlignment="1">
      <alignment horizontal="center" vertical="center"/>
    </xf>
    <xf numFmtId="8"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8" fontId="27" fillId="2" borderId="18" xfId="0" applyNumberFormat="1" applyFont="1" applyFill="1" applyBorder="1" applyAlignment="1">
      <alignment horizontal="center" vertical="center"/>
    </xf>
    <xf numFmtId="8" fontId="27" fillId="2" borderId="19" xfId="0" applyNumberFormat="1" applyFont="1" applyFill="1" applyBorder="1" applyAlignment="1">
      <alignment horizontal="center" vertical="center"/>
    </xf>
    <xf numFmtId="8" fontId="27" fillId="2" borderId="20" xfId="0" applyNumberFormat="1" applyFont="1" applyFill="1" applyBorder="1" applyAlignment="1">
      <alignment horizontal="center" vertical="center"/>
    </xf>
    <xf numFmtId="8" fontId="27" fillId="0" borderId="1" xfId="0" applyNumberFormat="1" applyFont="1"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9" fontId="27" fillId="2" borderId="1" xfId="7" applyFont="1" applyFill="1" applyBorder="1" applyAlignment="1">
      <alignment horizontal="center" vertical="center"/>
    </xf>
    <xf numFmtId="1" fontId="0" fillId="0" borderId="18" xfId="0" applyNumberFormat="1" applyBorder="1" applyAlignment="1">
      <alignment horizontal="center" wrapText="1"/>
    </xf>
    <xf numFmtId="1" fontId="0" fillId="0" borderId="19" xfId="0" applyNumberFormat="1" applyBorder="1" applyAlignment="1">
      <alignment horizontal="center" wrapText="1"/>
    </xf>
    <xf numFmtId="1" fontId="0" fillId="0" borderId="20" xfId="0" applyNumberFormat="1" applyBorder="1" applyAlignment="1">
      <alignment horizontal="center" wrapText="1"/>
    </xf>
    <xf numFmtId="0" fontId="0" fillId="2" borderId="1" xfId="0" applyFill="1" applyBorder="1" applyAlignment="1">
      <alignment horizontal="center" vertical="center" wrapText="1"/>
    </xf>
    <xf numFmtId="164" fontId="0" fillId="0" borderId="18" xfId="0" applyNumberForma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8" fontId="0" fillId="0" borderId="18" xfId="0" applyNumberFormat="1"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horizontal="center" vertical="center"/>
    </xf>
    <xf numFmtId="0" fontId="31" fillId="0" borderId="1" xfId="0" applyFont="1" applyBorder="1" applyAlignment="1">
      <alignment horizontal="center" wrapText="1"/>
    </xf>
    <xf numFmtId="0" fontId="3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164" fontId="27" fillId="2" borderId="1" xfId="0" applyNumberFormat="1" applyFont="1" applyFill="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25" xfId="0" applyFont="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166" fontId="14" fillId="0" borderId="1" xfId="0" applyNumberFormat="1" applyFont="1" applyFill="1" applyBorder="1" applyAlignment="1">
      <alignment horizontal="center" vertical="center" wrapText="1"/>
    </xf>
    <xf numFmtId="10" fontId="14" fillId="0" borderId="1" xfId="7" applyNumberFormat="1" applyFont="1" applyFill="1" applyBorder="1" applyAlignment="1">
      <alignment horizontal="center" vertical="center" wrapText="1"/>
    </xf>
    <xf numFmtId="167" fontId="14" fillId="0" borderId="1" xfId="7" applyNumberFormat="1" applyFont="1" applyFill="1" applyBorder="1" applyAlignment="1">
      <alignment horizontal="center" vertical="center" wrapText="1"/>
    </xf>
    <xf numFmtId="166" fontId="0" fillId="0" borderId="18" xfId="0" applyNumberFormat="1" applyBorder="1" applyAlignment="1">
      <alignment horizontal="center" vertical="center" wrapText="1"/>
    </xf>
    <xf numFmtId="166" fontId="0" fillId="0" borderId="19" xfId="0" applyNumberFormat="1" applyBorder="1" applyAlignment="1">
      <alignment horizontal="center" vertical="center" wrapText="1"/>
    </xf>
    <xf numFmtId="166" fontId="0" fillId="0" borderId="20" xfId="0" applyNumberFormat="1" applyBorder="1" applyAlignment="1">
      <alignment horizontal="center" vertical="center" wrapText="1"/>
    </xf>
    <xf numFmtId="10" fontId="14" fillId="0" borderId="18" xfId="7" applyNumberFormat="1" applyFont="1" applyBorder="1" applyAlignment="1">
      <alignment horizontal="center" vertical="center" wrapText="1"/>
    </xf>
    <xf numFmtId="10" fontId="14" fillId="0" borderId="19" xfId="7" applyNumberFormat="1" applyFont="1" applyBorder="1" applyAlignment="1">
      <alignment horizontal="center" vertical="center" wrapText="1"/>
    </xf>
    <xf numFmtId="10" fontId="14" fillId="0" borderId="20" xfId="7" applyNumberFormat="1" applyFont="1" applyBorder="1" applyAlignment="1">
      <alignment horizontal="center" vertical="center" wrapText="1"/>
    </xf>
    <xf numFmtId="44" fontId="0" fillId="0" borderId="1" xfId="8" applyFont="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7" fillId="0" borderId="0" xfId="0" applyFont="1" applyFill="1" applyBorder="1" applyAlignment="1">
      <alignment horizontal="center" vertical="center" wrapText="1"/>
    </xf>
    <xf numFmtId="9" fontId="40" fillId="0" borderId="0" xfId="7" applyFont="1" applyFill="1" applyBorder="1" applyAlignment="1">
      <alignment horizontal="center" vertical="center" wrapText="1"/>
    </xf>
    <xf numFmtId="0" fontId="0" fillId="0" borderId="0" xfId="0" applyFill="1" applyBorder="1" applyAlignment="1">
      <alignment horizontal="center" vertical="center"/>
    </xf>
    <xf numFmtId="0" fontId="46" fillId="0" borderId="0" xfId="0" applyFont="1" applyFill="1" applyBorder="1" applyAlignment="1">
      <alignment horizontal="center" vertical="center" wrapText="1"/>
    </xf>
    <xf numFmtId="0" fontId="50" fillId="0" borderId="23" xfId="0" applyFont="1" applyFill="1" applyBorder="1" applyAlignment="1">
      <alignment horizontal="center" vertical="center"/>
    </xf>
    <xf numFmtId="0" fontId="50" fillId="0" borderId="24" xfId="0" applyFont="1" applyFill="1" applyBorder="1" applyAlignment="1">
      <alignment horizontal="center" vertical="center"/>
    </xf>
    <xf numFmtId="0" fontId="50" fillId="0" borderId="25" xfId="0" applyFont="1" applyFill="1" applyBorder="1" applyAlignment="1">
      <alignment horizontal="center" vertical="center"/>
    </xf>
    <xf numFmtId="9" fontId="41" fillId="0" borderId="22" xfId="7" applyFont="1" applyFill="1" applyBorder="1" applyAlignment="1">
      <alignment horizontal="center" vertical="center"/>
    </xf>
    <xf numFmtId="0" fontId="0" fillId="0" borderId="0" xfId="0" applyFill="1" applyAlignment="1">
      <alignment horizontal="center" vertical="center"/>
    </xf>
    <xf numFmtId="0" fontId="37" fillId="0" borderId="0" xfId="0" applyFont="1" applyFill="1" applyAlignment="1">
      <alignment horizontal="center" vertical="center"/>
    </xf>
    <xf numFmtId="9" fontId="0" fillId="0" borderId="0" xfId="7" applyFont="1" applyFill="1" applyAlignment="1">
      <alignment horizontal="center" vertical="center"/>
    </xf>
    <xf numFmtId="1" fontId="0" fillId="0" borderId="1" xfId="0" applyNumberFormat="1" applyBorder="1" applyAlignment="1">
      <alignment horizontal="center" vertical="center"/>
    </xf>
    <xf numFmtId="9" fontId="0" fillId="0" borderId="18" xfId="0" applyNumberFormat="1" applyBorder="1" applyAlignment="1">
      <alignment horizontal="center" vertical="center"/>
    </xf>
    <xf numFmtId="0" fontId="0" fillId="0" borderId="1" xfId="0" applyBorder="1" applyAlignment="1">
      <alignment horizontal="center"/>
    </xf>
    <xf numFmtId="0" fontId="0" fillId="0" borderId="16" xfId="0" applyBorder="1" applyAlignment="1">
      <alignment horizontal="center" vertical="center"/>
    </xf>
    <xf numFmtId="164" fontId="0" fillId="0" borderId="1" xfId="0" applyNumberFormat="1" applyBorder="1" applyAlignment="1">
      <alignment horizontal="center" vertical="center"/>
    </xf>
    <xf numFmtId="0" fontId="51" fillId="0" borderId="1" xfId="0" applyFont="1" applyBorder="1" applyAlignment="1">
      <alignment horizontal="center" vertical="center" wrapText="1"/>
    </xf>
    <xf numFmtId="9" fontId="52" fillId="0" borderId="1" xfId="7" applyFont="1" applyBorder="1" applyAlignment="1">
      <alignment horizontal="center" vertical="center"/>
    </xf>
    <xf numFmtId="9" fontId="0" fillId="0" borderId="1" xfId="0" applyNumberFormat="1" applyBorder="1" applyAlignment="1">
      <alignment horizontal="center" vertical="center"/>
    </xf>
    <xf numFmtId="9" fontId="0" fillId="0" borderId="18" xfId="7" applyFont="1" applyBorder="1" applyAlignment="1">
      <alignment horizontal="center" vertical="center"/>
    </xf>
    <xf numFmtId="9" fontId="0" fillId="0" borderId="19" xfId="7" applyFont="1" applyBorder="1" applyAlignment="1">
      <alignment horizontal="center" vertical="center"/>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4" xfId="0" applyFont="1" applyFill="1" applyBorder="1" applyAlignment="1">
      <alignment horizontal="center" vertical="center" wrapText="1"/>
    </xf>
    <xf numFmtId="9" fontId="40" fillId="0" borderId="1" xfId="7" applyFont="1" applyFill="1" applyBorder="1" applyAlignment="1">
      <alignment horizontal="center" vertical="center" wrapText="1"/>
    </xf>
    <xf numFmtId="0" fontId="31" fillId="0" borderId="1" xfId="0" applyFont="1" applyFill="1" applyBorder="1" applyAlignment="1">
      <alignment horizontal="center" wrapText="1"/>
    </xf>
    <xf numFmtId="164" fontId="27" fillId="0" borderId="1" xfId="0" applyNumberFormat="1" applyFont="1" applyFill="1" applyBorder="1" applyAlignment="1">
      <alignment horizontal="center" vertical="center"/>
    </xf>
    <xf numFmtId="0" fontId="27" fillId="10" borderId="11"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12" xfId="0" applyFont="1" applyFill="1" applyBorder="1" applyAlignment="1">
      <alignment horizontal="center" vertical="center" wrapText="1"/>
    </xf>
    <xf numFmtId="9" fontId="40" fillId="2" borderId="18" xfId="7" applyFont="1" applyFill="1" applyBorder="1" applyAlignment="1">
      <alignment horizontal="center" vertical="center" wrapText="1"/>
    </xf>
    <xf numFmtId="0" fontId="31" fillId="0" borderId="18" xfId="0" applyFont="1" applyBorder="1" applyAlignment="1">
      <alignment horizontal="center" wrapText="1"/>
    </xf>
    <xf numFmtId="0" fontId="25" fillId="2" borderId="19" xfId="0" applyFont="1" applyFill="1" applyBorder="1" applyAlignment="1">
      <alignment horizontal="center" vertical="center" wrapText="1"/>
    </xf>
    <xf numFmtId="0" fontId="0" fillId="2" borderId="20" xfId="0" applyFill="1" applyBorder="1" applyAlignment="1">
      <alignment vertical="center" wrapText="1"/>
    </xf>
    <xf numFmtId="0" fontId="0" fillId="2" borderId="20" xfId="0" applyFill="1" applyBorder="1" applyAlignment="1">
      <alignment horizontal="center" vertical="center"/>
    </xf>
    <xf numFmtId="0" fontId="0" fillId="2" borderId="17" xfId="0" applyFill="1" applyBorder="1" applyAlignment="1">
      <alignment horizontal="center" vertical="center" wrapText="1"/>
    </xf>
    <xf numFmtId="0" fontId="0" fillId="0" borderId="20" xfId="0" applyFill="1" applyBorder="1" applyAlignment="1">
      <alignment horizontal="center" vertical="center" wrapText="1"/>
    </xf>
    <xf numFmtId="0" fontId="0" fillId="2" borderId="20" xfId="0" applyFill="1" applyBorder="1" applyAlignment="1">
      <alignment vertical="center"/>
    </xf>
    <xf numFmtId="9" fontId="0" fillId="2" borderId="20" xfId="7" applyFont="1" applyFill="1" applyBorder="1" applyAlignment="1">
      <alignment horizontal="center" vertical="center"/>
    </xf>
    <xf numFmtId="0" fontId="28" fillId="2" borderId="20" xfId="0" applyFont="1" applyFill="1" applyBorder="1" applyAlignment="1">
      <alignment horizontal="center" vertical="center" wrapText="1"/>
    </xf>
    <xf numFmtId="0" fontId="37" fillId="2" borderId="20" xfId="0" applyFont="1" applyFill="1" applyBorder="1" applyAlignment="1">
      <alignment horizontal="center" vertical="center"/>
    </xf>
    <xf numFmtId="9" fontId="0" fillId="2" borderId="20" xfId="7" applyFont="1" applyFill="1" applyBorder="1" applyAlignment="1">
      <alignment horizontal="center" vertical="center" wrapText="1"/>
    </xf>
    <xf numFmtId="0" fontId="0" fillId="0" borderId="1" xfId="0" applyFill="1" applyBorder="1" applyAlignment="1">
      <alignment horizontal="center" vertical="center" wrapText="1"/>
    </xf>
    <xf numFmtId="1" fontId="0" fillId="0" borderId="1" xfId="0" applyNumberFormat="1" applyFill="1" applyBorder="1" applyAlignment="1">
      <alignment horizontal="center" vertical="center"/>
    </xf>
    <xf numFmtId="0" fontId="0" fillId="0" borderId="1" xfId="0" applyFill="1" applyBorder="1"/>
    <xf numFmtId="0" fontId="37" fillId="0" borderId="1" xfId="0" applyFont="1" applyFill="1" applyBorder="1" applyAlignment="1">
      <alignment horizontal="center" vertical="center"/>
    </xf>
    <xf numFmtId="17" fontId="0" fillId="0" borderId="0" xfId="0" applyNumberFormat="1" applyFill="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wrapText="1"/>
    </xf>
    <xf numFmtId="0" fontId="0" fillId="0" borderId="11" xfId="0" applyBorder="1" applyAlignment="1">
      <alignment horizontal="center" vertical="center"/>
    </xf>
    <xf numFmtId="164" fontId="0" fillId="0" borderId="1" xfId="0" applyNumberFormat="1" applyBorder="1" applyAlignment="1">
      <alignment horizontal="center" vertical="center" wrapText="1"/>
    </xf>
    <xf numFmtId="17"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27" fillId="0" borderId="2"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8" xfId="0" applyFont="1" applyFill="1" applyBorder="1" applyAlignment="1">
      <alignment horizontal="center" vertical="center"/>
    </xf>
    <xf numFmtId="9" fontId="47" fillId="0" borderId="0" xfId="7" applyFont="1" applyFill="1" applyAlignment="1">
      <alignment horizontal="center" vertical="center"/>
    </xf>
    <xf numFmtId="167" fontId="47" fillId="0" borderId="0" xfId="7" applyNumberFormat="1" applyFont="1" applyFill="1" applyAlignment="1">
      <alignment horizontal="center" vertical="center"/>
    </xf>
    <xf numFmtId="9" fontId="0" fillId="0" borderId="18" xfId="7" applyFont="1" applyFill="1" applyBorder="1" applyAlignment="1">
      <alignment horizontal="center" vertical="center"/>
    </xf>
    <xf numFmtId="9" fontId="0" fillId="0" borderId="19" xfId="7" applyFont="1" applyFill="1" applyBorder="1" applyAlignment="1">
      <alignment horizontal="center" vertical="center"/>
    </xf>
    <xf numFmtId="9" fontId="0" fillId="0" borderId="20" xfId="7" applyFont="1" applyFill="1" applyBorder="1" applyAlignment="1">
      <alignment horizontal="center" vertical="center"/>
    </xf>
    <xf numFmtId="0" fontId="0" fillId="0" borderId="12" xfId="0" applyFill="1" applyBorder="1" applyAlignment="1">
      <alignment horizontal="center" vertical="center" wrapText="1"/>
    </xf>
    <xf numFmtId="1" fontId="0" fillId="0" borderId="18" xfId="0" applyNumberFormat="1"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8" xfId="0" applyFill="1" applyBorder="1" applyAlignment="1">
      <alignment horizontal="center" vertical="center"/>
    </xf>
    <xf numFmtId="0" fontId="0" fillId="0" borderId="1" xfId="0" applyFill="1" applyBorder="1" applyAlignment="1">
      <alignment horizontal="center"/>
    </xf>
    <xf numFmtId="9" fontId="0" fillId="0" borderId="2" xfId="7" applyFont="1" applyFill="1" applyBorder="1" applyAlignment="1">
      <alignment horizontal="center" vertical="center"/>
    </xf>
    <xf numFmtId="17" fontId="0" fillId="0" borderId="1" xfId="0" applyNumberFormat="1" applyFill="1" applyBorder="1" applyAlignment="1">
      <alignment horizontal="center" vertical="center"/>
    </xf>
    <xf numFmtId="0" fontId="0" fillId="0" borderId="17" xfId="0" applyFill="1" applyBorder="1" applyAlignment="1">
      <alignment horizontal="center" vertical="center" wrapText="1"/>
    </xf>
    <xf numFmtId="1" fontId="0" fillId="0" borderId="19" xfId="0" applyNumberFormat="1" applyFill="1" applyBorder="1" applyAlignment="1">
      <alignment horizontal="center" vertical="center" wrapText="1"/>
    </xf>
    <xf numFmtId="0" fontId="0" fillId="0" borderId="19" xfId="0" applyFill="1" applyBorder="1" applyAlignment="1">
      <alignment horizontal="center" vertical="center"/>
    </xf>
    <xf numFmtId="0" fontId="0" fillId="0" borderId="15" xfId="0" applyFill="1" applyBorder="1" applyAlignment="1">
      <alignment horizontal="center" vertical="center" wrapText="1"/>
    </xf>
    <xf numFmtId="1" fontId="0" fillId="0" borderId="20" xfId="0" applyNumberFormat="1" applyFill="1" applyBorder="1" applyAlignment="1">
      <alignment horizontal="center" vertical="center" wrapText="1"/>
    </xf>
    <xf numFmtId="0" fontId="0" fillId="0" borderId="20" xfId="0" applyFill="1" applyBorder="1" applyAlignment="1">
      <alignment horizontal="center" vertical="center" wrapText="1"/>
    </xf>
    <xf numFmtId="0" fontId="0" fillId="0" borderId="20" xfId="0" applyFill="1" applyBorder="1" applyAlignment="1">
      <alignment horizontal="center" vertical="center"/>
    </xf>
    <xf numFmtId="0" fontId="31" fillId="0" borderId="11" xfId="0" applyFont="1" applyBorder="1" applyAlignment="1">
      <alignment horizontal="center" vertical="center" wrapText="1"/>
    </xf>
    <xf numFmtId="164" fontId="0" fillId="0" borderId="1" xfId="0" applyNumberFormat="1" applyBorder="1" applyAlignment="1">
      <alignment horizontal="right" vertical="center" wrapText="1"/>
    </xf>
    <xf numFmtId="0" fontId="31" fillId="0" borderId="16" xfId="0" applyFont="1" applyBorder="1" applyAlignment="1">
      <alignment horizontal="center" vertical="center" wrapText="1"/>
    </xf>
    <xf numFmtId="0" fontId="31" fillId="0" borderId="13" xfId="0" applyFont="1" applyBorder="1" applyAlignment="1">
      <alignment horizontal="center" vertical="center" wrapText="1"/>
    </xf>
    <xf numFmtId="166" fontId="42" fillId="0" borderId="22" xfId="0" applyNumberFormat="1" applyFont="1" applyBorder="1" applyAlignment="1">
      <alignment horizontal="center" vertical="center"/>
    </xf>
  </cellXfs>
  <cellStyles count="9">
    <cellStyle name="BodyStyle" xfId="5"/>
    <cellStyle name="HeaderStyle" xfId="4"/>
    <cellStyle name="Millares 2" xfId="3"/>
    <cellStyle name="Moneda" xfId="8" builtinId="4"/>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60" zoomScaleNormal="60" workbookViewId="0">
      <selection activeCell="J48" sqref="J48"/>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217" t="s">
        <v>158</v>
      </c>
      <c r="B1" s="217"/>
      <c r="C1" s="217"/>
      <c r="D1" s="217"/>
      <c r="E1" s="217"/>
      <c r="F1" s="217"/>
      <c r="G1" s="217"/>
      <c r="H1" s="217"/>
    </row>
    <row r="2" spans="1:50" ht="33" customHeight="1">
      <c r="A2" s="200" t="s">
        <v>177</v>
      </c>
      <c r="B2" s="200"/>
      <c r="C2" s="200"/>
      <c r="D2" s="200"/>
      <c r="E2" s="200"/>
      <c r="F2" s="200"/>
      <c r="G2" s="200"/>
      <c r="H2" s="200"/>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92</v>
      </c>
      <c r="B3" s="196" t="s">
        <v>105</v>
      </c>
      <c r="C3" s="196"/>
      <c r="D3" s="196"/>
      <c r="E3" s="196"/>
      <c r="F3" s="196"/>
      <c r="G3" s="196"/>
      <c r="H3" s="196"/>
    </row>
    <row r="4" spans="1:50" ht="48" customHeight="1">
      <c r="A4" s="14" t="s">
        <v>164</v>
      </c>
      <c r="B4" s="189" t="s">
        <v>183</v>
      </c>
      <c r="C4" s="190"/>
      <c r="D4" s="190"/>
      <c r="E4" s="190"/>
      <c r="F4" s="190"/>
      <c r="G4" s="190"/>
      <c r="H4" s="191"/>
    </row>
    <row r="5" spans="1:50" ht="31.5" customHeight="1">
      <c r="A5" s="14" t="s">
        <v>182</v>
      </c>
      <c r="B5" s="196" t="s">
        <v>106</v>
      </c>
      <c r="C5" s="196"/>
      <c r="D5" s="196"/>
      <c r="E5" s="196"/>
      <c r="F5" s="196"/>
      <c r="G5" s="196"/>
      <c r="H5" s="196"/>
    </row>
    <row r="6" spans="1:50" ht="40.5" customHeight="1">
      <c r="A6" s="14" t="s">
        <v>80</v>
      </c>
      <c r="B6" s="189" t="s">
        <v>107</v>
      </c>
      <c r="C6" s="190"/>
      <c r="D6" s="190"/>
      <c r="E6" s="190"/>
      <c r="F6" s="190"/>
      <c r="G6" s="190"/>
      <c r="H6" s="191"/>
    </row>
    <row r="7" spans="1:50" ht="41.1" customHeight="1">
      <c r="A7" s="14" t="s">
        <v>98</v>
      </c>
      <c r="B7" s="196" t="s">
        <v>108</v>
      </c>
      <c r="C7" s="196"/>
      <c r="D7" s="196"/>
      <c r="E7" s="196"/>
      <c r="F7" s="196"/>
      <c r="G7" s="196"/>
      <c r="H7" s="196"/>
    </row>
    <row r="8" spans="1:50" ht="48.95" customHeight="1">
      <c r="A8" s="14" t="s">
        <v>32</v>
      </c>
      <c r="B8" s="196" t="s">
        <v>191</v>
      </c>
      <c r="C8" s="196"/>
      <c r="D8" s="196"/>
      <c r="E8" s="196"/>
      <c r="F8" s="196"/>
      <c r="G8" s="196"/>
      <c r="H8" s="196"/>
    </row>
    <row r="9" spans="1:50" ht="48.95" customHeight="1">
      <c r="A9" s="14" t="s">
        <v>192</v>
      </c>
      <c r="B9" s="189" t="s">
        <v>193</v>
      </c>
      <c r="C9" s="190"/>
      <c r="D9" s="190"/>
      <c r="E9" s="190"/>
      <c r="F9" s="190"/>
      <c r="G9" s="190"/>
      <c r="H9" s="191"/>
    </row>
    <row r="10" spans="1:50" ht="30">
      <c r="A10" s="14" t="s">
        <v>33</v>
      </c>
      <c r="B10" s="196" t="s">
        <v>109</v>
      </c>
      <c r="C10" s="196"/>
      <c r="D10" s="196"/>
      <c r="E10" s="196"/>
      <c r="F10" s="196"/>
      <c r="G10" s="196"/>
      <c r="H10" s="196"/>
    </row>
    <row r="11" spans="1:50" ht="30">
      <c r="A11" s="14" t="s">
        <v>8</v>
      </c>
      <c r="B11" s="196" t="s">
        <v>110</v>
      </c>
      <c r="C11" s="196"/>
      <c r="D11" s="196"/>
      <c r="E11" s="196"/>
      <c r="F11" s="196"/>
      <c r="G11" s="196"/>
      <c r="H11" s="196"/>
    </row>
    <row r="12" spans="1:50" ht="33.950000000000003" customHeight="1">
      <c r="A12" s="14" t="s">
        <v>81</v>
      </c>
      <c r="B12" s="196" t="s">
        <v>111</v>
      </c>
      <c r="C12" s="196"/>
      <c r="D12" s="196"/>
      <c r="E12" s="196"/>
      <c r="F12" s="196"/>
      <c r="G12" s="196"/>
      <c r="H12" s="196"/>
    </row>
    <row r="13" spans="1:50" ht="30">
      <c r="A13" s="14" t="s">
        <v>29</v>
      </c>
      <c r="B13" s="196" t="s">
        <v>112</v>
      </c>
      <c r="C13" s="196"/>
      <c r="D13" s="196"/>
      <c r="E13" s="196"/>
      <c r="F13" s="196"/>
      <c r="G13" s="196"/>
      <c r="H13" s="196"/>
    </row>
    <row r="14" spans="1:50" ht="30">
      <c r="A14" s="14" t="s">
        <v>102</v>
      </c>
      <c r="B14" s="196" t="s">
        <v>113</v>
      </c>
      <c r="C14" s="196"/>
      <c r="D14" s="196"/>
      <c r="E14" s="196"/>
      <c r="F14" s="196"/>
      <c r="G14" s="196"/>
      <c r="H14" s="196"/>
    </row>
    <row r="15" spans="1:50" ht="44.1" customHeight="1">
      <c r="A15" s="14" t="s">
        <v>99</v>
      </c>
      <c r="B15" s="196" t="s">
        <v>114</v>
      </c>
      <c r="C15" s="196"/>
      <c r="D15" s="196"/>
      <c r="E15" s="196"/>
      <c r="F15" s="196"/>
      <c r="G15" s="196"/>
      <c r="H15" s="196"/>
    </row>
    <row r="16" spans="1:50" ht="60">
      <c r="A16" s="14" t="s">
        <v>9</v>
      </c>
      <c r="B16" s="196" t="s">
        <v>115</v>
      </c>
      <c r="C16" s="196"/>
      <c r="D16" s="196"/>
      <c r="E16" s="196"/>
      <c r="F16" s="196"/>
      <c r="G16" s="196"/>
      <c r="H16" s="196"/>
    </row>
    <row r="17" spans="1:8" ht="58.5" customHeight="1">
      <c r="A17" s="14" t="s">
        <v>30</v>
      </c>
      <c r="B17" s="196" t="s">
        <v>116</v>
      </c>
      <c r="C17" s="196"/>
      <c r="D17" s="196"/>
      <c r="E17" s="196"/>
      <c r="F17" s="196"/>
      <c r="G17" s="196"/>
      <c r="H17" s="196"/>
    </row>
    <row r="18" spans="1:8" ht="30">
      <c r="A18" s="14" t="s">
        <v>82</v>
      </c>
      <c r="B18" s="196" t="s">
        <v>117</v>
      </c>
      <c r="C18" s="196"/>
      <c r="D18" s="196"/>
      <c r="E18" s="196"/>
      <c r="F18" s="196"/>
      <c r="G18" s="196"/>
      <c r="H18" s="196"/>
    </row>
    <row r="19" spans="1:8" ht="30" customHeight="1">
      <c r="A19" s="214"/>
      <c r="B19" s="215"/>
      <c r="C19" s="215"/>
      <c r="D19" s="215"/>
      <c r="E19" s="215"/>
      <c r="F19" s="215"/>
      <c r="G19" s="215"/>
      <c r="H19" s="216"/>
    </row>
    <row r="20" spans="1:8" ht="37.5" customHeight="1">
      <c r="A20" s="200" t="s">
        <v>178</v>
      </c>
      <c r="B20" s="200"/>
      <c r="C20" s="200"/>
      <c r="D20" s="200"/>
      <c r="E20" s="200"/>
      <c r="F20" s="200"/>
      <c r="G20" s="200"/>
      <c r="H20" s="200"/>
    </row>
    <row r="21" spans="1:8" ht="117" customHeight="1">
      <c r="A21" s="197" t="s">
        <v>34</v>
      </c>
      <c r="B21" s="197"/>
      <c r="C21" s="197"/>
      <c r="D21" s="197"/>
      <c r="E21" s="197"/>
      <c r="F21" s="197"/>
      <c r="G21" s="197"/>
      <c r="H21" s="197"/>
    </row>
    <row r="22" spans="1:8" ht="117" customHeight="1">
      <c r="A22" s="14" t="s">
        <v>98</v>
      </c>
      <c r="B22" s="196" t="s">
        <v>108</v>
      </c>
      <c r="C22" s="196"/>
      <c r="D22" s="196"/>
      <c r="E22" s="196"/>
      <c r="F22" s="196"/>
      <c r="G22" s="196"/>
      <c r="H22" s="196"/>
    </row>
    <row r="23" spans="1:8" ht="167.1" customHeight="1">
      <c r="A23" s="14" t="s">
        <v>83</v>
      </c>
      <c r="B23" s="197" t="s">
        <v>118</v>
      </c>
      <c r="C23" s="197"/>
      <c r="D23" s="197"/>
      <c r="E23" s="197"/>
      <c r="F23" s="197"/>
      <c r="G23" s="197"/>
      <c r="H23" s="197"/>
    </row>
    <row r="24" spans="1:8" ht="69.75" customHeight="1">
      <c r="A24" s="14" t="s">
        <v>184</v>
      </c>
      <c r="B24" s="197" t="s">
        <v>119</v>
      </c>
      <c r="C24" s="197"/>
      <c r="D24" s="197"/>
      <c r="E24" s="197"/>
      <c r="F24" s="197"/>
      <c r="G24" s="197"/>
      <c r="H24" s="197"/>
    </row>
    <row r="25" spans="1:8" ht="60" customHeight="1">
      <c r="A25" s="14" t="s">
        <v>185</v>
      </c>
      <c r="B25" s="197" t="s">
        <v>121</v>
      </c>
      <c r="C25" s="197"/>
      <c r="D25" s="197"/>
      <c r="E25" s="197"/>
      <c r="F25" s="197"/>
      <c r="G25" s="197"/>
      <c r="H25" s="197"/>
    </row>
    <row r="26" spans="1:8" ht="24.75" customHeight="1">
      <c r="A26" s="15" t="s">
        <v>85</v>
      </c>
      <c r="B26" s="198" t="s">
        <v>120</v>
      </c>
      <c r="C26" s="198"/>
      <c r="D26" s="198"/>
      <c r="E26" s="198"/>
      <c r="F26" s="198"/>
      <c r="G26" s="198"/>
      <c r="H26" s="198"/>
    </row>
    <row r="27" spans="1:8" ht="26.25" customHeight="1">
      <c r="A27" s="15" t="s">
        <v>86</v>
      </c>
      <c r="B27" s="198" t="s">
        <v>100</v>
      </c>
      <c r="C27" s="198"/>
      <c r="D27" s="198"/>
      <c r="E27" s="198"/>
      <c r="F27" s="198"/>
      <c r="G27" s="198"/>
      <c r="H27" s="198"/>
    </row>
    <row r="28" spans="1:8" ht="53.25" customHeight="1">
      <c r="A28" s="14" t="s">
        <v>165</v>
      </c>
      <c r="B28" s="197" t="s">
        <v>171</v>
      </c>
      <c r="C28" s="197"/>
      <c r="D28" s="197"/>
      <c r="E28" s="197"/>
      <c r="F28" s="197"/>
      <c r="G28" s="197"/>
      <c r="H28" s="197"/>
    </row>
    <row r="29" spans="1:8" ht="45" customHeight="1">
      <c r="A29" s="14" t="s">
        <v>167</v>
      </c>
      <c r="B29" s="192" t="s">
        <v>172</v>
      </c>
      <c r="C29" s="193"/>
      <c r="D29" s="193"/>
      <c r="E29" s="193"/>
      <c r="F29" s="193"/>
      <c r="G29" s="193"/>
      <c r="H29" s="194"/>
    </row>
    <row r="30" spans="1:8" ht="45" customHeight="1">
      <c r="A30" s="14" t="s">
        <v>166</v>
      </c>
      <c r="B30" s="192" t="s">
        <v>173</v>
      </c>
      <c r="C30" s="193"/>
      <c r="D30" s="193"/>
      <c r="E30" s="193"/>
      <c r="F30" s="193"/>
      <c r="G30" s="193"/>
      <c r="H30" s="194"/>
    </row>
    <row r="31" spans="1:8" ht="45" customHeight="1">
      <c r="A31" s="14" t="s">
        <v>156</v>
      </c>
      <c r="B31" s="192" t="s">
        <v>174</v>
      </c>
      <c r="C31" s="193"/>
      <c r="D31" s="193"/>
      <c r="E31" s="193"/>
      <c r="F31" s="193"/>
      <c r="G31" s="193"/>
      <c r="H31" s="194"/>
    </row>
    <row r="32" spans="1:8" ht="33" customHeight="1">
      <c r="A32" s="15" t="s">
        <v>186</v>
      </c>
      <c r="B32" s="197" t="s">
        <v>122</v>
      </c>
      <c r="C32" s="197"/>
      <c r="D32" s="197"/>
      <c r="E32" s="197"/>
      <c r="F32" s="197"/>
      <c r="G32" s="197"/>
      <c r="H32" s="197"/>
    </row>
    <row r="33" spans="1:8" ht="39" customHeight="1">
      <c r="A33" s="14" t="s">
        <v>87</v>
      </c>
      <c r="B33" s="198" t="s">
        <v>175</v>
      </c>
      <c r="C33" s="198"/>
      <c r="D33" s="198"/>
      <c r="E33" s="198"/>
      <c r="F33" s="198"/>
      <c r="G33" s="198"/>
      <c r="H33" s="198"/>
    </row>
    <row r="34" spans="1:8" ht="39" customHeight="1">
      <c r="A34" s="200" t="s">
        <v>217</v>
      </c>
      <c r="B34" s="200"/>
      <c r="C34" s="200"/>
      <c r="D34" s="200"/>
      <c r="E34" s="200"/>
      <c r="F34" s="200"/>
      <c r="G34" s="200"/>
      <c r="H34" s="200"/>
    </row>
    <row r="35" spans="1:8" ht="79.5" customHeight="1">
      <c r="A35" s="189" t="s">
        <v>218</v>
      </c>
      <c r="B35" s="190"/>
      <c r="C35" s="190"/>
      <c r="D35" s="190"/>
      <c r="E35" s="190"/>
      <c r="F35" s="190"/>
      <c r="G35" s="190"/>
      <c r="H35" s="191"/>
    </row>
    <row r="36" spans="1:8" ht="33" customHeight="1">
      <c r="A36" s="14" t="s">
        <v>26</v>
      </c>
      <c r="B36" s="197" t="s">
        <v>145</v>
      </c>
      <c r="C36" s="197"/>
      <c r="D36" s="197"/>
      <c r="E36" s="197"/>
      <c r="F36" s="197"/>
      <c r="G36" s="197"/>
      <c r="H36" s="197"/>
    </row>
    <row r="37" spans="1:8" ht="33" customHeight="1">
      <c r="A37" s="14" t="s">
        <v>27</v>
      </c>
      <c r="B37" s="197" t="s">
        <v>146</v>
      </c>
      <c r="C37" s="197"/>
      <c r="D37" s="197"/>
      <c r="E37" s="197"/>
      <c r="F37" s="197"/>
      <c r="G37" s="197"/>
      <c r="H37" s="197"/>
    </row>
    <row r="38" spans="1:8" ht="33" customHeight="1">
      <c r="A38" s="22"/>
      <c r="B38" s="23"/>
      <c r="C38" s="23"/>
      <c r="D38" s="23"/>
      <c r="E38" s="23"/>
      <c r="F38" s="23"/>
      <c r="G38" s="23"/>
      <c r="H38" s="24"/>
    </row>
    <row r="39" spans="1:8" ht="34.5" customHeight="1">
      <c r="A39" s="200" t="s">
        <v>179</v>
      </c>
      <c r="B39" s="200"/>
      <c r="C39" s="200"/>
      <c r="D39" s="200"/>
      <c r="E39" s="200"/>
      <c r="F39" s="200"/>
      <c r="G39" s="200"/>
      <c r="H39" s="200"/>
    </row>
    <row r="40" spans="1:8" ht="34.5" customHeight="1">
      <c r="A40" s="14" t="s">
        <v>10</v>
      </c>
      <c r="B40" s="197" t="s">
        <v>123</v>
      </c>
      <c r="C40" s="197"/>
      <c r="D40" s="197"/>
      <c r="E40" s="197"/>
      <c r="F40" s="197"/>
      <c r="G40" s="197"/>
      <c r="H40" s="197"/>
    </row>
    <row r="41" spans="1:8" ht="29.25" customHeight="1">
      <c r="A41" s="14" t="s">
        <v>11</v>
      </c>
      <c r="B41" s="197" t="s">
        <v>124</v>
      </c>
      <c r="C41" s="197"/>
      <c r="D41" s="197"/>
      <c r="E41" s="197"/>
      <c r="F41" s="197"/>
      <c r="G41" s="197"/>
      <c r="H41" s="197"/>
    </row>
    <row r="42" spans="1:8" ht="42" customHeight="1">
      <c r="A42" s="14" t="s">
        <v>147</v>
      </c>
      <c r="B42" s="197" t="s">
        <v>195</v>
      </c>
      <c r="C42" s="197"/>
      <c r="D42" s="197"/>
      <c r="E42" s="197"/>
      <c r="F42" s="197"/>
      <c r="G42" s="197"/>
      <c r="H42" s="197"/>
    </row>
    <row r="43" spans="1:8" ht="42" customHeight="1">
      <c r="A43" s="14" t="s">
        <v>197</v>
      </c>
      <c r="B43" s="192" t="s">
        <v>198</v>
      </c>
      <c r="C43" s="193"/>
      <c r="D43" s="193"/>
      <c r="E43" s="193"/>
      <c r="F43" s="193"/>
      <c r="G43" s="193"/>
      <c r="H43" s="194"/>
    </row>
    <row r="44" spans="1:8" ht="42" customHeight="1">
      <c r="A44" s="14" t="s">
        <v>148</v>
      </c>
      <c r="B44" s="192" t="s">
        <v>199</v>
      </c>
      <c r="C44" s="193"/>
      <c r="D44" s="193"/>
      <c r="E44" s="193"/>
      <c r="F44" s="193"/>
      <c r="G44" s="193"/>
      <c r="H44" s="194"/>
    </row>
    <row r="45" spans="1:8" ht="42" customHeight="1">
      <c r="A45" s="14" t="s">
        <v>200</v>
      </c>
      <c r="B45" s="192" t="s">
        <v>202</v>
      </c>
      <c r="C45" s="193"/>
      <c r="D45" s="193"/>
      <c r="E45" s="193"/>
      <c r="F45" s="193"/>
      <c r="G45" s="193"/>
      <c r="H45" s="194"/>
    </row>
    <row r="46" spans="1:8" ht="86.1" customHeight="1">
      <c r="A46" s="16" t="s">
        <v>204</v>
      </c>
      <c r="B46" s="203" t="s">
        <v>125</v>
      </c>
      <c r="C46" s="203"/>
      <c r="D46" s="203"/>
      <c r="E46" s="203"/>
      <c r="F46" s="203"/>
      <c r="G46" s="203"/>
      <c r="H46" s="203"/>
    </row>
    <row r="47" spans="1:8" ht="39.75" customHeight="1">
      <c r="A47" s="16" t="s">
        <v>211</v>
      </c>
      <c r="B47" s="211" t="s">
        <v>219</v>
      </c>
      <c r="C47" s="212"/>
      <c r="D47" s="212"/>
      <c r="E47" s="212"/>
      <c r="F47" s="212"/>
      <c r="G47" s="212"/>
      <c r="H47" s="213"/>
    </row>
    <row r="48" spans="1:8" ht="31.5" customHeight="1">
      <c r="A48" s="16" t="s">
        <v>12</v>
      </c>
      <c r="B48" s="203" t="s">
        <v>203</v>
      </c>
      <c r="C48" s="203"/>
      <c r="D48" s="203"/>
      <c r="E48" s="203"/>
      <c r="F48" s="203"/>
      <c r="G48" s="203"/>
      <c r="H48" s="203"/>
    </row>
    <row r="49" spans="1:8" ht="30">
      <c r="A49" s="16" t="s">
        <v>205</v>
      </c>
      <c r="B49" s="203" t="s">
        <v>126</v>
      </c>
      <c r="C49" s="203"/>
      <c r="D49" s="203"/>
      <c r="E49" s="203"/>
      <c r="F49" s="203"/>
      <c r="G49" s="203"/>
      <c r="H49" s="203"/>
    </row>
    <row r="50" spans="1:8" ht="43.5" customHeight="1">
      <c r="A50" s="16" t="s">
        <v>14</v>
      </c>
      <c r="B50" s="203" t="s">
        <v>127</v>
      </c>
      <c r="C50" s="203"/>
      <c r="D50" s="203"/>
      <c r="E50" s="203"/>
      <c r="F50" s="203"/>
      <c r="G50" s="203"/>
      <c r="H50" s="203"/>
    </row>
    <row r="51" spans="1:8" ht="40.5" customHeight="1">
      <c r="A51" s="16" t="s">
        <v>15</v>
      </c>
      <c r="B51" s="203" t="s">
        <v>128</v>
      </c>
      <c r="C51" s="203"/>
      <c r="D51" s="203"/>
      <c r="E51" s="203"/>
      <c r="F51" s="203"/>
      <c r="G51" s="203"/>
      <c r="H51" s="203"/>
    </row>
    <row r="52" spans="1:8" ht="75.75" customHeight="1">
      <c r="A52" s="17" t="s">
        <v>16</v>
      </c>
      <c r="B52" s="199" t="s">
        <v>129</v>
      </c>
      <c r="C52" s="199"/>
      <c r="D52" s="199"/>
      <c r="E52" s="199"/>
      <c r="F52" s="199"/>
      <c r="G52" s="199"/>
      <c r="H52" s="199"/>
    </row>
    <row r="53" spans="1:8" ht="41.25" customHeight="1">
      <c r="A53" s="17" t="s">
        <v>17</v>
      </c>
      <c r="B53" s="199" t="s">
        <v>130</v>
      </c>
      <c r="C53" s="199"/>
      <c r="D53" s="199"/>
      <c r="E53" s="199"/>
      <c r="F53" s="199"/>
      <c r="G53" s="199"/>
      <c r="H53" s="199"/>
    </row>
    <row r="54" spans="1:8" ht="47.45" customHeight="1">
      <c r="A54" s="17" t="s">
        <v>163</v>
      </c>
      <c r="B54" s="199" t="s">
        <v>131</v>
      </c>
      <c r="C54" s="199"/>
      <c r="D54" s="199"/>
      <c r="E54" s="199"/>
      <c r="F54" s="199"/>
      <c r="G54" s="199"/>
      <c r="H54" s="199"/>
    </row>
    <row r="55" spans="1:8" ht="57.6" customHeight="1">
      <c r="A55" s="17" t="s">
        <v>35</v>
      </c>
      <c r="B55" s="199" t="s">
        <v>132</v>
      </c>
      <c r="C55" s="199"/>
      <c r="D55" s="199"/>
      <c r="E55" s="199"/>
      <c r="F55" s="199"/>
      <c r="G55" s="199"/>
      <c r="H55" s="199"/>
    </row>
    <row r="56" spans="1:8" ht="31.5" customHeight="1">
      <c r="A56" s="17" t="s">
        <v>103</v>
      </c>
      <c r="B56" s="199" t="s">
        <v>133</v>
      </c>
      <c r="C56" s="199"/>
      <c r="D56" s="199"/>
      <c r="E56" s="199"/>
      <c r="F56" s="199"/>
      <c r="G56" s="199"/>
      <c r="H56" s="199"/>
    </row>
    <row r="57" spans="1:8" ht="70.5" customHeight="1">
      <c r="A57" s="17" t="s">
        <v>104</v>
      </c>
      <c r="B57" s="199" t="s">
        <v>134</v>
      </c>
      <c r="C57" s="199"/>
      <c r="D57" s="199"/>
      <c r="E57" s="199"/>
      <c r="F57" s="199"/>
      <c r="G57" s="199"/>
      <c r="H57" s="199"/>
    </row>
    <row r="58" spans="1:8" ht="33.75" customHeight="1">
      <c r="A58" s="204"/>
      <c r="B58" s="204"/>
      <c r="C58" s="204"/>
      <c r="D58" s="204"/>
      <c r="E58" s="204"/>
      <c r="F58" s="204"/>
      <c r="G58" s="204"/>
      <c r="H58" s="205"/>
    </row>
    <row r="59" spans="1:8" ht="32.25" customHeight="1">
      <c r="A59" s="195" t="s">
        <v>181</v>
      </c>
      <c r="B59" s="195"/>
      <c r="C59" s="195"/>
      <c r="D59" s="195"/>
      <c r="E59" s="195"/>
      <c r="F59" s="195"/>
      <c r="G59" s="195"/>
      <c r="H59" s="195"/>
    </row>
    <row r="60" spans="1:8" ht="34.5" customHeight="1">
      <c r="A60" s="14" t="s">
        <v>22</v>
      </c>
      <c r="B60" s="201" t="s">
        <v>140</v>
      </c>
      <c r="C60" s="201"/>
      <c r="D60" s="201"/>
      <c r="E60" s="201"/>
      <c r="F60" s="201"/>
      <c r="G60" s="201"/>
      <c r="H60" s="201"/>
    </row>
    <row r="61" spans="1:8" ht="60" customHeight="1">
      <c r="A61" s="14" t="s">
        <v>31</v>
      </c>
      <c r="B61" s="210" t="s">
        <v>141</v>
      </c>
      <c r="C61" s="210"/>
      <c r="D61" s="210"/>
      <c r="E61" s="210"/>
      <c r="F61" s="210"/>
      <c r="G61" s="210"/>
      <c r="H61" s="210"/>
    </row>
    <row r="62" spans="1:8" ht="41.25" customHeight="1">
      <c r="A62" s="14" t="s">
        <v>206</v>
      </c>
      <c r="B62" s="207" t="s">
        <v>207</v>
      </c>
      <c r="C62" s="208"/>
      <c r="D62" s="208"/>
      <c r="E62" s="208"/>
      <c r="F62" s="208"/>
      <c r="G62" s="208"/>
      <c r="H62" s="209"/>
    </row>
    <row r="63" spans="1:8" ht="42" customHeight="1">
      <c r="A63" s="14" t="s">
        <v>23</v>
      </c>
      <c r="B63" s="197" t="s">
        <v>142</v>
      </c>
      <c r="C63" s="197"/>
      <c r="D63" s="197"/>
      <c r="E63" s="197"/>
      <c r="F63" s="197"/>
      <c r="G63" s="197"/>
      <c r="H63" s="197"/>
    </row>
    <row r="64" spans="1:8" ht="31.5" customHeight="1">
      <c r="A64" s="14" t="s">
        <v>24</v>
      </c>
      <c r="B64" s="201" t="s">
        <v>143</v>
      </c>
      <c r="C64" s="201"/>
      <c r="D64" s="201"/>
      <c r="E64" s="201"/>
      <c r="F64" s="201"/>
      <c r="G64" s="201"/>
      <c r="H64" s="201"/>
    </row>
    <row r="65" spans="1:8" ht="45.75" customHeight="1">
      <c r="A65" s="14" t="s">
        <v>25</v>
      </c>
      <c r="B65" s="201" t="s">
        <v>144</v>
      </c>
      <c r="C65" s="201"/>
      <c r="D65" s="201"/>
      <c r="E65" s="201"/>
      <c r="F65" s="201"/>
      <c r="G65" s="201"/>
      <c r="H65" s="201"/>
    </row>
    <row r="66" spans="1:8" ht="30.75" customHeight="1">
      <c r="A66" s="206"/>
      <c r="B66" s="206"/>
      <c r="C66" s="206"/>
      <c r="D66" s="206"/>
      <c r="E66" s="206"/>
      <c r="F66" s="206"/>
      <c r="G66" s="206"/>
      <c r="H66" s="206"/>
    </row>
    <row r="67" spans="1:8" ht="34.5" customHeight="1">
      <c r="A67" s="195" t="s">
        <v>180</v>
      </c>
      <c r="B67" s="195"/>
      <c r="C67" s="195"/>
      <c r="D67" s="195"/>
      <c r="E67" s="195"/>
      <c r="F67" s="195"/>
      <c r="G67" s="195"/>
      <c r="H67" s="195"/>
    </row>
    <row r="68" spans="1:8" ht="39.75" customHeight="1">
      <c r="A68" s="17" t="s">
        <v>19</v>
      </c>
      <c r="B68" s="201" t="s">
        <v>135</v>
      </c>
      <c r="C68" s="201"/>
      <c r="D68" s="201"/>
      <c r="E68" s="201"/>
      <c r="F68" s="201"/>
      <c r="G68" s="201"/>
      <c r="H68" s="201"/>
    </row>
    <row r="69" spans="1:8" ht="39.75" customHeight="1">
      <c r="A69" s="17" t="s">
        <v>13</v>
      </c>
      <c r="B69" s="201" t="s">
        <v>136</v>
      </c>
      <c r="C69" s="201"/>
      <c r="D69" s="201"/>
      <c r="E69" s="201"/>
      <c r="F69" s="201"/>
      <c r="G69" s="201"/>
      <c r="H69" s="201"/>
    </row>
    <row r="70" spans="1:8" ht="42" customHeight="1">
      <c r="A70" s="17" t="s">
        <v>18</v>
      </c>
      <c r="B70" s="199" t="s">
        <v>137</v>
      </c>
      <c r="C70" s="199"/>
      <c r="D70" s="199"/>
      <c r="E70" s="199"/>
      <c r="F70" s="199"/>
      <c r="G70" s="199"/>
      <c r="H70" s="199"/>
    </row>
    <row r="71" spans="1:8" ht="33.75" customHeight="1">
      <c r="A71" s="17" t="s">
        <v>20</v>
      </c>
      <c r="B71" s="201" t="s">
        <v>138</v>
      </c>
      <c r="C71" s="201"/>
      <c r="D71" s="201"/>
      <c r="E71" s="201"/>
      <c r="F71" s="201"/>
      <c r="G71" s="201"/>
      <c r="H71" s="201"/>
    </row>
    <row r="72" spans="1:8" ht="33" customHeight="1">
      <c r="A72" s="17" t="s">
        <v>21</v>
      </c>
      <c r="B72" s="201" t="s">
        <v>139</v>
      </c>
      <c r="C72" s="201"/>
      <c r="D72" s="201"/>
      <c r="E72" s="201"/>
      <c r="F72" s="201"/>
      <c r="G72" s="201"/>
      <c r="H72" s="201"/>
    </row>
    <row r="73" spans="1:8" ht="33.75" customHeight="1">
      <c r="A73" s="202"/>
      <c r="B73" s="202"/>
      <c r="C73" s="202"/>
      <c r="D73" s="202"/>
      <c r="E73" s="202"/>
      <c r="F73" s="202"/>
      <c r="G73" s="202"/>
      <c r="H73" s="202"/>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6"/>
  <sheetViews>
    <sheetView tabSelected="1" topLeftCell="Y7" zoomScale="60" zoomScaleNormal="60" workbookViewId="0">
      <pane ySplit="2" topLeftCell="A21" activePane="bottomLeft" state="frozen"/>
      <selection activeCell="K7" sqref="K7"/>
      <selection pane="bottomLeft" activeCell="AF32" sqref="AF32"/>
    </sheetView>
  </sheetViews>
  <sheetFormatPr baseColWidth="10" defaultColWidth="11.375" defaultRowHeight="18"/>
  <cols>
    <col min="1" max="2" width="26.375" style="1" customWidth="1"/>
    <col min="3" max="4" width="22.375" style="1" customWidth="1"/>
    <col min="5" max="5" width="23.125" style="1" customWidth="1"/>
    <col min="6" max="6" width="27" style="21" customWidth="1"/>
    <col min="7" max="7" width="23.625" style="1" customWidth="1"/>
    <col min="8" max="8" width="27.125" style="1" customWidth="1"/>
    <col min="9" max="9" width="27.625" style="1" customWidth="1"/>
    <col min="10" max="10" width="31.125" style="1" customWidth="1"/>
    <col min="11" max="12" width="35.125" style="4" customWidth="1"/>
    <col min="13" max="13" width="26.875" style="4" customWidth="1"/>
    <col min="14" max="14" width="40.625" style="4" customWidth="1"/>
    <col min="15" max="15" width="27.375" style="5" customWidth="1"/>
    <col min="16" max="16" width="27.375" style="162" customWidth="1"/>
    <col min="17" max="17" width="27.375" style="5" customWidth="1"/>
    <col min="18" max="19" width="27.375" style="162" customWidth="1"/>
    <col min="20" max="25" width="27.375" style="5" customWidth="1"/>
    <col min="26" max="30" width="30.125" style="1" customWidth="1"/>
    <col min="31" max="31" width="26.25" style="1" customWidth="1"/>
    <col min="32" max="32" width="30.125" style="1" customWidth="1"/>
    <col min="33" max="33" width="27.375" style="1" customWidth="1"/>
    <col min="34" max="34" width="0" style="1" hidden="1" customWidth="1"/>
    <col min="35" max="16384" width="11.375" style="1"/>
  </cols>
  <sheetData>
    <row r="1" spans="1:34" s="156" customFormat="1" ht="18" customHeight="1">
      <c r="A1" s="226"/>
      <c r="B1" s="226"/>
      <c r="C1" s="227" t="s">
        <v>1</v>
      </c>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155" t="s">
        <v>221</v>
      </c>
    </row>
    <row r="2" spans="1:34" s="156" customFormat="1" ht="18" customHeight="1">
      <c r="A2" s="226"/>
      <c r="B2" s="226"/>
      <c r="C2" s="227" t="s">
        <v>2</v>
      </c>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9"/>
      <c r="AF2" s="155" t="s">
        <v>3</v>
      </c>
    </row>
    <row r="3" spans="1:34" s="156" customFormat="1" ht="18" customHeight="1">
      <c r="A3" s="226"/>
      <c r="B3" s="226"/>
      <c r="C3" s="227" t="s">
        <v>4</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9"/>
      <c r="AF3" s="155" t="s">
        <v>220</v>
      </c>
    </row>
    <row r="4" spans="1:34" s="156" customFormat="1" ht="18" customHeight="1">
      <c r="A4" s="226"/>
      <c r="B4" s="226"/>
      <c r="C4" s="227" t="s">
        <v>505</v>
      </c>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9"/>
      <c r="AF4" s="155" t="s">
        <v>223</v>
      </c>
    </row>
    <row r="5" spans="1:34" ht="26.25">
      <c r="A5" s="220" t="s">
        <v>169</v>
      </c>
      <c r="B5" s="220"/>
      <c r="C5" s="223" t="s">
        <v>499</v>
      </c>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157"/>
    </row>
    <row r="6" spans="1:34" ht="15">
      <c r="A6" s="221" t="s">
        <v>159</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row>
    <row r="7" spans="1:34" ht="15">
      <c r="A7" s="225" t="s">
        <v>500</v>
      </c>
      <c r="B7" s="225"/>
      <c r="C7" s="225"/>
      <c r="D7" s="225"/>
      <c r="E7" s="225"/>
      <c r="F7" s="225"/>
      <c r="G7" s="225"/>
      <c r="H7" s="225"/>
      <c r="I7" s="225"/>
      <c r="J7" s="225"/>
      <c r="K7" s="225"/>
      <c r="L7" s="225"/>
      <c r="M7" s="225"/>
      <c r="N7" s="225"/>
      <c r="O7" s="225"/>
      <c r="P7" s="225" t="s">
        <v>501</v>
      </c>
      <c r="Q7" s="225"/>
      <c r="R7" s="225"/>
      <c r="S7" s="225"/>
      <c r="T7" s="225" t="s">
        <v>502</v>
      </c>
      <c r="U7" s="225"/>
      <c r="V7" s="225"/>
      <c r="W7" s="225"/>
      <c r="X7" s="225"/>
      <c r="Y7" s="225" t="s">
        <v>503</v>
      </c>
      <c r="Z7" s="225"/>
      <c r="AA7" s="225"/>
      <c r="AB7" s="225"/>
      <c r="AC7" s="225" t="s">
        <v>504</v>
      </c>
      <c r="AD7" s="225"/>
      <c r="AE7" s="225"/>
      <c r="AF7" s="225"/>
    </row>
    <row r="8" spans="1:34" s="3" customFormat="1" ht="64.5" customHeight="1">
      <c r="A8" s="2" t="s">
        <v>92</v>
      </c>
      <c r="B8" s="2" t="s">
        <v>164</v>
      </c>
      <c r="C8" s="2" t="s">
        <v>155</v>
      </c>
      <c r="D8" s="2" t="s">
        <v>28</v>
      </c>
      <c r="E8" s="2" t="s">
        <v>101</v>
      </c>
      <c r="F8" s="2" t="s">
        <v>7</v>
      </c>
      <c r="G8" s="2" t="s">
        <v>192</v>
      </c>
      <c r="H8" s="2" t="s">
        <v>33</v>
      </c>
      <c r="I8" s="2" t="s">
        <v>8</v>
      </c>
      <c r="J8" s="20" t="s">
        <v>154</v>
      </c>
      <c r="K8" s="2" t="s">
        <v>97</v>
      </c>
      <c r="L8" s="2" t="s">
        <v>96</v>
      </c>
      <c r="M8" s="2" t="s">
        <v>176</v>
      </c>
      <c r="N8" s="2" t="s">
        <v>9</v>
      </c>
      <c r="O8" s="2" t="s">
        <v>30</v>
      </c>
      <c r="P8" s="158" t="s">
        <v>495</v>
      </c>
      <c r="Q8" s="2" t="s">
        <v>161</v>
      </c>
      <c r="R8" s="158" t="s">
        <v>162</v>
      </c>
      <c r="S8" s="158" t="s">
        <v>160</v>
      </c>
      <c r="T8" s="2" t="s">
        <v>427</v>
      </c>
      <c r="U8" s="158" t="s">
        <v>496</v>
      </c>
      <c r="V8" s="158" t="s">
        <v>497</v>
      </c>
      <c r="W8" s="158" t="s">
        <v>498</v>
      </c>
      <c r="X8" s="158" t="s">
        <v>428</v>
      </c>
      <c r="Y8" s="158" t="s">
        <v>506</v>
      </c>
      <c r="Z8" s="158" t="s">
        <v>509</v>
      </c>
      <c r="AA8" s="158" t="s">
        <v>507</v>
      </c>
      <c r="AB8" s="158" t="s">
        <v>508</v>
      </c>
      <c r="AC8" s="166" t="s">
        <v>429</v>
      </c>
      <c r="AD8" s="166" t="s">
        <v>430</v>
      </c>
      <c r="AE8" s="166" t="s">
        <v>431</v>
      </c>
      <c r="AF8" s="166" t="s">
        <v>432</v>
      </c>
      <c r="AG8" s="19"/>
    </row>
    <row r="9" spans="1:34" ht="60" customHeight="1">
      <c r="A9" s="141" t="s">
        <v>383</v>
      </c>
      <c r="B9" s="142" t="s">
        <v>384</v>
      </c>
      <c r="C9" s="65" t="s">
        <v>285</v>
      </c>
      <c r="D9" s="65" t="s">
        <v>286</v>
      </c>
      <c r="E9" s="65" t="s">
        <v>287</v>
      </c>
      <c r="F9" s="117" t="s">
        <v>301</v>
      </c>
      <c r="G9" s="123" t="s">
        <v>382</v>
      </c>
      <c r="H9" s="122" t="s">
        <v>302</v>
      </c>
      <c r="I9" s="51" t="s">
        <v>320</v>
      </c>
      <c r="J9" s="122" t="s">
        <v>305</v>
      </c>
      <c r="K9" s="50" t="s">
        <v>309</v>
      </c>
      <c r="L9" s="49">
        <f>Q9/O9</f>
        <v>0.25</v>
      </c>
      <c r="M9" s="123" t="s">
        <v>187</v>
      </c>
      <c r="N9" s="117" t="s">
        <v>260</v>
      </c>
      <c r="O9" s="48">
        <v>60</v>
      </c>
      <c r="P9" s="160">
        <v>15</v>
      </c>
      <c r="Q9" s="122">
        <v>15</v>
      </c>
      <c r="R9" s="78">
        <v>15</v>
      </c>
      <c r="S9" s="78">
        <v>15</v>
      </c>
      <c r="T9" s="48">
        <v>17.672999999999998</v>
      </c>
      <c r="U9" s="48">
        <f ca="1">+Y9+Z9+AA9+AB9</f>
        <v>54.304000000000002</v>
      </c>
      <c r="V9" s="48"/>
      <c r="W9" s="48"/>
      <c r="X9" s="48">
        <f ca="1">+T9+U9+V9+W9</f>
        <v>71.977000000000004</v>
      </c>
      <c r="Y9" s="122">
        <v>10.196</v>
      </c>
      <c r="Z9" s="123">
        <v>22.79</v>
      </c>
      <c r="AA9" s="178">
        <v>21.318000000000001</v>
      </c>
      <c r="AB9" s="122"/>
      <c r="AC9" s="81">
        <f>+IF((U9/Q9)&gt;100%,100%,(U9/Q9))*L9</f>
        <v>0.25</v>
      </c>
      <c r="AD9" s="81">
        <f>+IF(((X9)/O9)&gt;100%,100%,((X9)/O9))*L9</f>
        <v>0.25</v>
      </c>
      <c r="AE9" s="81">
        <f>+IF(((U9)/Q9)&gt;100%,100%,((U9)/Q9))</f>
        <v>1</v>
      </c>
      <c r="AF9" s="81">
        <f>+IF(((X9)/O9)&gt;100%,100%,((X9))/O9)</f>
        <v>1</v>
      </c>
    </row>
    <row r="10" spans="1:34" ht="60" customHeight="1">
      <c r="A10" s="141" t="s">
        <v>383</v>
      </c>
      <c r="B10" s="142" t="s">
        <v>384</v>
      </c>
      <c r="C10" s="65" t="s">
        <v>285</v>
      </c>
      <c r="D10" s="65" t="s">
        <v>286</v>
      </c>
      <c r="E10" s="65" t="s">
        <v>288</v>
      </c>
      <c r="F10" s="117" t="s">
        <v>301</v>
      </c>
      <c r="G10" s="123" t="s">
        <v>382</v>
      </c>
      <c r="H10" s="122" t="s">
        <v>303</v>
      </c>
      <c r="I10" s="51" t="s">
        <v>320</v>
      </c>
      <c r="J10" s="122" t="s">
        <v>305</v>
      </c>
      <c r="K10" s="50" t="s">
        <v>310</v>
      </c>
      <c r="L10" s="49">
        <f>Q10/O10</f>
        <v>0.25</v>
      </c>
      <c r="M10" s="123" t="s">
        <v>187</v>
      </c>
      <c r="N10" s="117" t="s">
        <v>259</v>
      </c>
      <c r="O10" s="48">
        <v>4</v>
      </c>
      <c r="P10" s="160">
        <v>1</v>
      </c>
      <c r="Q10" s="122">
        <v>1</v>
      </c>
      <c r="R10" s="78">
        <v>1</v>
      </c>
      <c r="S10" s="78">
        <v>1</v>
      </c>
      <c r="T10" s="122">
        <v>40.545400000000001</v>
      </c>
      <c r="U10" s="48">
        <f ca="1">+Y10+Z10+AA10+AB10</f>
        <v>72.322200000000009</v>
      </c>
      <c r="V10" s="122"/>
      <c r="W10" s="122"/>
      <c r="X10" s="48">
        <f t="shared" ref="X10:X26" si="0">+T10+U10+V10+W10</f>
        <v>112.86760000000001</v>
      </c>
      <c r="Y10" s="122">
        <v>2.1442000000000001</v>
      </c>
      <c r="Z10" s="123">
        <v>30.702000000000002</v>
      </c>
      <c r="AA10" s="178">
        <v>39.475999999999999</v>
      </c>
      <c r="AB10" s="122"/>
      <c r="AC10" s="81">
        <f>+IF((U10/Q10)&gt;100%,100%,(U10/Q10))*L10</f>
        <v>0.25</v>
      </c>
      <c r="AD10" s="81">
        <f>+IF(((X10)/O10)&gt;100%,100%,((X10)/O10))*L10</f>
        <v>0.25</v>
      </c>
      <c r="AE10" s="81">
        <f>+IF(((U10)/Q10)&gt;100%,100%,((U10)/Q10))</f>
        <v>1</v>
      </c>
      <c r="AF10" s="81">
        <f>+IF(((X10)/O10)&gt;100%,100%,((X10))/O10)</f>
        <v>1</v>
      </c>
      <c r="AH10" s="1" t="s">
        <v>187</v>
      </c>
    </row>
    <row r="11" spans="1:34" ht="60" customHeight="1">
      <c r="A11" s="141" t="s">
        <v>383</v>
      </c>
      <c r="B11" s="142" t="s">
        <v>384</v>
      </c>
      <c r="C11" s="65" t="s">
        <v>285</v>
      </c>
      <c r="D11" s="65" t="s">
        <v>286</v>
      </c>
      <c r="E11" s="65" t="s">
        <v>289</v>
      </c>
      <c r="F11" s="117" t="s">
        <v>301</v>
      </c>
      <c r="G11" s="123" t="s">
        <v>382</v>
      </c>
      <c r="H11" s="122" t="s">
        <v>290</v>
      </c>
      <c r="I11" s="51" t="s">
        <v>320</v>
      </c>
      <c r="J11" s="123" t="s">
        <v>306</v>
      </c>
      <c r="K11" s="50" t="s">
        <v>311</v>
      </c>
      <c r="L11" s="49">
        <v>0.25</v>
      </c>
      <c r="M11" s="123" t="s">
        <v>187</v>
      </c>
      <c r="N11" s="117" t="s">
        <v>379</v>
      </c>
      <c r="O11" s="98">
        <v>1</v>
      </c>
      <c r="P11" s="161"/>
      <c r="Q11" s="122">
        <v>1.75</v>
      </c>
      <c r="R11" s="78">
        <v>1.75</v>
      </c>
      <c r="S11" s="78">
        <v>1.75</v>
      </c>
      <c r="T11" s="48">
        <v>2.65</v>
      </c>
      <c r="U11" s="48">
        <f t="shared" ref="U10:U12" si="1">+Y11+Z11+AA11+AB11</f>
        <v>11.0031</v>
      </c>
      <c r="V11" s="48"/>
      <c r="W11" s="48"/>
      <c r="X11" s="48">
        <f t="shared" si="0"/>
        <v>13.6531</v>
      </c>
      <c r="Y11" s="122">
        <v>3.198</v>
      </c>
      <c r="Z11" s="123">
        <v>7.8051000000000004</v>
      </c>
      <c r="AA11" s="178">
        <v>0</v>
      </c>
      <c r="AB11" s="122"/>
      <c r="AC11" s="81">
        <f>+IF((U11/Q11)&gt;100%,100%,(U11/Q11))*L11</f>
        <v>0.25</v>
      </c>
      <c r="AD11" s="81">
        <f>+IF(((X11)/O11)&gt;100%,100%,((X11)/O11))*L11</f>
        <v>0.25</v>
      </c>
      <c r="AE11" s="81">
        <f>+IF(((U11)/Q11)&gt;100%,100%,((U11)/Q11))</f>
        <v>1</v>
      </c>
      <c r="AF11" s="81">
        <f>+IF(((X11)/O11)&gt;100%,100%,((X11))/O11)</f>
        <v>1</v>
      </c>
      <c r="AH11" s="1" t="s">
        <v>188</v>
      </c>
    </row>
    <row r="12" spans="1:34" ht="60" customHeight="1">
      <c r="A12" s="141" t="s">
        <v>383</v>
      </c>
      <c r="B12" s="141" t="s">
        <v>384</v>
      </c>
      <c r="C12" s="65" t="s">
        <v>285</v>
      </c>
      <c r="D12" s="65" t="s">
        <v>286</v>
      </c>
      <c r="E12" s="65" t="s">
        <v>290</v>
      </c>
      <c r="F12" s="117" t="s">
        <v>301</v>
      </c>
      <c r="G12" s="123" t="s">
        <v>382</v>
      </c>
      <c r="H12" s="122" t="s">
        <v>289</v>
      </c>
      <c r="I12" s="51" t="s">
        <v>320</v>
      </c>
      <c r="J12" s="123">
        <v>0</v>
      </c>
      <c r="K12" s="50" t="s">
        <v>312</v>
      </c>
      <c r="L12" s="96">
        <v>0.25</v>
      </c>
      <c r="M12" s="123" t="s">
        <v>187</v>
      </c>
      <c r="N12" s="117" t="s">
        <v>258</v>
      </c>
      <c r="O12" s="48">
        <v>3</v>
      </c>
      <c r="P12" s="160">
        <v>0</v>
      </c>
      <c r="Q12" s="57">
        <v>1</v>
      </c>
      <c r="R12" s="163">
        <v>1</v>
      </c>
      <c r="S12" s="163">
        <v>1</v>
      </c>
      <c r="T12" s="48">
        <v>0</v>
      </c>
      <c r="U12" s="48">
        <f t="shared" si="1"/>
        <v>3</v>
      </c>
      <c r="V12" s="48"/>
      <c r="W12" s="48"/>
      <c r="X12" s="48">
        <f t="shared" si="0"/>
        <v>3</v>
      </c>
      <c r="Y12" s="57">
        <v>0</v>
      </c>
      <c r="Z12" s="123">
        <v>3</v>
      </c>
      <c r="AA12" s="57">
        <v>0</v>
      </c>
      <c r="AB12" s="57"/>
      <c r="AC12" s="81">
        <f>+IF((U12/Q12)&gt;100%,100%,(U12/Q12))*L12</f>
        <v>0.25</v>
      </c>
      <c r="AD12" s="81">
        <f>+IF(((X12)/O12)&gt;100%,100%,((X12)/O12))*L12</f>
        <v>0.25</v>
      </c>
      <c r="AE12" s="81">
        <f>+IF(((U12)/Q12)&gt;100%,100%,((U12)/Q12))</f>
        <v>1</v>
      </c>
      <c r="AF12" s="81">
        <f>+IF(((X12)/O12)&gt;100%,100%,((X12))/O12)</f>
        <v>1</v>
      </c>
    </row>
    <row r="13" spans="1:34" ht="60" customHeight="1">
      <c r="A13" s="75"/>
      <c r="B13" s="150"/>
      <c r="C13" s="76"/>
      <c r="D13" s="76"/>
      <c r="E13" s="76"/>
      <c r="F13" s="218" t="s">
        <v>433</v>
      </c>
      <c r="G13" s="219"/>
      <c r="H13" s="219"/>
      <c r="I13" s="219"/>
      <c r="J13" s="219"/>
      <c r="K13" s="219"/>
      <c r="L13" s="219"/>
      <c r="M13" s="219"/>
      <c r="N13" s="219"/>
      <c r="O13" s="219"/>
      <c r="P13" s="219"/>
      <c r="Q13" s="219"/>
      <c r="R13" s="219"/>
      <c r="S13" s="219"/>
      <c r="T13" s="219"/>
      <c r="U13" s="219"/>
      <c r="V13" s="219"/>
      <c r="W13" s="219"/>
      <c r="X13" s="219"/>
      <c r="Y13" s="219"/>
      <c r="Z13" s="219"/>
      <c r="AA13" s="219"/>
      <c r="AB13" s="219"/>
      <c r="AC13" s="82">
        <f ca="1">SUM(AC9:AC12)</f>
        <v>1</v>
      </c>
      <c r="AD13" s="82">
        <f>SUM(AD9:AD12)</f>
        <v>1</v>
      </c>
      <c r="AE13" s="82">
        <f>+AVERAGE(AE9:AE12)</f>
        <v>1</v>
      </c>
      <c r="AF13" s="82">
        <f>+AVERAGE(AF9:AF12)</f>
        <v>1</v>
      </c>
    </row>
    <row r="14" spans="1:34" ht="60" customHeight="1">
      <c r="A14" s="141" t="s">
        <v>383</v>
      </c>
      <c r="B14" s="142" t="s">
        <v>384</v>
      </c>
      <c r="C14" s="65" t="s">
        <v>285</v>
      </c>
      <c r="D14" s="65" t="s">
        <v>291</v>
      </c>
      <c r="E14" s="65" t="s">
        <v>292</v>
      </c>
      <c r="F14" s="117" t="s">
        <v>250</v>
      </c>
      <c r="G14" s="123" t="s">
        <v>330</v>
      </c>
      <c r="H14" s="122" t="s">
        <v>304</v>
      </c>
      <c r="I14" s="51" t="s">
        <v>321</v>
      </c>
      <c r="J14" s="122" t="s">
        <v>307</v>
      </c>
      <c r="K14" s="97" t="s">
        <v>313</v>
      </c>
      <c r="L14" s="96">
        <v>0.3</v>
      </c>
      <c r="M14" s="123" t="s">
        <v>187</v>
      </c>
      <c r="N14" s="117" t="s">
        <v>381</v>
      </c>
      <c r="O14" s="98">
        <v>0.5</v>
      </c>
      <c r="P14" s="161">
        <v>0.13</v>
      </c>
      <c r="Q14" s="122">
        <v>0.12</v>
      </c>
      <c r="R14" s="78">
        <v>0.13</v>
      </c>
      <c r="S14" s="78">
        <v>0.12</v>
      </c>
      <c r="T14" s="48">
        <v>0.5</v>
      </c>
      <c r="U14" s="48">
        <f t="shared" ref="U14:U15" si="2">+Y14+Z14+AA14+AB14</f>
        <v>0.29599999999999999</v>
      </c>
      <c r="V14" s="48"/>
      <c r="W14" s="48"/>
      <c r="X14" s="48">
        <f t="shared" si="0"/>
        <v>0.79600000000000004</v>
      </c>
      <c r="Y14" s="78">
        <v>0.29599999999999999</v>
      </c>
      <c r="Z14" s="78">
        <v>0</v>
      </c>
      <c r="AA14" s="122">
        <v>0</v>
      </c>
      <c r="AB14" s="122"/>
      <c r="AC14" s="81">
        <f>+IF((U14/Q14)&gt;100%,100%,(U14/Q14))*L14</f>
        <v>0.3</v>
      </c>
      <c r="AD14" s="81">
        <f>+IF(((X14)/O14)&gt;100%,100%,((X14)/O14))*L14</f>
        <v>0.3</v>
      </c>
      <c r="AE14" s="81">
        <f>+IF(((U14)/Q14)&gt;100%,100%,((U14)/Q14))</f>
        <v>1</v>
      </c>
      <c r="AF14" s="81">
        <f>+IF(((X14)/O14)&gt;100%,100%,((X14))/O14)</f>
        <v>1</v>
      </c>
    </row>
    <row r="15" spans="1:34" ht="60" customHeight="1">
      <c r="A15" s="141" t="s">
        <v>383</v>
      </c>
      <c r="B15" s="141" t="s">
        <v>384</v>
      </c>
      <c r="C15" s="65" t="s">
        <v>285</v>
      </c>
      <c r="D15" s="65" t="s">
        <v>291</v>
      </c>
      <c r="E15" s="65" t="s">
        <v>293</v>
      </c>
      <c r="F15" s="117" t="s">
        <v>250</v>
      </c>
      <c r="G15" s="123" t="s">
        <v>330</v>
      </c>
      <c r="H15" s="122" t="s">
        <v>293</v>
      </c>
      <c r="I15" s="51" t="s">
        <v>322</v>
      </c>
      <c r="J15" s="122" t="s">
        <v>306</v>
      </c>
      <c r="K15" s="117" t="s">
        <v>314</v>
      </c>
      <c r="L15" s="96">
        <v>0.7</v>
      </c>
      <c r="M15" s="123" t="s">
        <v>188</v>
      </c>
      <c r="N15" s="117" t="s">
        <v>257</v>
      </c>
      <c r="O15" s="48">
        <v>100000</v>
      </c>
      <c r="P15" s="160">
        <v>2500</v>
      </c>
      <c r="Q15" s="122">
        <v>25000</v>
      </c>
      <c r="R15" s="78">
        <v>25000</v>
      </c>
      <c r="S15" s="78">
        <v>25000</v>
      </c>
      <c r="T15" s="48">
        <v>83416</v>
      </c>
      <c r="U15" s="48">
        <f t="shared" si="2"/>
        <v>28985.289000000001</v>
      </c>
      <c r="V15" s="48"/>
      <c r="W15" s="48"/>
      <c r="X15" s="48">
        <f t="shared" si="0"/>
        <v>112401.289</v>
      </c>
      <c r="Y15" s="79">
        <v>28873</v>
      </c>
      <c r="Z15" s="78">
        <v>112.289</v>
      </c>
      <c r="AA15" s="122">
        <v>0</v>
      </c>
      <c r="AB15" s="122"/>
      <c r="AC15" s="81">
        <f>+IF((U15/Q15)&gt;100%,100%,(U15/Q15))*L15</f>
        <v>0.7</v>
      </c>
      <c r="AD15" s="81">
        <f>+IF(((X15)/O15)&gt;100%,100%,((X15)/O15))*L15</f>
        <v>0.7</v>
      </c>
      <c r="AE15" s="81">
        <f>+IF(((U15)/Q15)&gt;100%,100%,((U15)/Q15))</f>
        <v>1</v>
      </c>
      <c r="AF15" s="81">
        <f>+IF(((X15)/O15)&gt;100%,100%,((X15))/O15)</f>
        <v>1</v>
      </c>
    </row>
    <row r="16" spans="1:34" ht="60" customHeight="1">
      <c r="A16" s="74"/>
      <c r="B16" s="150"/>
      <c r="C16" s="76"/>
      <c r="D16" s="76"/>
      <c r="E16" s="76"/>
      <c r="F16" s="218" t="s">
        <v>434</v>
      </c>
      <c r="G16" s="219"/>
      <c r="H16" s="219"/>
      <c r="I16" s="219"/>
      <c r="J16" s="219"/>
      <c r="K16" s="219"/>
      <c r="L16" s="219"/>
      <c r="M16" s="219"/>
      <c r="N16" s="219"/>
      <c r="O16" s="219"/>
      <c r="P16" s="219"/>
      <c r="Q16" s="219"/>
      <c r="R16" s="219"/>
      <c r="S16" s="219"/>
      <c r="T16" s="219"/>
      <c r="U16" s="219"/>
      <c r="V16" s="219"/>
      <c r="W16" s="219"/>
      <c r="X16" s="219"/>
      <c r="Y16" s="219"/>
      <c r="Z16" s="219"/>
      <c r="AA16" s="219"/>
      <c r="AB16" s="219"/>
      <c r="AC16" s="82">
        <f>SUM(AC14:AC15)</f>
        <v>1</v>
      </c>
      <c r="AD16" s="82">
        <f>SUM(AD14:AD15)</f>
        <v>1</v>
      </c>
      <c r="AE16" s="82">
        <f>+AVERAGE(AE14:AE15)</f>
        <v>1</v>
      </c>
      <c r="AF16" s="82">
        <f>+AVERAGE(AF14:AF15)</f>
        <v>1</v>
      </c>
    </row>
    <row r="17" spans="1:32" ht="60" customHeight="1">
      <c r="A17" s="66" t="s">
        <v>383</v>
      </c>
      <c r="B17" s="141" t="s">
        <v>384</v>
      </c>
      <c r="C17" s="65" t="s">
        <v>285</v>
      </c>
      <c r="D17" s="94" t="s">
        <v>440</v>
      </c>
      <c r="E17" s="65" t="s">
        <v>294</v>
      </c>
      <c r="F17" s="117" t="s">
        <v>251</v>
      </c>
      <c r="G17" s="123" t="s">
        <v>327</v>
      </c>
      <c r="H17" s="122" t="s">
        <v>294</v>
      </c>
      <c r="I17" s="51" t="s">
        <v>323</v>
      </c>
      <c r="J17" s="123" t="s">
        <v>306</v>
      </c>
      <c r="K17" s="117" t="s">
        <v>399</v>
      </c>
      <c r="L17" s="96">
        <v>1</v>
      </c>
      <c r="M17" s="123" t="s">
        <v>188</v>
      </c>
      <c r="N17" s="123" t="s">
        <v>255</v>
      </c>
      <c r="O17" s="98">
        <v>8</v>
      </c>
      <c r="P17" s="161">
        <v>2</v>
      </c>
      <c r="Q17" s="122">
        <v>2</v>
      </c>
      <c r="R17" s="78">
        <v>2</v>
      </c>
      <c r="S17" s="78">
        <v>2</v>
      </c>
      <c r="T17" s="48">
        <v>4</v>
      </c>
      <c r="U17" s="48">
        <f>+Y17+Z17+AA17+AB17</f>
        <v>0</v>
      </c>
      <c r="V17" s="48"/>
      <c r="W17" s="48"/>
      <c r="X17" s="48">
        <f t="shared" si="0"/>
        <v>4</v>
      </c>
      <c r="Y17" s="78">
        <v>0</v>
      </c>
      <c r="Z17" s="78">
        <v>0</v>
      </c>
      <c r="AA17" s="122">
        <v>0</v>
      </c>
      <c r="AB17" s="122"/>
      <c r="AC17" s="81">
        <f>+IF((U17/Q17)&gt;100%,100%,(U17/Q17))*L17</f>
        <v>0</v>
      </c>
      <c r="AD17" s="81">
        <f>+IF(((X17)/O17)&gt;100%,100%,((X17)/O17))*L17</f>
        <v>0.5</v>
      </c>
      <c r="AE17" s="81">
        <f>+IF(((U17)/Q17)&gt;100%,100%,((U17)/Q17))</f>
        <v>0</v>
      </c>
      <c r="AF17" s="81">
        <f>+IF(((X17)/O17)&gt;100%,100%,((X17))/O17)</f>
        <v>0.5</v>
      </c>
    </row>
    <row r="18" spans="1:32" ht="60" customHeight="1">
      <c r="A18" s="74"/>
      <c r="B18" s="150"/>
      <c r="C18" s="76"/>
      <c r="D18" s="76"/>
      <c r="E18" s="76"/>
      <c r="F18" s="218" t="s">
        <v>435</v>
      </c>
      <c r="G18" s="219"/>
      <c r="H18" s="219"/>
      <c r="I18" s="219"/>
      <c r="J18" s="219"/>
      <c r="K18" s="219"/>
      <c r="L18" s="219"/>
      <c r="M18" s="219"/>
      <c r="N18" s="219"/>
      <c r="O18" s="219"/>
      <c r="P18" s="219"/>
      <c r="Q18" s="219"/>
      <c r="R18" s="219"/>
      <c r="S18" s="219"/>
      <c r="T18" s="219"/>
      <c r="U18" s="219"/>
      <c r="V18" s="219"/>
      <c r="W18" s="219"/>
      <c r="X18" s="219"/>
      <c r="Y18" s="219"/>
      <c r="Z18" s="219"/>
      <c r="AA18" s="219"/>
      <c r="AB18" s="219"/>
      <c r="AC18" s="82">
        <f>+AC17</f>
        <v>0</v>
      </c>
      <c r="AD18" s="82">
        <f>+AD17</f>
        <v>0.5</v>
      </c>
      <c r="AE18" s="82">
        <f>+AE17</f>
        <v>0</v>
      </c>
      <c r="AF18" s="82">
        <f>+AF17</f>
        <v>0.5</v>
      </c>
    </row>
    <row r="19" spans="1:32" ht="60" customHeight="1">
      <c r="A19" s="141" t="s">
        <v>383</v>
      </c>
      <c r="B19" s="142" t="s">
        <v>384</v>
      </c>
      <c r="C19" s="65" t="s">
        <v>285</v>
      </c>
      <c r="D19" s="65" t="s">
        <v>295</v>
      </c>
      <c r="E19" s="65" t="s">
        <v>296</v>
      </c>
      <c r="F19" s="117" t="s">
        <v>265</v>
      </c>
      <c r="G19" s="123" t="s">
        <v>326</v>
      </c>
      <c r="H19" s="117" t="s">
        <v>296</v>
      </c>
      <c r="I19" s="51" t="s">
        <v>324</v>
      </c>
      <c r="J19" s="122" t="s">
        <v>308</v>
      </c>
      <c r="K19" s="117" t="s">
        <v>380</v>
      </c>
      <c r="L19" s="49">
        <v>0.5</v>
      </c>
      <c r="M19" s="123" t="s">
        <v>187</v>
      </c>
      <c r="N19" s="122" t="s">
        <v>267</v>
      </c>
      <c r="O19" s="48">
        <v>17</v>
      </c>
      <c r="P19" s="160">
        <v>5</v>
      </c>
      <c r="Q19" s="122">
        <v>4</v>
      </c>
      <c r="R19" s="78">
        <v>4</v>
      </c>
      <c r="S19" s="78">
        <v>4</v>
      </c>
      <c r="T19" s="48">
        <v>6</v>
      </c>
      <c r="U19" s="48">
        <f t="shared" ref="U19:U20" si="3">+Y19+Z19+AA19+AB19</f>
        <v>3</v>
      </c>
      <c r="V19" s="48"/>
      <c r="W19" s="48"/>
      <c r="X19" s="48">
        <f t="shared" si="0"/>
        <v>9</v>
      </c>
      <c r="Y19" s="78">
        <v>3</v>
      </c>
      <c r="Z19" s="78">
        <v>0</v>
      </c>
      <c r="AA19" s="122">
        <v>0</v>
      </c>
      <c r="AB19" s="122"/>
      <c r="AC19" s="81">
        <f>+IF((U19/Q19)&gt;100%,100%,(U19/Q19))*L19</f>
        <v>0.375</v>
      </c>
      <c r="AD19" s="81">
        <f>+IF(((X19)/O19)&gt;100%,100%,((X19)/O19))*L19</f>
        <v>0.26470588235294118</v>
      </c>
      <c r="AE19" s="81">
        <f>+IF(((U19)/Q19)&gt;100%,100%,((U19)/Q19))</f>
        <v>0.75</v>
      </c>
      <c r="AF19" s="81">
        <f>+IF(((X19)/O19)&gt;100%,100%,((X19))/O19)</f>
        <v>0.52941176470588236</v>
      </c>
    </row>
    <row r="20" spans="1:32" ht="60" customHeight="1">
      <c r="A20" s="141" t="s">
        <v>383</v>
      </c>
      <c r="B20" s="141" t="s">
        <v>384</v>
      </c>
      <c r="C20" s="65" t="s">
        <v>285</v>
      </c>
      <c r="D20" s="65" t="s">
        <v>295</v>
      </c>
      <c r="E20" s="65" t="s">
        <v>297</v>
      </c>
      <c r="F20" s="117" t="s">
        <v>265</v>
      </c>
      <c r="G20" s="123" t="s">
        <v>326</v>
      </c>
      <c r="H20" s="117" t="s">
        <v>296</v>
      </c>
      <c r="I20" s="51" t="s">
        <v>324</v>
      </c>
      <c r="J20" s="123" t="s">
        <v>306</v>
      </c>
      <c r="K20" s="117" t="s">
        <v>317</v>
      </c>
      <c r="L20" s="49">
        <v>0.5</v>
      </c>
      <c r="M20" s="123" t="s">
        <v>187</v>
      </c>
      <c r="N20" s="122" t="s">
        <v>267</v>
      </c>
      <c r="O20" s="48">
        <v>3</v>
      </c>
      <c r="P20" s="160">
        <v>0</v>
      </c>
      <c r="Q20" s="122">
        <v>1</v>
      </c>
      <c r="R20" s="78">
        <v>1</v>
      </c>
      <c r="S20" s="78">
        <v>1</v>
      </c>
      <c r="T20" s="48">
        <v>1</v>
      </c>
      <c r="U20" s="48">
        <f t="shared" si="3"/>
        <v>1</v>
      </c>
      <c r="V20" s="48"/>
      <c r="W20" s="48"/>
      <c r="X20" s="48">
        <f t="shared" si="0"/>
        <v>2</v>
      </c>
      <c r="Y20" s="122">
        <v>1</v>
      </c>
      <c r="Z20" s="78">
        <v>0</v>
      </c>
      <c r="AA20" s="122">
        <v>0</v>
      </c>
      <c r="AB20" s="122"/>
      <c r="AC20" s="81">
        <f>+IF((U20/Q20)&gt;100%,100%,(U20/Q20))*L20</f>
        <v>0.5</v>
      </c>
      <c r="AD20" s="81">
        <f>+IF(((X20)/O20)&gt;100%,100%,((X20)/O20))*L20</f>
        <v>0.33333333333333331</v>
      </c>
      <c r="AE20" s="81">
        <f>+IF(((U20)/Q20)&gt;100%,100%,((U20)/Q20))</f>
        <v>1</v>
      </c>
      <c r="AF20" s="81">
        <f>+IF(((X20)/O20)&gt;100%,100%,((X20))/O20)</f>
        <v>0.66666666666666663</v>
      </c>
    </row>
    <row r="21" spans="1:32" ht="60" customHeight="1">
      <c r="A21" s="74"/>
      <c r="B21" s="150"/>
      <c r="C21" s="76"/>
      <c r="D21" s="76"/>
      <c r="E21" s="76"/>
      <c r="F21" s="218" t="s">
        <v>436</v>
      </c>
      <c r="G21" s="219"/>
      <c r="H21" s="219"/>
      <c r="I21" s="219"/>
      <c r="J21" s="219"/>
      <c r="K21" s="219"/>
      <c r="L21" s="219"/>
      <c r="M21" s="219"/>
      <c r="N21" s="219"/>
      <c r="O21" s="219"/>
      <c r="P21" s="219"/>
      <c r="Q21" s="219"/>
      <c r="R21" s="219"/>
      <c r="S21" s="219"/>
      <c r="T21" s="219"/>
      <c r="U21" s="219"/>
      <c r="V21" s="219"/>
      <c r="W21" s="219"/>
      <c r="X21" s="219"/>
      <c r="Y21" s="219"/>
      <c r="Z21" s="219"/>
      <c r="AA21" s="219"/>
      <c r="AB21" s="219"/>
      <c r="AC21" s="82">
        <f>SUM(AC19:AC20)</f>
        <v>0.875</v>
      </c>
      <c r="AD21" s="82">
        <f>SUM(AD19:AD20)</f>
        <v>0.59803921568627449</v>
      </c>
      <c r="AE21" s="82">
        <f>+AVERAGE(AE19:AE20)</f>
        <v>0.875</v>
      </c>
      <c r="AF21" s="82">
        <f>+AVERAGE(AF19:AF20)</f>
        <v>0.59803921568627449</v>
      </c>
    </row>
    <row r="22" spans="1:32" ht="60" customHeight="1">
      <c r="A22" s="66" t="s">
        <v>383</v>
      </c>
      <c r="B22" s="141" t="s">
        <v>384</v>
      </c>
      <c r="C22" s="65" t="s">
        <v>285</v>
      </c>
      <c r="D22" s="65" t="s">
        <v>298</v>
      </c>
      <c r="E22" s="65" t="s">
        <v>299</v>
      </c>
      <c r="F22" s="117" t="s">
        <v>270</v>
      </c>
      <c r="G22" s="123" t="s">
        <v>328</v>
      </c>
      <c r="H22" s="122" t="s">
        <v>299</v>
      </c>
      <c r="I22" s="51" t="s">
        <v>325</v>
      </c>
      <c r="J22" s="123" t="s">
        <v>306</v>
      </c>
      <c r="K22" s="117" t="s">
        <v>318</v>
      </c>
      <c r="L22" s="49">
        <v>1</v>
      </c>
      <c r="M22" s="123" t="s">
        <v>187</v>
      </c>
      <c r="N22" s="123" t="s">
        <v>276</v>
      </c>
      <c r="O22" s="48">
        <v>14000</v>
      </c>
      <c r="P22" s="160"/>
      <c r="Q22" s="58">
        <v>3500</v>
      </c>
      <c r="R22" s="164">
        <v>3500</v>
      </c>
      <c r="S22" s="164">
        <v>3500</v>
      </c>
      <c r="T22" s="48">
        <v>1557.3</v>
      </c>
      <c r="U22" s="48">
        <f>+Y22+Z22+AA22+AB22</f>
        <v>941.85</v>
      </c>
      <c r="V22" s="48"/>
      <c r="W22" s="48"/>
      <c r="X22" s="48">
        <f t="shared" si="0"/>
        <v>2499.15</v>
      </c>
      <c r="Y22" s="80">
        <v>941.85</v>
      </c>
      <c r="Z22" s="78">
        <v>0</v>
      </c>
      <c r="AA22" s="58">
        <v>0</v>
      </c>
      <c r="AB22" s="58"/>
      <c r="AC22" s="81">
        <f>+IF((U22/Q22)&gt;100%,100%,(U22/Q22))*L22</f>
        <v>0.26910000000000001</v>
      </c>
      <c r="AD22" s="81">
        <f>+IF(((X22)/O22)&gt;100%,100%,((X22)/O22))*L22</f>
        <v>0.1785107142857143</v>
      </c>
      <c r="AE22" s="81">
        <f>+IF(((U22)/Q22)&gt;100%,100%,((U22)/Q22))</f>
        <v>0.26910000000000001</v>
      </c>
      <c r="AF22" s="81">
        <f>+IF(((X22)/O22)&gt;100%,100%,((X22))/O22)</f>
        <v>0.1785107142857143</v>
      </c>
    </row>
    <row r="23" spans="1:32" ht="60" customHeight="1">
      <c r="A23" s="74"/>
      <c r="B23" s="150"/>
      <c r="C23" s="76"/>
      <c r="D23" s="76"/>
      <c r="E23" s="76"/>
      <c r="F23" s="218" t="s">
        <v>437</v>
      </c>
      <c r="G23" s="219"/>
      <c r="H23" s="219"/>
      <c r="I23" s="219"/>
      <c r="J23" s="219"/>
      <c r="K23" s="219"/>
      <c r="L23" s="219"/>
      <c r="M23" s="219"/>
      <c r="N23" s="219"/>
      <c r="O23" s="219"/>
      <c r="P23" s="219"/>
      <c r="Q23" s="219"/>
      <c r="R23" s="219"/>
      <c r="S23" s="219"/>
      <c r="T23" s="219"/>
      <c r="U23" s="219"/>
      <c r="V23" s="219"/>
      <c r="W23" s="219"/>
      <c r="X23" s="219"/>
      <c r="Y23" s="219"/>
      <c r="Z23" s="219"/>
      <c r="AA23" s="219"/>
      <c r="AB23" s="219"/>
      <c r="AC23" s="82">
        <f>+AC22</f>
        <v>0.26910000000000001</v>
      </c>
      <c r="AD23" s="82">
        <f>+AD22</f>
        <v>0.1785107142857143</v>
      </c>
      <c r="AE23" s="82">
        <f>+AE22</f>
        <v>0.26910000000000001</v>
      </c>
      <c r="AF23" s="82">
        <f>+AF22</f>
        <v>0.1785107142857143</v>
      </c>
    </row>
    <row r="24" spans="1:32" ht="60" customHeight="1">
      <c r="A24" s="66" t="s">
        <v>383</v>
      </c>
      <c r="B24" s="141" t="s">
        <v>384</v>
      </c>
      <c r="C24" s="65" t="s">
        <v>285</v>
      </c>
      <c r="D24" s="65" t="s">
        <v>286</v>
      </c>
      <c r="E24" s="65" t="s">
        <v>300</v>
      </c>
      <c r="F24" s="117" t="s">
        <v>277</v>
      </c>
      <c r="G24" s="123" t="s">
        <v>329</v>
      </c>
      <c r="H24" s="122" t="s">
        <v>300</v>
      </c>
      <c r="I24" s="123" t="s">
        <v>324</v>
      </c>
      <c r="J24" s="123" t="s">
        <v>306</v>
      </c>
      <c r="K24" s="117" t="s">
        <v>319</v>
      </c>
      <c r="L24" s="49">
        <v>1</v>
      </c>
      <c r="M24" s="123" t="s">
        <v>187</v>
      </c>
      <c r="N24" s="123" t="s">
        <v>281</v>
      </c>
      <c r="O24" s="48">
        <v>10</v>
      </c>
      <c r="P24" s="160">
        <v>2</v>
      </c>
      <c r="Q24" s="122">
        <v>3</v>
      </c>
      <c r="R24" s="78">
        <v>3</v>
      </c>
      <c r="S24" s="78">
        <v>2</v>
      </c>
      <c r="T24" s="48">
        <v>2</v>
      </c>
      <c r="U24" s="48">
        <f>+Y24+Z24+AA24+AB24</f>
        <v>0</v>
      </c>
      <c r="V24" s="48"/>
      <c r="W24" s="48"/>
      <c r="X24" s="48">
        <f t="shared" si="0"/>
        <v>2</v>
      </c>
      <c r="Y24" s="48">
        <v>0</v>
      </c>
      <c r="Z24" s="78">
        <v>0</v>
      </c>
      <c r="AA24" s="122">
        <v>0</v>
      </c>
      <c r="AB24" s="122"/>
      <c r="AC24" s="81">
        <f>+IF((U24/Q24)&gt;100%,100%,(U24/Q24))*L24</f>
        <v>0</v>
      </c>
      <c r="AD24" s="81">
        <f>+IF(((X24)/O24)&gt;100%,100%,((X24)/O24))*L24</f>
        <v>0.2</v>
      </c>
      <c r="AE24" s="81">
        <f>+IF(((U24)/Q24)&gt;100%,100%,((U24)/Q24))</f>
        <v>0</v>
      </c>
      <c r="AF24" s="81">
        <f>+IF(((X24)/O24)&gt;100%,100%,((X24))/O24)</f>
        <v>0.2</v>
      </c>
    </row>
    <row r="25" spans="1:32" ht="60" customHeight="1">
      <c r="A25" s="74"/>
      <c r="B25" s="150"/>
      <c r="C25" s="76"/>
      <c r="D25" s="76"/>
      <c r="E25" s="76"/>
      <c r="F25" s="218" t="s">
        <v>438</v>
      </c>
      <c r="G25" s="219"/>
      <c r="H25" s="219"/>
      <c r="I25" s="219"/>
      <c r="J25" s="219"/>
      <c r="K25" s="219"/>
      <c r="L25" s="219"/>
      <c r="M25" s="219"/>
      <c r="N25" s="219"/>
      <c r="O25" s="219"/>
      <c r="P25" s="219"/>
      <c r="Q25" s="219"/>
      <c r="R25" s="219"/>
      <c r="S25" s="219"/>
      <c r="T25" s="219"/>
      <c r="U25" s="219"/>
      <c r="V25" s="219"/>
      <c r="W25" s="219"/>
      <c r="X25" s="219"/>
      <c r="Y25" s="219"/>
      <c r="Z25" s="219"/>
      <c r="AA25" s="219"/>
      <c r="AB25" s="219"/>
      <c r="AC25" s="82">
        <f>+AC24</f>
        <v>0</v>
      </c>
      <c r="AD25" s="82">
        <f>+AD24</f>
        <v>0.2</v>
      </c>
      <c r="AE25" s="82">
        <f>+AE24</f>
        <v>0</v>
      </c>
      <c r="AF25" s="82">
        <f>+AF24</f>
        <v>0.2</v>
      </c>
    </row>
    <row r="26" spans="1:32" ht="60" customHeight="1">
      <c r="A26" s="66" t="s">
        <v>383</v>
      </c>
      <c r="B26" s="142" t="s">
        <v>384</v>
      </c>
      <c r="C26" s="65" t="s">
        <v>285</v>
      </c>
      <c r="D26" s="73"/>
      <c r="E26" s="66" t="s">
        <v>401</v>
      </c>
      <c r="F26" s="122" t="s">
        <v>402</v>
      </c>
      <c r="G26" s="123" t="s">
        <v>403</v>
      </c>
      <c r="H26" s="122" t="s">
        <v>426</v>
      </c>
      <c r="I26" s="123" t="s">
        <v>324</v>
      </c>
      <c r="J26" s="123" t="s">
        <v>306</v>
      </c>
      <c r="K26" s="122" t="s">
        <v>404</v>
      </c>
      <c r="L26" s="49">
        <v>1</v>
      </c>
      <c r="M26" s="123" t="s">
        <v>187</v>
      </c>
      <c r="N26" s="122" t="s">
        <v>425</v>
      </c>
      <c r="O26" s="48">
        <v>10</v>
      </c>
      <c r="P26" s="160">
        <v>3</v>
      </c>
      <c r="Q26" s="123">
        <v>2</v>
      </c>
      <c r="R26" s="165">
        <v>3</v>
      </c>
      <c r="S26" s="165">
        <v>2</v>
      </c>
      <c r="T26" s="48">
        <v>0</v>
      </c>
      <c r="U26" s="48">
        <f>+Y26+Z26+AA26+AB26</f>
        <v>1</v>
      </c>
      <c r="V26" s="48"/>
      <c r="W26" s="48"/>
      <c r="X26" s="48">
        <f t="shared" si="0"/>
        <v>1</v>
      </c>
      <c r="Y26" s="48">
        <v>0</v>
      </c>
      <c r="Z26" s="78">
        <v>0</v>
      </c>
      <c r="AA26" s="123">
        <v>1</v>
      </c>
      <c r="AB26" s="123"/>
      <c r="AC26" s="81">
        <f>+IF((U26/Q26)&gt;100%,100%,(U26/Q26))*L26</f>
        <v>0.5</v>
      </c>
      <c r="AD26" s="81">
        <f>+IF(((X26)/O26)&gt;100%,100%,((X26)/O26))*L26</f>
        <v>0.1</v>
      </c>
      <c r="AE26" s="81">
        <f>+IF(((U26)/Q26)&gt;100%,100%,((U26)/Q26))</f>
        <v>0.5</v>
      </c>
      <c r="AF26" s="81">
        <f>+IF(((X26)/O26)&gt;100%,100%,((X26))/O26)</f>
        <v>0.1</v>
      </c>
    </row>
    <row r="27" spans="1:32" ht="60" customHeight="1">
      <c r="A27" s="66"/>
      <c r="B27" s="73"/>
      <c r="C27" s="73"/>
      <c r="D27" s="73"/>
      <c r="E27" s="73"/>
      <c r="F27" s="218" t="s">
        <v>439</v>
      </c>
      <c r="G27" s="219"/>
      <c r="H27" s="219"/>
      <c r="I27" s="219"/>
      <c r="J27" s="219"/>
      <c r="K27" s="219"/>
      <c r="L27" s="219"/>
      <c r="M27" s="219"/>
      <c r="N27" s="219"/>
      <c r="O27" s="219"/>
      <c r="P27" s="219"/>
      <c r="Q27" s="219"/>
      <c r="R27" s="219"/>
      <c r="S27" s="219"/>
      <c r="T27" s="219"/>
      <c r="U27" s="219"/>
      <c r="V27" s="219"/>
      <c r="W27" s="219"/>
      <c r="X27" s="219"/>
      <c r="Y27" s="219"/>
      <c r="Z27" s="219"/>
      <c r="AA27" s="219"/>
      <c r="AB27" s="219"/>
      <c r="AC27" s="82">
        <f>+AC26</f>
        <v>0.5</v>
      </c>
      <c r="AD27" s="82">
        <f>+AD26</f>
        <v>0.1</v>
      </c>
      <c r="AE27" s="82">
        <f>+AE26</f>
        <v>0.5</v>
      </c>
      <c r="AF27" s="82">
        <f>+AF26</f>
        <v>0.1</v>
      </c>
    </row>
    <row r="28" spans="1:32" ht="60" customHeight="1" thickBot="1"/>
    <row r="29" spans="1:32" ht="60" customHeight="1" thickBot="1">
      <c r="F29" s="218" t="s">
        <v>494</v>
      </c>
      <c r="G29" s="219"/>
      <c r="H29" s="219"/>
      <c r="I29" s="219"/>
      <c r="J29" s="219"/>
      <c r="K29" s="219"/>
      <c r="L29" s="219"/>
      <c r="M29" s="219"/>
      <c r="N29" s="219"/>
      <c r="O29" s="219"/>
      <c r="P29" s="219"/>
      <c r="Q29" s="219"/>
      <c r="R29" s="219"/>
      <c r="S29" s="219"/>
      <c r="T29" s="219"/>
      <c r="U29" s="219"/>
      <c r="V29" s="219"/>
      <c r="W29" s="219"/>
      <c r="X29" s="219"/>
      <c r="Y29" s="219"/>
      <c r="Z29" s="219"/>
      <c r="AA29" s="219"/>
      <c r="AB29" s="219"/>
      <c r="AC29" s="130">
        <f ca="1">+(AC13+AC16+AC18+AC21+AC23+AC25+AC27)/7</f>
        <v>0.52058571428571432</v>
      </c>
      <c r="AD29" s="131">
        <f ca="1">+(AD13+AD16+AD18+AD21+AD23+AD25+AD27)/7</f>
        <v>0.51093570428171275</v>
      </c>
      <c r="AE29" s="131">
        <f ca="1">+(AE13+AE16+AE18+AE21+AE23+AE25+AE27)/7</f>
        <v>0.52058571428571432</v>
      </c>
      <c r="AF29" s="132">
        <f>+(AF13+AF16+AF18+AF21+AF23+AF25+AF27)/7</f>
        <v>0.51093570428171275</v>
      </c>
    </row>
    <row r="36" ht="18" customHeight="1"/>
  </sheetData>
  <mergeCells count="21">
    <mergeCell ref="A1:B4"/>
    <mergeCell ref="C1:AE1"/>
    <mergeCell ref="C2:AE2"/>
    <mergeCell ref="C3:AE3"/>
    <mergeCell ref="C4:AE4"/>
    <mergeCell ref="F29:AB29"/>
    <mergeCell ref="A5:B5"/>
    <mergeCell ref="A6:AF6"/>
    <mergeCell ref="F13:AB13"/>
    <mergeCell ref="F18:AB18"/>
    <mergeCell ref="F16:AB16"/>
    <mergeCell ref="C5:AE5"/>
    <mergeCell ref="A7:O7"/>
    <mergeCell ref="P7:S7"/>
    <mergeCell ref="F21:AB21"/>
    <mergeCell ref="T7:X7"/>
    <mergeCell ref="Y7:AB7"/>
    <mergeCell ref="AC7:AF7"/>
    <mergeCell ref="F23:AB23"/>
    <mergeCell ref="F25:AB25"/>
    <mergeCell ref="F27:AB27"/>
  </mergeCells>
  <dataValidations count="1">
    <dataValidation type="list" allowBlank="1" showInputMessage="1" showErrorMessage="1" sqref="M9:M12 M17 M14:M15 M19:M20 M22 M24 M26 M28:M295">
      <formula1>$AH$10:$AH$11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C1" zoomScale="50" zoomScaleNormal="50" workbookViewId="0">
      <selection activeCell="I17" sqref="I17"/>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7" s="1" customFormat="1" ht="22.5" customHeight="1">
      <c r="A1" s="241"/>
      <c r="B1" s="242"/>
      <c r="C1" s="247" t="s">
        <v>1</v>
      </c>
      <c r="D1" s="248"/>
      <c r="E1" s="248"/>
      <c r="F1" s="248"/>
      <c r="G1" s="248"/>
      <c r="H1" s="248"/>
      <c r="I1" s="248"/>
      <c r="J1" s="248"/>
      <c r="K1" s="248"/>
      <c r="L1" s="248"/>
      <c r="M1" s="249"/>
      <c r="N1" s="27" t="s">
        <v>221</v>
      </c>
    </row>
    <row r="2" spans="1:17" s="1" customFormat="1" ht="22.5" customHeight="1">
      <c r="A2" s="243"/>
      <c r="B2" s="244"/>
      <c r="C2" s="247" t="s">
        <v>2</v>
      </c>
      <c r="D2" s="248"/>
      <c r="E2" s="248"/>
      <c r="F2" s="248"/>
      <c r="G2" s="248"/>
      <c r="H2" s="248"/>
      <c r="I2" s="248"/>
      <c r="J2" s="248"/>
      <c r="K2" s="248"/>
      <c r="L2" s="248"/>
      <c r="M2" s="249"/>
      <c r="N2" s="27" t="s">
        <v>3</v>
      </c>
    </row>
    <row r="3" spans="1:17" s="1" customFormat="1" ht="22.5" customHeight="1">
      <c r="A3" s="243"/>
      <c r="B3" s="244"/>
      <c r="C3" s="247" t="s">
        <v>4</v>
      </c>
      <c r="D3" s="248"/>
      <c r="E3" s="248"/>
      <c r="F3" s="248"/>
      <c r="G3" s="248"/>
      <c r="H3" s="248"/>
      <c r="I3" s="248"/>
      <c r="J3" s="248"/>
      <c r="K3" s="248"/>
      <c r="L3" s="248"/>
      <c r="M3" s="249"/>
      <c r="N3" s="27" t="s">
        <v>220</v>
      </c>
    </row>
    <row r="4" spans="1:17" s="1" customFormat="1" ht="22.5" customHeight="1">
      <c r="A4" s="245"/>
      <c r="B4" s="246"/>
      <c r="C4" s="247" t="s">
        <v>157</v>
      </c>
      <c r="D4" s="248"/>
      <c r="E4" s="248"/>
      <c r="F4" s="248"/>
      <c r="G4" s="248"/>
      <c r="H4" s="248"/>
      <c r="I4" s="248"/>
      <c r="J4" s="248"/>
      <c r="K4" s="248"/>
      <c r="L4" s="248"/>
      <c r="M4" s="249"/>
      <c r="N4" s="27" t="s">
        <v>222</v>
      </c>
    </row>
    <row r="5" spans="1:17" s="1" customFormat="1" ht="26.25" customHeight="1">
      <c r="A5" s="239" t="s">
        <v>5</v>
      </c>
      <c r="B5" s="240"/>
      <c r="C5" s="239"/>
      <c r="D5" s="250"/>
      <c r="E5" s="250"/>
      <c r="F5" s="250"/>
      <c r="G5" s="250"/>
      <c r="H5" s="250"/>
      <c r="I5" s="250"/>
      <c r="J5" s="250"/>
      <c r="K5" s="250"/>
      <c r="L5" s="250"/>
      <c r="M5" s="250"/>
      <c r="N5" s="250"/>
    </row>
    <row r="6" spans="1:17" s="1" customFormat="1" ht="15" customHeight="1">
      <c r="A6" s="235" t="s">
        <v>153</v>
      </c>
      <c r="B6" s="235"/>
      <c r="C6" s="235"/>
      <c r="D6" s="235"/>
      <c r="E6" s="235"/>
      <c r="F6" s="235"/>
      <c r="G6" s="235"/>
      <c r="H6" s="235"/>
      <c r="I6" s="235"/>
      <c r="J6" s="235"/>
      <c r="K6" s="235"/>
      <c r="L6" s="236"/>
      <c r="M6" s="231" t="s">
        <v>94</v>
      </c>
      <c r="N6" s="232"/>
    </row>
    <row r="7" spans="1:17" s="1" customFormat="1">
      <c r="A7" s="237"/>
      <c r="B7" s="237"/>
      <c r="C7" s="237"/>
      <c r="D7" s="237"/>
      <c r="E7" s="237"/>
      <c r="F7" s="237"/>
      <c r="G7" s="237"/>
      <c r="H7" s="237"/>
      <c r="I7" s="237"/>
      <c r="J7" s="237"/>
      <c r="K7" s="237"/>
      <c r="L7" s="238"/>
      <c r="M7" s="233"/>
      <c r="N7" s="234"/>
    </row>
    <row r="8" spans="1:17" s="21" customFormat="1" ht="66.75" customHeight="1">
      <c r="A8" s="2" t="s">
        <v>98</v>
      </c>
      <c r="B8" s="2" t="s">
        <v>189</v>
      </c>
      <c r="C8" s="2" t="s">
        <v>170</v>
      </c>
      <c r="D8" s="2" t="s">
        <v>84</v>
      </c>
      <c r="E8" s="2" t="s">
        <v>85</v>
      </c>
      <c r="F8" s="2" t="s">
        <v>86</v>
      </c>
      <c r="G8" s="2" t="s">
        <v>165</v>
      </c>
      <c r="H8" s="2" t="s">
        <v>167</v>
      </c>
      <c r="I8" s="2" t="s">
        <v>166</v>
      </c>
      <c r="J8" s="2" t="s">
        <v>156</v>
      </c>
      <c r="K8" s="2" t="s">
        <v>95</v>
      </c>
      <c r="L8" s="2" t="s">
        <v>87</v>
      </c>
      <c r="M8" s="2" t="s">
        <v>26</v>
      </c>
      <c r="N8" s="2" t="s">
        <v>27</v>
      </c>
    </row>
    <row r="9" spans="1:17" ht="42.75" customHeight="1">
      <c r="A9" s="42" t="s">
        <v>287</v>
      </c>
      <c r="B9" s="230" t="s">
        <v>373</v>
      </c>
      <c r="C9" s="230" t="s">
        <v>375</v>
      </c>
      <c r="D9" s="230" t="s">
        <v>374</v>
      </c>
      <c r="E9" s="62" t="s">
        <v>392</v>
      </c>
      <c r="F9" s="230" t="s">
        <v>376</v>
      </c>
      <c r="G9" s="60" t="s">
        <v>393</v>
      </c>
      <c r="H9" s="59">
        <v>0.8</v>
      </c>
      <c r="I9" s="52" t="s">
        <v>394</v>
      </c>
      <c r="J9" s="52" t="s">
        <v>395</v>
      </c>
      <c r="K9" s="52" t="s">
        <v>88</v>
      </c>
      <c r="L9" s="56" t="s">
        <v>396</v>
      </c>
      <c r="M9" s="230" t="s">
        <v>377</v>
      </c>
      <c r="N9" s="230" t="s">
        <v>378</v>
      </c>
    </row>
    <row r="10" spans="1:17" ht="42.75">
      <c r="A10" s="42" t="s">
        <v>288</v>
      </c>
      <c r="B10" s="230"/>
      <c r="C10" s="230"/>
      <c r="D10" s="230"/>
      <c r="E10" s="62" t="s">
        <v>392</v>
      </c>
      <c r="F10" s="230"/>
      <c r="G10" s="60" t="s">
        <v>393</v>
      </c>
      <c r="H10" s="59">
        <v>0.8</v>
      </c>
      <c r="I10" s="52" t="s">
        <v>394</v>
      </c>
      <c r="J10" s="52" t="s">
        <v>395</v>
      </c>
      <c r="K10" s="52" t="s">
        <v>88</v>
      </c>
      <c r="L10" s="56" t="s">
        <v>396</v>
      </c>
      <c r="M10" s="230"/>
      <c r="N10" s="230"/>
      <c r="Q10" t="s">
        <v>88</v>
      </c>
    </row>
    <row r="11" spans="1:17" ht="42.75">
      <c r="A11" s="42" t="s">
        <v>289</v>
      </c>
      <c r="B11" s="230"/>
      <c r="C11" s="230"/>
      <c r="D11" s="230"/>
      <c r="E11" s="62" t="s">
        <v>392</v>
      </c>
      <c r="F11" s="230"/>
      <c r="G11" s="60" t="s">
        <v>393</v>
      </c>
      <c r="H11" s="59">
        <v>0.8</v>
      </c>
      <c r="I11" s="52" t="s">
        <v>394</v>
      </c>
      <c r="J11" s="52" t="s">
        <v>395</v>
      </c>
      <c r="K11" s="52" t="s">
        <v>88</v>
      </c>
      <c r="L11" s="56" t="s">
        <v>396</v>
      </c>
      <c r="M11" s="230"/>
      <c r="N11" s="230"/>
      <c r="Q11" t="s">
        <v>89</v>
      </c>
    </row>
    <row r="12" spans="1:17" ht="42.75">
      <c r="A12" s="42" t="s">
        <v>290</v>
      </c>
      <c r="B12" s="230"/>
      <c r="C12" s="230"/>
      <c r="D12" s="230"/>
      <c r="E12" s="62" t="s">
        <v>392</v>
      </c>
      <c r="F12" s="230"/>
      <c r="G12" s="60" t="s">
        <v>393</v>
      </c>
      <c r="H12" s="59">
        <v>0.8</v>
      </c>
      <c r="I12" s="52" t="s">
        <v>394</v>
      </c>
      <c r="J12" s="52" t="s">
        <v>395</v>
      </c>
      <c r="K12" s="52" t="s">
        <v>88</v>
      </c>
      <c r="L12" s="56" t="s">
        <v>396</v>
      </c>
      <c r="M12" s="230"/>
      <c r="N12" s="230"/>
      <c r="Q12" t="s">
        <v>90</v>
      </c>
    </row>
    <row r="13" spans="1:17" ht="42.75">
      <c r="A13" s="43" t="s">
        <v>292</v>
      </c>
      <c r="B13" s="230"/>
      <c r="C13" s="230"/>
      <c r="D13" s="230"/>
      <c r="E13" s="62" t="s">
        <v>392</v>
      </c>
      <c r="F13" s="230"/>
      <c r="G13" s="60" t="s">
        <v>393</v>
      </c>
      <c r="H13" s="59">
        <v>0.8</v>
      </c>
      <c r="I13" s="52" t="s">
        <v>394</v>
      </c>
      <c r="J13" s="52" t="s">
        <v>395</v>
      </c>
      <c r="K13" s="52" t="s">
        <v>88</v>
      </c>
      <c r="L13" s="56" t="s">
        <v>396</v>
      </c>
      <c r="M13" s="230"/>
      <c r="N13" s="230"/>
      <c r="Q13" t="s">
        <v>91</v>
      </c>
    </row>
    <row r="14" spans="1:17" ht="42.75">
      <c r="A14" s="43" t="s">
        <v>293</v>
      </c>
      <c r="B14" s="230"/>
      <c r="C14" s="230"/>
      <c r="D14" s="230"/>
      <c r="E14" s="62" t="s">
        <v>392</v>
      </c>
      <c r="F14" s="230"/>
      <c r="G14" s="60" t="s">
        <v>393</v>
      </c>
      <c r="H14" s="59">
        <v>0.8</v>
      </c>
      <c r="I14" s="52" t="s">
        <v>394</v>
      </c>
      <c r="J14" s="52" t="s">
        <v>395</v>
      </c>
      <c r="K14" s="52" t="s">
        <v>88</v>
      </c>
      <c r="L14" s="56" t="s">
        <v>396</v>
      </c>
      <c r="M14" s="230"/>
      <c r="N14" s="230"/>
    </row>
    <row r="15" spans="1:17" ht="57" customHeight="1">
      <c r="A15" s="44" t="s">
        <v>294</v>
      </c>
      <c r="B15" s="230"/>
      <c r="C15" s="230"/>
      <c r="D15" s="230"/>
      <c r="E15" s="62" t="s">
        <v>392</v>
      </c>
      <c r="F15" s="230"/>
      <c r="G15" s="60" t="s">
        <v>393</v>
      </c>
      <c r="H15" s="59">
        <v>0.8</v>
      </c>
      <c r="I15" s="52" t="s">
        <v>394</v>
      </c>
      <c r="J15" s="52" t="s">
        <v>395</v>
      </c>
      <c r="K15" s="52" t="s">
        <v>88</v>
      </c>
      <c r="L15" s="56" t="s">
        <v>396</v>
      </c>
      <c r="M15" s="230"/>
      <c r="N15" s="230"/>
    </row>
    <row r="16" spans="1:17" ht="57">
      <c r="A16" s="61" t="s">
        <v>296</v>
      </c>
      <c r="B16" s="230"/>
      <c r="C16" s="230"/>
      <c r="D16" s="230"/>
      <c r="E16" s="64" t="s">
        <v>397</v>
      </c>
      <c r="F16" s="230"/>
      <c r="G16" s="63" t="s">
        <v>398</v>
      </c>
      <c r="H16" s="59">
        <v>0.25</v>
      </c>
      <c r="I16" s="52" t="s">
        <v>394</v>
      </c>
      <c r="J16" s="52" t="s">
        <v>395</v>
      </c>
      <c r="K16" s="52" t="s">
        <v>91</v>
      </c>
      <c r="L16" s="56" t="s">
        <v>396</v>
      </c>
      <c r="M16" s="230"/>
      <c r="N16" s="230"/>
    </row>
    <row r="17" spans="1:14" ht="71.25" customHeight="1">
      <c r="A17" s="61" t="s">
        <v>297</v>
      </c>
      <c r="B17" s="230"/>
      <c r="C17" s="230"/>
      <c r="D17" s="230"/>
      <c r="E17" s="64" t="s">
        <v>397</v>
      </c>
      <c r="F17" s="230"/>
      <c r="G17" s="63" t="s">
        <v>398</v>
      </c>
      <c r="H17" s="59">
        <v>0.25</v>
      </c>
      <c r="I17" s="52" t="s">
        <v>394</v>
      </c>
      <c r="J17" s="52" t="s">
        <v>395</v>
      </c>
      <c r="K17" s="52" t="s">
        <v>91</v>
      </c>
      <c r="L17" s="56" t="s">
        <v>396</v>
      </c>
      <c r="M17" s="230"/>
      <c r="N17" s="230"/>
    </row>
    <row r="18" spans="1:14" ht="57">
      <c r="A18" s="45" t="s">
        <v>299</v>
      </c>
      <c r="B18" s="230"/>
      <c r="C18" s="230"/>
      <c r="D18" s="230"/>
      <c r="E18" s="62" t="s">
        <v>392</v>
      </c>
      <c r="F18" s="230"/>
      <c r="G18" s="60" t="s">
        <v>393</v>
      </c>
      <c r="H18" s="59">
        <v>0.8</v>
      </c>
      <c r="I18" s="52" t="s">
        <v>394</v>
      </c>
      <c r="J18" s="52" t="s">
        <v>395</v>
      </c>
      <c r="K18" s="52" t="s">
        <v>88</v>
      </c>
      <c r="L18" s="56" t="s">
        <v>396</v>
      </c>
      <c r="M18" s="230"/>
      <c r="N18" s="230"/>
    </row>
    <row r="19" spans="1:14" ht="57">
      <c r="A19" s="46" t="s">
        <v>300</v>
      </c>
      <c r="B19" s="230"/>
      <c r="C19" s="230"/>
      <c r="D19" s="230"/>
      <c r="E19" s="62" t="s">
        <v>392</v>
      </c>
      <c r="F19" s="230"/>
      <c r="G19" s="60" t="s">
        <v>393</v>
      </c>
      <c r="H19" s="59">
        <v>0.8</v>
      </c>
      <c r="I19" s="52" t="s">
        <v>394</v>
      </c>
      <c r="J19" s="52" t="s">
        <v>395</v>
      </c>
      <c r="K19" s="52" t="s">
        <v>88</v>
      </c>
      <c r="L19" s="56" t="s">
        <v>396</v>
      </c>
      <c r="M19" s="230"/>
      <c r="N19" s="230"/>
    </row>
  </sheetData>
  <mergeCells count="15">
    <mergeCell ref="M6:N7"/>
    <mergeCell ref="A6:L7"/>
    <mergeCell ref="A5:B5"/>
    <mergeCell ref="A1:B4"/>
    <mergeCell ref="C1:M1"/>
    <mergeCell ref="C2:M2"/>
    <mergeCell ref="C3:M3"/>
    <mergeCell ref="C4:M4"/>
    <mergeCell ref="C5:N5"/>
    <mergeCell ref="F9:F19"/>
    <mergeCell ref="M9:M19"/>
    <mergeCell ref="N9:N19"/>
    <mergeCell ref="B9:B19"/>
    <mergeCell ref="C9:C19"/>
    <mergeCell ref="D9:D19"/>
  </mergeCells>
  <dataValidations count="1">
    <dataValidation type="list" allowBlank="1" showInputMessage="1" showErrorMessage="1" sqref="K9:K91">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11"/>
  <sheetViews>
    <sheetView zoomScale="70" zoomScaleNormal="70" workbookViewId="0">
      <pane ySplit="8" topLeftCell="A107" activePane="bottomLeft" state="frozen"/>
      <selection pane="bottomLeft" activeCell="E113" sqref="E113"/>
    </sheetView>
  </sheetViews>
  <sheetFormatPr baseColWidth="10" defaultColWidth="10.875" defaultRowHeight="14.25"/>
  <cols>
    <col min="1" max="1" width="27.375" style="40" customWidth="1"/>
    <col min="2" max="2" width="37" style="40" customWidth="1"/>
    <col min="3" max="3" width="23.125" style="40" customWidth="1"/>
    <col min="4" max="4" width="26.125" style="40" bestFit="1" customWidth="1"/>
    <col min="5" max="5" width="34.625" style="40" customWidth="1"/>
    <col min="6" max="6" width="26.375" style="40" customWidth="1"/>
    <col min="7" max="7" width="28.25" style="40" customWidth="1"/>
    <col min="8" max="8" width="33.625" style="40" customWidth="1"/>
    <col min="9" max="9" width="31.875" style="40" bestFit="1" customWidth="1"/>
    <col min="10" max="10" width="31.875" style="40" customWidth="1"/>
    <col min="11" max="11" width="45.125" style="40" customWidth="1"/>
    <col min="12" max="12" width="26" style="40" customWidth="1"/>
    <col min="13" max="13" width="19.375" style="4" customWidth="1"/>
    <col min="14" max="14" width="36.125" style="170" customWidth="1"/>
    <col min="15" max="19" width="36.125" style="4" customWidth="1"/>
    <col min="20" max="20" width="36.125" style="100" customWidth="1"/>
    <col min="21" max="21" width="21.125" style="40" customWidth="1"/>
    <col min="22" max="22" width="21.625" style="40" customWidth="1"/>
    <col min="23" max="23" width="20.875" style="40" customWidth="1"/>
    <col min="24" max="24" width="29" style="4" customWidth="1"/>
    <col min="25" max="25" width="31.625" style="40" bestFit="1" customWidth="1"/>
    <col min="26" max="26" width="32.875" style="40" bestFit="1" customWidth="1"/>
    <col min="27" max="27" width="29" style="40" bestFit="1" customWidth="1"/>
    <col min="28" max="28" width="44.625" style="40" customWidth="1"/>
    <col min="29" max="29" width="31.125" style="40" customWidth="1"/>
    <col min="30" max="30" width="36.125" style="40" customWidth="1"/>
    <col min="31" max="31" width="37" style="72" customWidth="1"/>
    <col min="32" max="32" width="29.375" style="40" bestFit="1" customWidth="1"/>
    <col min="33" max="33" width="27.125" style="40" bestFit="1" customWidth="1"/>
    <col min="34" max="34" width="33.125" style="40" bestFit="1" customWidth="1"/>
    <col min="35" max="35" width="34.5" style="40" customWidth="1"/>
    <col min="36" max="36" width="34.25" style="40" customWidth="1"/>
    <col min="37" max="39" width="30.875" style="40" customWidth="1"/>
    <col min="40" max="40" width="26.625" style="40" bestFit="1" customWidth="1"/>
    <col min="41" max="41" width="30.75" style="40" customWidth="1"/>
    <col min="42" max="42" width="39.25" style="40" customWidth="1"/>
    <col min="43" max="43" width="32.875" style="40" customWidth="1"/>
    <col min="44" max="44" width="36.75" style="40" customWidth="1"/>
    <col min="45" max="45" width="29.375" style="40" customWidth="1"/>
    <col min="46" max="46" width="32.875" style="40" customWidth="1"/>
    <col min="47" max="47" width="26.25" style="40" customWidth="1"/>
    <col min="48" max="48" width="31.25" style="40" customWidth="1"/>
    <col min="49" max="49" width="24.75" style="40" customWidth="1"/>
    <col min="50" max="50" width="36.875" style="40" customWidth="1"/>
    <col min="51" max="51" width="27.125" style="40" customWidth="1"/>
    <col min="52" max="52" width="36.25" style="40" customWidth="1"/>
    <col min="53" max="53" width="26.125" style="40" customWidth="1"/>
    <col min="54" max="54" width="24.25" style="40" customWidth="1"/>
    <col min="55" max="55" width="25.625" style="40" customWidth="1"/>
    <col min="56" max="56" width="29" style="40" customWidth="1"/>
    <col min="57" max="57" width="26.25" style="40" customWidth="1"/>
    <col min="58" max="58" width="40.625" style="40" customWidth="1"/>
    <col min="59" max="59" width="10.875" style="40" hidden="1" customWidth="1"/>
    <col min="60" max="60" width="12.125" style="40" hidden="1" customWidth="1"/>
    <col min="61" max="61" width="10.875" style="40" hidden="1" customWidth="1"/>
    <col min="62" max="62" width="10.875" style="40" customWidth="1"/>
    <col min="63" max="16384" width="10.875" style="40"/>
  </cols>
  <sheetData>
    <row r="1" spans="1:60" ht="20.25" customHeight="1">
      <c r="A1" s="295" t="s">
        <v>0</v>
      </c>
      <c r="B1" s="295"/>
      <c r="C1" s="295" t="s">
        <v>1</v>
      </c>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41" t="s">
        <v>221</v>
      </c>
      <c r="BF1" s="138"/>
    </row>
    <row r="2" spans="1:60" ht="26.25" customHeight="1">
      <c r="A2" s="295"/>
      <c r="B2" s="295"/>
      <c r="C2" s="295" t="s">
        <v>2</v>
      </c>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41" t="s">
        <v>3</v>
      </c>
      <c r="BF2" s="138"/>
    </row>
    <row r="3" spans="1:60" ht="20.25" customHeight="1">
      <c r="A3" s="295"/>
      <c r="B3" s="295"/>
      <c r="C3" s="295" t="s">
        <v>4</v>
      </c>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41" t="s">
        <v>220</v>
      </c>
      <c r="BF3" s="138"/>
    </row>
    <row r="4" spans="1:60" ht="18.75" customHeight="1">
      <c r="A4" s="295"/>
      <c r="B4" s="295"/>
      <c r="C4" s="295" t="s">
        <v>157</v>
      </c>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41" t="s">
        <v>224</v>
      </c>
      <c r="BF4" s="138"/>
    </row>
    <row r="5" spans="1:60" ht="21" customHeight="1">
      <c r="A5" s="294" t="s">
        <v>5</v>
      </c>
      <c r="B5" s="294"/>
      <c r="C5" s="294" t="s">
        <v>462</v>
      </c>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139"/>
    </row>
    <row r="6" spans="1:60" ht="24.75" customHeight="1">
      <c r="A6" s="308" t="s">
        <v>168</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9"/>
      <c r="AC6" s="296" t="s">
        <v>93</v>
      </c>
      <c r="AD6" s="297"/>
      <c r="AE6" s="297"/>
      <c r="AF6" s="297"/>
      <c r="AG6" s="297"/>
      <c r="AH6" s="297"/>
      <c r="AI6" s="307" t="s">
        <v>6</v>
      </c>
      <c r="AJ6" s="307"/>
      <c r="AK6" s="307"/>
      <c r="AL6" s="307"/>
      <c r="AM6" s="307"/>
      <c r="AN6" s="307"/>
      <c r="AO6" s="307"/>
      <c r="AP6" s="307"/>
      <c r="AQ6" s="307"/>
      <c r="AR6" s="307"/>
      <c r="AS6" s="307"/>
      <c r="AT6" s="307"/>
      <c r="AU6" s="307"/>
      <c r="AV6" s="307"/>
      <c r="AW6" s="307"/>
      <c r="AX6" s="307"/>
      <c r="AY6" s="307"/>
      <c r="AZ6" s="307"/>
      <c r="BA6" s="307"/>
      <c r="BB6" s="307"/>
      <c r="BC6" s="307"/>
      <c r="BD6" s="307"/>
      <c r="BE6" s="307"/>
      <c r="BF6" s="140"/>
    </row>
    <row r="7" spans="1:60" ht="24" customHeight="1" thickBot="1">
      <c r="A7" s="310"/>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1"/>
      <c r="AC7" s="298"/>
      <c r="AD7" s="299"/>
      <c r="AE7" s="299"/>
      <c r="AF7" s="299"/>
      <c r="AG7" s="299"/>
      <c r="AH7" s="299"/>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140"/>
    </row>
    <row r="8" spans="1:60" ht="64.5" customHeight="1" thickBot="1">
      <c r="A8" s="37" t="s">
        <v>98</v>
      </c>
      <c r="B8" s="37" t="s">
        <v>7</v>
      </c>
      <c r="C8" s="37" t="s">
        <v>192</v>
      </c>
      <c r="D8" s="38" t="s">
        <v>149</v>
      </c>
      <c r="E8" s="38" t="s">
        <v>10</v>
      </c>
      <c r="F8" s="37" t="s">
        <v>11</v>
      </c>
      <c r="G8" s="38" t="s">
        <v>147</v>
      </c>
      <c r="H8" s="38" t="s">
        <v>196</v>
      </c>
      <c r="I8" s="38" t="s">
        <v>148</v>
      </c>
      <c r="J8" s="38" t="s">
        <v>201</v>
      </c>
      <c r="K8" s="39" t="s">
        <v>190</v>
      </c>
      <c r="L8" s="39" t="s">
        <v>211</v>
      </c>
      <c r="M8" s="54" t="s">
        <v>12</v>
      </c>
      <c r="N8" s="20" t="s">
        <v>194</v>
      </c>
      <c r="O8" s="95" t="s">
        <v>461</v>
      </c>
      <c r="P8" s="95" t="s">
        <v>463</v>
      </c>
      <c r="Q8" s="95" t="s">
        <v>464</v>
      </c>
      <c r="R8" s="95" t="s">
        <v>465</v>
      </c>
      <c r="S8" s="95" t="s">
        <v>484</v>
      </c>
      <c r="T8" s="99" t="s">
        <v>441</v>
      </c>
      <c r="U8" s="39" t="s">
        <v>150</v>
      </c>
      <c r="V8" s="39" t="s">
        <v>151</v>
      </c>
      <c r="W8" s="37" t="s">
        <v>16</v>
      </c>
      <c r="X8" s="20" t="s">
        <v>17</v>
      </c>
      <c r="Y8" s="37" t="s">
        <v>163</v>
      </c>
      <c r="Z8" s="37" t="s">
        <v>35</v>
      </c>
      <c r="AA8" s="37" t="s">
        <v>103</v>
      </c>
      <c r="AB8" s="37" t="s">
        <v>104</v>
      </c>
      <c r="AC8" s="38" t="s">
        <v>22</v>
      </c>
      <c r="AD8" s="38" t="s">
        <v>152</v>
      </c>
      <c r="AE8" s="70" t="s">
        <v>206</v>
      </c>
      <c r="AF8" s="38" t="s">
        <v>23</v>
      </c>
      <c r="AG8" s="38" t="s">
        <v>24</v>
      </c>
      <c r="AH8" s="38" t="s">
        <v>25</v>
      </c>
      <c r="AI8" s="37" t="s">
        <v>19</v>
      </c>
      <c r="AJ8" s="37" t="s">
        <v>483</v>
      </c>
      <c r="AK8" s="37" t="s">
        <v>480</v>
      </c>
      <c r="AL8" s="37" t="s">
        <v>481</v>
      </c>
      <c r="AM8" s="37" t="s">
        <v>482</v>
      </c>
      <c r="AN8" s="37" t="s">
        <v>18</v>
      </c>
      <c r="AO8" s="37" t="s">
        <v>20</v>
      </c>
      <c r="AP8" s="106" t="s">
        <v>450</v>
      </c>
      <c r="AQ8" s="106" t="s">
        <v>451</v>
      </c>
      <c r="AR8" s="106" t="s">
        <v>467</v>
      </c>
      <c r="AS8" s="106" t="s">
        <v>468</v>
      </c>
      <c r="AT8" s="106" t="s">
        <v>466</v>
      </c>
      <c r="AU8" s="106" t="s">
        <v>469</v>
      </c>
      <c r="AV8" s="106" t="s">
        <v>470</v>
      </c>
      <c r="AW8" s="106" t="s">
        <v>471</v>
      </c>
      <c r="AX8" s="106" t="s">
        <v>472</v>
      </c>
      <c r="AY8" s="106" t="s">
        <v>473</v>
      </c>
      <c r="AZ8" s="106" t="s">
        <v>474</v>
      </c>
      <c r="BA8" s="106" t="s">
        <v>475</v>
      </c>
      <c r="BB8" s="106" t="s">
        <v>476</v>
      </c>
      <c r="BC8" s="106" t="s">
        <v>477</v>
      </c>
      <c r="BD8" s="106" t="s">
        <v>478</v>
      </c>
      <c r="BE8" s="106" t="s">
        <v>479</v>
      </c>
      <c r="BF8" s="106" t="s">
        <v>489</v>
      </c>
    </row>
    <row r="9" spans="1:60" ht="65.099999999999994" customHeight="1">
      <c r="A9" s="143" t="s">
        <v>287</v>
      </c>
      <c r="B9" s="142" t="s">
        <v>301</v>
      </c>
      <c r="C9" s="119" t="s">
        <v>382</v>
      </c>
      <c r="D9" s="144" t="s">
        <v>309</v>
      </c>
      <c r="E9" s="177" t="s">
        <v>228</v>
      </c>
      <c r="F9" s="145" t="s">
        <v>229</v>
      </c>
      <c r="G9" s="146" t="s">
        <v>230</v>
      </c>
      <c r="H9" s="141" t="s">
        <v>231</v>
      </c>
      <c r="I9" s="126" t="s">
        <v>260</v>
      </c>
      <c r="J9" s="49">
        <v>0.1</v>
      </c>
      <c r="K9" s="127" t="s">
        <v>232</v>
      </c>
      <c r="L9" s="52"/>
      <c r="M9" s="53" t="s">
        <v>371</v>
      </c>
      <c r="N9" s="168">
        <v>15</v>
      </c>
      <c r="O9" s="77">
        <v>15</v>
      </c>
      <c r="P9" s="109">
        <v>0</v>
      </c>
      <c r="Q9" s="109">
        <v>0</v>
      </c>
      <c r="R9" s="109"/>
      <c r="S9" s="109">
        <f>+O9+P9+Q9+R9</f>
        <v>15</v>
      </c>
      <c r="T9" s="81">
        <f>+IF((S9/N9)&gt;100%,100%,(S9/N9))</f>
        <v>1</v>
      </c>
      <c r="U9" s="52" t="s">
        <v>400</v>
      </c>
      <c r="V9" s="52" t="s">
        <v>332</v>
      </c>
      <c r="W9" s="52">
        <v>150</v>
      </c>
      <c r="X9" s="304">
        <v>1059626</v>
      </c>
      <c r="Y9" s="52" t="s">
        <v>385</v>
      </c>
      <c r="Z9" s="52" t="s">
        <v>333</v>
      </c>
      <c r="AA9" s="55" t="s">
        <v>331</v>
      </c>
      <c r="AB9" s="47" t="s">
        <v>339</v>
      </c>
      <c r="AC9" s="52" t="s">
        <v>338</v>
      </c>
      <c r="AD9" s="52" t="s">
        <v>386</v>
      </c>
      <c r="AE9" s="300">
        <v>353567904107.69</v>
      </c>
      <c r="AF9" s="52" t="s">
        <v>54</v>
      </c>
      <c r="AG9" s="52" t="s">
        <v>53</v>
      </c>
      <c r="AH9" s="52" t="s">
        <v>400</v>
      </c>
      <c r="AI9" s="270">
        <v>1000000000</v>
      </c>
      <c r="AJ9" s="270">
        <v>353567904107.69</v>
      </c>
      <c r="AK9" s="270">
        <v>390567904107.69</v>
      </c>
      <c r="AL9" s="270">
        <v>434528467858</v>
      </c>
      <c r="AM9" s="270"/>
      <c r="AN9" s="107" t="s">
        <v>452</v>
      </c>
      <c r="AO9" s="283" t="s">
        <v>228</v>
      </c>
      <c r="AP9" s="315">
        <v>5606697597.1700001</v>
      </c>
      <c r="AQ9" s="318">
        <f>+AP9/AJ9</f>
        <v>1.5857484607715716E-2</v>
      </c>
      <c r="AR9" s="315">
        <v>1094339041.8399999</v>
      </c>
      <c r="AS9" s="318">
        <f>+AR9/AJ9</f>
        <v>3.0951311731810512E-3</v>
      </c>
      <c r="AT9" s="312">
        <v>81202428898.429993</v>
      </c>
      <c r="AU9" s="313">
        <f>+AT9/AK9</f>
        <v>0.20790860704222208</v>
      </c>
      <c r="AV9" s="312">
        <v>34150132429.169998</v>
      </c>
      <c r="AW9" s="314">
        <f ca="1">+AV9/AK9</f>
        <v>8.7437119307565772E-2</v>
      </c>
      <c r="AX9" s="312">
        <v>200493340324</v>
      </c>
      <c r="AY9" s="314">
        <f ca="1">+AX9/AL9</f>
        <v>0.46140438464786482</v>
      </c>
      <c r="AZ9" s="312">
        <v>40048378133</v>
      </c>
      <c r="BA9" s="349">
        <f ca="1">+AZ9/AL9</f>
        <v>9.2165142436852837E-2</v>
      </c>
      <c r="BB9" s="255"/>
      <c r="BC9" s="255"/>
      <c r="BD9" s="255"/>
      <c r="BE9" s="255"/>
      <c r="BF9" s="133"/>
      <c r="BH9" s="40" t="s">
        <v>212</v>
      </c>
    </row>
    <row r="10" spans="1:60" ht="65.099999999999994" customHeight="1">
      <c r="A10" s="143" t="s">
        <v>288</v>
      </c>
      <c r="B10" s="142" t="s">
        <v>301</v>
      </c>
      <c r="C10" s="119" t="s">
        <v>382</v>
      </c>
      <c r="D10" s="144" t="s">
        <v>309</v>
      </c>
      <c r="E10" s="177" t="s">
        <v>228</v>
      </c>
      <c r="F10" s="145" t="s">
        <v>229</v>
      </c>
      <c r="G10" s="146" t="s">
        <v>230</v>
      </c>
      <c r="H10" s="141" t="s">
        <v>231</v>
      </c>
      <c r="I10" s="126" t="s">
        <v>259</v>
      </c>
      <c r="J10" s="49">
        <v>0.2</v>
      </c>
      <c r="K10" s="127" t="s">
        <v>268</v>
      </c>
      <c r="L10" s="52"/>
      <c r="M10" s="53" t="s">
        <v>371</v>
      </c>
      <c r="N10" s="168">
        <v>10</v>
      </c>
      <c r="O10" s="77">
        <v>10</v>
      </c>
      <c r="P10" s="109">
        <v>0</v>
      </c>
      <c r="Q10" s="109">
        <v>0</v>
      </c>
      <c r="R10" s="109"/>
      <c r="S10" s="123">
        <f t="shared" ref="S10:S86" si="0">+O10+P10+Q10+R10</f>
        <v>10</v>
      </c>
      <c r="T10" s="81">
        <f t="shared" ref="T10:T87" si="1">+IF((S10/N10)&gt;100%,100%,(S10/N10))</f>
        <v>1</v>
      </c>
      <c r="U10" s="52" t="s">
        <v>400</v>
      </c>
      <c r="V10" s="52" t="s">
        <v>332</v>
      </c>
      <c r="W10" s="52">
        <v>150</v>
      </c>
      <c r="X10" s="305"/>
      <c r="Y10" s="52" t="s">
        <v>385</v>
      </c>
      <c r="Z10" s="52" t="s">
        <v>333</v>
      </c>
      <c r="AA10" s="56" t="s">
        <v>337</v>
      </c>
      <c r="AB10" s="47" t="s">
        <v>340</v>
      </c>
      <c r="AC10" s="52" t="s">
        <v>338</v>
      </c>
      <c r="AD10" s="52" t="s">
        <v>387</v>
      </c>
      <c r="AE10" s="300"/>
      <c r="AF10" s="52" t="s">
        <v>54</v>
      </c>
      <c r="AG10" s="52" t="s">
        <v>53</v>
      </c>
      <c r="AH10" s="52" t="s">
        <v>400</v>
      </c>
      <c r="AI10" s="270"/>
      <c r="AJ10" s="270"/>
      <c r="AK10" s="271"/>
      <c r="AL10" s="270"/>
      <c r="AM10" s="270"/>
      <c r="AN10" s="107" t="s">
        <v>453</v>
      </c>
      <c r="AO10" s="283"/>
      <c r="AP10" s="316"/>
      <c r="AQ10" s="319"/>
      <c r="AR10" s="316"/>
      <c r="AS10" s="319"/>
      <c r="AT10" s="312"/>
      <c r="AU10" s="313"/>
      <c r="AV10" s="312"/>
      <c r="AW10" s="314"/>
      <c r="AX10" s="312"/>
      <c r="AY10" s="314"/>
      <c r="AZ10" s="312"/>
      <c r="BA10" s="349"/>
      <c r="BB10" s="255"/>
      <c r="BC10" s="255"/>
      <c r="BD10" s="255"/>
      <c r="BE10" s="255"/>
      <c r="BF10" s="133"/>
      <c r="BH10" s="40" t="s">
        <v>208</v>
      </c>
    </row>
    <row r="11" spans="1:60" ht="65.099999999999994" customHeight="1">
      <c r="A11" s="143" t="s">
        <v>288</v>
      </c>
      <c r="B11" s="142" t="s">
        <v>490</v>
      </c>
      <c r="C11" s="119" t="s">
        <v>382</v>
      </c>
      <c r="D11" s="144" t="s">
        <v>310</v>
      </c>
      <c r="E11" s="177" t="s">
        <v>228</v>
      </c>
      <c r="F11" s="145" t="s">
        <v>229</v>
      </c>
      <c r="G11" s="146" t="s">
        <v>230</v>
      </c>
      <c r="H11" s="141" t="s">
        <v>231</v>
      </c>
      <c r="I11" s="126" t="s">
        <v>259</v>
      </c>
      <c r="J11" s="49">
        <v>0.05</v>
      </c>
      <c r="K11" s="127" t="s">
        <v>234</v>
      </c>
      <c r="L11" s="52"/>
      <c r="M11" s="53" t="s">
        <v>371</v>
      </c>
      <c r="N11" s="168">
        <v>1</v>
      </c>
      <c r="O11" s="77">
        <v>0</v>
      </c>
      <c r="P11" s="109">
        <v>0</v>
      </c>
      <c r="Q11" s="109">
        <v>0</v>
      </c>
      <c r="R11" s="109"/>
      <c r="S11" s="123">
        <f t="shared" si="0"/>
        <v>0</v>
      </c>
      <c r="T11" s="81">
        <f>+IF((S11/N11)&gt;100%,100%,(S11/N11))</f>
        <v>0</v>
      </c>
      <c r="U11" s="52" t="s">
        <v>400</v>
      </c>
      <c r="V11" s="52" t="s">
        <v>332</v>
      </c>
      <c r="W11" s="52">
        <v>150</v>
      </c>
      <c r="X11" s="305"/>
      <c r="Y11" s="52" t="s">
        <v>385</v>
      </c>
      <c r="Z11" s="52" t="s">
        <v>333</v>
      </c>
      <c r="AA11" s="293" t="s">
        <v>336</v>
      </c>
      <c r="AB11" s="293" t="s">
        <v>341</v>
      </c>
      <c r="AC11" s="52" t="s">
        <v>338</v>
      </c>
      <c r="AD11" s="52" t="s">
        <v>388</v>
      </c>
      <c r="AE11" s="300"/>
      <c r="AF11" s="52" t="s">
        <v>54</v>
      </c>
      <c r="AG11" s="52" t="s">
        <v>53</v>
      </c>
      <c r="AH11" s="52" t="s">
        <v>400</v>
      </c>
      <c r="AI11" s="270"/>
      <c r="AJ11" s="270"/>
      <c r="AK11" s="271"/>
      <c r="AL11" s="270"/>
      <c r="AM11" s="270"/>
      <c r="AN11" s="107" t="s">
        <v>454</v>
      </c>
      <c r="AO11" s="283"/>
      <c r="AP11" s="316"/>
      <c r="AQ11" s="319"/>
      <c r="AR11" s="316"/>
      <c r="AS11" s="319"/>
      <c r="AT11" s="312"/>
      <c r="AU11" s="313"/>
      <c r="AV11" s="312"/>
      <c r="AW11" s="314"/>
      <c r="AX11" s="312"/>
      <c r="AY11" s="314"/>
      <c r="AZ11" s="312"/>
      <c r="BA11" s="349"/>
      <c r="BB11" s="255"/>
      <c r="BC11" s="255"/>
      <c r="BD11" s="255"/>
      <c r="BE11" s="255"/>
      <c r="BF11" s="133"/>
      <c r="BH11" s="40" t="s">
        <v>216</v>
      </c>
    </row>
    <row r="12" spans="1:60" ht="65.099999999999994" customHeight="1">
      <c r="A12" s="143" t="s">
        <v>288</v>
      </c>
      <c r="B12" s="142" t="s">
        <v>301</v>
      </c>
      <c r="C12" s="119" t="s">
        <v>382</v>
      </c>
      <c r="D12" s="144" t="s">
        <v>310</v>
      </c>
      <c r="E12" s="177" t="s">
        <v>228</v>
      </c>
      <c r="F12" s="145" t="s">
        <v>229</v>
      </c>
      <c r="G12" s="146" t="s">
        <v>230</v>
      </c>
      <c r="H12" s="141" t="s">
        <v>231</v>
      </c>
      <c r="I12" s="117" t="s">
        <v>258</v>
      </c>
      <c r="J12" s="49">
        <v>0.4</v>
      </c>
      <c r="K12" s="127" t="s">
        <v>235</v>
      </c>
      <c r="L12" s="52"/>
      <c r="M12" s="53" t="s">
        <v>371</v>
      </c>
      <c r="N12" s="168">
        <v>15</v>
      </c>
      <c r="O12" s="77">
        <v>5</v>
      </c>
      <c r="P12" s="109">
        <v>10</v>
      </c>
      <c r="Q12" s="109">
        <v>0</v>
      </c>
      <c r="R12" s="109"/>
      <c r="S12" s="123">
        <f t="shared" si="0"/>
        <v>15</v>
      </c>
      <c r="T12" s="81">
        <f t="shared" si="1"/>
        <v>1</v>
      </c>
      <c r="U12" s="52" t="s">
        <v>400</v>
      </c>
      <c r="V12" s="52" t="s">
        <v>332</v>
      </c>
      <c r="W12" s="52">
        <v>150</v>
      </c>
      <c r="X12" s="305"/>
      <c r="Y12" s="52" t="s">
        <v>385</v>
      </c>
      <c r="Z12" s="52" t="s">
        <v>333</v>
      </c>
      <c r="AA12" s="293"/>
      <c r="AB12" s="293"/>
      <c r="AC12" s="52" t="s">
        <v>338</v>
      </c>
      <c r="AD12" s="52"/>
      <c r="AE12" s="300"/>
      <c r="AF12" s="52"/>
      <c r="AG12" s="52" t="s">
        <v>53</v>
      </c>
      <c r="AH12" s="52" t="s">
        <v>400</v>
      </c>
      <c r="AI12" s="270"/>
      <c r="AJ12" s="270"/>
      <c r="AK12" s="271"/>
      <c r="AL12" s="270"/>
      <c r="AM12" s="270"/>
      <c r="AN12" s="107" t="s">
        <v>455</v>
      </c>
      <c r="AO12" s="283"/>
      <c r="AP12" s="316"/>
      <c r="AQ12" s="319"/>
      <c r="AR12" s="316"/>
      <c r="AS12" s="319"/>
      <c r="AT12" s="312"/>
      <c r="AU12" s="313"/>
      <c r="AV12" s="312"/>
      <c r="AW12" s="314"/>
      <c r="AX12" s="312"/>
      <c r="AY12" s="314"/>
      <c r="AZ12" s="312"/>
      <c r="BA12" s="349"/>
      <c r="BB12" s="255"/>
      <c r="BC12" s="255"/>
      <c r="BD12" s="255"/>
      <c r="BE12" s="255"/>
      <c r="BF12" s="133"/>
      <c r="BH12" s="40" t="s">
        <v>209</v>
      </c>
    </row>
    <row r="13" spans="1:60" ht="65.099999999999994" customHeight="1">
      <c r="A13" s="143" t="s">
        <v>289</v>
      </c>
      <c r="B13" s="142" t="s">
        <v>301</v>
      </c>
      <c r="C13" s="119" t="s">
        <v>382</v>
      </c>
      <c r="D13" s="144" t="s">
        <v>311</v>
      </c>
      <c r="E13" s="177" t="s">
        <v>228</v>
      </c>
      <c r="F13" s="145" t="s">
        <v>229</v>
      </c>
      <c r="G13" s="146" t="s">
        <v>230</v>
      </c>
      <c r="H13" s="141" t="s">
        <v>231</v>
      </c>
      <c r="I13" s="117" t="s">
        <v>258</v>
      </c>
      <c r="J13" s="49">
        <v>0.05</v>
      </c>
      <c r="K13" s="127" t="s">
        <v>236</v>
      </c>
      <c r="L13" s="52"/>
      <c r="M13" s="53" t="s">
        <v>371</v>
      </c>
      <c r="N13" s="168">
        <v>3</v>
      </c>
      <c r="O13" s="77">
        <v>3</v>
      </c>
      <c r="P13" s="109">
        <v>3</v>
      </c>
      <c r="Q13" s="109">
        <v>3</v>
      </c>
      <c r="R13" s="109"/>
      <c r="S13" s="123">
        <f t="shared" si="0"/>
        <v>9</v>
      </c>
      <c r="T13" s="81">
        <f t="shared" si="1"/>
        <v>1</v>
      </c>
      <c r="U13" s="52" t="s">
        <v>400</v>
      </c>
      <c r="V13" s="52" t="s">
        <v>332</v>
      </c>
      <c r="W13" s="52">
        <v>150</v>
      </c>
      <c r="X13" s="305"/>
      <c r="Y13" s="52" t="s">
        <v>385</v>
      </c>
      <c r="Z13" s="52" t="s">
        <v>333</v>
      </c>
      <c r="AA13" s="293" t="s">
        <v>335</v>
      </c>
      <c r="AB13" s="293" t="s">
        <v>342</v>
      </c>
      <c r="AC13" s="52" t="s">
        <v>338</v>
      </c>
      <c r="AD13" s="52"/>
      <c r="AE13" s="300"/>
      <c r="AF13" s="52"/>
      <c r="AG13" s="52" t="s">
        <v>53</v>
      </c>
      <c r="AH13" s="52" t="s">
        <v>400</v>
      </c>
      <c r="AI13" s="270"/>
      <c r="AJ13" s="270"/>
      <c r="AK13" s="271"/>
      <c r="AL13" s="270"/>
      <c r="AM13" s="270"/>
      <c r="AN13" s="107" t="s">
        <v>456</v>
      </c>
      <c r="AO13" s="283"/>
      <c r="AP13" s="316"/>
      <c r="AQ13" s="319"/>
      <c r="AR13" s="316"/>
      <c r="AS13" s="319"/>
      <c r="AT13" s="312"/>
      <c r="AU13" s="313"/>
      <c r="AV13" s="312"/>
      <c r="AW13" s="314"/>
      <c r="AX13" s="312"/>
      <c r="AY13" s="314"/>
      <c r="AZ13" s="312"/>
      <c r="BA13" s="349"/>
      <c r="BB13" s="255"/>
      <c r="BC13" s="255"/>
      <c r="BD13" s="255"/>
      <c r="BE13" s="255"/>
      <c r="BF13" s="133"/>
      <c r="BH13" s="40" t="s">
        <v>210</v>
      </c>
    </row>
    <row r="14" spans="1:60" ht="65.099999999999994" customHeight="1">
      <c r="A14" s="143" t="s">
        <v>288</v>
      </c>
      <c r="B14" s="142" t="s">
        <v>301</v>
      </c>
      <c r="C14" s="119" t="s">
        <v>382</v>
      </c>
      <c r="D14" s="144" t="s">
        <v>311</v>
      </c>
      <c r="E14" s="177" t="s">
        <v>228</v>
      </c>
      <c r="F14" s="145" t="s">
        <v>229</v>
      </c>
      <c r="G14" s="146" t="s">
        <v>230</v>
      </c>
      <c r="H14" s="141" t="s">
        <v>231</v>
      </c>
      <c r="I14" s="117" t="s">
        <v>258</v>
      </c>
      <c r="J14" s="49">
        <v>0.1</v>
      </c>
      <c r="K14" s="127" t="s">
        <v>237</v>
      </c>
      <c r="L14" s="52"/>
      <c r="M14" s="53" t="s">
        <v>372</v>
      </c>
      <c r="N14" s="168">
        <v>100</v>
      </c>
      <c r="O14" s="77">
        <v>50</v>
      </c>
      <c r="P14" s="109">
        <v>20</v>
      </c>
      <c r="Q14" s="109">
        <v>30</v>
      </c>
      <c r="R14" s="109"/>
      <c r="S14" s="123">
        <f t="shared" si="0"/>
        <v>100</v>
      </c>
      <c r="T14" s="81">
        <f t="shared" si="1"/>
        <v>1</v>
      </c>
      <c r="U14" s="52" t="s">
        <v>400</v>
      </c>
      <c r="V14" s="52" t="s">
        <v>332</v>
      </c>
      <c r="W14" s="52">
        <v>150</v>
      </c>
      <c r="X14" s="305"/>
      <c r="Y14" s="52" t="s">
        <v>385</v>
      </c>
      <c r="Z14" s="52" t="s">
        <v>333</v>
      </c>
      <c r="AA14" s="293"/>
      <c r="AB14" s="293"/>
      <c r="AC14" s="52" t="s">
        <v>338</v>
      </c>
      <c r="AD14" s="52"/>
      <c r="AE14" s="300"/>
      <c r="AF14" s="52"/>
      <c r="AG14" s="52" t="s">
        <v>53</v>
      </c>
      <c r="AH14" s="52" t="s">
        <v>400</v>
      </c>
      <c r="AI14" s="270"/>
      <c r="AJ14" s="270"/>
      <c r="AK14" s="271"/>
      <c r="AL14" s="270"/>
      <c r="AM14" s="270"/>
      <c r="AN14" s="254" t="s">
        <v>457</v>
      </c>
      <c r="AO14" s="283"/>
      <c r="AP14" s="316"/>
      <c r="AQ14" s="319"/>
      <c r="AR14" s="316"/>
      <c r="AS14" s="319"/>
      <c r="AT14" s="312"/>
      <c r="AU14" s="313"/>
      <c r="AV14" s="312"/>
      <c r="AW14" s="314"/>
      <c r="AX14" s="312"/>
      <c r="AY14" s="314"/>
      <c r="AZ14" s="312"/>
      <c r="BA14" s="349"/>
      <c r="BB14" s="255"/>
      <c r="BC14" s="255"/>
      <c r="BD14" s="255"/>
      <c r="BE14" s="255"/>
      <c r="BF14" s="133"/>
      <c r="BH14" s="40" t="s">
        <v>213</v>
      </c>
    </row>
    <row r="15" spans="1:60" ht="65.099999999999994" customHeight="1">
      <c r="A15" s="143" t="s">
        <v>290</v>
      </c>
      <c r="B15" s="142" t="s">
        <v>301</v>
      </c>
      <c r="C15" s="119" t="s">
        <v>382</v>
      </c>
      <c r="D15" s="144" t="s">
        <v>312</v>
      </c>
      <c r="E15" s="177" t="s">
        <v>228</v>
      </c>
      <c r="F15" s="145" t="s">
        <v>229</v>
      </c>
      <c r="G15" s="146" t="s">
        <v>230</v>
      </c>
      <c r="H15" s="141" t="s">
        <v>231</v>
      </c>
      <c r="I15" s="117" t="s">
        <v>258</v>
      </c>
      <c r="J15" s="49">
        <v>0.05</v>
      </c>
      <c r="K15" s="127" t="s">
        <v>238</v>
      </c>
      <c r="L15" s="52"/>
      <c r="M15" s="53" t="s">
        <v>371</v>
      </c>
      <c r="N15" s="168">
        <v>1</v>
      </c>
      <c r="O15" s="77">
        <v>1</v>
      </c>
      <c r="P15" s="109">
        <v>0</v>
      </c>
      <c r="Q15" s="109">
        <v>0</v>
      </c>
      <c r="R15" s="109"/>
      <c r="S15" s="123">
        <f t="shared" si="0"/>
        <v>1</v>
      </c>
      <c r="T15" s="81">
        <f t="shared" si="1"/>
        <v>1</v>
      </c>
      <c r="U15" s="52" t="s">
        <v>400</v>
      </c>
      <c r="V15" s="52" t="s">
        <v>332</v>
      </c>
      <c r="W15" s="52">
        <v>150</v>
      </c>
      <c r="X15" s="305"/>
      <c r="Y15" s="52" t="s">
        <v>385</v>
      </c>
      <c r="Z15" s="52" t="s">
        <v>333</v>
      </c>
      <c r="AA15" s="293" t="s">
        <v>334</v>
      </c>
      <c r="AB15" s="293" t="s">
        <v>343</v>
      </c>
      <c r="AC15" s="52" t="s">
        <v>338</v>
      </c>
      <c r="AD15" s="52"/>
      <c r="AE15" s="300"/>
      <c r="AF15" s="52"/>
      <c r="AG15" s="52" t="s">
        <v>53</v>
      </c>
      <c r="AH15" s="52" t="s">
        <v>400</v>
      </c>
      <c r="AI15" s="270"/>
      <c r="AJ15" s="270"/>
      <c r="AK15" s="271"/>
      <c r="AL15" s="270"/>
      <c r="AM15" s="270"/>
      <c r="AN15" s="254"/>
      <c r="AO15" s="283"/>
      <c r="AP15" s="316"/>
      <c r="AQ15" s="319"/>
      <c r="AR15" s="316"/>
      <c r="AS15" s="319"/>
      <c r="AT15" s="312"/>
      <c r="AU15" s="313"/>
      <c r="AV15" s="312"/>
      <c r="AW15" s="314"/>
      <c r="AX15" s="312"/>
      <c r="AY15" s="314"/>
      <c r="AZ15" s="312"/>
      <c r="BA15" s="349"/>
      <c r="BB15" s="255"/>
      <c r="BC15" s="255"/>
      <c r="BD15" s="255"/>
      <c r="BE15" s="255"/>
      <c r="BF15" s="133"/>
      <c r="BH15" s="40" t="s">
        <v>214</v>
      </c>
    </row>
    <row r="16" spans="1:60" ht="65.099999999999994" customHeight="1">
      <c r="A16" s="143" t="s">
        <v>288</v>
      </c>
      <c r="B16" s="142" t="s">
        <v>301</v>
      </c>
      <c r="C16" s="119" t="s">
        <v>382</v>
      </c>
      <c r="D16" s="144" t="s">
        <v>312</v>
      </c>
      <c r="E16" s="177" t="s">
        <v>228</v>
      </c>
      <c r="F16" s="145" t="s">
        <v>229</v>
      </c>
      <c r="G16" s="146" t="s">
        <v>230</v>
      </c>
      <c r="H16" s="141" t="s">
        <v>231</v>
      </c>
      <c r="I16" s="117" t="s">
        <v>258</v>
      </c>
      <c r="J16" s="128">
        <v>0.05</v>
      </c>
      <c r="K16" s="129" t="s">
        <v>239</v>
      </c>
      <c r="L16" s="87"/>
      <c r="M16" s="104" t="s">
        <v>372</v>
      </c>
      <c r="N16" s="169">
        <v>1</v>
      </c>
      <c r="O16" s="104">
        <v>1</v>
      </c>
      <c r="P16" s="104">
        <v>0</v>
      </c>
      <c r="Q16" s="104">
        <v>0</v>
      </c>
      <c r="R16" s="104"/>
      <c r="S16" s="123">
        <f t="shared" si="0"/>
        <v>1</v>
      </c>
      <c r="T16" s="81">
        <f t="shared" si="1"/>
        <v>1</v>
      </c>
      <c r="U16" s="52" t="s">
        <v>400</v>
      </c>
      <c r="V16" s="52" t="s">
        <v>332</v>
      </c>
      <c r="W16" s="52">
        <v>150</v>
      </c>
      <c r="X16" s="305"/>
      <c r="Y16" s="52" t="s">
        <v>385</v>
      </c>
      <c r="Z16" s="52" t="s">
        <v>333</v>
      </c>
      <c r="AA16" s="293"/>
      <c r="AB16" s="293"/>
      <c r="AC16" s="52" t="s">
        <v>338</v>
      </c>
      <c r="AD16" s="52"/>
      <c r="AE16" s="300"/>
      <c r="AF16" s="52"/>
      <c r="AG16" s="52" t="s">
        <v>53</v>
      </c>
      <c r="AH16" s="52" t="s">
        <v>400</v>
      </c>
      <c r="AI16" s="270"/>
      <c r="AJ16" s="270"/>
      <c r="AK16" s="271"/>
      <c r="AL16" s="270"/>
      <c r="AM16" s="270"/>
      <c r="AN16" s="107" t="s">
        <v>458</v>
      </c>
      <c r="AO16" s="283"/>
      <c r="AP16" s="317"/>
      <c r="AQ16" s="320"/>
      <c r="AR16" s="317"/>
      <c r="AS16" s="320"/>
      <c r="AT16" s="312"/>
      <c r="AU16" s="313"/>
      <c r="AV16" s="312"/>
      <c r="AW16" s="314"/>
      <c r="AX16" s="312"/>
      <c r="AY16" s="314"/>
      <c r="AZ16" s="312"/>
      <c r="BA16" s="349"/>
      <c r="BB16" s="255"/>
      <c r="BC16" s="255"/>
      <c r="BD16" s="255"/>
      <c r="BE16" s="255"/>
      <c r="BF16" s="133"/>
      <c r="BH16" s="40" t="s">
        <v>215</v>
      </c>
    </row>
    <row r="17" spans="1:58" ht="65.099999999999994" customHeight="1">
      <c r="A17" s="251" t="s">
        <v>443</v>
      </c>
      <c r="B17" s="252"/>
      <c r="C17" s="252"/>
      <c r="D17" s="252"/>
      <c r="E17" s="252"/>
      <c r="F17" s="252"/>
      <c r="G17" s="252"/>
      <c r="H17" s="252"/>
      <c r="I17" s="252"/>
      <c r="J17" s="252"/>
      <c r="K17" s="252"/>
      <c r="L17" s="252"/>
      <c r="M17" s="252"/>
      <c r="N17" s="252"/>
      <c r="O17" s="252"/>
      <c r="P17" s="252"/>
      <c r="Q17" s="252"/>
      <c r="R17" s="252"/>
      <c r="S17" s="253"/>
      <c r="T17" s="105">
        <f>+AVERAGE(T9:T16)</f>
        <v>0.875</v>
      </c>
      <c r="U17" s="89"/>
      <c r="V17" s="89"/>
      <c r="W17" s="89"/>
      <c r="X17" s="305"/>
      <c r="Y17" s="89"/>
      <c r="Z17" s="89"/>
      <c r="AA17" s="90"/>
      <c r="AB17" s="90"/>
      <c r="AC17" s="89"/>
      <c r="AD17" s="89"/>
      <c r="AE17" s="91"/>
      <c r="AF17" s="89"/>
      <c r="AG17" s="89"/>
      <c r="AH17" s="89"/>
      <c r="AI17" s="124"/>
      <c r="AJ17" s="124"/>
      <c r="AK17" s="167"/>
      <c r="AL17" s="112"/>
      <c r="AM17" s="112"/>
      <c r="AN17" s="92"/>
      <c r="AO17" s="83"/>
      <c r="AP17" s="124"/>
      <c r="AQ17" s="159"/>
      <c r="AR17" s="124"/>
      <c r="AT17" s="124"/>
      <c r="AU17" s="171"/>
      <c r="AV17" s="124"/>
      <c r="AW17" s="172"/>
      <c r="AX17" s="124">
        <f>+SUM(AX9)</f>
        <v>0</v>
      </c>
      <c r="AZ17" s="124">
        <f>+SUM(AZ9)</f>
        <v>0</v>
      </c>
      <c r="BB17" s="124">
        <f>+SUM(BB9)</f>
        <v>0</v>
      </c>
      <c r="BD17" s="124">
        <f>+SUM(BD9)</f>
        <v>0</v>
      </c>
    </row>
    <row r="18" spans="1:58" s="340" customFormat="1" ht="65.099999999999994" customHeight="1">
      <c r="A18" s="385"/>
      <c r="B18" s="353"/>
      <c r="C18" s="353"/>
      <c r="D18" s="354"/>
      <c r="E18" s="393" t="s">
        <v>559</v>
      </c>
      <c r="F18" s="394">
        <v>202500000033305</v>
      </c>
      <c r="G18" s="395" t="s">
        <v>560</v>
      </c>
      <c r="H18" s="396" t="s">
        <v>561</v>
      </c>
      <c r="I18" s="397" t="s">
        <v>562</v>
      </c>
      <c r="J18" s="390">
        <v>1</v>
      </c>
      <c r="K18" s="398" t="s">
        <v>550</v>
      </c>
      <c r="L18" s="165"/>
      <c r="M18" s="165" t="s">
        <v>371</v>
      </c>
      <c r="N18" s="165">
        <v>1</v>
      </c>
      <c r="O18" s="165">
        <v>0</v>
      </c>
      <c r="P18" s="165">
        <v>0</v>
      </c>
      <c r="Q18" s="165">
        <v>0</v>
      </c>
      <c r="R18" s="165"/>
      <c r="S18" s="165">
        <v>0</v>
      </c>
      <c r="T18" s="399">
        <v>0</v>
      </c>
      <c r="U18" s="400">
        <v>45901</v>
      </c>
      <c r="V18" s="400">
        <v>45992</v>
      </c>
      <c r="W18" s="165">
        <v>90</v>
      </c>
      <c r="X18" s="305"/>
      <c r="Y18" s="123" t="s">
        <v>385</v>
      </c>
      <c r="Z18" s="123" t="s">
        <v>333</v>
      </c>
      <c r="AA18" s="408" t="s">
        <v>335</v>
      </c>
      <c r="AB18" s="293" t="s">
        <v>342</v>
      </c>
      <c r="AC18" s="290" t="s">
        <v>338</v>
      </c>
      <c r="AD18" s="290" t="s">
        <v>559</v>
      </c>
      <c r="AE18" s="347"/>
      <c r="AF18" s="347" t="s">
        <v>534</v>
      </c>
      <c r="AG18" s="382" t="s">
        <v>570</v>
      </c>
      <c r="AH18" s="383">
        <v>45931</v>
      </c>
      <c r="AI18" s="409">
        <v>0</v>
      </c>
      <c r="AJ18" s="409">
        <v>0</v>
      </c>
      <c r="AK18" s="409">
        <v>0</v>
      </c>
      <c r="AL18" s="409">
        <v>114992219940</v>
      </c>
      <c r="AM18" s="382"/>
      <c r="AN18" s="382" t="s">
        <v>570</v>
      </c>
      <c r="AO18" s="290" t="s">
        <v>559</v>
      </c>
      <c r="AP18" s="382">
        <v>0</v>
      </c>
      <c r="AQ18" s="382">
        <v>0</v>
      </c>
      <c r="AR18" s="382">
        <v>0</v>
      </c>
      <c r="AS18" s="382">
        <v>0</v>
      </c>
      <c r="AT18" s="382"/>
      <c r="AU18" s="382"/>
      <c r="AV18" s="382"/>
      <c r="AW18" s="382"/>
      <c r="AX18" s="382">
        <v>0</v>
      </c>
      <c r="AY18" s="382">
        <v>0</v>
      </c>
      <c r="AZ18" s="382">
        <v>0</v>
      </c>
      <c r="BA18" s="382">
        <v>0</v>
      </c>
      <c r="BB18" s="179"/>
      <c r="BD18" s="179"/>
    </row>
    <row r="19" spans="1:58" s="340" customFormat="1" ht="65.099999999999994" customHeight="1">
      <c r="A19" s="385"/>
      <c r="B19" s="353"/>
      <c r="C19" s="353"/>
      <c r="D19" s="354"/>
      <c r="E19" s="401"/>
      <c r="F19" s="402"/>
      <c r="G19" s="395"/>
      <c r="H19" s="395"/>
      <c r="I19" s="403"/>
      <c r="J19" s="391"/>
      <c r="K19" s="398" t="s">
        <v>563</v>
      </c>
      <c r="L19" s="165"/>
      <c r="M19" s="165" t="s">
        <v>371</v>
      </c>
      <c r="N19" s="165">
        <v>12</v>
      </c>
      <c r="O19" s="165">
        <v>0</v>
      </c>
      <c r="P19" s="165">
        <v>0</v>
      </c>
      <c r="Q19" s="165">
        <v>0</v>
      </c>
      <c r="R19" s="165"/>
      <c r="S19" s="165">
        <v>0</v>
      </c>
      <c r="T19" s="399">
        <v>0</v>
      </c>
      <c r="U19" s="400">
        <v>45901</v>
      </c>
      <c r="V19" s="400">
        <v>45992</v>
      </c>
      <c r="W19" s="165">
        <v>90</v>
      </c>
      <c r="X19" s="305"/>
      <c r="Y19" s="123" t="s">
        <v>385</v>
      </c>
      <c r="Z19" s="123" t="s">
        <v>333</v>
      </c>
      <c r="AA19" s="410"/>
      <c r="AB19" s="293"/>
      <c r="AC19" s="290"/>
      <c r="AD19" s="290"/>
      <c r="AE19" s="347"/>
      <c r="AF19" s="347"/>
      <c r="AG19" s="382"/>
      <c r="AH19" s="383"/>
      <c r="AI19" s="409"/>
      <c r="AJ19" s="409"/>
      <c r="AK19" s="409"/>
      <c r="AL19" s="409"/>
      <c r="AM19" s="382"/>
      <c r="AN19" s="382"/>
      <c r="AO19" s="290"/>
      <c r="AP19" s="382"/>
      <c r="AQ19" s="382"/>
      <c r="AR19" s="382"/>
      <c r="AS19" s="382"/>
      <c r="AT19" s="382"/>
      <c r="AU19" s="382"/>
      <c r="AV19" s="382"/>
      <c r="AW19" s="382"/>
      <c r="AX19" s="382"/>
      <c r="AY19" s="382"/>
      <c r="AZ19" s="382"/>
      <c r="BA19" s="382"/>
      <c r="BB19" s="179"/>
      <c r="BD19" s="179"/>
    </row>
    <row r="20" spans="1:58" s="340" customFormat="1" ht="65.099999999999994" customHeight="1">
      <c r="A20" s="385"/>
      <c r="B20" s="353"/>
      <c r="C20" s="353"/>
      <c r="D20" s="354"/>
      <c r="E20" s="401"/>
      <c r="F20" s="402"/>
      <c r="G20" s="395"/>
      <c r="H20" s="395"/>
      <c r="I20" s="403"/>
      <c r="J20" s="391"/>
      <c r="K20" s="398" t="s">
        <v>564</v>
      </c>
      <c r="L20" s="165"/>
      <c r="M20" s="165" t="s">
        <v>371</v>
      </c>
      <c r="N20" s="165">
        <v>12</v>
      </c>
      <c r="O20" s="165">
        <v>0</v>
      </c>
      <c r="P20" s="165">
        <v>0</v>
      </c>
      <c r="Q20" s="165">
        <v>0</v>
      </c>
      <c r="R20" s="165"/>
      <c r="S20" s="165">
        <v>0</v>
      </c>
      <c r="T20" s="399">
        <v>0</v>
      </c>
      <c r="U20" s="400">
        <v>45901</v>
      </c>
      <c r="V20" s="400">
        <v>45992</v>
      </c>
      <c r="W20" s="165">
        <v>90</v>
      </c>
      <c r="X20" s="305"/>
      <c r="Y20" s="123" t="s">
        <v>385</v>
      </c>
      <c r="Z20" s="123" t="s">
        <v>333</v>
      </c>
      <c r="AA20" s="410"/>
      <c r="AB20" s="293"/>
      <c r="AC20" s="290"/>
      <c r="AD20" s="290"/>
      <c r="AE20" s="347"/>
      <c r="AF20" s="347"/>
      <c r="AG20" s="382"/>
      <c r="AH20" s="383"/>
      <c r="AI20" s="409"/>
      <c r="AJ20" s="409"/>
      <c r="AK20" s="409"/>
      <c r="AL20" s="409"/>
      <c r="AM20" s="382"/>
      <c r="AN20" s="382"/>
      <c r="AO20" s="290"/>
      <c r="AP20" s="382"/>
      <c r="AQ20" s="382"/>
      <c r="AR20" s="382"/>
      <c r="AS20" s="382"/>
      <c r="AT20" s="382"/>
      <c r="AU20" s="382"/>
      <c r="AV20" s="382"/>
      <c r="AW20" s="382"/>
      <c r="AX20" s="382"/>
      <c r="AY20" s="382"/>
      <c r="AZ20" s="382"/>
      <c r="BA20" s="382"/>
      <c r="BB20" s="179"/>
      <c r="BD20" s="179"/>
    </row>
    <row r="21" spans="1:58" s="340" customFormat="1" ht="65.099999999999994" customHeight="1">
      <c r="A21" s="385"/>
      <c r="B21" s="353"/>
      <c r="C21" s="353"/>
      <c r="D21" s="354"/>
      <c r="E21" s="401"/>
      <c r="F21" s="402"/>
      <c r="G21" s="395"/>
      <c r="H21" s="395"/>
      <c r="I21" s="403"/>
      <c r="J21" s="391"/>
      <c r="K21" s="398" t="s">
        <v>565</v>
      </c>
      <c r="L21" s="165"/>
      <c r="M21" s="165" t="s">
        <v>371</v>
      </c>
      <c r="N21" s="165">
        <v>12</v>
      </c>
      <c r="O21" s="165">
        <v>0</v>
      </c>
      <c r="P21" s="165">
        <v>0</v>
      </c>
      <c r="Q21" s="165">
        <v>0</v>
      </c>
      <c r="R21" s="165"/>
      <c r="S21" s="165">
        <v>0</v>
      </c>
      <c r="T21" s="399">
        <v>0</v>
      </c>
      <c r="U21" s="400">
        <v>45901</v>
      </c>
      <c r="V21" s="400">
        <v>45992</v>
      </c>
      <c r="W21" s="165">
        <v>90</v>
      </c>
      <c r="X21" s="305"/>
      <c r="Y21" s="123" t="s">
        <v>385</v>
      </c>
      <c r="Z21" s="123" t="s">
        <v>333</v>
      </c>
      <c r="AA21" s="410"/>
      <c r="AB21" s="293"/>
      <c r="AC21" s="290"/>
      <c r="AD21" s="290"/>
      <c r="AE21" s="347"/>
      <c r="AF21" s="347"/>
      <c r="AG21" s="382"/>
      <c r="AH21" s="383"/>
      <c r="AI21" s="409"/>
      <c r="AJ21" s="409"/>
      <c r="AK21" s="409"/>
      <c r="AL21" s="409"/>
      <c r="AM21" s="382"/>
      <c r="AN21" s="382"/>
      <c r="AO21" s="290"/>
      <c r="AP21" s="382"/>
      <c r="AQ21" s="382"/>
      <c r="AR21" s="382"/>
      <c r="AS21" s="382"/>
      <c r="AT21" s="382"/>
      <c r="AU21" s="382"/>
      <c r="AV21" s="382"/>
      <c r="AW21" s="382"/>
      <c r="AX21" s="382"/>
      <c r="AY21" s="382"/>
      <c r="AZ21" s="382"/>
      <c r="BA21" s="382"/>
      <c r="BB21" s="179"/>
      <c r="BD21" s="179"/>
    </row>
    <row r="22" spans="1:58" s="340" customFormat="1" ht="65.099999999999994" customHeight="1">
      <c r="A22" s="385"/>
      <c r="B22" s="353"/>
      <c r="C22" s="353"/>
      <c r="D22" s="354"/>
      <c r="E22" s="401"/>
      <c r="F22" s="402"/>
      <c r="G22" s="395"/>
      <c r="H22" s="395"/>
      <c r="I22" s="403"/>
      <c r="J22" s="391"/>
      <c r="K22" s="398" t="s">
        <v>566</v>
      </c>
      <c r="L22" s="165"/>
      <c r="M22" s="165" t="s">
        <v>371</v>
      </c>
      <c r="N22" s="165">
        <v>13</v>
      </c>
      <c r="O22" s="165">
        <v>0</v>
      </c>
      <c r="P22" s="165">
        <v>0</v>
      </c>
      <c r="Q22" s="165">
        <v>0</v>
      </c>
      <c r="R22" s="165"/>
      <c r="S22" s="165">
        <v>0</v>
      </c>
      <c r="T22" s="399">
        <v>0</v>
      </c>
      <c r="U22" s="400">
        <v>45901</v>
      </c>
      <c r="V22" s="400">
        <v>45992</v>
      </c>
      <c r="W22" s="165">
        <v>90</v>
      </c>
      <c r="X22" s="305"/>
      <c r="Y22" s="123" t="s">
        <v>385</v>
      </c>
      <c r="Z22" s="123" t="s">
        <v>333</v>
      </c>
      <c r="AA22" s="411"/>
      <c r="AB22" s="293"/>
      <c r="AC22" s="290"/>
      <c r="AD22" s="290"/>
      <c r="AE22" s="347"/>
      <c r="AF22" s="347"/>
      <c r="AG22" s="382"/>
      <c r="AH22" s="383"/>
      <c r="AI22" s="409"/>
      <c r="AJ22" s="409"/>
      <c r="AK22" s="409"/>
      <c r="AL22" s="409"/>
      <c r="AM22" s="382"/>
      <c r="AN22" s="382"/>
      <c r="AO22" s="290"/>
      <c r="AP22" s="382"/>
      <c r="AQ22" s="382"/>
      <c r="AR22" s="382"/>
      <c r="AS22" s="382"/>
      <c r="AT22" s="382"/>
      <c r="AU22" s="382"/>
      <c r="AV22" s="382"/>
      <c r="AW22" s="382"/>
      <c r="AX22" s="382"/>
      <c r="AY22" s="382"/>
      <c r="AZ22" s="382"/>
      <c r="BA22" s="382"/>
      <c r="BB22" s="179"/>
      <c r="BD22" s="179"/>
    </row>
    <row r="23" spans="1:58" s="340" customFormat="1" ht="65.099999999999994" customHeight="1">
      <c r="A23" s="385"/>
      <c r="B23" s="353"/>
      <c r="C23" s="353"/>
      <c r="D23" s="354"/>
      <c r="E23" s="401"/>
      <c r="F23" s="402"/>
      <c r="G23" s="395"/>
      <c r="H23" s="395"/>
      <c r="I23" s="403"/>
      <c r="J23" s="391"/>
      <c r="K23" s="398" t="s">
        <v>567</v>
      </c>
      <c r="L23" s="165"/>
      <c r="M23" s="165" t="s">
        <v>371</v>
      </c>
      <c r="N23" s="165">
        <v>12</v>
      </c>
      <c r="O23" s="165">
        <v>0</v>
      </c>
      <c r="P23" s="165">
        <v>0</v>
      </c>
      <c r="Q23" s="165">
        <v>0</v>
      </c>
      <c r="R23" s="165"/>
      <c r="S23" s="165">
        <v>0</v>
      </c>
      <c r="T23" s="399">
        <v>0</v>
      </c>
      <c r="U23" s="400">
        <v>45901</v>
      </c>
      <c r="V23" s="400">
        <v>45992</v>
      </c>
      <c r="W23" s="165">
        <v>90</v>
      </c>
      <c r="X23" s="305"/>
      <c r="Y23" s="123" t="s">
        <v>385</v>
      </c>
      <c r="Z23" s="123" t="s">
        <v>333</v>
      </c>
      <c r="AA23" s="293" t="s">
        <v>334</v>
      </c>
      <c r="AB23" s="293" t="s">
        <v>343</v>
      </c>
      <c r="AC23" s="290"/>
      <c r="AD23" s="290"/>
      <c r="AE23" s="347"/>
      <c r="AF23" s="347"/>
      <c r="AG23" s="382" t="s">
        <v>457</v>
      </c>
      <c r="AH23" s="383"/>
      <c r="AI23" s="409">
        <v>0</v>
      </c>
      <c r="AJ23" s="409">
        <v>0</v>
      </c>
      <c r="AK23" s="409">
        <v>0</v>
      </c>
      <c r="AL23" s="409" t="s">
        <v>571</v>
      </c>
      <c r="AM23" s="382"/>
      <c r="AN23" s="382" t="s">
        <v>457</v>
      </c>
      <c r="AO23" s="290"/>
      <c r="AP23" s="382">
        <v>0</v>
      </c>
      <c r="AQ23" s="382">
        <v>0</v>
      </c>
      <c r="AR23" s="382">
        <v>0</v>
      </c>
      <c r="AS23" s="382">
        <v>0</v>
      </c>
      <c r="AT23" s="382"/>
      <c r="AU23" s="382"/>
      <c r="AV23" s="382"/>
      <c r="AW23" s="382"/>
      <c r="AX23" s="179"/>
      <c r="AZ23" s="179"/>
      <c r="BB23" s="179"/>
      <c r="BD23" s="179"/>
    </row>
    <row r="24" spans="1:58" s="340" customFormat="1" ht="65.099999999999994" customHeight="1">
      <c r="A24" s="385"/>
      <c r="B24" s="353"/>
      <c r="C24" s="353"/>
      <c r="D24" s="354"/>
      <c r="E24" s="401"/>
      <c r="F24" s="402"/>
      <c r="G24" s="395"/>
      <c r="H24" s="395"/>
      <c r="I24" s="403"/>
      <c r="J24" s="391"/>
      <c r="K24" s="398" t="s">
        <v>568</v>
      </c>
      <c r="L24" s="165"/>
      <c r="M24" s="165" t="s">
        <v>371</v>
      </c>
      <c r="N24" s="165">
        <v>13</v>
      </c>
      <c r="O24" s="165">
        <v>0</v>
      </c>
      <c r="P24" s="165">
        <v>0</v>
      </c>
      <c r="Q24" s="165">
        <v>0</v>
      </c>
      <c r="R24" s="165"/>
      <c r="S24" s="165">
        <v>0</v>
      </c>
      <c r="T24" s="399">
        <v>0</v>
      </c>
      <c r="U24" s="400">
        <v>45901</v>
      </c>
      <c r="V24" s="400">
        <v>45992</v>
      </c>
      <c r="W24" s="165">
        <v>90</v>
      </c>
      <c r="X24" s="305"/>
      <c r="Y24" s="123" t="s">
        <v>385</v>
      </c>
      <c r="Z24" s="123" t="s">
        <v>333</v>
      </c>
      <c r="AA24" s="293"/>
      <c r="AB24" s="293"/>
      <c r="AC24" s="290"/>
      <c r="AD24" s="290"/>
      <c r="AE24" s="347"/>
      <c r="AF24" s="347"/>
      <c r="AG24" s="382"/>
      <c r="AH24" s="383"/>
      <c r="AI24" s="409"/>
      <c r="AJ24" s="409"/>
      <c r="AK24" s="409"/>
      <c r="AL24" s="409"/>
      <c r="AM24" s="382"/>
      <c r="AN24" s="382"/>
      <c r="AO24" s="290"/>
      <c r="AP24" s="382"/>
      <c r="AQ24" s="382"/>
      <c r="AR24" s="382"/>
      <c r="AS24" s="382"/>
      <c r="AT24" s="382"/>
      <c r="AU24" s="382"/>
      <c r="AV24" s="382"/>
      <c r="AW24" s="382"/>
      <c r="AX24" s="179"/>
      <c r="AZ24" s="179"/>
      <c r="BB24" s="179"/>
      <c r="BD24" s="179"/>
    </row>
    <row r="25" spans="1:58" s="340" customFormat="1" ht="65.099999999999994" customHeight="1">
      <c r="A25" s="385"/>
      <c r="B25" s="353"/>
      <c r="C25" s="353"/>
      <c r="D25" s="354"/>
      <c r="E25" s="401"/>
      <c r="F25" s="402"/>
      <c r="G25" s="395"/>
      <c r="H25" s="395"/>
      <c r="I25" s="403"/>
      <c r="J25" s="391"/>
      <c r="K25" s="398" t="s">
        <v>569</v>
      </c>
      <c r="L25" s="165"/>
      <c r="M25" s="165" t="s">
        <v>371</v>
      </c>
      <c r="N25" s="165">
        <v>12</v>
      </c>
      <c r="O25" s="165">
        <v>0</v>
      </c>
      <c r="P25" s="165">
        <v>0</v>
      </c>
      <c r="Q25" s="165">
        <v>0</v>
      </c>
      <c r="R25" s="165"/>
      <c r="S25" s="165">
        <v>0</v>
      </c>
      <c r="T25" s="399">
        <v>0</v>
      </c>
      <c r="U25" s="400">
        <v>45901</v>
      </c>
      <c r="V25" s="400">
        <v>45992</v>
      </c>
      <c r="W25" s="165">
        <v>90</v>
      </c>
      <c r="X25" s="305"/>
      <c r="Y25" s="123" t="s">
        <v>385</v>
      </c>
      <c r="Z25" s="123" t="s">
        <v>333</v>
      </c>
      <c r="AA25" s="293"/>
      <c r="AB25" s="293"/>
      <c r="AC25" s="290"/>
      <c r="AD25" s="290"/>
      <c r="AE25" s="347"/>
      <c r="AF25" s="347"/>
      <c r="AG25" s="382"/>
      <c r="AH25" s="383"/>
      <c r="AI25" s="409"/>
      <c r="AJ25" s="409"/>
      <c r="AK25" s="409"/>
      <c r="AL25" s="409"/>
      <c r="AM25" s="382"/>
      <c r="AN25" s="382"/>
      <c r="AO25" s="290"/>
      <c r="AP25" s="382"/>
      <c r="AQ25" s="382"/>
      <c r="AR25" s="382"/>
      <c r="AS25" s="382"/>
      <c r="AT25" s="382"/>
      <c r="AU25" s="382"/>
      <c r="AV25" s="382"/>
      <c r="AW25" s="382"/>
      <c r="AX25" s="179"/>
      <c r="AZ25" s="179"/>
      <c r="BB25" s="179"/>
      <c r="BD25" s="179"/>
    </row>
    <row r="26" spans="1:58" s="340" customFormat="1" ht="65.099999999999994" customHeight="1">
      <c r="A26" s="385"/>
      <c r="B26" s="353"/>
      <c r="C26" s="353"/>
      <c r="D26" s="354"/>
      <c r="E26" s="404"/>
      <c r="F26" s="405"/>
      <c r="G26" s="406"/>
      <c r="H26" s="406"/>
      <c r="I26" s="407"/>
      <c r="J26" s="392"/>
      <c r="K26" s="398" t="s">
        <v>531</v>
      </c>
      <c r="L26" s="165"/>
      <c r="M26" s="165" t="s">
        <v>371</v>
      </c>
      <c r="N26" s="165">
        <v>13</v>
      </c>
      <c r="O26" s="165">
        <v>0</v>
      </c>
      <c r="P26" s="165">
        <v>0</v>
      </c>
      <c r="Q26" s="165">
        <v>0</v>
      </c>
      <c r="R26" s="165"/>
      <c r="S26" s="165">
        <v>0</v>
      </c>
      <c r="T26" s="399">
        <v>0</v>
      </c>
      <c r="U26" s="400">
        <v>45901</v>
      </c>
      <c r="V26" s="400">
        <v>45992</v>
      </c>
      <c r="W26" s="165">
        <v>90</v>
      </c>
      <c r="X26" s="305"/>
      <c r="Y26" s="123" t="s">
        <v>385</v>
      </c>
      <c r="Z26" s="123" t="s">
        <v>333</v>
      </c>
      <c r="AA26" s="293"/>
      <c r="AB26" s="293"/>
      <c r="AC26" s="290"/>
      <c r="AD26" s="290"/>
      <c r="AE26" s="347"/>
      <c r="AF26" s="347"/>
      <c r="AG26" s="382"/>
      <c r="AH26" s="383"/>
      <c r="AI26" s="409"/>
      <c r="AJ26" s="409"/>
      <c r="AK26" s="409"/>
      <c r="AL26" s="409"/>
      <c r="AM26" s="382"/>
      <c r="AN26" s="382"/>
      <c r="AO26" s="290"/>
      <c r="AP26" s="382"/>
      <c r="AQ26" s="382"/>
      <c r="AR26" s="382"/>
      <c r="AS26" s="382"/>
      <c r="AT26" s="382"/>
      <c r="AU26" s="382"/>
      <c r="AV26" s="382"/>
      <c r="AW26" s="382"/>
      <c r="AX26" s="179"/>
      <c r="AZ26" s="179"/>
      <c r="BB26" s="179"/>
      <c r="BD26" s="179"/>
    </row>
    <row r="27" spans="1:58" s="340" customFormat="1" ht="65.099999999999994" customHeight="1">
      <c r="A27" s="385"/>
      <c r="B27" s="353"/>
      <c r="C27" s="353"/>
      <c r="D27" s="354"/>
      <c r="E27" s="353"/>
      <c r="F27" s="353"/>
      <c r="G27" s="353"/>
      <c r="H27" s="354"/>
      <c r="I27" s="353"/>
      <c r="J27" s="353"/>
      <c r="K27" s="353"/>
      <c r="L27" s="353"/>
      <c r="M27" s="353"/>
      <c r="N27" s="353"/>
      <c r="O27" s="353"/>
      <c r="P27" s="353"/>
      <c r="Q27" s="353"/>
      <c r="R27" s="353"/>
      <c r="S27" s="355"/>
      <c r="T27" s="356"/>
      <c r="U27" s="165"/>
      <c r="V27" s="165"/>
      <c r="W27" s="165"/>
      <c r="X27" s="305"/>
      <c r="Y27" s="165"/>
      <c r="Z27" s="165"/>
      <c r="AA27" s="163"/>
      <c r="AB27" s="163"/>
      <c r="AC27" s="165"/>
      <c r="AD27" s="165"/>
      <c r="AE27" s="358"/>
      <c r="AF27" s="165"/>
      <c r="AG27" s="165"/>
      <c r="AH27" s="165"/>
      <c r="AI27" s="179"/>
      <c r="AJ27" s="179"/>
      <c r="AK27" s="179"/>
      <c r="AL27" s="386"/>
      <c r="AM27" s="387"/>
      <c r="AN27" s="387"/>
      <c r="AO27" s="78"/>
      <c r="AP27" s="179"/>
      <c r="AQ27" s="342"/>
      <c r="AR27" s="179"/>
      <c r="AT27" s="179"/>
      <c r="AU27" s="388"/>
      <c r="AV27" s="179"/>
      <c r="AW27" s="389"/>
      <c r="AX27" s="179"/>
      <c r="AZ27" s="179"/>
      <c r="BB27" s="179"/>
      <c r="BD27" s="179"/>
    </row>
    <row r="28" spans="1:58" s="340" customFormat="1" ht="65.099999999999994" customHeight="1">
      <c r="A28" s="385"/>
      <c r="B28" s="353"/>
      <c r="C28" s="353"/>
      <c r="D28" s="354"/>
      <c r="E28" s="353"/>
      <c r="F28" s="353"/>
      <c r="G28" s="353"/>
      <c r="H28" s="354"/>
      <c r="I28" s="353"/>
      <c r="J28" s="353"/>
      <c r="K28" s="353"/>
      <c r="L28" s="353"/>
      <c r="M28" s="353"/>
      <c r="N28" s="353"/>
      <c r="O28" s="353"/>
      <c r="P28" s="353"/>
      <c r="Q28" s="353"/>
      <c r="R28" s="353"/>
      <c r="S28" s="355"/>
      <c r="T28" s="356"/>
      <c r="U28" s="165"/>
      <c r="V28" s="165"/>
      <c r="W28" s="165"/>
      <c r="X28" s="305"/>
      <c r="Y28" s="165"/>
      <c r="Z28" s="165"/>
      <c r="AA28" s="163"/>
      <c r="AB28" s="163"/>
      <c r="AC28" s="165"/>
      <c r="AD28" s="165"/>
      <c r="AE28" s="358"/>
      <c r="AF28" s="165"/>
      <c r="AG28" s="165"/>
      <c r="AH28" s="165"/>
      <c r="AI28" s="179"/>
      <c r="AJ28" s="179"/>
      <c r="AK28" s="179"/>
      <c r="AL28" s="386"/>
      <c r="AM28" s="387"/>
      <c r="AN28" s="387"/>
      <c r="AO28" s="78"/>
      <c r="AP28" s="179"/>
      <c r="AQ28" s="342"/>
      <c r="AR28" s="179"/>
      <c r="AT28" s="179"/>
      <c r="AU28" s="388"/>
      <c r="AV28" s="179"/>
      <c r="AW28" s="389"/>
      <c r="AX28" s="179"/>
      <c r="AZ28" s="179"/>
      <c r="BB28" s="179"/>
      <c r="BD28" s="179"/>
    </row>
    <row r="29" spans="1:58" s="340" customFormat="1" ht="65.099999999999994" customHeight="1">
      <c r="A29" s="385"/>
      <c r="B29" s="353"/>
      <c r="C29" s="353"/>
      <c r="D29" s="354"/>
      <c r="E29" s="353"/>
      <c r="F29" s="353"/>
      <c r="G29" s="353"/>
      <c r="H29" s="354"/>
      <c r="I29" s="353"/>
      <c r="J29" s="353"/>
      <c r="K29" s="353"/>
      <c r="L29" s="353"/>
      <c r="M29" s="353"/>
      <c r="N29" s="353"/>
      <c r="O29" s="353"/>
      <c r="P29" s="353"/>
      <c r="Q29" s="353"/>
      <c r="R29" s="353"/>
      <c r="S29" s="355"/>
      <c r="T29" s="356"/>
      <c r="U29" s="165"/>
      <c r="V29" s="165"/>
      <c r="W29" s="165"/>
      <c r="X29" s="305"/>
      <c r="Y29" s="165"/>
      <c r="Z29" s="165"/>
      <c r="AA29" s="163"/>
      <c r="AB29" s="163"/>
      <c r="AC29" s="165"/>
      <c r="AD29" s="165"/>
      <c r="AE29" s="358"/>
      <c r="AF29" s="165"/>
      <c r="AG29" s="165"/>
      <c r="AH29" s="165"/>
      <c r="AI29" s="179"/>
      <c r="AJ29" s="179"/>
      <c r="AK29" s="179"/>
      <c r="AL29" s="386"/>
      <c r="AM29" s="387"/>
      <c r="AN29" s="387"/>
      <c r="AO29" s="78"/>
      <c r="AP29" s="179"/>
      <c r="AQ29" s="342"/>
      <c r="AR29" s="179"/>
      <c r="AT29" s="179"/>
      <c r="AU29" s="388"/>
      <c r="AV29" s="179"/>
      <c r="AW29" s="389"/>
      <c r="AX29" s="179"/>
      <c r="AZ29" s="179"/>
      <c r="BB29" s="179"/>
      <c r="BD29" s="179"/>
    </row>
    <row r="30" spans="1:58" s="340" customFormat="1" ht="65.099999999999994" customHeight="1">
      <c r="A30" s="385"/>
      <c r="B30" s="353"/>
      <c r="C30" s="353"/>
      <c r="D30" s="354"/>
      <c r="E30" s="353"/>
      <c r="F30" s="353"/>
      <c r="G30" s="353"/>
      <c r="H30" s="354"/>
      <c r="I30" s="353"/>
      <c r="J30" s="353"/>
      <c r="K30" s="353"/>
      <c r="L30" s="353"/>
      <c r="M30" s="353"/>
      <c r="N30" s="353"/>
      <c r="O30" s="353"/>
      <c r="P30" s="353"/>
      <c r="Q30" s="353"/>
      <c r="R30" s="353"/>
      <c r="S30" s="355"/>
      <c r="T30" s="356"/>
      <c r="U30" s="165"/>
      <c r="V30" s="165"/>
      <c r="W30" s="165"/>
      <c r="X30" s="305"/>
      <c r="Y30" s="165"/>
      <c r="Z30" s="165"/>
      <c r="AA30" s="163"/>
      <c r="AB30" s="163"/>
      <c r="AC30" s="165"/>
      <c r="AD30" s="165"/>
      <c r="AE30" s="358"/>
      <c r="AF30" s="165"/>
      <c r="AG30" s="165"/>
      <c r="AH30" s="165"/>
      <c r="AI30" s="179"/>
      <c r="AJ30" s="179"/>
      <c r="AK30" s="179"/>
      <c r="AL30" s="386"/>
      <c r="AM30" s="387"/>
      <c r="AN30" s="387"/>
      <c r="AO30" s="78"/>
      <c r="AP30" s="179"/>
      <c r="AQ30" s="342"/>
      <c r="AR30" s="179"/>
      <c r="AT30" s="179"/>
      <c r="AU30" s="388"/>
      <c r="AV30" s="179"/>
      <c r="AW30" s="389"/>
      <c r="AX30" s="179"/>
      <c r="AZ30" s="179"/>
      <c r="BB30" s="179"/>
      <c r="BD30" s="179"/>
    </row>
    <row r="31" spans="1:58" ht="65.099999999999994" customHeight="1">
      <c r="A31" s="143" t="s">
        <v>292</v>
      </c>
      <c r="B31" s="113" t="s">
        <v>250</v>
      </c>
      <c r="C31" s="114" t="s">
        <v>330</v>
      </c>
      <c r="D31" s="120" t="s">
        <v>313</v>
      </c>
      <c r="E31" s="78" t="s">
        <v>249</v>
      </c>
      <c r="F31" s="145" t="s">
        <v>491</v>
      </c>
      <c r="G31" s="117" t="s">
        <v>248</v>
      </c>
      <c r="H31" s="148" t="s">
        <v>240</v>
      </c>
      <c r="I31" s="117" t="s">
        <v>257</v>
      </c>
      <c r="J31" s="96">
        <v>0.5</v>
      </c>
      <c r="K31" s="127" t="s">
        <v>242</v>
      </c>
      <c r="L31" s="114"/>
      <c r="M31" s="114" t="s">
        <v>371</v>
      </c>
      <c r="N31" s="168">
        <v>6</v>
      </c>
      <c r="O31" s="114">
        <v>6</v>
      </c>
      <c r="P31" s="114">
        <v>0</v>
      </c>
      <c r="Q31" s="114">
        <v>0</v>
      </c>
      <c r="R31" s="114"/>
      <c r="S31" s="123">
        <f t="shared" si="0"/>
        <v>6</v>
      </c>
      <c r="T31" s="81">
        <f t="shared" si="1"/>
        <v>1</v>
      </c>
      <c r="U31" s="52" t="s">
        <v>400</v>
      </c>
      <c r="V31" s="52" t="s">
        <v>332</v>
      </c>
      <c r="W31" s="52">
        <v>150</v>
      </c>
      <c r="X31" s="305"/>
      <c r="Y31" s="52" t="s">
        <v>385</v>
      </c>
      <c r="Z31" s="52" t="s">
        <v>333</v>
      </c>
      <c r="AA31" s="290" t="s">
        <v>344</v>
      </c>
      <c r="AB31" s="293" t="s">
        <v>347</v>
      </c>
      <c r="AC31" s="52" t="s">
        <v>338</v>
      </c>
      <c r="AD31" s="52" t="s">
        <v>390</v>
      </c>
      <c r="AE31" s="300">
        <v>9581478730</v>
      </c>
      <c r="AF31" s="52"/>
      <c r="AG31" s="52" t="s">
        <v>53</v>
      </c>
      <c r="AH31" s="52" t="s">
        <v>400</v>
      </c>
      <c r="AI31" s="270">
        <f>AE31</f>
        <v>9581478730</v>
      </c>
      <c r="AJ31" s="270">
        <v>9582794682.7700005</v>
      </c>
      <c r="AK31" s="270">
        <v>9582794682.7700005</v>
      </c>
      <c r="AL31" s="270">
        <v>9582794682.7700005</v>
      </c>
      <c r="AM31" s="272"/>
      <c r="AN31" s="280" t="s">
        <v>459</v>
      </c>
      <c r="AO31" s="283" t="s">
        <v>249</v>
      </c>
      <c r="AP31" s="270">
        <v>266156000</v>
      </c>
      <c r="AQ31" s="279">
        <f>+AP31/AJ31</f>
        <v>2.7774361113940198E-2</v>
      </c>
      <c r="AR31" s="270">
        <v>62000000</v>
      </c>
      <c r="AS31" s="279">
        <f>+AR31/AJ31</f>
        <v>6.4699288727824746E-3</v>
      </c>
      <c r="AT31" s="275">
        <v>721740000</v>
      </c>
      <c r="AU31" s="266">
        <f>+AT31/AQ31</f>
        <v>25985836255.212807</v>
      </c>
      <c r="AV31" s="275">
        <v>304053000</v>
      </c>
      <c r="AW31" s="266">
        <f ca="1">+AV31/AK31</f>
        <v>3.1729052960582739E-2</v>
      </c>
      <c r="AX31" s="275">
        <v>8787078758</v>
      </c>
      <c r="AY31" s="266">
        <f ca="1">+AX31/AL31</f>
        <v>0.91696410586770594</v>
      </c>
      <c r="AZ31" s="275">
        <v>556721000</v>
      </c>
      <c r="BA31" s="266">
        <f ca="1">+AZ31/AL31</f>
        <v>58.09589148361826</v>
      </c>
      <c r="BB31" s="255"/>
      <c r="BC31" s="255"/>
      <c r="BD31" s="255"/>
      <c r="BE31" s="255"/>
      <c r="BF31" s="133"/>
    </row>
    <row r="32" spans="1:58" ht="65.099999999999994" customHeight="1">
      <c r="A32" s="143" t="s">
        <v>292</v>
      </c>
      <c r="B32" s="113" t="s">
        <v>250</v>
      </c>
      <c r="C32" s="114" t="s">
        <v>330</v>
      </c>
      <c r="D32" s="120" t="s">
        <v>313</v>
      </c>
      <c r="E32" s="78" t="s">
        <v>249</v>
      </c>
      <c r="F32" s="145" t="s">
        <v>491</v>
      </c>
      <c r="G32" s="117" t="s">
        <v>248</v>
      </c>
      <c r="H32" s="148" t="s">
        <v>240</v>
      </c>
      <c r="I32" s="117" t="s">
        <v>257</v>
      </c>
      <c r="J32" s="96">
        <f>N32/100</f>
        <v>0.06</v>
      </c>
      <c r="K32" s="127" t="s">
        <v>243</v>
      </c>
      <c r="L32" s="114"/>
      <c r="M32" s="114" t="s">
        <v>372</v>
      </c>
      <c r="N32" s="168">
        <v>6</v>
      </c>
      <c r="O32" s="114">
        <v>3</v>
      </c>
      <c r="P32" s="114">
        <v>3</v>
      </c>
      <c r="Q32" s="114">
        <v>0</v>
      </c>
      <c r="R32" s="114"/>
      <c r="S32" s="123">
        <f t="shared" si="0"/>
        <v>6</v>
      </c>
      <c r="T32" s="81">
        <f t="shared" si="1"/>
        <v>1</v>
      </c>
      <c r="U32" s="52" t="s">
        <v>400</v>
      </c>
      <c r="V32" s="52" t="s">
        <v>332</v>
      </c>
      <c r="W32" s="52">
        <v>150</v>
      </c>
      <c r="X32" s="305"/>
      <c r="Y32" s="52" t="s">
        <v>385</v>
      </c>
      <c r="Z32" s="52" t="s">
        <v>333</v>
      </c>
      <c r="AA32" s="290"/>
      <c r="AB32" s="293"/>
      <c r="AC32" s="52" t="s">
        <v>338</v>
      </c>
      <c r="AD32" s="52" t="s">
        <v>389</v>
      </c>
      <c r="AE32" s="300"/>
      <c r="AF32" s="52"/>
      <c r="AG32" s="52" t="s">
        <v>53</v>
      </c>
      <c r="AH32" s="52" t="s">
        <v>400</v>
      </c>
      <c r="AI32" s="270"/>
      <c r="AJ32" s="270"/>
      <c r="AK32" s="270"/>
      <c r="AL32" s="270"/>
      <c r="AM32" s="273"/>
      <c r="AN32" s="281"/>
      <c r="AO32" s="283"/>
      <c r="AP32" s="270"/>
      <c r="AQ32" s="279"/>
      <c r="AR32" s="270"/>
      <c r="AS32" s="279"/>
      <c r="AT32" s="275"/>
      <c r="AU32" s="266"/>
      <c r="AV32" s="275"/>
      <c r="AW32" s="266"/>
      <c r="AX32" s="275"/>
      <c r="AY32" s="266"/>
      <c r="AZ32" s="275"/>
      <c r="BA32" s="266"/>
      <c r="BB32" s="255"/>
      <c r="BC32" s="255"/>
      <c r="BD32" s="255"/>
      <c r="BE32" s="255"/>
      <c r="BF32" s="133"/>
    </row>
    <row r="33" spans="1:58" ht="65.099999999999994" customHeight="1">
      <c r="A33" s="143" t="s">
        <v>292</v>
      </c>
      <c r="B33" s="113" t="s">
        <v>250</v>
      </c>
      <c r="C33" s="114" t="s">
        <v>330</v>
      </c>
      <c r="D33" s="120" t="s">
        <v>313</v>
      </c>
      <c r="E33" s="78" t="s">
        <v>249</v>
      </c>
      <c r="F33" s="145" t="s">
        <v>491</v>
      </c>
      <c r="G33" s="117" t="s">
        <v>248</v>
      </c>
      <c r="H33" s="148" t="s">
        <v>240</v>
      </c>
      <c r="I33" s="117" t="s">
        <v>257</v>
      </c>
      <c r="J33" s="96">
        <v>0.15</v>
      </c>
      <c r="K33" s="127" t="s">
        <v>244</v>
      </c>
      <c r="L33" s="114"/>
      <c r="M33" s="114" t="s">
        <v>372</v>
      </c>
      <c r="N33" s="168">
        <v>1</v>
      </c>
      <c r="O33" s="114">
        <v>1</v>
      </c>
      <c r="P33" s="114">
        <v>0</v>
      </c>
      <c r="Q33" s="114">
        <v>0</v>
      </c>
      <c r="R33" s="114"/>
      <c r="S33" s="123">
        <f t="shared" si="0"/>
        <v>1</v>
      </c>
      <c r="T33" s="81">
        <f t="shared" si="1"/>
        <v>1</v>
      </c>
      <c r="U33" s="52" t="s">
        <v>400</v>
      </c>
      <c r="V33" s="52" t="s">
        <v>332</v>
      </c>
      <c r="W33" s="52">
        <v>150</v>
      </c>
      <c r="X33" s="305"/>
      <c r="Y33" s="52" t="s">
        <v>385</v>
      </c>
      <c r="Z33" s="52" t="s">
        <v>333</v>
      </c>
      <c r="AA33" s="293" t="s">
        <v>346</v>
      </c>
      <c r="AB33" s="293" t="s">
        <v>348</v>
      </c>
      <c r="AC33" s="52" t="s">
        <v>338</v>
      </c>
      <c r="AD33" s="52" t="s">
        <v>391</v>
      </c>
      <c r="AE33" s="300"/>
      <c r="AF33" s="52"/>
      <c r="AG33" s="52" t="s">
        <v>53</v>
      </c>
      <c r="AH33" s="52" t="s">
        <v>400</v>
      </c>
      <c r="AI33" s="270"/>
      <c r="AJ33" s="270"/>
      <c r="AK33" s="270"/>
      <c r="AL33" s="270"/>
      <c r="AM33" s="273"/>
      <c r="AN33" s="281" t="s">
        <v>452</v>
      </c>
      <c r="AO33" s="283"/>
      <c r="AP33" s="270"/>
      <c r="AQ33" s="279"/>
      <c r="AR33" s="270"/>
      <c r="AS33" s="279"/>
      <c r="AT33" s="275"/>
      <c r="AU33" s="266"/>
      <c r="AV33" s="275"/>
      <c r="AW33" s="266"/>
      <c r="AX33" s="275"/>
      <c r="AY33" s="266"/>
      <c r="AZ33" s="275"/>
      <c r="BA33" s="266"/>
      <c r="BB33" s="255"/>
      <c r="BC33" s="255"/>
      <c r="BD33" s="255"/>
      <c r="BE33" s="255"/>
      <c r="BF33" s="133"/>
    </row>
    <row r="34" spans="1:58" ht="65.099999999999994" customHeight="1">
      <c r="A34" s="143" t="s">
        <v>293</v>
      </c>
      <c r="B34" s="113" t="s">
        <v>250</v>
      </c>
      <c r="C34" s="114" t="s">
        <v>330</v>
      </c>
      <c r="D34" s="120" t="s">
        <v>314</v>
      </c>
      <c r="E34" s="78" t="s">
        <v>249</v>
      </c>
      <c r="F34" s="145" t="s">
        <v>491</v>
      </c>
      <c r="G34" s="117" t="s">
        <v>248</v>
      </c>
      <c r="H34" s="148" t="s">
        <v>240</v>
      </c>
      <c r="I34" s="117" t="s">
        <v>257</v>
      </c>
      <c r="J34" s="96">
        <f>N34/100</f>
        <v>0.5</v>
      </c>
      <c r="K34" s="127" t="s">
        <v>245</v>
      </c>
      <c r="L34" s="114"/>
      <c r="M34" s="114" t="s">
        <v>372</v>
      </c>
      <c r="N34" s="168">
        <v>50</v>
      </c>
      <c r="O34" s="114">
        <v>50</v>
      </c>
      <c r="P34" s="114">
        <v>0</v>
      </c>
      <c r="Q34" s="114">
        <v>0</v>
      </c>
      <c r="R34" s="114"/>
      <c r="S34" s="123">
        <f t="shared" si="0"/>
        <v>50</v>
      </c>
      <c r="T34" s="81">
        <f t="shared" si="1"/>
        <v>1</v>
      </c>
      <c r="U34" s="52" t="s">
        <v>400</v>
      </c>
      <c r="V34" s="52" t="s">
        <v>332</v>
      </c>
      <c r="W34" s="52">
        <v>150</v>
      </c>
      <c r="X34" s="305"/>
      <c r="Y34" s="52" t="s">
        <v>385</v>
      </c>
      <c r="Z34" s="52" t="s">
        <v>333</v>
      </c>
      <c r="AA34" s="293"/>
      <c r="AB34" s="293"/>
      <c r="AC34" s="52" t="s">
        <v>338</v>
      </c>
      <c r="AD34" s="52"/>
      <c r="AE34" s="300"/>
      <c r="AF34" s="52"/>
      <c r="AG34" s="52" t="s">
        <v>53</v>
      </c>
      <c r="AH34" s="52" t="s">
        <v>400</v>
      </c>
      <c r="AI34" s="270"/>
      <c r="AJ34" s="270"/>
      <c r="AK34" s="270"/>
      <c r="AL34" s="270"/>
      <c r="AM34" s="273"/>
      <c r="AN34" s="282"/>
      <c r="AO34" s="283"/>
      <c r="AP34" s="270"/>
      <c r="AQ34" s="279"/>
      <c r="AR34" s="270"/>
      <c r="AS34" s="279"/>
      <c r="AT34" s="275"/>
      <c r="AU34" s="266"/>
      <c r="AV34" s="275"/>
      <c r="AW34" s="266"/>
      <c r="AX34" s="275"/>
      <c r="AY34" s="266"/>
      <c r="AZ34" s="275"/>
      <c r="BA34" s="266"/>
      <c r="BB34" s="255"/>
      <c r="BC34" s="255"/>
      <c r="BD34" s="255"/>
      <c r="BE34" s="255"/>
      <c r="BF34" s="133"/>
    </row>
    <row r="35" spans="1:58" ht="65.099999999999994" customHeight="1">
      <c r="A35" s="143" t="s">
        <v>293</v>
      </c>
      <c r="B35" s="113" t="s">
        <v>250</v>
      </c>
      <c r="C35" s="114" t="s">
        <v>330</v>
      </c>
      <c r="D35" s="120" t="s">
        <v>314</v>
      </c>
      <c r="E35" s="78" t="s">
        <v>249</v>
      </c>
      <c r="F35" s="145" t="s">
        <v>491</v>
      </c>
      <c r="G35" s="117" t="s">
        <v>248</v>
      </c>
      <c r="H35" s="148" t="s">
        <v>241</v>
      </c>
      <c r="I35" s="117" t="s">
        <v>256</v>
      </c>
      <c r="J35" s="96">
        <v>0.02</v>
      </c>
      <c r="K35" s="127" t="s">
        <v>246</v>
      </c>
      <c r="L35" s="114"/>
      <c r="M35" s="114" t="s">
        <v>371</v>
      </c>
      <c r="N35" s="168">
        <v>1</v>
      </c>
      <c r="O35" s="114">
        <v>0.2</v>
      </c>
      <c r="P35" s="114">
        <v>0.3</v>
      </c>
      <c r="Q35" s="114">
        <v>0.5</v>
      </c>
      <c r="R35" s="114"/>
      <c r="S35" s="123">
        <f t="shared" si="0"/>
        <v>1</v>
      </c>
      <c r="T35" s="81">
        <f t="shared" si="1"/>
        <v>1</v>
      </c>
      <c r="U35" s="52" t="s">
        <v>400</v>
      </c>
      <c r="V35" s="52" t="s">
        <v>332</v>
      </c>
      <c r="W35" s="52">
        <v>150</v>
      </c>
      <c r="X35" s="305"/>
      <c r="Y35" s="52" t="s">
        <v>385</v>
      </c>
      <c r="Z35" s="52" t="s">
        <v>333</v>
      </c>
      <c r="AA35" s="292" t="s">
        <v>345</v>
      </c>
      <c r="AB35" s="293" t="s">
        <v>349</v>
      </c>
      <c r="AC35" s="52" t="s">
        <v>338</v>
      </c>
      <c r="AD35" s="52"/>
      <c r="AE35" s="300"/>
      <c r="AF35" s="52"/>
      <c r="AG35" s="52" t="s">
        <v>53</v>
      </c>
      <c r="AH35" s="52" t="s">
        <v>400</v>
      </c>
      <c r="AI35" s="270"/>
      <c r="AJ35" s="270"/>
      <c r="AK35" s="270"/>
      <c r="AL35" s="270"/>
      <c r="AM35" s="273"/>
      <c r="AN35" s="280" t="s">
        <v>460</v>
      </c>
      <c r="AO35" s="283"/>
      <c r="AP35" s="270"/>
      <c r="AQ35" s="279"/>
      <c r="AR35" s="270"/>
      <c r="AS35" s="279"/>
      <c r="AT35" s="275"/>
      <c r="AU35" s="266"/>
      <c r="AV35" s="275"/>
      <c r="AW35" s="266"/>
      <c r="AX35" s="275"/>
      <c r="AY35" s="266"/>
      <c r="AZ35" s="275"/>
      <c r="BA35" s="266"/>
      <c r="BB35" s="255"/>
      <c r="BC35" s="255"/>
      <c r="BD35" s="255"/>
      <c r="BE35" s="255"/>
      <c r="BF35" s="133"/>
    </row>
    <row r="36" spans="1:58" ht="65.099999999999994" customHeight="1">
      <c r="A36" s="143" t="s">
        <v>293</v>
      </c>
      <c r="B36" s="113" t="s">
        <v>250</v>
      </c>
      <c r="C36" s="114" t="s">
        <v>330</v>
      </c>
      <c r="D36" s="120" t="s">
        <v>314</v>
      </c>
      <c r="E36" s="78" t="s">
        <v>249</v>
      </c>
      <c r="F36" s="145" t="s">
        <v>491</v>
      </c>
      <c r="G36" s="117" t="s">
        <v>248</v>
      </c>
      <c r="H36" s="148" t="s">
        <v>241</v>
      </c>
      <c r="I36" s="117" t="s">
        <v>256</v>
      </c>
      <c r="J36" s="96">
        <v>0.02</v>
      </c>
      <c r="K36" s="127" t="s">
        <v>232</v>
      </c>
      <c r="L36" s="114"/>
      <c r="M36" s="114" t="s">
        <v>372</v>
      </c>
      <c r="N36" s="168">
        <v>1</v>
      </c>
      <c r="O36" s="114">
        <v>0</v>
      </c>
      <c r="P36" s="114">
        <v>1</v>
      </c>
      <c r="Q36" s="114">
        <v>0</v>
      </c>
      <c r="R36" s="114"/>
      <c r="S36" s="123">
        <f t="shared" si="0"/>
        <v>1</v>
      </c>
      <c r="T36" s="81">
        <f t="shared" si="1"/>
        <v>1</v>
      </c>
      <c r="U36" s="52" t="s">
        <v>400</v>
      </c>
      <c r="V36" s="52" t="s">
        <v>332</v>
      </c>
      <c r="W36" s="52">
        <v>150</v>
      </c>
      <c r="X36" s="305"/>
      <c r="Y36" s="52" t="s">
        <v>385</v>
      </c>
      <c r="Z36" s="52" t="s">
        <v>333</v>
      </c>
      <c r="AA36" s="292"/>
      <c r="AB36" s="293"/>
      <c r="AC36" s="52" t="s">
        <v>338</v>
      </c>
      <c r="AD36" s="52"/>
      <c r="AE36" s="300"/>
      <c r="AF36" s="52"/>
      <c r="AG36" s="52" t="s">
        <v>53</v>
      </c>
      <c r="AH36" s="52" t="s">
        <v>400</v>
      </c>
      <c r="AI36" s="270"/>
      <c r="AJ36" s="270"/>
      <c r="AK36" s="270"/>
      <c r="AL36" s="270"/>
      <c r="AM36" s="273"/>
      <c r="AN36" s="281"/>
      <c r="AO36" s="283"/>
      <c r="AP36" s="270"/>
      <c r="AQ36" s="279"/>
      <c r="AR36" s="270"/>
      <c r="AS36" s="279"/>
      <c r="AT36" s="275"/>
      <c r="AU36" s="266"/>
      <c r="AV36" s="275"/>
      <c r="AW36" s="266"/>
      <c r="AX36" s="275"/>
      <c r="AY36" s="266"/>
      <c r="AZ36" s="275"/>
      <c r="BA36" s="266"/>
      <c r="BB36" s="255"/>
      <c r="BC36" s="255"/>
      <c r="BD36" s="255"/>
      <c r="BE36" s="255"/>
      <c r="BF36" s="133"/>
    </row>
    <row r="37" spans="1:58" ht="65.099999999999994" customHeight="1">
      <c r="A37" s="143" t="s">
        <v>293</v>
      </c>
      <c r="B37" s="113" t="s">
        <v>250</v>
      </c>
      <c r="C37" s="114" t="s">
        <v>330</v>
      </c>
      <c r="D37" s="120" t="s">
        <v>314</v>
      </c>
      <c r="E37" s="78" t="s">
        <v>249</v>
      </c>
      <c r="F37" s="145" t="s">
        <v>491</v>
      </c>
      <c r="G37" s="117" t="s">
        <v>248</v>
      </c>
      <c r="H37" s="148" t="s">
        <v>241</v>
      </c>
      <c r="I37" s="117" t="s">
        <v>256</v>
      </c>
      <c r="J37" s="96">
        <v>0.15</v>
      </c>
      <c r="K37" s="127" t="s">
        <v>247</v>
      </c>
      <c r="L37" s="114"/>
      <c r="M37" s="114" t="s">
        <v>372</v>
      </c>
      <c r="N37" s="168">
        <v>35</v>
      </c>
      <c r="O37" s="114">
        <v>17</v>
      </c>
      <c r="P37" s="114">
        <v>1</v>
      </c>
      <c r="Q37" s="114">
        <v>17</v>
      </c>
      <c r="R37" s="114"/>
      <c r="S37" s="123">
        <f t="shared" si="0"/>
        <v>35</v>
      </c>
      <c r="T37" s="81">
        <f t="shared" si="1"/>
        <v>1</v>
      </c>
      <c r="U37" s="52" t="s">
        <v>400</v>
      </c>
      <c r="V37" s="52" t="s">
        <v>332</v>
      </c>
      <c r="W37" s="52">
        <v>150</v>
      </c>
      <c r="X37" s="305"/>
      <c r="Y37" s="52" t="s">
        <v>385</v>
      </c>
      <c r="Z37" s="52" t="s">
        <v>333</v>
      </c>
      <c r="AA37" s="292"/>
      <c r="AB37" s="293"/>
      <c r="AC37" s="52" t="s">
        <v>338</v>
      </c>
      <c r="AD37" s="52"/>
      <c r="AE37" s="300"/>
      <c r="AF37" s="52"/>
      <c r="AG37" s="52" t="s">
        <v>53</v>
      </c>
      <c r="AH37" s="52" t="s">
        <v>400</v>
      </c>
      <c r="AI37" s="270"/>
      <c r="AJ37" s="270"/>
      <c r="AK37" s="270"/>
      <c r="AL37" s="270"/>
      <c r="AM37" s="274"/>
      <c r="AN37" s="282"/>
      <c r="AO37" s="283"/>
      <c r="AP37" s="270"/>
      <c r="AQ37" s="279"/>
      <c r="AR37" s="270"/>
      <c r="AS37" s="279"/>
      <c r="AT37" s="275"/>
      <c r="AU37" s="266"/>
      <c r="AV37" s="275"/>
      <c r="AW37" s="266"/>
      <c r="AX37" s="275"/>
      <c r="AY37" s="266"/>
      <c r="AZ37" s="275"/>
      <c r="BA37" s="266"/>
      <c r="BB37" s="255"/>
      <c r="BC37" s="255"/>
      <c r="BD37" s="255"/>
      <c r="BE37" s="255"/>
      <c r="BF37" s="133"/>
    </row>
    <row r="38" spans="1:58" ht="65.099999999999994" customHeight="1">
      <c r="A38" s="359" t="s">
        <v>442</v>
      </c>
      <c r="B38" s="360"/>
      <c r="C38" s="360"/>
      <c r="D38" s="360"/>
      <c r="E38" s="360"/>
      <c r="F38" s="360"/>
      <c r="G38" s="360"/>
      <c r="H38" s="360"/>
      <c r="I38" s="360"/>
      <c r="J38" s="360"/>
      <c r="K38" s="360"/>
      <c r="L38" s="360"/>
      <c r="M38" s="360"/>
      <c r="N38" s="360"/>
      <c r="O38" s="360"/>
      <c r="P38" s="360"/>
      <c r="Q38" s="360"/>
      <c r="R38" s="360"/>
      <c r="S38" s="361"/>
      <c r="T38" s="362">
        <f>+AVERAGE(T31:T37)</f>
        <v>1</v>
      </c>
      <c r="U38" s="185"/>
      <c r="V38" s="185"/>
      <c r="W38" s="185"/>
      <c r="X38" s="305"/>
      <c r="Y38" s="185"/>
      <c r="Z38" s="185"/>
      <c r="AA38" s="363"/>
      <c r="AB38" s="101"/>
      <c r="AC38" s="185"/>
      <c r="AD38" s="87"/>
      <c r="AE38" s="102"/>
      <c r="AF38" s="185"/>
      <c r="AG38" s="185"/>
      <c r="AH38" s="185"/>
      <c r="AI38" s="187"/>
      <c r="AJ38" s="187"/>
      <c r="AK38" s="187"/>
      <c r="AL38" s="187"/>
      <c r="AM38" s="187"/>
      <c r="AN38" s="187"/>
      <c r="AO38" s="183"/>
    </row>
    <row r="39" spans="1:58" s="165" customFormat="1" ht="65.099999999999994" customHeight="1">
      <c r="A39" s="143" t="s">
        <v>293</v>
      </c>
      <c r="B39" s="181" t="s">
        <v>250</v>
      </c>
      <c r="C39" s="123" t="s">
        <v>330</v>
      </c>
      <c r="D39" s="94" t="s">
        <v>314</v>
      </c>
      <c r="E39" s="374" t="s">
        <v>536</v>
      </c>
      <c r="F39" s="375">
        <v>202500000027521</v>
      </c>
      <c r="G39" s="374" t="s">
        <v>537</v>
      </c>
      <c r="H39" s="374" t="s">
        <v>538</v>
      </c>
      <c r="I39" s="374" t="s">
        <v>539</v>
      </c>
      <c r="K39" s="376" t="s">
        <v>528</v>
      </c>
      <c r="L39" s="340"/>
      <c r="M39" s="165" t="s">
        <v>371</v>
      </c>
      <c r="N39" s="377">
        <v>5</v>
      </c>
      <c r="O39" s="165">
        <v>0</v>
      </c>
      <c r="P39" s="165">
        <v>0</v>
      </c>
      <c r="Q39" s="165">
        <v>0</v>
      </c>
      <c r="S39" s="165">
        <f>O39+P39+Q39+R39</f>
        <v>0</v>
      </c>
      <c r="T39" s="180">
        <f>S39</f>
        <v>0</v>
      </c>
      <c r="U39" s="378">
        <v>45658</v>
      </c>
      <c r="V39" s="378">
        <v>45992</v>
      </c>
      <c r="W39" s="340">
        <v>365</v>
      </c>
      <c r="X39" s="305"/>
      <c r="Y39" s="182" t="s">
        <v>385</v>
      </c>
      <c r="Z39" s="182" t="s">
        <v>333</v>
      </c>
      <c r="AA39" s="290" t="s">
        <v>344</v>
      </c>
      <c r="AB39" s="293" t="s">
        <v>347</v>
      </c>
      <c r="AC39" s="381" t="s">
        <v>338</v>
      </c>
      <c r="AD39" s="290" t="s">
        <v>556</v>
      </c>
      <c r="AE39" s="347">
        <v>178247216309</v>
      </c>
      <c r="AF39" s="347" t="s">
        <v>534</v>
      </c>
      <c r="AG39" s="382" t="s">
        <v>557</v>
      </c>
      <c r="AH39" s="383">
        <v>45870</v>
      </c>
      <c r="AI39" s="347">
        <v>0</v>
      </c>
      <c r="AJ39" s="347">
        <v>0</v>
      </c>
      <c r="AK39" s="347">
        <v>0</v>
      </c>
      <c r="AL39" s="347">
        <v>178247216309</v>
      </c>
      <c r="AM39" s="347"/>
      <c r="AN39" s="382" t="s">
        <v>557</v>
      </c>
      <c r="AO39" s="290" t="s">
        <v>556</v>
      </c>
      <c r="AP39" s="347">
        <v>0</v>
      </c>
      <c r="AQ39" s="347">
        <v>0</v>
      </c>
      <c r="AR39" s="347">
        <v>0</v>
      </c>
      <c r="AS39" s="347">
        <v>0</v>
      </c>
      <c r="AT39" s="347">
        <v>0</v>
      </c>
      <c r="AU39" s="347">
        <v>0</v>
      </c>
      <c r="AV39" s="347"/>
      <c r="AW39" s="347"/>
      <c r="AX39" s="255"/>
      <c r="AY39" s="347"/>
      <c r="AZ39" s="347"/>
      <c r="BA39" s="347"/>
      <c r="BB39" s="255"/>
    </row>
    <row r="40" spans="1:58" s="165" customFormat="1" ht="65.099999999999994" customHeight="1">
      <c r="A40" s="143" t="s">
        <v>293</v>
      </c>
      <c r="B40" s="181" t="s">
        <v>250</v>
      </c>
      <c r="C40" s="123" t="s">
        <v>330</v>
      </c>
      <c r="D40" s="94" t="s">
        <v>314</v>
      </c>
      <c r="E40" s="379"/>
      <c r="F40" s="375"/>
      <c r="G40" s="374"/>
      <c r="H40" s="374"/>
      <c r="I40" s="374"/>
      <c r="K40" s="376" t="s">
        <v>540</v>
      </c>
      <c r="L40" s="340"/>
      <c r="M40" s="165" t="s">
        <v>371</v>
      </c>
      <c r="N40" s="377">
        <v>5</v>
      </c>
      <c r="O40" s="165">
        <v>0</v>
      </c>
      <c r="P40" s="165">
        <v>0</v>
      </c>
      <c r="Q40" s="165">
        <v>0</v>
      </c>
      <c r="S40" s="165">
        <f t="shared" ref="S40:S55" si="2">O40+P40+Q40+R40</f>
        <v>0</v>
      </c>
      <c r="T40" s="180">
        <f t="shared" ref="T40:T55" si="3">S40</f>
        <v>0</v>
      </c>
      <c r="U40" s="378">
        <v>45658</v>
      </c>
      <c r="V40" s="378">
        <v>45992</v>
      </c>
      <c r="W40" s="340">
        <v>365</v>
      </c>
      <c r="X40" s="305"/>
      <c r="Y40" s="182" t="s">
        <v>385</v>
      </c>
      <c r="Z40" s="182" t="s">
        <v>333</v>
      </c>
      <c r="AA40" s="290"/>
      <c r="AB40" s="293"/>
      <c r="AC40" s="346"/>
      <c r="AD40" s="290"/>
      <c r="AE40" s="347"/>
      <c r="AF40" s="347"/>
      <c r="AG40" s="382"/>
      <c r="AH40" s="384"/>
      <c r="AI40" s="347"/>
      <c r="AJ40" s="347"/>
      <c r="AK40" s="347"/>
      <c r="AL40" s="347"/>
      <c r="AM40" s="347"/>
      <c r="AN40" s="382"/>
      <c r="AO40" s="290"/>
      <c r="AP40" s="347"/>
      <c r="AQ40" s="347"/>
      <c r="AR40" s="347"/>
      <c r="AS40" s="347"/>
      <c r="AT40" s="347"/>
      <c r="AU40" s="347"/>
      <c r="AV40" s="347"/>
      <c r="AW40" s="347"/>
      <c r="AX40" s="255"/>
      <c r="AY40" s="347"/>
      <c r="AZ40" s="347"/>
      <c r="BA40" s="347"/>
      <c r="BB40" s="255"/>
    </row>
    <row r="41" spans="1:58" s="165" customFormat="1" ht="65.099999999999994" customHeight="1">
      <c r="A41" s="143" t="s">
        <v>293</v>
      </c>
      <c r="B41" s="181" t="s">
        <v>250</v>
      </c>
      <c r="C41" s="123" t="s">
        <v>330</v>
      </c>
      <c r="D41" s="94" t="s">
        <v>314</v>
      </c>
      <c r="E41" s="379"/>
      <c r="F41" s="375"/>
      <c r="G41" s="374"/>
      <c r="H41" s="374"/>
      <c r="I41" s="374"/>
      <c r="K41" s="376" t="s">
        <v>541</v>
      </c>
      <c r="L41" s="340"/>
      <c r="M41" s="165" t="s">
        <v>371</v>
      </c>
      <c r="N41" s="377">
        <v>5</v>
      </c>
      <c r="O41" s="165">
        <v>0</v>
      </c>
      <c r="P41" s="165">
        <v>0</v>
      </c>
      <c r="Q41" s="165">
        <v>0</v>
      </c>
      <c r="S41" s="165">
        <f t="shared" si="2"/>
        <v>0</v>
      </c>
      <c r="T41" s="180">
        <f t="shared" si="3"/>
        <v>0</v>
      </c>
      <c r="U41" s="378">
        <v>45658</v>
      </c>
      <c r="V41" s="378">
        <v>45992</v>
      </c>
      <c r="W41" s="340">
        <v>365</v>
      </c>
      <c r="X41" s="305"/>
      <c r="Y41" s="182" t="s">
        <v>385</v>
      </c>
      <c r="Z41" s="182" t="s">
        <v>333</v>
      </c>
      <c r="AA41" s="290"/>
      <c r="AB41" s="293"/>
      <c r="AC41" s="346"/>
      <c r="AD41" s="290"/>
      <c r="AE41" s="347"/>
      <c r="AF41" s="347"/>
      <c r="AG41" s="382"/>
      <c r="AH41" s="384"/>
      <c r="AI41" s="347"/>
      <c r="AJ41" s="347"/>
      <c r="AK41" s="347"/>
      <c r="AL41" s="347"/>
      <c r="AM41" s="347"/>
      <c r="AN41" s="382"/>
      <c r="AO41" s="290"/>
      <c r="AP41" s="347"/>
      <c r="AQ41" s="347"/>
      <c r="AR41" s="347"/>
      <c r="AS41" s="347"/>
      <c r="AT41" s="347"/>
      <c r="AU41" s="347"/>
      <c r="AV41" s="347"/>
      <c r="AW41" s="347"/>
      <c r="AX41" s="255"/>
      <c r="AY41" s="347"/>
      <c r="AZ41" s="347"/>
      <c r="BA41" s="347"/>
      <c r="BB41" s="255"/>
    </row>
    <row r="42" spans="1:58" s="165" customFormat="1" ht="65.099999999999994" customHeight="1">
      <c r="A42" s="143" t="s">
        <v>293</v>
      </c>
      <c r="B42" s="181" t="s">
        <v>250</v>
      </c>
      <c r="C42" s="123" t="s">
        <v>330</v>
      </c>
      <c r="D42" s="94" t="s">
        <v>314</v>
      </c>
      <c r="E42" s="379"/>
      <c r="F42" s="375"/>
      <c r="G42" s="374"/>
      <c r="H42" s="374"/>
      <c r="I42" s="374"/>
      <c r="K42" s="376" t="s">
        <v>542</v>
      </c>
      <c r="L42" s="340"/>
      <c r="M42" s="165" t="s">
        <v>371</v>
      </c>
      <c r="N42" s="377">
        <v>5</v>
      </c>
      <c r="O42" s="165">
        <v>0</v>
      </c>
      <c r="P42" s="165">
        <v>0</v>
      </c>
      <c r="Q42" s="165">
        <v>0</v>
      </c>
      <c r="S42" s="165">
        <f t="shared" si="2"/>
        <v>0</v>
      </c>
      <c r="T42" s="180">
        <f t="shared" si="3"/>
        <v>0</v>
      </c>
      <c r="U42" s="378">
        <v>45658</v>
      </c>
      <c r="V42" s="378">
        <v>45992</v>
      </c>
      <c r="W42" s="340">
        <v>365</v>
      </c>
      <c r="X42" s="305"/>
      <c r="Y42" s="182" t="s">
        <v>385</v>
      </c>
      <c r="Z42" s="182" t="s">
        <v>333</v>
      </c>
      <c r="AA42" s="290"/>
      <c r="AB42" s="293"/>
      <c r="AC42" s="346"/>
      <c r="AD42" s="290"/>
      <c r="AE42" s="347"/>
      <c r="AF42" s="347"/>
      <c r="AG42" s="382"/>
      <c r="AH42" s="384"/>
      <c r="AI42" s="347"/>
      <c r="AJ42" s="347"/>
      <c r="AK42" s="347"/>
      <c r="AL42" s="347"/>
      <c r="AM42" s="347"/>
      <c r="AN42" s="382"/>
      <c r="AO42" s="290"/>
      <c r="AP42" s="347"/>
      <c r="AQ42" s="347"/>
      <c r="AR42" s="347"/>
      <c r="AS42" s="347"/>
      <c r="AT42" s="347"/>
      <c r="AU42" s="347"/>
      <c r="AV42" s="347"/>
      <c r="AW42" s="347"/>
      <c r="AX42" s="255"/>
      <c r="AY42" s="347"/>
      <c r="AZ42" s="347"/>
      <c r="BA42" s="347"/>
      <c r="BB42" s="255"/>
    </row>
    <row r="43" spans="1:58" s="165" customFormat="1" ht="65.099999999999994" customHeight="1">
      <c r="A43" s="143" t="s">
        <v>293</v>
      </c>
      <c r="B43" s="181" t="s">
        <v>250</v>
      </c>
      <c r="C43" s="123" t="s">
        <v>330</v>
      </c>
      <c r="D43" s="94" t="s">
        <v>314</v>
      </c>
      <c r="E43" s="379"/>
      <c r="F43" s="375"/>
      <c r="G43" s="374"/>
      <c r="H43" s="374"/>
      <c r="I43" s="374"/>
      <c r="K43" s="376" t="s">
        <v>543</v>
      </c>
      <c r="L43" s="340"/>
      <c r="M43" s="165" t="s">
        <v>371</v>
      </c>
      <c r="N43" s="377">
        <v>5</v>
      </c>
      <c r="O43" s="165">
        <v>0</v>
      </c>
      <c r="P43" s="165">
        <v>0</v>
      </c>
      <c r="Q43" s="165">
        <v>0</v>
      </c>
      <c r="S43" s="165">
        <f t="shared" si="2"/>
        <v>0</v>
      </c>
      <c r="T43" s="180">
        <f t="shared" si="3"/>
        <v>0</v>
      </c>
      <c r="U43" s="378">
        <v>45658</v>
      </c>
      <c r="V43" s="378">
        <v>45992</v>
      </c>
      <c r="W43" s="340">
        <v>365</v>
      </c>
      <c r="X43" s="305"/>
      <c r="Y43" s="182" t="s">
        <v>385</v>
      </c>
      <c r="Z43" s="182" t="s">
        <v>333</v>
      </c>
      <c r="AA43" s="290"/>
      <c r="AB43" s="293"/>
      <c r="AC43" s="346"/>
      <c r="AD43" s="290"/>
      <c r="AE43" s="347"/>
      <c r="AF43" s="347"/>
      <c r="AG43" s="382"/>
      <c r="AH43" s="384"/>
      <c r="AI43" s="347"/>
      <c r="AJ43" s="347"/>
      <c r="AK43" s="347"/>
      <c r="AL43" s="347"/>
      <c r="AM43" s="347"/>
      <c r="AN43" s="382"/>
      <c r="AO43" s="290"/>
      <c r="AP43" s="347"/>
      <c r="AQ43" s="347"/>
      <c r="AR43" s="347"/>
      <c r="AS43" s="347"/>
      <c r="AT43" s="347"/>
      <c r="AU43" s="347"/>
      <c r="AV43" s="347"/>
      <c r="AW43" s="347"/>
      <c r="AX43" s="255"/>
      <c r="AY43" s="347"/>
      <c r="AZ43" s="347"/>
      <c r="BA43" s="347"/>
      <c r="BB43" s="255"/>
    </row>
    <row r="44" spans="1:58" s="165" customFormat="1" ht="65.099999999999994" customHeight="1">
      <c r="A44" s="143" t="s">
        <v>293</v>
      </c>
      <c r="B44" s="181" t="s">
        <v>250</v>
      </c>
      <c r="C44" s="123" t="s">
        <v>330</v>
      </c>
      <c r="D44" s="94" t="s">
        <v>314</v>
      </c>
      <c r="E44" s="379"/>
      <c r="F44" s="375"/>
      <c r="G44" s="374"/>
      <c r="H44" s="374"/>
      <c r="I44" s="374"/>
      <c r="K44" s="376" t="s">
        <v>544</v>
      </c>
      <c r="L44" s="340"/>
      <c r="M44" s="165" t="s">
        <v>371</v>
      </c>
      <c r="N44" s="377">
        <v>1</v>
      </c>
      <c r="O44" s="165">
        <v>0</v>
      </c>
      <c r="P44" s="165">
        <v>0</v>
      </c>
      <c r="S44" s="165">
        <f t="shared" si="2"/>
        <v>0</v>
      </c>
      <c r="T44" s="180">
        <f t="shared" si="3"/>
        <v>0</v>
      </c>
      <c r="U44" s="378">
        <v>45658</v>
      </c>
      <c r="V44" s="378">
        <v>45992</v>
      </c>
      <c r="W44" s="340">
        <v>365</v>
      </c>
      <c r="X44" s="305"/>
      <c r="Y44" s="182" t="s">
        <v>385</v>
      </c>
      <c r="Z44" s="182" t="s">
        <v>333</v>
      </c>
      <c r="AA44" s="290"/>
      <c r="AB44" s="293"/>
      <c r="AC44" s="346"/>
      <c r="AD44" s="290"/>
      <c r="AE44" s="347"/>
      <c r="AF44" s="347"/>
      <c r="AG44" s="382"/>
      <c r="AH44" s="384"/>
      <c r="AI44" s="347"/>
      <c r="AJ44" s="347"/>
      <c r="AK44" s="347"/>
      <c r="AL44" s="347"/>
      <c r="AM44" s="347"/>
      <c r="AN44" s="382"/>
      <c r="AO44" s="290"/>
      <c r="AP44" s="347"/>
      <c r="AQ44" s="347"/>
      <c r="AR44" s="347"/>
      <c r="AS44" s="347"/>
      <c r="AT44" s="347"/>
      <c r="AU44" s="347"/>
      <c r="AV44" s="347"/>
      <c r="AW44" s="347"/>
      <c r="AX44" s="255"/>
      <c r="AY44" s="347"/>
      <c r="AZ44" s="347"/>
      <c r="BA44" s="347"/>
      <c r="BB44" s="255"/>
    </row>
    <row r="45" spans="1:58" s="165" customFormat="1" ht="65.099999999999994" customHeight="1">
      <c r="A45" s="143" t="s">
        <v>293</v>
      </c>
      <c r="B45" s="181" t="s">
        <v>250</v>
      </c>
      <c r="C45" s="123" t="s">
        <v>330</v>
      </c>
      <c r="D45" s="94" t="s">
        <v>314</v>
      </c>
      <c r="E45" s="379"/>
      <c r="F45" s="375"/>
      <c r="G45" s="374"/>
      <c r="H45" s="374"/>
      <c r="I45" s="374"/>
      <c r="K45" s="376" t="s">
        <v>545</v>
      </c>
      <c r="L45" s="340"/>
      <c r="M45" s="165" t="s">
        <v>371</v>
      </c>
      <c r="N45" s="377">
        <v>5</v>
      </c>
      <c r="O45" s="165">
        <v>0</v>
      </c>
      <c r="P45" s="165">
        <v>0</v>
      </c>
      <c r="Q45" s="165">
        <v>0</v>
      </c>
      <c r="S45" s="165">
        <f t="shared" si="2"/>
        <v>0</v>
      </c>
      <c r="T45" s="180">
        <f t="shared" si="3"/>
        <v>0</v>
      </c>
      <c r="U45" s="378">
        <v>45658</v>
      </c>
      <c r="V45" s="378">
        <v>45992</v>
      </c>
      <c r="W45" s="340">
        <v>365</v>
      </c>
      <c r="X45" s="305"/>
      <c r="Y45" s="182" t="s">
        <v>385</v>
      </c>
      <c r="Z45" s="182" t="s">
        <v>333</v>
      </c>
      <c r="AA45" s="290"/>
      <c r="AB45" s="293"/>
      <c r="AC45" s="346"/>
      <c r="AD45" s="290"/>
      <c r="AE45" s="347"/>
      <c r="AF45" s="347"/>
      <c r="AG45" s="382"/>
      <c r="AH45" s="384"/>
      <c r="AI45" s="347"/>
      <c r="AJ45" s="347"/>
      <c r="AK45" s="347"/>
      <c r="AL45" s="347"/>
      <c r="AM45" s="347"/>
      <c r="AN45" s="382"/>
      <c r="AO45" s="290"/>
      <c r="AP45" s="347"/>
      <c r="AQ45" s="347"/>
      <c r="AR45" s="347"/>
      <c r="AS45" s="347"/>
      <c r="AT45" s="347"/>
      <c r="AU45" s="347"/>
      <c r="AV45" s="347"/>
      <c r="AW45" s="347"/>
      <c r="AX45" s="255"/>
      <c r="AY45" s="347"/>
      <c r="AZ45" s="347"/>
      <c r="BA45" s="347"/>
      <c r="BB45" s="255"/>
    </row>
    <row r="46" spans="1:58" s="165" customFormat="1" ht="65.099999999999994" customHeight="1">
      <c r="A46" s="143" t="s">
        <v>293</v>
      </c>
      <c r="B46" s="181" t="s">
        <v>250</v>
      </c>
      <c r="C46" s="123" t="s">
        <v>330</v>
      </c>
      <c r="D46" s="94" t="s">
        <v>314</v>
      </c>
      <c r="E46" s="379"/>
      <c r="F46" s="375"/>
      <c r="G46" s="374"/>
      <c r="H46" s="374"/>
      <c r="I46" s="374"/>
      <c r="K46" s="376" t="s">
        <v>546</v>
      </c>
      <c r="L46" s="340"/>
      <c r="M46" s="165" t="s">
        <v>371</v>
      </c>
      <c r="N46" s="377">
        <v>5</v>
      </c>
      <c r="O46" s="165">
        <v>0</v>
      </c>
      <c r="P46" s="165">
        <v>0</v>
      </c>
      <c r="Q46" s="165">
        <v>0</v>
      </c>
      <c r="S46" s="165">
        <f t="shared" si="2"/>
        <v>0</v>
      </c>
      <c r="T46" s="180">
        <f t="shared" si="3"/>
        <v>0</v>
      </c>
      <c r="U46" s="378">
        <v>45658</v>
      </c>
      <c r="V46" s="378">
        <v>45992</v>
      </c>
      <c r="W46" s="340">
        <v>365</v>
      </c>
      <c r="X46" s="305"/>
      <c r="Y46" s="182" t="s">
        <v>385</v>
      </c>
      <c r="Z46" s="182" t="s">
        <v>333</v>
      </c>
      <c r="AA46" s="293" t="s">
        <v>346</v>
      </c>
      <c r="AB46" s="293" t="s">
        <v>348</v>
      </c>
      <c r="AC46" s="346"/>
      <c r="AD46" s="290"/>
      <c r="AE46" s="347"/>
      <c r="AF46" s="347"/>
      <c r="AG46" s="382"/>
      <c r="AH46" s="384"/>
      <c r="AI46" s="347"/>
      <c r="AJ46" s="347"/>
      <c r="AK46" s="347"/>
      <c r="AL46" s="347"/>
      <c r="AM46" s="347"/>
      <c r="AN46" s="382"/>
      <c r="AO46" s="290"/>
      <c r="AP46" s="347"/>
      <c r="AQ46" s="347"/>
      <c r="AR46" s="347"/>
      <c r="AS46" s="347"/>
      <c r="AT46" s="347"/>
      <c r="AU46" s="347"/>
      <c r="AV46" s="347"/>
      <c r="AW46" s="347"/>
      <c r="AX46" s="255"/>
      <c r="AY46" s="347"/>
      <c r="AZ46" s="347"/>
      <c r="BA46" s="347"/>
      <c r="BB46" s="255"/>
    </row>
    <row r="47" spans="1:58" s="165" customFormat="1" ht="65.099999999999994" customHeight="1">
      <c r="A47" s="143" t="s">
        <v>293</v>
      </c>
      <c r="B47" s="181" t="s">
        <v>250</v>
      </c>
      <c r="C47" s="123" t="s">
        <v>330</v>
      </c>
      <c r="D47" s="94" t="s">
        <v>314</v>
      </c>
      <c r="E47" s="379"/>
      <c r="F47" s="375"/>
      <c r="G47" s="374"/>
      <c r="H47" s="374"/>
      <c r="I47" s="374"/>
      <c r="K47" s="376" t="s">
        <v>547</v>
      </c>
      <c r="L47" s="340"/>
      <c r="M47" s="165" t="s">
        <v>371</v>
      </c>
      <c r="N47" s="377">
        <v>5</v>
      </c>
      <c r="O47" s="165">
        <v>0</v>
      </c>
      <c r="P47" s="165">
        <v>0</v>
      </c>
      <c r="Q47" s="165">
        <v>0</v>
      </c>
      <c r="S47" s="165">
        <f t="shared" si="2"/>
        <v>0</v>
      </c>
      <c r="T47" s="180">
        <f t="shared" si="3"/>
        <v>0</v>
      </c>
      <c r="U47" s="378">
        <v>45658</v>
      </c>
      <c r="V47" s="378">
        <v>45992</v>
      </c>
      <c r="W47" s="340">
        <v>365</v>
      </c>
      <c r="X47" s="305"/>
      <c r="Y47" s="182" t="s">
        <v>385</v>
      </c>
      <c r="Z47" s="182" t="s">
        <v>333</v>
      </c>
      <c r="AA47" s="293"/>
      <c r="AB47" s="293"/>
      <c r="AC47" s="346"/>
      <c r="AD47" s="290"/>
      <c r="AE47" s="347"/>
      <c r="AF47" s="347"/>
      <c r="AG47" s="382"/>
      <c r="AH47" s="384"/>
      <c r="AI47" s="347"/>
      <c r="AJ47" s="347"/>
      <c r="AK47" s="347"/>
      <c r="AL47" s="347"/>
      <c r="AM47" s="347"/>
      <c r="AN47" s="382"/>
      <c r="AO47" s="290"/>
      <c r="AP47" s="347"/>
      <c r="AQ47" s="347"/>
      <c r="AR47" s="347"/>
      <c r="AS47" s="347"/>
      <c r="AT47" s="347"/>
      <c r="AU47" s="347"/>
      <c r="AV47" s="347"/>
      <c r="AW47" s="347"/>
      <c r="AX47" s="255"/>
      <c r="AY47" s="347"/>
      <c r="AZ47" s="347"/>
      <c r="BA47" s="347"/>
      <c r="BB47" s="255"/>
    </row>
    <row r="48" spans="1:58" s="165" customFormat="1" ht="65.099999999999994" customHeight="1">
      <c r="A48" s="143" t="s">
        <v>293</v>
      </c>
      <c r="B48" s="181" t="s">
        <v>250</v>
      </c>
      <c r="C48" s="123" t="s">
        <v>330</v>
      </c>
      <c r="D48" s="94" t="s">
        <v>314</v>
      </c>
      <c r="E48" s="379"/>
      <c r="F48" s="375"/>
      <c r="G48" s="374"/>
      <c r="H48" s="374"/>
      <c r="I48" s="374"/>
      <c r="K48" s="376" t="s">
        <v>548</v>
      </c>
      <c r="L48" s="340"/>
      <c r="M48" s="165" t="s">
        <v>371</v>
      </c>
      <c r="N48" s="377">
        <v>5</v>
      </c>
      <c r="O48" s="165">
        <v>0</v>
      </c>
      <c r="P48" s="165">
        <v>0</v>
      </c>
      <c r="Q48" s="165">
        <v>0</v>
      </c>
      <c r="S48" s="165">
        <f t="shared" si="2"/>
        <v>0</v>
      </c>
      <c r="T48" s="180">
        <f t="shared" si="3"/>
        <v>0</v>
      </c>
      <c r="U48" s="378">
        <v>45658</v>
      </c>
      <c r="V48" s="378">
        <v>45992</v>
      </c>
      <c r="W48" s="340">
        <v>365</v>
      </c>
      <c r="X48" s="305"/>
      <c r="Y48" s="182" t="s">
        <v>385</v>
      </c>
      <c r="Z48" s="182" t="s">
        <v>333</v>
      </c>
      <c r="AA48" s="293"/>
      <c r="AB48" s="293"/>
      <c r="AC48" s="346"/>
      <c r="AD48" s="290"/>
      <c r="AE48" s="347"/>
      <c r="AF48" s="347"/>
      <c r="AG48" s="382"/>
      <c r="AH48" s="384"/>
      <c r="AI48" s="347"/>
      <c r="AJ48" s="347"/>
      <c r="AK48" s="347"/>
      <c r="AL48" s="347"/>
      <c r="AM48" s="347"/>
      <c r="AN48" s="382"/>
      <c r="AO48" s="290"/>
      <c r="AP48" s="347"/>
      <c r="AQ48" s="347"/>
      <c r="AR48" s="347"/>
      <c r="AS48" s="347"/>
      <c r="AT48" s="347"/>
      <c r="AU48" s="347"/>
      <c r="AV48" s="347"/>
      <c r="AW48" s="347"/>
      <c r="AX48" s="255"/>
      <c r="AY48" s="347"/>
      <c r="AZ48" s="347"/>
      <c r="BA48" s="347"/>
      <c r="BB48" s="255"/>
    </row>
    <row r="49" spans="1:58" s="165" customFormat="1" ht="65.099999999999994" customHeight="1">
      <c r="A49" s="143" t="s">
        <v>293</v>
      </c>
      <c r="B49" s="181" t="s">
        <v>250</v>
      </c>
      <c r="C49" s="123" t="s">
        <v>330</v>
      </c>
      <c r="D49" s="94" t="s">
        <v>314</v>
      </c>
      <c r="E49" s="379"/>
      <c r="F49" s="375"/>
      <c r="G49" s="374"/>
      <c r="H49" s="374"/>
      <c r="I49" s="374"/>
      <c r="K49" s="376" t="s">
        <v>549</v>
      </c>
      <c r="L49" s="340"/>
      <c r="M49" s="165" t="s">
        <v>371</v>
      </c>
      <c r="N49" s="377">
        <v>4</v>
      </c>
      <c r="O49" s="165">
        <v>0</v>
      </c>
      <c r="P49" s="165">
        <v>0</v>
      </c>
      <c r="Q49" s="165">
        <v>0</v>
      </c>
      <c r="S49" s="165">
        <f t="shared" si="2"/>
        <v>0</v>
      </c>
      <c r="T49" s="180">
        <f t="shared" si="3"/>
        <v>0</v>
      </c>
      <c r="U49" s="378">
        <v>45658</v>
      </c>
      <c r="V49" s="378">
        <v>45992</v>
      </c>
      <c r="W49" s="340">
        <v>365</v>
      </c>
      <c r="X49" s="305"/>
      <c r="Y49" s="182" t="s">
        <v>385</v>
      </c>
      <c r="Z49" s="182" t="s">
        <v>333</v>
      </c>
      <c r="AA49" s="293"/>
      <c r="AB49" s="293"/>
      <c r="AC49" s="346"/>
      <c r="AD49" s="290"/>
      <c r="AE49" s="347"/>
      <c r="AF49" s="347"/>
      <c r="AG49" s="382"/>
      <c r="AH49" s="384"/>
      <c r="AI49" s="347"/>
      <c r="AJ49" s="347"/>
      <c r="AK49" s="347"/>
      <c r="AL49" s="347"/>
      <c r="AM49" s="347"/>
      <c r="AN49" s="382"/>
      <c r="AO49" s="290"/>
      <c r="AP49" s="347"/>
      <c r="AQ49" s="347"/>
      <c r="AR49" s="347"/>
      <c r="AS49" s="347"/>
      <c r="AT49" s="347"/>
      <c r="AU49" s="347"/>
      <c r="AV49" s="347"/>
      <c r="AW49" s="347"/>
      <c r="AX49" s="255"/>
      <c r="AY49" s="347"/>
      <c r="AZ49" s="347"/>
      <c r="BA49" s="347"/>
      <c r="BB49" s="255"/>
    </row>
    <row r="50" spans="1:58" s="165" customFormat="1" ht="65.099999999999994" customHeight="1">
      <c r="A50" s="143" t="s">
        <v>293</v>
      </c>
      <c r="B50" s="181" t="s">
        <v>250</v>
      </c>
      <c r="C50" s="123" t="s">
        <v>330</v>
      </c>
      <c r="D50" s="94" t="s">
        <v>314</v>
      </c>
      <c r="E50" s="379"/>
      <c r="F50" s="375"/>
      <c r="G50" s="374"/>
      <c r="H50" s="374"/>
      <c r="I50" s="374"/>
      <c r="K50" s="376" t="s">
        <v>532</v>
      </c>
      <c r="L50" s="340"/>
      <c r="M50" s="165" t="s">
        <v>371</v>
      </c>
      <c r="N50" s="377">
        <v>4</v>
      </c>
      <c r="O50" s="165">
        <v>0</v>
      </c>
      <c r="P50" s="165">
        <v>0</v>
      </c>
      <c r="Q50" s="165">
        <v>0</v>
      </c>
      <c r="S50" s="165">
        <f t="shared" si="2"/>
        <v>0</v>
      </c>
      <c r="T50" s="180">
        <f t="shared" si="3"/>
        <v>0</v>
      </c>
      <c r="U50" s="378">
        <v>45658</v>
      </c>
      <c r="V50" s="378">
        <v>45992</v>
      </c>
      <c r="W50" s="340">
        <v>365</v>
      </c>
      <c r="X50" s="305"/>
      <c r="Y50" s="182" t="s">
        <v>385</v>
      </c>
      <c r="Z50" s="182" t="s">
        <v>333</v>
      </c>
      <c r="AA50" s="293"/>
      <c r="AB50" s="293"/>
      <c r="AC50" s="346"/>
      <c r="AD50" s="290"/>
      <c r="AE50" s="347"/>
      <c r="AF50" s="347"/>
      <c r="AG50" s="382"/>
      <c r="AH50" s="384"/>
      <c r="AI50" s="347"/>
      <c r="AJ50" s="347"/>
      <c r="AK50" s="347"/>
      <c r="AL50" s="347"/>
      <c r="AM50" s="347"/>
      <c r="AN50" s="382"/>
      <c r="AO50" s="290"/>
      <c r="AP50" s="347"/>
      <c r="AQ50" s="347"/>
      <c r="AR50" s="347"/>
      <c r="AS50" s="347"/>
      <c r="AT50" s="347"/>
      <c r="AU50" s="347"/>
      <c r="AV50" s="347"/>
      <c r="AW50" s="347"/>
      <c r="AX50" s="255"/>
      <c r="AY50" s="347"/>
      <c r="AZ50" s="347"/>
      <c r="BA50" s="347"/>
      <c r="BB50" s="255"/>
    </row>
    <row r="51" spans="1:58" s="165" customFormat="1" ht="65.099999999999994" customHeight="1">
      <c r="A51" s="143" t="s">
        <v>293</v>
      </c>
      <c r="B51" s="181" t="s">
        <v>250</v>
      </c>
      <c r="C51" s="123" t="s">
        <v>330</v>
      </c>
      <c r="D51" s="94" t="s">
        <v>314</v>
      </c>
      <c r="E51" s="379"/>
      <c r="F51" s="375"/>
      <c r="G51" s="374"/>
      <c r="H51" s="374"/>
      <c r="I51" s="374"/>
      <c r="K51" s="376" t="s">
        <v>531</v>
      </c>
      <c r="L51" s="340"/>
      <c r="M51" s="165" t="s">
        <v>371</v>
      </c>
      <c r="N51" s="377">
        <v>4</v>
      </c>
      <c r="O51" s="165">
        <v>0</v>
      </c>
      <c r="P51" s="165">
        <v>0</v>
      </c>
      <c r="Q51" s="165">
        <v>0</v>
      </c>
      <c r="S51" s="165">
        <f t="shared" si="2"/>
        <v>0</v>
      </c>
      <c r="T51" s="180">
        <f t="shared" si="3"/>
        <v>0</v>
      </c>
      <c r="U51" s="378">
        <v>45658</v>
      </c>
      <c r="V51" s="378">
        <v>45992</v>
      </c>
      <c r="W51" s="340">
        <v>365</v>
      </c>
      <c r="X51" s="305"/>
      <c r="Y51" s="182" t="s">
        <v>385</v>
      </c>
      <c r="Z51" s="182" t="s">
        <v>333</v>
      </c>
      <c r="AA51" s="293" t="s">
        <v>345</v>
      </c>
      <c r="AB51" s="293" t="s">
        <v>349</v>
      </c>
      <c r="AC51" s="346"/>
      <c r="AD51" s="290"/>
      <c r="AE51" s="347"/>
      <c r="AF51" s="347"/>
      <c r="AG51" s="382"/>
      <c r="AH51" s="384"/>
      <c r="AI51" s="347"/>
      <c r="AJ51" s="347"/>
      <c r="AK51" s="347"/>
      <c r="AL51" s="347"/>
      <c r="AM51" s="347"/>
      <c r="AN51" s="382"/>
      <c r="AO51" s="290"/>
      <c r="AP51" s="347"/>
      <c r="AQ51" s="347"/>
      <c r="AR51" s="347"/>
      <c r="AS51" s="347"/>
      <c r="AT51" s="347"/>
      <c r="AU51" s="347"/>
      <c r="AV51" s="347"/>
      <c r="AW51" s="347"/>
      <c r="AX51" s="255"/>
      <c r="AY51" s="347"/>
      <c r="AZ51" s="347"/>
      <c r="BA51" s="347"/>
      <c r="BB51" s="255"/>
    </row>
    <row r="52" spans="1:58" s="165" customFormat="1" ht="65.099999999999994" customHeight="1">
      <c r="A52" s="143" t="s">
        <v>293</v>
      </c>
      <c r="B52" s="181" t="s">
        <v>250</v>
      </c>
      <c r="C52" s="123" t="s">
        <v>330</v>
      </c>
      <c r="D52" s="94" t="s">
        <v>314</v>
      </c>
      <c r="E52" s="379"/>
      <c r="F52" s="375"/>
      <c r="G52" s="374"/>
      <c r="H52" s="374"/>
      <c r="I52" s="374"/>
      <c r="K52" s="376" t="s">
        <v>550</v>
      </c>
      <c r="L52" s="340"/>
      <c r="M52" s="165" t="s">
        <v>371</v>
      </c>
      <c r="N52" s="377">
        <v>1</v>
      </c>
      <c r="O52" s="165">
        <v>0</v>
      </c>
      <c r="P52" s="165">
        <v>0</v>
      </c>
      <c r="Q52" s="165">
        <v>0</v>
      </c>
      <c r="S52" s="165">
        <f t="shared" si="2"/>
        <v>0</v>
      </c>
      <c r="T52" s="180">
        <f t="shared" si="3"/>
        <v>0</v>
      </c>
      <c r="U52" s="378">
        <v>45658</v>
      </c>
      <c r="V52" s="378">
        <v>45992</v>
      </c>
      <c r="W52" s="340">
        <v>365</v>
      </c>
      <c r="X52" s="305"/>
      <c r="Y52" s="182" t="s">
        <v>385</v>
      </c>
      <c r="Z52" s="182" t="s">
        <v>333</v>
      </c>
      <c r="AA52" s="293"/>
      <c r="AB52" s="293"/>
      <c r="AC52" s="346"/>
      <c r="AD52" s="290"/>
      <c r="AE52" s="347"/>
      <c r="AF52" s="347"/>
      <c r="AG52" s="382"/>
      <c r="AH52" s="384"/>
      <c r="AI52" s="347"/>
      <c r="AJ52" s="347"/>
      <c r="AK52" s="347"/>
      <c r="AL52" s="347"/>
      <c r="AM52" s="347"/>
      <c r="AN52" s="382"/>
      <c r="AO52" s="290"/>
      <c r="AP52" s="347"/>
      <c r="AQ52" s="347"/>
      <c r="AR52" s="347"/>
      <c r="AS52" s="347"/>
      <c r="AT52" s="347"/>
      <c r="AU52" s="347"/>
      <c r="AV52" s="347"/>
      <c r="AW52" s="347"/>
      <c r="AX52" s="255"/>
      <c r="AY52" s="347"/>
      <c r="AZ52" s="347"/>
      <c r="BA52" s="347"/>
      <c r="BB52" s="255"/>
    </row>
    <row r="53" spans="1:58" s="165" customFormat="1" ht="65.099999999999994" customHeight="1">
      <c r="A53" s="143" t="s">
        <v>293</v>
      </c>
      <c r="B53" s="181" t="s">
        <v>250</v>
      </c>
      <c r="C53" s="123" t="s">
        <v>330</v>
      </c>
      <c r="D53" s="94" t="s">
        <v>314</v>
      </c>
      <c r="E53" s="379"/>
      <c r="F53" s="375"/>
      <c r="G53" s="374"/>
      <c r="H53" s="374"/>
      <c r="I53" s="374"/>
      <c r="K53" s="376" t="s">
        <v>551</v>
      </c>
      <c r="L53" s="340"/>
      <c r="M53" s="165" t="s">
        <v>371</v>
      </c>
      <c r="N53" s="377">
        <v>1</v>
      </c>
      <c r="O53" s="165">
        <v>0</v>
      </c>
      <c r="P53" s="165">
        <v>0</v>
      </c>
      <c r="Q53" s="165">
        <v>0</v>
      </c>
      <c r="S53" s="165">
        <f t="shared" si="2"/>
        <v>0</v>
      </c>
      <c r="T53" s="180">
        <f t="shared" si="3"/>
        <v>0</v>
      </c>
      <c r="U53" s="378">
        <v>45658</v>
      </c>
      <c r="V53" s="378">
        <v>45992</v>
      </c>
      <c r="W53" s="340">
        <v>365</v>
      </c>
      <c r="X53" s="305"/>
      <c r="Y53" s="182" t="s">
        <v>385</v>
      </c>
      <c r="Z53" s="182" t="s">
        <v>333</v>
      </c>
      <c r="AA53" s="293"/>
      <c r="AB53" s="293"/>
      <c r="AC53" s="346"/>
      <c r="AD53" s="290"/>
      <c r="AE53" s="347"/>
      <c r="AF53" s="347"/>
      <c r="AG53" s="382"/>
      <c r="AH53" s="384"/>
      <c r="AI53" s="347"/>
      <c r="AJ53" s="347"/>
      <c r="AK53" s="347"/>
      <c r="AL53" s="347"/>
      <c r="AM53" s="347"/>
      <c r="AN53" s="382"/>
      <c r="AO53" s="290"/>
      <c r="AP53" s="347"/>
      <c r="AQ53" s="347"/>
      <c r="AR53" s="347"/>
      <c r="AS53" s="347"/>
      <c r="AT53" s="347"/>
      <c r="AU53" s="347"/>
      <c r="AV53" s="347"/>
      <c r="AW53" s="347"/>
      <c r="AX53" s="255"/>
      <c r="AY53" s="347"/>
      <c r="AZ53" s="347"/>
      <c r="BA53" s="347"/>
      <c r="BB53" s="255"/>
    </row>
    <row r="54" spans="1:58" s="165" customFormat="1" ht="65.099999999999994" customHeight="1">
      <c r="A54" s="143" t="s">
        <v>293</v>
      </c>
      <c r="B54" s="181" t="s">
        <v>250</v>
      </c>
      <c r="C54" s="123" t="s">
        <v>330</v>
      </c>
      <c r="D54" s="94" t="s">
        <v>314</v>
      </c>
      <c r="E54" s="379"/>
      <c r="F54" s="375"/>
      <c r="G54" s="374"/>
      <c r="H54" s="380" t="s">
        <v>552</v>
      </c>
      <c r="I54" s="380" t="s">
        <v>553</v>
      </c>
      <c r="K54" s="376" t="s">
        <v>554</v>
      </c>
      <c r="L54" s="340"/>
      <c r="M54" s="165" t="s">
        <v>371</v>
      </c>
      <c r="N54" s="377">
        <v>20</v>
      </c>
      <c r="O54" s="165">
        <v>0</v>
      </c>
      <c r="P54" s="165">
        <v>0</v>
      </c>
      <c r="Q54" s="165">
        <v>0</v>
      </c>
      <c r="S54" s="165">
        <f t="shared" si="2"/>
        <v>0</v>
      </c>
      <c r="T54" s="180">
        <f t="shared" si="3"/>
        <v>0</v>
      </c>
      <c r="U54" s="378">
        <v>45658</v>
      </c>
      <c r="V54" s="378">
        <v>45992</v>
      </c>
      <c r="W54" s="340">
        <v>365</v>
      </c>
      <c r="X54" s="305"/>
      <c r="Y54" s="182" t="s">
        <v>385</v>
      </c>
      <c r="Z54" s="182" t="s">
        <v>333</v>
      </c>
      <c r="AA54" s="293"/>
      <c r="AB54" s="293"/>
      <c r="AC54" s="346"/>
      <c r="AD54" s="290"/>
      <c r="AE54" s="347"/>
      <c r="AF54" s="347"/>
      <c r="AG54" s="382"/>
      <c r="AH54" s="384"/>
      <c r="AI54" s="347"/>
      <c r="AJ54" s="347"/>
      <c r="AK54" s="347"/>
      <c r="AL54" s="347"/>
      <c r="AM54" s="347"/>
      <c r="AN54" s="382"/>
      <c r="AO54" s="290"/>
      <c r="AP54" s="347"/>
      <c r="AQ54" s="347"/>
      <c r="AR54" s="347"/>
      <c r="AS54" s="347"/>
      <c r="AT54" s="347"/>
      <c r="AU54" s="347"/>
      <c r="AV54" s="347"/>
      <c r="AW54" s="347"/>
      <c r="AX54" s="255"/>
      <c r="AY54" s="347"/>
      <c r="AZ54" s="347"/>
      <c r="BA54" s="347"/>
      <c r="BB54" s="255"/>
    </row>
    <row r="55" spans="1:58" s="165" customFormat="1" ht="65.099999999999994" customHeight="1">
      <c r="A55" s="143" t="s">
        <v>293</v>
      </c>
      <c r="B55" s="181" t="s">
        <v>250</v>
      </c>
      <c r="C55" s="123" t="s">
        <v>330</v>
      </c>
      <c r="D55" s="94" t="s">
        <v>314</v>
      </c>
      <c r="E55" s="379"/>
      <c r="F55" s="375"/>
      <c r="G55" s="374"/>
      <c r="H55" s="380"/>
      <c r="I55" s="380"/>
      <c r="K55" s="376" t="s">
        <v>555</v>
      </c>
      <c r="L55" s="340"/>
      <c r="M55" s="165" t="s">
        <v>371</v>
      </c>
      <c r="N55" s="377">
        <v>20</v>
      </c>
      <c r="O55" s="165">
        <v>0</v>
      </c>
      <c r="P55" s="165">
        <v>0</v>
      </c>
      <c r="Q55" s="165">
        <v>0</v>
      </c>
      <c r="S55" s="165">
        <f t="shared" si="2"/>
        <v>0</v>
      </c>
      <c r="T55" s="180">
        <f t="shared" si="3"/>
        <v>0</v>
      </c>
      <c r="U55" s="378">
        <v>45658</v>
      </c>
      <c r="V55" s="378">
        <v>45992</v>
      </c>
      <c r="W55" s="340">
        <v>365</v>
      </c>
      <c r="X55" s="305"/>
      <c r="Y55" s="182" t="s">
        <v>385</v>
      </c>
      <c r="Z55" s="182" t="s">
        <v>333</v>
      </c>
      <c r="AA55" s="293"/>
      <c r="AB55" s="293"/>
      <c r="AC55" s="346"/>
      <c r="AD55" s="290"/>
      <c r="AE55" s="347"/>
      <c r="AF55" s="347"/>
      <c r="AG55" s="382"/>
      <c r="AH55" s="384"/>
      <c r="AI55" s="347"/>
      <c r="AJ55" s="347"/>
      <c r="AK55" s="347"/>
      <c r="AL55" s="347"/>
      <c r="AM55" s="347"/>
      <c r="AN55" s="382"/>
      <c r="AO55" s="290"/>
      <c r="AP55" s="347"/>
      <c r="AQ55" s="347"/>
      <c r="AR55" s="347"/>
      <c r="AS55" s="347"/>
      <c r="AT55" s="347"/>
      <c r="AU55" s="347"/>
      <c r="AV55" s="347"/>
      <c r="AW55" s="347"/>
      <c r="AX55" s="255"/>
      <c r="AY55" s="347"/>
      <c r="AZ55" s="347"/>
      <c r="BA55" s="347"/>
      <c r="BB55" s="255"/>
    </row>
    <row r="56" spans="1:58" s="165" customFormat="1" ht="65.099999999999994" customHeight="1">
      <c r="A56" s="359" t="s">
        <v>558</v>
      </c>
      <c r="B56" s="360"/>
      <c r="C56" s="360"/>
      <c r="D56" s="360"/>
      <c r="E56" s="360"/>
      <c r="F56" s="360"/>
      <c r="G56" s="360"/>
      <c r="H56" s="360"/>
      <c r="I56" s="360"/>
      <c r="J56" s="360"/>
      <c r="K56" s="360"/>
      <c r="L56" s="360"/>
      <c r="M56" s="360"/>
      <c r="N56" s="360"/>
      <c r="O56" s="360"/>
      <c r="P56" s="360"/>
      <c r="Q56" s="360"/>
      <c r="R56" s="360"/>
      <c r="S56" s="361"/>
      <c r="T56" s="356">
        <v>0</v>
      </c>
      <c r="X56" s="305"/>
      <c r="AA56" s="357"/>
      <c r="AB56" s="163"/>
      <c r="AE56" s="358"/>
      <c r="AI56" s="179"/>
      <c r="AJ56" s="179"/>
      <c r="AK56" s="179"/>
      <c r="AL56" s="179"/>
      <c r="AM56" s="179"/>
      <c r="AN56" s="179"/>
      <c r="AO56" s="78"/>
    </row>
    <row r="57" spans="1:58" ht="65.099999999999994" customHeight="1">
      <c r="A57" s="364" t="s">
        <v>294</v>
      </c>
      <c r="B57" s="365" t="s">
        <v>251</v>
      </c>
      <c r="C57" s="366" t="s">
        <v>327</v>
      </c>
      <c r="D57" s="367" t="s">
        <v>315</v>
      </c>
      <c r="E57" s="368" t="s">
        <v>252</v>
      </c>
      <c r="F57" s="184" t="s">
        <v>492</v>
      </c>
      <c r="G57" s="365" t="s">
        <v>253</v>
      </c>
      <c r="H57" s="365" t="s">
        <v>254</v>
      </c>
      <c r="I57" s="369" t="s">
        <v>255</v>
      </c>
      <c r="J57" s="370">
        <v>0.5</v>
      </c>
      <c r="K57" s="371" t="s">
        <v>261</v>
      </c>
      <c r="L57" s="186"/>
      <c r="M57" s="366" t="s">
        <v>371</v>
      </c>
      <c r="N57" s="372">
        <v>4</v>
      </c>
      <c r="O57" s="366">
        <v>0</v>
      </c>
      <c r="P57" s="366">
        <v>0</v>
      </c>
      <c r="Q57" s="366">
        <v>0</v>
      </c>
      <c r="R57" s="366"/>
      <c r="S57" s="366">
        <f t="shared" si="0"/>
        <v>0</v>
      </c>
      <c r="T57" s="373">
        <f t="shared" si="1"/>
        <v>0</v>
      </c>
      <c r="U57" s="186" t="s">
        <v>400</v>
      </c>
      <c r="V57" s="186" t="s">
        <v>332</v>
      </c>
      <c r="W57" s="186">
        <v>150</v>
      </c>
      <c r="X57" s="305"/>
      <c r="Y57" s="186" t="s">
        <v>385</v>
      </c>
      <c r="Z57" s="186" t="s">
        <v>333</v>
      </c>
      <c r="AA57" s="293" t="s">
        <v>350</v>
      </c>
      <c r="AB57" s="293" t="s">
        <v>353</v>
      </c>
      <c r="AC57" s="186" t="s">
        <v>338</v>
      </c>
      <c r="AD57" s="291"/>
      <c r="AE57" s="300">
        <v>500000000</v>
      </c>
      <c r="AF57" s="186"/>
      <c r="AG57" s="186" t="s">
        <v>53</v>
      </c>
      <c r="AH57" s="186" t="s">
        <v>400</v>
      </c>
      <c r="AI57" s="270">
        <v>500000000</v>
      </c>
      <c r="AJ57" s="270">
        <v>500000000</v>
      </c>
      <c r="AK57" s="270">
        <v>500000000</v>
      </c>
      <c r="AL57" s="270">
        <v>500000000</v>
      </c>
      <c r="AM57" s="272"/>
      <c r="AN57" s="270" t="s">
        <v>370</v>
      </c>
      <c r="AO57" s="283" t="s">
        <v>252</v>
      </c>
      <c r="AP57" s="321">
        <v>0</v>
      </c>
      <c r="AQ57" s="269">
        <f>+AP57/AJ57</f>
        <v>0</v>
      </c>
      <c r="AR57" s="321">
        <v>0</v>
      </c>
      <c r="AS57" s="264">
        <f>+AR57/AJ57</f>
        <v>0</v>
      </c>
      <c r="AT57" s="265">
        <v>30661459.68</v>
      </c>
      <c r="AU57" s="264">
        <f>+AT57/AK57</f>
        <v>6.1322919359999999E-2</v>
      </c>
      <c r="AV57" s="265">
        <v>0</v>
      </c>
      <c r="AW57" s="264">
        <f>+AV57/AK57</f>
        <v>0</v>
      </c>
      <c r="AX57" s="265">
        <v>30661459.68</v>
      </c>
      <c r="AY57" s="264">
        <f ca="1">+AX57/AL57</f>
        <v>6.1322919359999999E-2</v>
      </c>
      <c r="AZ57" s="255">
        <v>0</v>
      </c>
      <c r="BA57" s="264">
        <f ca="1">+AZ57/AL57</f>
        <v>0</v>
      </c>
      <c r="BB57" s="255"/>
      <c r="BC57" s="255"/>
      <c r="BD57" s="255"/>
      <c r="BE57" s="255"/>
      <c r="BF57" s="133"/>
    </row>
    <row r="58" spans="1:58" ht="65.099999999999994" customHeight="1">
      <c r="A58" s="118" t="s">
        <v>294</v>
      </c>
      <c r="B58" s="141" t="s">
        <v>251</v>
      </c>
      <c r="C58" s="114" t="s">
        <v>327</v>
      </c>
      <c r="D58" s="149" t="s">
        <v>315</v>
      </c>
      <c r="E58" s="78" t="s">
        <v>252</v>
      </c>
      <c r="F58" s="115" t="s">
        <v>492</v>
      </c>
      <c r="G58" s="141" t="s">
        <v>253</v>
      </c>
      <c r="H58" s="141" t="s">
        <v>254</v>
      </c>
      <c r="I58" s="147" t="s">
        <v>255</v>
      </c>
      <c r="J58" s="49">
        <v>0.1</v>
      </c>
      <c r="K58" s="125" t="s">
        <v>262</v>
      </c>
      <c r="L58" s="52"/>
      <c r="M58" s="53" t="s">
        <v>372</v>
      </c>
      <c r="N58" s="168">
        <v>1</v>
      </c>
      <c r="O58" s="77">
        <v>0</v>
      </c>
      <c r="P58" s="109">
        <v>0</v>
      </c>
      <c r="Q58" s="109">
        <v>0</v>
      </c>
      <c r="R58" s="109"/>
      <c r="S58" s="123">
        <f t="shared" si="0"/>
        <v>0</v>
      </c>
      <c r="T58" s="81">
        <f t="shared" si="1"/>
        <v>0</v>
      </c>
      <c r="U58" s="52" t="s">
        <v>400</v>
      </c>
      <c r="V58" s="52" t="s">
        <v>332</v>
      </c>
      <c r="W58" s="52">
        <v>150</v>
      </c>
      <c r="X58" s="305"/>
      <c r="Y58" s="52" t="s">
        <v>385</v>
      </c>
      <c r="Z58" s="52" t="s">
        <v>333</v>
      </c>
      <c r="AA58" s="293"/>
      <c r="AB58" s="293"/>
      <c r="AC58" s="52" t="s">
        <v>338</v>
      </c>
      <c r="AD58" s="285"/>
      <c r="AE58" s="300"/>
      <c r="AF58" s="52"/>
      <c r="AG58" s="52" t="s">
        <v>53</v>
      </c>
      <c r="AH58" s="52" t="s">
        <v>400</v>
      </c>
      <c r="AI58" s="271"/>
      <c r="AJ58" s="271"/>
      <c r="AK58" s="271"/>
      <c r="AL58" s="271"/>
      <c r="AM58" s="273"/>
      <c r="AN58" s="271"/>
      <c r="AO58" s="283"/>
      <c r="AP58" s="321"/>
      <c r="AQ58" s="269"/>
      <c r="AR58" s="321"/>
      <c r="AS58" s="264"/>
      <c r="AT58" s="265"/>
      <c r="AU58" s="264"/>
      <c r="AV58" s="265"/>
      <c r="AW58" s="264"/>
      <c r="AX58" s="265"/>
      <c r="AY58" s="264"/>
      <c r="AZ58" s="255"/>
      <c r="BA58" s="264"/>
      <c r="BB58" s="255"/>
      <c r="BC58" s="255"/>
      <c r="BD58" s="255"/>
      <c r="BE58" s="255"/>
      <c r="BF58" s="133"/>
    </row>
    <row r="59" spans="1:58" ht="65.099999999999994" customHeight="1">
      <c r="A59" s="118" t="s">
        <v>294</v>
      </c>
      <c r="B59" s="141" t="s">
        <v>251</v>
      </c>
      <c r="C59" s="114" t="s">
        <v>327</v>
      </c>
      <c r="D59" s="149" t="s">
        <v>315</v>
      </c>
      <c r="E59" s="78" t="s">
        <v>252</v>
      </c>
      <c r="F59" s="115" t="s">
        <v>492</v>
      </c>
      <c r="G59" s="141" t="s">
        <v>253</v>
      </c>
      <c r="H59" s="141" t="s">
        <v>254</v>
      </c>
      <c r="I59" s="147" t="s">
        <v>255</v>
      </c>
      <c r="J59" s="49">
        <v>0.1</v>
      </c>
      <c r="K59" s="125" t="s">
        <v>233</v>
      </c>
      <c r="L59" s="52"/>
      <c r="M59" s="53" t="s">
        <v>371</v>
      </c>
      <c r="N59" s="168">
        <v>2</v>
      </c>
      <c r="O59" s="77">
        <v>0</v>
      </c>
      <c r="P59" s="109">
        <v>0</v>
      </c>
      <c r="Q59" s="109">
        <v>0</v>
      </c>
      <c r="R59" s="109"/>
      <c r="S59" s="123">
        <f t="shared" si="0"/>
        <v>0</v>
      </c>
      <c r="T59" s="81">
        <f t="shared" si="1"/>
        <v>0</v>
      </c>
      <c r="U59" s="52" t="s">
        <v>400</v>
      </c>
      <c r="V59" s="52" t="s">
        <v>332</v>
      </c>
      <c r="W59" s="52">
        <v>150</v>
      </c>
      <c r="X59" s="305"/>
      <c r="Y59" s="52" t="s">
        <v>385</v>
      </c>
      <c r="Z59" s="52" t="s">
        <v>333</v>
      </c>
      <c r="AA59" s="293" t="s">
        <v>352</v>
      </c>
      <c r="AB59" s="293" t="s">
        <v>354</v>
      </c>
      <c r="AC59" s="52" t="s">
        <v>338</v>
      </c>
      <c r="AD59" s="285"/>
      <c r="AE59" s="300"/>
      <c r="AF59" s="52"/>
      <c r="AG59" s="52" t="s">
        <v>53</v>
      </c>
      <c r="AH59" s="52" t="s">
        <v>400</v>
      </c>
      <c r="AI59" s="271"/>
      <c r="AJ59" s="271"/>
      <c r="AK59" s="271"/>
      <c r="AL59" s="271"/>
      <c r="AM59" s="273"/>
      <c r="AN59" s="271"/>
      <c r="AO59" s="283"/>
      <c r="AP59" s="321"/>
      <c r="AQ59" s="269"/>
      <c r="AR59" s="321"/>
      <c r="AS59" s="264"/>
      <c r="AT59" s="265"/>
      <c r="AU59" s="264"/>
      <c r="AV59" s="265"/>
      <c r="AW59" s="264"/>
      <c r="AX59" s="265"/>
      <c r="AY59" s="264"/>
      <c r="AZ59" s="255"/>
      <c r="BA59" s="264"/>
      <c r="BB59" s="255"/>
      <c r="BC59" s="255"/>
      <c r="BD59" s="255"/>
      <c r="BE59" s="255"/>
      <c r="BF59" s="133"/>
    </row>
    <row r="60" spans="1:58" ht="65.099999999999994" customHeight="1">
      <c r="A60" s="118" t="s">
        <v>294</v>
      </c>
      <c r="B60" s="141" t="s">
        <v>251</v>
      </c>
      <c r="C60" s="114" t="s">
        <v>327</v>
      </c>
      <c r="D60" s="149" t="s">
        <v>315</v>
      </c>
      <c r="E60" s="78" t="s">
        <v>252</v>
      </c>
      <c r="F60" s="115" t="s">
        <v>492</v>
      </c>
      <c r="G60" s="141" t="s">
        <v>253</v>
      </c>
      <c r="H60" s="141" t="s">
        <v>254</v>
      </c>
      <c r="I60" s="147" t="s">
        <v>255</v>
      </c>
      <c r="J60" s="49">
        <v>0.1</v>
      </c>
      <c r="K60" s="125" t="s">
        <v>236</v>
      </c>
      <c r="L60" s="52"/>
      <c r="M60" s="53" t="s">
        <v>372</v>
      </c>
      <c r="N60" s="168">
        <v>1</v>
      </c>
      <c r="O60" s="77">
        <v>0</v>
      </c>
      <c r="P60" s="109">
        <v>0</v>
      </c>
      <c r="Q60" s="109">
        <v>0</v>
      </c>
      <c r="R60" s="109"/>
      <c r="S60" s="123">
        <f t="shared" si="0"/>
        <v>0</v>
      </c>
      <c r="T60" s="81">
        <f t="shared" si="1"/>
        <v>0</v>
      </c>
      <c r="U60" s="52" t="s">
        <v>400</v>
      </c>
      <c r="V60" s="52" t="s">
        <v>332</v>
      </c>
      <c r="W60" s="52">
        <v>150</v>
      </c>
      <c r="X60" s="305"/>
      <c r="Y60" s="52" t="s">
        <v>385</v>
      </c>
      <c r="Z60" s="52" t="s">
        <v>333</v>
      </c>
      <c r="AA60" s="293"/>
      <c r="AB60" s="293"/>
      <c r="AC60" s="52" t="s">
        <v>338</v>
      </c>
      <c r="AD60" s="285"/>
      <c r="AE60" s="300"/>
      <c r="AF60" s="52"/>
      <c r="AG60" s="52" t="s">
        <v>53</v>
      </c>
      <c r="AH60" s="52" t="s">
        <v>400</v>
      </c>
      <c r="AI60" s="271"/>
      <c r="AJ60" s="271"/>
      <c r="AK60" s="271"/>
      <c r="AL60" s="271"/>
      <c r="AM60" s="273"/>
      <c r="AN60" s="271"/>
      <c r="AO60" s="283"/>
      <c r="AP60" s="321"/>
      <c r="AQ60" s="269"/>
      <c r="AR60" s="321"/>
      <c r="AS60" s="264"/>
      <c r="AT60" s="265"/>
      <c r="AU60" s="264"/>
      <c r="AV60" s="265"/>
      <c r="AW60" s="264"/>
      <c r="AX60" s="265"/>
      <c r="AY60" s="264"/>
      <c r="AZ60" s="255"/>
      <c r="BA60" s="264"/>
      <c r="BB60" s="255"/>
      <c r="BC60" s="255"/>
      <c r="BD60" s="255"/>
      <c r="BE60" s="255"/>
      <c r="BF60" s="133"/>
    </row>
    <row r="61" spans="1:58" ht="65.099999999999994" customHeight="1">
      <c r="A61" s="118" t="s">
        <v>294</v>
      </c>
      <c r="B61" s="141" t="s">
        <v>251</v>
      </c>
      <c r="C61" s="114" t="s">
        <v>327</v>
      </c>
      <c r="D61" s="149" t="s">
        <v>315</v>
      </c>
      <c r="E61" s="78" t="s">
        <v>252</v>
      </c>
      <c r="F61" s="115" t="s">
        <v>492</v>
      </c>
      <c r="G61" s="141" t="s">
        <v>253</v>
      </c>
      <c r="H61" s="141" t="s">
        <v>254</v>
      </c>
      <c r="I61" s="147" t="s">
        <v>255</v>
      </c>
      <c r="J61" s="49">
        <v>0.05</v>
      </c>
      <c r="K61" s="125" t="s">
        <v>239</v>
      </c>
      <c r="L61" s="52"/>
      <c r="M61" s="53" t="s">
        <v>372</v>
      </c>
      <c r="N61" s="168">
        <v>1</v>
      </c>
      <c r="O61" s="77">
        <v>0</v>
      </c>
      <c r="P61" s="109">
        <v>0</v>
      </c>
      <c r="Q61" s="109">
        <v>0</v>
      </c>
      <c r="R61" s="109"/>
      <c r="S61" s="123">
        <f t="shared" si="0"/>
        <v>0</v>
      </c>
      <c r="T61" s="81">
        <f t="shared" si="1"/>
        <v>0</v>
      </c>
      <c r="U61" s="52" t="s">
        <v>400</v>
      </c>
      <c r="V61" s="52" t="s">
        <v>332</v>
      </c>
      <c r="W61" s="52">
        <v>150</v>
      </c>
      <c r="X61" s="305"/>
      <c r="Y61" s="52" t="s">
        <v>385</v>
      </c>
      <c r="Z61" s="52" t="s">
        <v>333</v>
      </c>
      <c r="AA61" s="293" t="s">
        <v>351</v>
      </c>
      <c r="AB61" s="293" t="s">
        <v>355</v>
      </c>
      <c r="AC61" s="52" t="s">
        <v>338</v>
      </c>
      <c r="AD61" s="285"/>
      <c r="AE61" s="300"/>
      <c r="AF61" s="52"/>
      <c r="AG61" s="52" t="s">
        <v>53</v>
      </c>
      <c r="AH61" s="52" t="s">
        <v>400</v>
      </c>
      <c r="AI61" s="271"/>
      <c r="AJ61" s="271"/>
      <c r="AK61" s="271"/>
      <c r="AL61" s="271"/>
      <c r="AM61" s="273"/>
      <c r="AN61" s="271"/>
      <c r="AO61" s="283"/>
      <c r="AP61" s="321"/>
      <c r="AQ61" s="269"/>
      <c r="AR61" s="321"/>
      <c r="AS61" s="264"/>
      <c r="AT61" s="265"/>
      <c r="AU61" s="264"/>
      <c r="AV61" s="265"/>
      <c r="AW61" s="264"/>
      <c r="AX61" s="265"/>
      <c r="AY61" s="264"/>
      <c r="AZ61" s="255"/>
      <c r="BA61" s="264"/>
      <c r="BB61" s="255"/>
      <c r="BC61" s="255"/>
      <c r="BD61" s="255"/>
      <c r="BE61" s="255"/>
      <c r="BF61" s="133"/>
    </row>
    <row r="62" spans="1:58" ht="65.099999999999994" customHeight="1">
      <c r="A62" s="118" t="s">
        <v>294</v>
      </c>
      <c r="B62" s="141" t="s">
        <v>251</v>
      </c>
      <c r="C62" s="114" t="s">
        <v>327</v>
      </c>
      <c r="D62" s="149" t="s">
        <v>315</v>
      </c>
      <c r="E62" s="78" t="s">
        <v>252</v>
      </c>
      <c r="F62" s="115" t="s">
        <v>492</v>
      </c>
      <c r="G62" s="141" t="s">
        <v>253</v>
      </c>
      <c r="H62" s="141" t="s">
        <v>254</v>
      </c>
      <c r="I62" s="147" t="s">
        <v>255</v>
      </c>
      <c r="J62" s="49">
        <v>0.15</v>
      </c>
      <c r="K62" s="125" t="s">
        <v>263</v>
      </c>
      <c r="L62" s="52"/>
      <c r="M62" s="53" t="s">
        <v>372</v>
      </c>
      <c r="N62" s="168">
        <v>30</v>
      </c>
      <c r="O62" s="77">
        <v>0</v>
      </c>
      <c r="P62" s="109">
        <v>0</v>
      </c>
      <c r="Q62" s="109">
        <v>0</v>
      </c>
      <c r="R62" s="109"/>
      <c r="S62" s="123">
        <f t="shared" si="0"/>
        <v>0</v>
      </c>
      <c r="T62" s="81">
        <f t="shared" si="1"/>
        <v>0</v>
      </c>
      <c r="U62" s="52" t="s">
        <v>400</v>
      </c>
      <c r="V62" s="52" t="s">
        <v>332</v>
      </c>
      <c r="W62" s="52">
        <v>150</v>
      </c>
      <c r="X62" s="305"/>
      <c r="Y62" s="52" t="s">
        <v>385</v>
      </c>
      <c r="Z62" s="52" t="s">
        <v>333</v>
      </c>
      <c r="AA62" s="293"/>
      <c r="AB62" s="293"/>
      <c r="AC62" s="52" t="s">
        <v>338</v>
      </c>
      <c r="AD62" s="286"/>
      <c r="AE62" s="300"/>
      <c r="AF62" s="52"/>
      <c r="AG62" s="52" t="s">
        <v>53</v>
      </c>
      <c r="AH62" s="52" t="s">
        <v>400</v>
      </c>
      <c r="AI62" s="271"/>
      <c r="AJ62" s="271"/>
      <c r="AK62" s="271"/>
      <c r="AL62" s="271"/>
      <c r="AM62" s="274"/>
      <c r="AN62" s="271"/>
      <c r="AO62" s="283"/>
      <c r="AP62" s="321"/>
      <c r="AQ62" s="269"/>
      <c r="AR62" s="321"/>
      <c r="AS62" s="264"/>
      <c r="AT62" s="265"/>
      <c r="AU62" s="264"/>
      <c r="AV62" s="265"/>
      <c r="AW62" s="264"/>
      <c r="AX62" s="265"/>
      <c r="AY62" s="264"/>
      <c r="AZ62" s="255"/>
      <c r="BA62" s="264"/>
      <c r="BB62" s="255"/>
      <c r="BC62" s="255"/>
      <c r="BD62" s="255"/>
      <c r="BE62" s="255"/>
      <c r="BF62" s="133"/>
    </row>
    <row r="63" spans="1:58" ht="65.099999999999994" customHeight="1">
      <c r="A63" s="251" t="s">
        <v>444</v>
      </c>
      <c r="B63" s="252"/>
      <c r="C63" s="252"/>
      <c r="D63" s="252"/>
      <c r="E63" s="252"/>
      <c r="F63" s="252"/>
      <c r="G63" s="252"/>
      <c r="H63" s="252"/>
      <c r="I63" s="252"/>
      <c r="J63" s="252"/>
      <c r="K63" s="252"/>
      <c r="L63" s="252"/>
      <c r="M63" s="252"/>
      <c r="N63" s="252"/>
      <c r="O63" s="252"/>
      <c r="P63" s="252"/>
      <c r="Q63" s="252"/>
      <c r="R63" s="252"/>
      <c r="S63" s="253"/>
      <c r="T63" s="105">
        <f>+AVERAGE(T57:T62)</f>
        <v>0</v>
      </c>
      <c r="U63" s="89"/>
      <c r="V63" s="89"/>
      <c r="W63" s="89"/>
      <c r="X63" s="305"/>
      <c r="Y63" s="89"/>
      <c r="Z63" s="89"/>
      <c r="AA63" s="90"/>
      <c r="AB63" s="90"/>
      <c r="AC63" s="89"/>
      <c r="AD63" s="85"/>
      <c r="AE63" s="91"/>
      <c r="AF63" s="89"/>
      <c r="AG63" s="89"/>
      <c r="AH63" s="89"/>
      <c r="AI63" s="92"/>
      <c r="AJ63" s="92"/>
      <c r="AK63" s="112"/>
      <c r="AL63" s="112"/>
      <c r="AM63" s="112"/>
      <c r="AN63" s="92"/>
      <c r="AO63" s="83"/>
    </row>
    <row r="64" spans="1:58" ht="65.099999999999994" customHeight="1">
      <c r="A64" s="143" t="s">
        <v>296</v>
      </c>
      <c r="B64" s="114" t="s">
        <v>265</v>
      </c>
      <c r="C64" s="114" t="s">
        <v>326</v>
      </c>
      <c r="D64" s="151" t="s">
        <v>316</v>
      </c>
      <c r="E64" s="78" t="s">
        <v>264</v>
      </c>
      <c r="F64" s="113" t="s">
        <v>493</v>
      </c>
      <c r="G64" s="113" t="s">
        <v>284</v>
      </c>
      <c r="H64" s="113" t="s">
        <v>266</v>
      </c>
      <c r="I64" s="141" t="s">
        <v>267</v>
      </c>
      <c r="J64" s="49">
        <v>0.5</v>
      </c>
      <c r="K64" s="125" t="s">
        <v>282</v>
      </c>
      <c r="L64" s="52"/>
      <c r="M64" s="53" t="s">
        <v>371</v>
      </c>
      <c r="N64" s="168">
        <v>5</v>
      </c>
      <c r="O64" s="77">
        <v>3</v>
      </c>
      <c r="P64" s="109">
        <v>1</v>
      </c>
      <c r="Q64" s="109">
        <v>0</v>
      </c>
      <c r="R64" s="109"/>
      <c r="S64" s="123">
        <f t="shared" si="0"/>
        <v>4</v>
      </c>
      <c r="T64" s="81">
        <f t="shared" si="1"/>
        <v>0.8</v>
      </c>
      <c r="U64" s="52" t="s">
        <v>400</v>
      </c>
      <c r="V64" s="52" t="s">
        <v>332</v>
      </c>
      <c r="W64" s="52">
        <v>150</v>
      </c>
      <c r="X64" s="305"/>
      <c r="Y64" s="52" t="s">
        <v>385</v>
      </c>
      <c r="Z64" s="52" t="s">
        <v>333</v>
      </c>
      <c r="AA64" s="293" t="s">
        <v>356</v>
      </c>
      <c r="AB64" s="293" t="s">
        <v>359</v>
      </c>
      <c r="AC64" s="52" t="s">
        <v>338</v>
      </c>
      <c r="AD64" s="291" t="s">
        <v>424</v>
      </c>
      <c r="AE64" s="300">
        <v>2500000000</v>
      </c>
      <c r="AF64" s="52"/>
      <c r="AG64" s="52" t="s">
        <v>53</v>
      </c>
      <c r="AH64" s="52" t="s">
        <v>400</v>
      </c>
      <c r="AI64" s="270">
        <v>2500000000</v>
      </c>
      <c r="AJ64" s="270">
        <v>2500000000</v>
      </c>
      <c r="AK64" s="270">
        <v>2500000000</v>
      </c>
      <c r="AL64" s="270">
        <v>2500000000</v>
      </c>
      <c r="AM64" s="272"/>
      <c r="AN64" s="270" t="s">
        <v>370</v>
      </c>
      <c r="AO64" s="283" t="s">
        <v>264</v>
      </c>
      <c r="AP64" s="267">
        <v>1132760000</v>
      </c>
      <c r="AQ64" s="279">
        <f>+AP64/AJ64</f>
        <v>0.45310400000000001</v>
      </c>
      <c r="AR64" s="267">
        <v>528072078</v>
      </c>
      <c r="AS64" s="279">
        <f>+AR64/AJ64</f>
        <v>0.21122883119999999</v>
      </c>
      <c r="AT64" s="262">
        <v>1857116422.8299999</v>
      </c>
      <c r="AU64" s="266">
        <f>+AT64/AK64</f>
        <v>0.74284656913199998</v>
      </c>
      <c r="AV64" s="262">
        <v>1431630200</v>
      </c>
      <c r="AW64" s="266">
        <f>+AV64/AK64</f>
        <v>0.57265208000000001</v>
      </c>
      <c r="AX64" s="262">
        <v>1907696422</v>
      </c>
      <c r="AY64" s="269">
        <f ca="1">+AX64/2500000000</f>
        <v>0.76307856880000002</v>
      </c>
      <c r="AZ64" s="262">
        <v>1523500200</v>
      </c>
      <c r="BA64" s="269">
        <f ca="1">+AZ64/2500000000</f>
        <v>0.60940008000000001</v>
      </c>
      <c r="BB64" s="255"/>
      <c r="BC64" s="255"/>
      <c r="BD64" s="255"/>
      <c r="BE64" s="255"/>
      <c r="BF64" s="133"/>
    </row>
    <row r="65" spans="1:58" ht="65.099999999999994" customHeight="1">
      <c r="A65" s="143" t="s">
        <v>296</v>
      </c>
      <c r="B65" s="114" t="s">
        <v>265</v>
      </c>
      <c r="C65" s="114" t="s">
        <v>326</v>
      </c>
      <c r="D65" s="151" t="s">
        <v>316</v>
      </c>
      <c r="E65" s="78" t="s">
        <v>264</v>
      </c>
      <c r="F65" s="113" t="s">
        <v>493</v>
      </c>
      <c r="G65" s="113" t="s">
        <v>284</v>
      </c>
      <c r="H65" s="113" t="s">
        <v>266</v>
      </c>
      <c r="I65" s="141" t="s">
        <v>267</v>
      </c>
      <c r="J65" s="49">
        <v>0.2</v>
      </c>
      <c r="K65" s="125" t="s">
        <v>262</v>
      </c>
      <c r="L65" s="52"/>
      <c r="M65" s="53" t="s">
        <v>372</v>
      </c>
      <c r="N65" s="168">
        <v>1</v>
      </c>
      <c r="O65" s="77">
        <v>1</v>
      </c>
      <c r="P65" s="109">
        <v>0</v>
      </c>
      <c r="Q65" s="109">
        <v>0</v>
      </c>
      <c r="R65" s="109"/>
      <c r="S65" s="123">
        <f t="shared" si="0"/>
        <v>1</v>
      </c>
      <c r="T65" s="81">
        <f t="shared" si="1"/>
        <v>1</v>
      </c>
      <c r="U65" s="52" t="s">
        <v>400</v>
      </c>
      <c r="V65" s="52" t="s">
        <v>332</v>
      </c>
      <c r="W65" s="52">
        <v>150</v>
      </c>
      <c r="X65" s="305"/>
      <c r="Y65" s="52" t="s">
        <v>385</v>
      </c>
      <c r="Z65" s="52" t="s">
        <v>333</v>
      </c>
      <c r="AA65" s="293"/>
      <c r="AB65" s="293"/>
      <c r="AC65" s="52" t="s">
        <v>338</v>
      </c>
      <c r="AD65" s="285"/>
      <c r="AE65" s="300"/>
      <c r="AF65" s="52"/>
      <c r="AG65" s="52" t="s">
        <v>53</v>
      </c>
      <c r="AH65" s="52" t="s">
        <v>400</v>
      </c>
      <c r="AI65" s="271"/>
      <c r="AJ65" s="271"/>
      <c r="AK65" s="271"/>
      <c r="AL65" s="271"/>
      <c r="AM65" s="273"/>
      <c r="AN65" s="271"/>
      <c r="AO65" s="283"/>
      <c r="AP65" s="267"/>
      <c r="AQ65" s="279"/>
      <c r="AR65" s="267"/>
      <c r="AS65" s="279"/>
      <c r="AT65" s="262"/>
      <c r="AU65" s="266"/>
      <c r="AV65" s="262"/>
      <c r="AW65" s="266"/>
      <c r="AX65" s="262"/>
      <c r="AY65" s="269"/>
      <c r="AZ65" s="262"/>
      <c r="BA65" s="269"/>
      <c r="BB65" s="255"/>
      <c r="BC65" s="255"/>
      <c r="BD65" s="255"/>
      <c r="BE65" s="255"/>
      <c r="BF65" s="133"/>
    </row>
    <row r="66" spans="1:58" ht="65.099999999999994" customHeight="1">
      <c r="A66" s="143" t="s">
        <v>296</v>
      </c>
      <c r="B66" s="114" t="s">
        <v>265</v>
      </c>
      <c r="C66" s="114" t="s">
        <v>326</v>
      </c>
      <c r="D66" s="151" t="s">
        <v>316</v>
      </c>
      <c r="E66" s="78" t="s">
        <v>264</v>
      </c>
      <c r="F66" s="113" t="s">
        <v>493</v>
      </c>
      <c r="G66" s="113" t="s">
        <v>284</v>
      </c>
      <c r="H66" s="113" t="s">
        <v>266</v>
      </c>
      <c r="I66" s="141" t="s">
        <v>267</v>
      </c>
      <c r="J66" s="49">
        <v>0</v>
      </c>
      <c r="K66" s="125" t="s">
        <v>268</v>
      </c>
      <c r="L66" s="52"/>
      <c r="M66" s="53" t="s">
        <v>372</v>
      </c>
      <c r="N66" s="168">
        <v>1</v>
      </c>
      <c r="O66" s="77">
        <v>1</v>
      </c>
      <c r="P66" s="109">
        <v>0</v>
      </c>
      <c r="Q66" s="109">
        <v>0</v>
      </c>
      <c r="R66" s="109"/>
      <c r="S66" s="123">
        <f t="shared" si="0"/>
        <v>1</v>
      </c>
      <c r="T66" s="81">
        <f t="shared" si="1"/>
        <v>1</v>
      </c>
      <c r="U66" s="52" t="s">
        <v>400</v>
      </c>
      <c r="V66" s="52" t="s">
        <v>332</v>
      </c>
      <c r="W66" s="52">
        <v>150</v>
      </c>
      <c r="X66" s="305"/>
      <c r="Y66" s="52" t="s">
        <v>385</v>
      </c>
      <c r="Z66" s="52" t="s">
        <v>333</v>
      </c>
      <c r="AA66" s="293" t="s">
        <v>358</v>
      </c>
      <c r="AB66" s="293" t="s">
        <v>360</v>
      </c>
      <c r="AC66" s="52" t="s">
        <v>338</v>
      </c>
      <c r="AD66" s="285"/>
      <c r="AE66" s="300"/>
      <c r="AF66" s="52"/>
      <c r="AG66" s="52" t="s">
        <v>53</v>
      </c>
      <c r="AH66" s="52" t="s">
        <v>400</v>
      </c>
      <c r="AI66" s="271"/>
      <c r="AJ66" s="271"/>
      <c r="AK66" s="271"/>
      <c r="AL66" s="271"/>
      <c r="AM66" s="273"/>
      <c r="AN66" s="271"/>
      <c r="AO66" s="283"/>
      <c r="AP66" s="267"/>
      <c r="AQ66" s="279"/>
      <c r="AR66" s="267"/>
      <c r="AS66" s="279"/>
      <c r="AT66" s="262"/>
      <c r="AU66" s="266"/>
      <c r="AV66" s="262"/>
      <c r="AW66" s="266"/>
      <c r="AX66" s="262"/>
      <c r="AY66" s="269"/>
      <c r="AZ66" s="262"/>
      <c r="BA66" s="269"/>
      <c r="BB66" s="255"/>
      <c r="BC66" s="255"/>
      <c r="BD66" s="255"/>
      <c r="BE66" s="255"/>
      <c r="BF66" s="133"/>
    </row>
    <row r="67" spans="1:58" ht="65.099999999999994" customHeight="1">
      <c r="A67" s="143" t="s">
        <v>297</v>
      </c>
      <c r="B67" s="114" t="s">
        <v>265</v>
      </c>
      <c r="C67" s="114" t="s">
        <v>326</v>
      </c>
      <c r="D67" s="151" t="s">
        <v>317</v>
      </c>
      <c r="E67" s="78" t="s">
        <v>264</v>
      </c>
      <c r="F67" s="113" t="s">
        <v>493</v>
      </c>
      <c r="G67" s="113" t="s">
        <v>284</v>
      </c>
      <c r="H67" s="113" t="s">
        <v>266</v>
      </c>
      <c r="I67" s="141" t="s">
        <v>267</v>
      </c>
      <c r="J67" s="49">
        <v>0</v>
      </c>
      <c r="K67" s="125" t="s">
        <v>243</v>
      </c>
      <c r="L67" s="52"/>
      <c r="M67" s="53" t="s">
        <v>372</v>
      </c>
      <c r="N67" s="168">
        <v>1</v>
      </c>
      <c r="O67" s="77">
        <v>1</v>
      </c>
      <c r="P67" s="109">
        <v>0</v>
      </c>
      <c r="Q67" s="109">
        <v>0</v>
      </c>
      <c r="R67" s="109"/>
      <c r="S67" s="123">
        <f t="shared" si="0"/>
        <v>1</v>
      </c>
      <c r="T67" s="81">
        <f t="shared" si="1"/>
        <v>1</v>
      </c>
      <c r="U67" s="52" t="s">
        <v>400</v>
      </c>
      <c r="V67" s="52" t="s">
        <v>332</v>
      </c>
      <c r="W67" s="52">
        <v>150</v>
      </c>
      <c r="X67" s="305"/>
      <c r="Y67" s="52" t="s">
        <v>385</v>
      </c>
      <c r="Z67" s="52" t="s">
        <v>333</v>
      </c>
      <c r="AA67" s="293"/>
      <c r="AB67" s="293"/>
      <c r="AC67" s="52" t="s">
        <v>338</v>
      </c>
      <c r="AD67" s="285"/>
      <c r="AE67" s="300"/>
      <c r="AF67" s="52"/>
      <c r="AG67" s="52" t="s">
        <v>53</v>
      </c>
      <c r="AH67" s="52" t="s">
        <v>400</v>
      </c>
      <c r="AI67" s="271"/>
      <c r="AJ67" s="271"/>
      <c r="AK67" s="271"/>
      <c r="AL67" s="271"/>
      <c r="AM67" s="273"/>
      <c r="AN67" s="271"/>
      <c r="AO67" s="283"/>
      <c r="AP67" s="267"/>
      <c r="AQ67" s="279"/>
      <c r="AR67" s="267"/>
      <c r="AS67" s="279"/>
      <c r="AT67" s="262"/>
      <c r="AU67" s="266"/>
      <c r="AV67" s="262"/>
      <c r="AW67" s="266"/>
      <c r="AX67" s="262"/>
      <c r="AY67" s="269"/>
      <c r="AZ67" s="262"/>
      <c r="BA67" s="269"/>
      <c r="BB67" s="255"/>
      <c r="BC67" s="255"/>
      <c r="BD67" s="255"/>
      <c r="BE67" s="255"/>
      <c r="BF67" s="133"/>
    </row>
    <row r="68" spans="1:58" ht="65.099999999999994" customHeight="1">
      <c r="A68" s="143" t="s">
        <v>297</v>
      </c>
      <c r="B68" s="114" t="s">
        <v>265</v>
      </c>
      <c r="C68" s="114" t="s">
        <v>326</v>
      </c>
      <c r="D68" s="151" t="s">
        <v>317</v>
      </c>
      <c r="E68" s="78" t="s">
        <v>264</v>
      </c>
      <c r="F68" s="113" t="s">
        <v>493</v>
      </c>
      <c r="G68" s="113" t="s">
        <v>284</v>
      </c>
      <c r="H68" s="113" t="s">
        <v>266</v>
      </c>
      <c r="I68" s="141" t="s">
        <v>267</v>
      </c>
      <c r="J68" s="49">
        <v>0.3</v>
      </c>
      <c r="K68" s="125" t="s">
        <v>269</v>
      </c>
      <c r="L68" s="52"/>
      <c r="M68" s="53" t="s">
        <v>371</v>
      </c>
      <c r="N68" s="168">
        <v>3</v>
      </c>
      <c r="O68" s="77">
        <v>0</v>
      </c>
      <c r="P68" s="109">
        <v>0</v>
      </c>
      <c r="Q68" s="109">
        <v>0</v>
      </c>
      <c r="R68" s="109"/>
      <c r="S68" s="123">
        <f t="shared" si="0"/>
        <v>0</v>
      </c>
      <c r="T68" s="81">
        <f t="shared" si="1"/>
        <v>0</v>
      </c>
      <c r="U68" s="52" t="s">
        <v>400</v>
      </c>
      <c r="V68" s="52" t="s">
        <v>332</v>
      </c>
      <c r="W68" s="52">
        <v>150</v>
      </c>
      <c r="X68" s="305"/>
      <c r="Y68" s="52" t="s">
        <v>385</v>
      </c>
      <c r="Z68" s="52" t="s">
        <v>333</v>
      </c>
      <c r="AA68" s="293" t="s">
        <v>357</v>
      </c>
      <c r="AB68" s="293" t="s">
        <v>361</v>
      </c>
      <c r="AC68" s="52" t="s">
        <v>338</v>
      </c>
      <c r="AD68" s="285"/>
      <c r="AE68" s="300"/>
      <c r="AF68" s="52"/>
      <c r="AG68" s="52" t="s">
        <v>53</v>
      </c>
      <c r="AH68" s="52" t="s">
        <v>400</v>
      </c>
      <c r="AI68" s="271"/>
      <c r="AJ68" s="271"/>
      <c r="AK68" s="271"/>
      <c r="AL68" s="271"/>
      <c r="AM68" s="273"/>
      <c r="AN68" s="271"/>
      <c r="AO68" s="283"/>
      <c r="AP68" s="267"/>
      <c r="AQ68" s="279"/>
      <c r="AR68" s="267"/>
      <c r="AS68" s="279"/>
      <c r="AT68" s="262"/>
      <c r="AU68" s="266"/>
      <c r="AV68" s="262"/>
      <c r="AW68" s="266"/>
      <c r="AX68" s="262"/>
      <c r="AY68" s="269"/>
      <c r="AZ68" s="262"/>
      <c r="BA68" s="269"/>
      <c r="BB68" s="255"/>
      <c r="BC68" s="255"/>
      <c r="BD68" s="255"/>
      <c r="BE68" s="255"/>
      <c r="BF68" s="133"/>
    </row>
    <row r="69" spans="1:58" ht="65.099999999999994" customHeight="1">
      <c r="A69" s="143" t="s">
        <v>297</v>
      </c>
      <c r="B69" s="114" t="s">
        <v>265</v>
      </c>
      <c r="C69" s="114" t="s">
        <v>326</v>
      </c>
      <c r="D69" s="151" t="s">
        <v>317</v>
      </c>
      <c r="E69" s="78" t="s">
        <v>264</v>
      </c>
      <c r="F69" s="113" t="s">
        <v>493</v>
      </c>
      <c r="G69" s="113" t="s">
        <v>284</v>
      </c>
      <c r="H69" s="113" t="s">
        <v>266</v>
      </c>
      <c r="I69" s="141" t="s">
        <v>267</v>
      </c>
      <c r="J69" s="49">
        <v>0</v>
      </c>
      <c r="K69" s="125" t="s">
        <v>244</v>
      </c>
      <c r="L69" s="52"/>
      <c r="M69" s="53" t="s">
        <v>372</v>
      </c>
      <c r="N69" s="168">
        <v>1</v>
      </c>
      <c r="O69" s="77">
        <v>1</v>
      </c>
      <c r="P69" s="109">
        <v>0</v>
      </c>
      <c r="Q69" s="109">
        <v>0</v>
      </c>
      <c r="R69" s="109"/>
      <c r="S69" s="123">
        <f t="shared" si="0"/>
        <v>1</v>
      </c>
      <c r="T69" s="81">
        <f t="shared" si="1"/>
        <v>1</v>
      </c>
      <c r="U69" s="52" t="s">
        <v>400</v>
      </c>
      <c r="V69" s="52" t="s">
        <v>332</v>
      </c>
      <c r="W69" s="52">
        <v>150</v>
      </c>
      <c r="X69" s="305"/>
      <c r="Y69" s="52" t="s">
        <v>385</v>
      </c>
      <c r="Z69" s="52" t="s">
        <v>333</v>
      </c>
      <c r="AA69" s="293"/>
      <c r="AB69" s="293"/>
      <c r="AC69" s="52" t="s">
        <v>338</v>
      </c>
      <c r="AD69" s="286"/>
      <c r="AE69" s="300"/>
      <c r="AF69" s="52"/>
      <c r="AG69" s="52" t="s">
        <v>53</v>
      </c>
      <c r="AH69" s="52" t="s">
        <v>400</v>
      </c>
      <c r="AI69" s="271"/>
      <c r="AJ69" s="271"/>
      <c r="AK69" s="271"/>
      <c r="AL69" s="271"/>
      <c r="AM69" s="274"/>
      <c r="AN69" s="271"/>
      <c r="AO69" s="283"/>
      <c r="AP69" s="267"/>
      <c r="AQ69" s="279"/>
      <c r="AR69" s="267"/>
      <c r="AS69" s="279"/>
      <c r="AT69" s="262"/>
      <c r="AU69" s="266"/>
      <c r="AV69" s="262"/>
      <c r="AW69" s="266"/>
      <c r="AX69" s="262"/>
      <c r="AY69" s="269"/>
      <c r="AZ69" s="262"/>
      <c r="BA69" s="269"/>
      <c r="BB69" s="255"/>
      <c r="BC69" s="255"/>
      <c r="BD69" s="255"/>
      <c r="BE69" s="255"/>
      <c r="BF69" s="133"/>
    </row>
    <row r="70" spans="1:58" ht="65.099999999999994" customHeight="1">
      <c r="A70" s="251" t="s">
        <v>445</v>
      </c>
      <c r="B70" s="252"/>
      <c r="C70" s="252"/>
      <c r="D70" s="252"/>
      <c r="E70" s="252"/>
      <c r="F70" s="252"/>
      <c r="G70" s="252"/>
      <c r="H70" s="252"/>
      <c r="I70" s="252"/>
      <c r="J70" s="252"/>
      <c r="K70" s="252"/>
      <c r="L70" s="252"/>
      <c r="M70" s="252"/>
      <c r="N70" s="252"/>
      <c r="O70" s="252"/>
      <c r="P70" s="252"/>
      <c r="Q70" s="252"/>
      <c r="R70" s="252"/>
      <c r="S70" s="253"/>
      <c r="T70" s="105">
        <f>+AVERAGE(T64:T69)</f>
        <v>0.79999999999999993</v>
      </c>
      <c r="U70" s="89"/>
      <c r="V70" s="89"/>
      <c r="W70" s="89"/>
      <c r="X70" s="305"/>
      <c r="Y70" s="89"/>
      <c r="Z70" s="89"/>
      <c r="AA70" s="90"/>
      <c r="AB70" s="90"/>
      <c r="AC70" s="89"/>
      <c r="AD70" s="85"/>
      <c r="AE70" s="91"/>
      <c r="AF70" s="89"/>
      <c r="AG70" s="89"/>
      <c r="AH70" s="89"/>
      <c r="AI70" s="92"/>
      <c r="AJ70" s="92"/>
      <c r="AK70" s="112"/>
      <c r="AL70" s="112"/>
      <c r="AM70" s="112"/>
      <c r="AN70" s="92"/>
      <c r="AO70" s="83"/>
    </row>
    <row r="71" spans="1:58" ht="65.099999999999994" customHeight="1">
      <c r="A71" s="143" t="s">
        <v>299</v>
      </c>
      <c r="B71" s="141" t="s">
        <v>270</v>
      </c>
      <c r="C71" s="114" t="s">
        <v>328</v>
      </c>
      <c r="D71" s="151" t="s">
        <v>318</v>
      </c>
      <c r="E71" s="177" t="s">
        <v>271</v>
      </c>
      <c r="F71" s="152">
        <v>2024130010088</v>
      </c>
      <c r="G71" s="141" t="s">
        <v>272</v>
      </c>
      <c r="H71" s="141" t="s">
        <v>273</v>
      </c>
      <c r="I71" s="147" t="s">
        <v>276</v>
      </c>
      <c r="J71" s="68">
        <v>0.5</v>
      </c>
      <c r="K71" s="125" t="s">
        <v>274</v>
      </c>
      <c r="L71" s="52"/>
      <c r="M71" s="53" t="s">
        <v>371</v>
      </c>
      <c r="N71" s="168">
        <v>1</v>
      </c>
      <c r="O71" s="77">
        <v>1</v>
      </c>
      <c r="P71" s="109">
        <v>0</v>
      </c>
      <c r="Q71" s="109">
        <v>0</v>
      </c>
      <c r="R71" s="109"/>
      <c r="S71" s="123">
        <f t="shared" si="0"/>
        <v>1</v>
      </c>
      <c r="T71" s="81">
        <f t="shared" si="1"/>
        <v>1</v>
      </c>
      <c r="U71" s="52" t="s">
        <v>400</v>
      </c>
      <c r="V71" s="52" t="s">
        <v>332</v>
      </c>
      <c r="W71" s="52">
        <v>150</v>
      </c>
      <c r="X71" s="305"/>
      <c r="Y71" s="52" t="s">
        <v>385</v>
      </c>
      <c r="Z71" s="56" t="s">
        <v>333</v>
      </c>
      <c r="AA71" s="47" t="s">
        <v>356</v>
      </c>
      <c r="AB71" s="47" t="s">
        <v>359</v>
      </c>
      <c r="AC71" s="56" t="s">
        <v>338</v>
      </c>
      <c r="AD71" s="291"/>
      <c r="AE71" s="300">
        <v>1050000000</v>
      </c>
      <c r="AF71" s="52"/>
      <c r="AG71" s="52" t="s">
        <v>53</v>
      </c>
      <c r="AH71" s="52" t="s">
        <v>400</v>
      </c>
      <c r="AI71" s="270">
        <v>1050000000</v>
      </c>
      <c r="AJ71" s="270">
        <v>1050000000</v>
      </c>
      <c r="AK71" s="270">
        <v>1050000000</v>
      </c>
      <c r="AL71" s="270">
        <v>1050000000</v>
      </c>
      <c r="AM71" s="272"/>
      <c r="AN71" s="270" t="s">
        <v>370</v>
      </c>
      <c r="AO71" s="283" t="s">
        <v>271</v>
      </c>
      <c r="AP71" s="321">
        <v>0</v>
      </c>
      <c r="AQ71" s="269">
        <f>+AP71/AJ71</f>
        <v>0</v>
      </c>
      <c r="AR71" s="321">
        <v>0</v>
      </c>
      <c r="AS71" s="269">
        <f>+AR71/AJ71</f>
        <v>0</v>
      </c>
      <c r="AT71" s="265">
        <v>0</v>
      </c>
      <c r="AU71" s="264">
        <f>+AT71/AK71</f>
        <v>0</v>
      </c>
      <c r="AV71" s="265">
        <v>0</v>
      </c>
      <c r="AW71" s="264">
        <f>+AV71/AK71</f>
        <v>0</v>
      </c>
      <c r="AX71" s="255">
        <v>0</v>
      </c>
      <c r="AY71" s="350">
        <v>0</v>
      </c>
      <c r="AZ71" s="255">
        <v>0</v>
      </c>
      <c r="BA71" s="350">
        <v>0</v>
      </c>
      <c r="BB71" s="255"/>
      <c r="BC71" s="255"/>
      <c r="BD71" s="255"/>
      <c r="BE71" s="255"/>
      <c r="BF71" s="133"/>
    </row>
    <row r="72" spans="1:58" ht="65.099999999999994" customHeight="1">
      <c r="A72" s="143" t="s">
        <v>299</v>
      </c>
      <c r="B72" s="141" t="s">
        <v>270</v>
      </c>
      <c r="C72" s="114" t="s">
        <v>328</v>
      </c>
      <c r="D72" s="151" t="s">
        <v>318</v>
      </c>
      <c r="E72" s="177" t="s">
        <v>271</v>
      </c>
      <c r="F72" s="152">
        <v>2024130010088</v>
      </c>
      <c r="G72" s="141" t="s">
        <v>272</v>
      </c>
      <c r="H72" s="141" t="s">
        <v>273</v>
      </c>
      <c r="I72" s="147" t="s">
        <v>276</v>
      </c>
      <c r="J72" s="49">
        <v>0.3</v>
      </c>
      <c r="K72" s="125" t="s">
        <v>232</v>
      </c>
      <c r="L72" s="52"/>
      <c r="M72" s="53" t="s">
        <v>372</v>
      </c>
      <c r="N72" s="168">
        <v>1</v>
      </c>
      <c r="O72" s="77">
        <v>1</v>
      </c>
      <c r="P72" s="109">
        <v>0</v>
      </c>
      <c r="Q72" s="109">
        <v>0</v>
      </c>
      <c r="R72" s="109"/>
      <c r="S72" s="123">
        <f t="shared" si="0"/>
        <v>1</v>
      </c>
      <c r="T72" s="81">
        <f t="shared" si="1"/>
        <v>1</v>
      </c>
      <c r="U72" s="52" t="s">
        <v>400</v>
      </c>
      <c r="V72" s="52" t="s">
        <v>332</v>
      </c>
      <c r="W72" s="52">
        <v>150</v>
      </c>
      <c r="X72" s="305"/>
      <c r="Y72" s="52" t="s">
        <v>385</v>
      </c>
      <c r="Z72" s="56" t="s">
        <v>333</v>
      </c>
      <c r="AA72" s="293" t="s">
        <v>362</v>
      </c>
      <c r="AB72" s="293" t="s">
        <v>363</v>
      </c>
      <c r="AC72" s="56" t="s">
        <v>338</v>
      </c>
      <c r="AD72" s="285"/>
      <c r="AE72" s="300"/>
      <c r="AF72" s="52"/>
      <c r="AG72" s="52" t="s">
        <v>53</v>
      </c>
      <c r="AH72" s="52" t="s">
        <v>400</v>
      </c>
      <c r="AI72" s="271"/>
      <c r="AJ72" s="271"/>
      <c r="AK72" s="271"/>
      <c r="AL72" s="271"/>
      <c r="AM72" s="273"/>
      <c r="AN72" s="271"/>
      <c r="AO72" s="283"/>
      <c r="AP72" s="321"/>
      <c r="AQ72" s="269"/>
      <c r="AR72" s="321"/>
      <c r="AS72" s="269"/>
      <c r="AT72" s="265"/>
      <c r="AU72" s="264"/>
      <c r="AV72" s="265"/>
      <c r="AW72" s="264"/>
      <c r="AX72" s="255"/>
      <c r="AY72" s="255"/>
      <c r="AZ72" s="255"/>
      <c r="BA72" s="255"/>
      <c r="BB72" s="255"/>
      <c r="BC72" s="255"/>
      <c r="BD72" s="255"/>
      <c r="BE72" s="255"/>
      <c r="BF72" s="133"/>
    </row>
    <row r="73" spans="1:58" ht="65.099999999999994" customHeight="1">
      <c r="A73" s="143" t="s">
        <v>299</v>
      </c>
      <c r="B73" s="141" t="s">
        <v>270</v>
      </c>
      <c r="C73" s="114" t="s">
        <v>328</v>
      </c>
      <c r="D73" s="151" t="s">
        <v>318</v>
      </c>
      <c r="E73" s="177" t="s">
        <v>271</v>
      </c>
      <c r="F73" s="152">
        <v>2024130010088</v>
      </c>
      <c r="G73" s="141" t="s">
        <v>272</v>
      </c>
      <c r="H73" s="141" t="s">
        <v>273</v>
      </c>
      <c r="I73" s="147" t="s">
        <v>276</v>
      </c>
      <c r="J73" s="49">
        <v>0.1</v>
      </c>
      <c r="K73" s="125" t="s">
        <v>275</v>
      </c>
      <c r="L73" s="52"/>
      <c r="M73" s="53" t="s">
        <v>372</v>
      </c>
      <c r="N73" s="168">
        <v>1</v>
      </c>
      <c r="O73" s="77">
        <v>1</v>
      </c>
      <c r="P73" s="109">
        <v>0</v>
      </c>
      <c r="Q73" s="109">
        <v>0</v>
      </c>
      <c r="R73" s="109"/>
      <c r="S73" s="123">
        <f t="shared" si="0"/>
        <v>1</v>
      </c>
      <c r="T73" s="81">
        <f t="shared" si="1"/>
        <v>1</v>
      </c>
      <c r="U73" s="52" t="s">
        <v>400</v>
      </c>
      <c r="V73" s="52" t="s">
        <v>332</v>
      </c>
      <c r="W73" s="52">
        <v>150</v>
      </c>
      <c r="X73" s="305"/>
      <c r="Y73" s="52" t="s">
        <v>385</v>
      </c>
      <c r="Z73" s="56" t="s">
        <v>333</v>
      </c>
      <c r="AA73" s="293"/>
      <c r="AB73" s="293"/>
      <c r="AC73" s="56" t="s">
        <v>338</v>
      </c>
      <c r="AD73" s="285"/>
      <c r="AE73" s="300"/>
      <c r="AF73" s="52"/>
      <c r="AG73" s="52" t="s">
        <v>53</v>
      </c>
      <c r="AH73" s="52" t="s">
        <v>400</v>
      </c>
      <c r="AI73" s="271"/>
      <c r="AJ73" s="271"/>
      <c r="AK73" s="271"/>
      <c r="AL73" s="271"/>
      <c r="AM73" s="273"/>
      <c r="AN73" s="271"/>
      <c r="AO73" s="283"/>
      <c r="AP73" s="321"/>
      <c r="AQ73" s="269"/>
      <c r="AR73" s="321"/>
      <c r="AS73" s="269"/>
      <c r="AT73" s="265"/>
      <c r="AU73" s="264"/>
      <c r="AV73" s="265"/>
      <c r="AW73" s="264"/>
      <c r="AX73" s="255"/>
      <c r="AY73" s="255"/>
      <c r="AZ73" s="255"/>
      <c r="BA73" s="255"/>
      <c r="BB73" s="255"/>
      <c r="BC73" s="255"/>
      <c r="BD73" s="255"/>
      <c r="BE73" s="255"/>
      <c r="BF73" s="133"/>
    </row>
    <row r="74" spans="1:58" ht="65.099999999999994" customHeight="1">
      <c r="A74" s="143" t="s">
        <v>299</v>
      </c>
      <c r="B74" s="141" t="s">
        <v>270</v>
      </c>
      <c r="C74" s="114" t="s">
        <v>328</v>
      </c>
      <c r="D74" s="151" t="s">
        <v>318</v>
      </c>
      <c r="E74" s="177" t="s">
        <v>271</v>
      </c>
      <c r="F74" s="152">
        <v>2024130010088</v>
      </c>
      <c r="G74" s="141" t="s">
        <v>272</v>
      </c>
      <c r="H74" s="141" t="s">
        <v>273</v>
      </c>
      <c r="I74" s="147" t="s">
        <v>276</v>
      </c>
      <c r="J74" s="49">
        <v>0.1</v>
      </c>
      <c r="K74" s="125" t="s">
        <v>244</v>
      </c>
      <c r="L74" s="52"/>
      <c r="M74" s="53" t="s">
        <v>372</v>
      </c>
      <c r="N74" s="168">
        <v>1</v>
      </c>
      <c r="O74" s="77">
        <v>1</v>
      </c>
      <c r="P74" s="109">
        <v>0</v>
      </c>
      <c r="Q74" s="109">
        <v>0</v>
      </c>
      <c r="R74" s="109"/>
      <c r="S74" s="123">
        <f t="shared" si="0"/>
        <v>1</v>
      </c>
      <c r="T74" s="81">
        <f t="shared" si="1"/>
        <v>1</v>
      </c>
      <c r="U74" s="52" t="s">
        <v>400</v>
      </c>
      <c r="V74" s="52" t="s">
        <v>332</v>
      </c>
      <c r="W74" s="52">
        <v>150</v>
      </c>
      <c r="X74" s="305"/>
      <c r="Y74" s="52" t="s">
        <v>385</v>
      </c>
      <c r="Z74" s="56" t="s">
        <v>333</v>
      </c>
      <c r="AA74" s="47" t="s">
        <v>357</v>
      </c>
      <c r="AB74" s="47" t="s">
        <v>361</v>
      </c>
      <c r="AC74" s="56" t="s">
        <v>338</v>
      </c>
      <c r="AD74" s="286"/>
      <c r="AE74" s="300"/>
      <c r="AF74" s="52"/>
      <c r="AG74" s="52" t="s">
        <v>53</v>
      </c>
      <c r="AH74" s="52" t="s">
        <v>400</v>
      </c>
      <c r="AI74" s="271"/>
      <c r="AJ74" s="271"/>
      <c r="AK74" s="271"/>
      <c r="AL74" s="271"/>
      <c r="AM74" s="274"/>
      <c r="AN74" s="271"/>
      <c r="AO74" s="283"/>
      <c r="AP74" s="321"/>
      <c r="AQ74" s="269"/>
      <c r="AR74" s="321"/>
      <c r="AS74" s="269"/>
      <c r="AT74" s="265"/>
      <c r="AU74" s="264"/>
      <c r="AV74" s="265"/>
      <c r="AW74" s="264"/>
      <c r="AX74" s="255"/>
      <c r="AY74" s="255"/>
      <c r="AZ74" s="255"/>
      <c r="BA74" s="255"/>
      <c r="BB74" s="255"/>
      <c r="BC74" s="255"/>
      <c r="BD74" s="255"/>
      <c r="BE74" s="255"/>
      <c r="BF74" s="133"/>
    </row>
    <row r="75" spans="1:58" ht="65.099999999999994" customHeight="1">
      <c r="A75" s="251" t="s">
        <v>446</v>
      </c>
      <c r="B75" s="252"/>
      <c r="C75" s="252"/>
      <c r="D75" s="252"/>
      <c r="E75" s="252"/>
      <c r="F75" s="252"/>
      <c r="G75" s="252"/>
      <c r="H75" s="252"/>
      <c r="I75" s="252"/>
      <c r="J75" s="252"/>
      <c r="K75" s="252"/>
      <c r="L75" s="252"/>
      <c r="M75" s="252"/>
      <c r="N75" s="252"/>
      <c r="O75" s="252"/>
      <c r="P75" s="252"/>
      <c r="Q75" s="252"/>
      <c r="R75" s="252"/>
      <c r="S75" s="253"/>
      <c r="T75" s="105">
        <f>+AVERAGE(T71:T74)</f>
        <v>1</v>
      </c>
      <c r="U75" s="89"/>
      <c r="V75" s="89"/>
      <c r="W75" s="89"/>
      <c r="X75" s="305"/>
      <c r="Y75" s="89"/>
      <c r="Z75" s="86"/>
      <c r="AA75" s="90"/>
      <c r="AB75" s="90"/>
      <c r="AC75" s="86"/>
      <c r="AD75" s="85"/>
      <c r="AE75" s="91"/>
      <c r="AF75" s="89"/>
      <c r="AG75" s="89"/>
      <c r="AH75" s="89"/>
      <c r="AI75" s="92"/>
      <c r="AJ75" s="92"/>
      <c r="AK75" s="112"/>
      <c r="AL75" s="112"/>
      <c r="AM75" s="112"/>
      <c r="AN75" s="92"/>
      <c r="AO75" s="83"/>
    </row>
    <row r="76" spans="1:58" ht="65.099999999999994" customHeight="1">
      <c r="A76" s="143" t="s">
        <v>300</v>
      </c>
      <c r="B76" s="141" t="s">
        <v>277</v>
      </c>
      <c r="C76" s="114" t="s">
        <v>329</v>
      </c>
      <c r="D76" s="151" t="s">
        <v>319</v>
      </c>
      <c r="E76" s="177" t="s">
        <v>278</v>
      </c>
      <c r="F76" s="152">
        <v>2024130010140</v>
      </c>
      <c r="G76" s="141" t="s">
        <v>279</v>
      </c>
      <c r="H76" s="141" t="s">
        <v>280</v>
      </c>
      <c r="I76" s="147" t="s">
        <v>281</v>
      </c>
      <c r="J76" s="49">
        <v>0.6</v>
      </c>
      <c r="K76" s="125" t="s">
        <v>283</v>
      </c>
      <c r="L76" s="114"/>
      <c r="M76" s="53" t="s">
        <v>371</v>
      </c>
      <c r="N76" s="168">
        <v>2</v>
      </c>
      <c r="O76" s="77">
        <v>0</v>
      </c>
      <c r="P76" s="109">
        <v>0</v>
      </c>
      <c r="Q76" s="109">
        <v>0</v>
      </c>
      <c r="R76" s="109"/>
      <c r="S76" s="123">
        <f t="shared" si="0"/>
        <v>0</v>
      </c>
      <c r="T76" s="81">
        <f t="shared" si="1"/>
        <v>0</v>
      </c>
      <c r="U76" s="52" t="s">
        <v>400</v>
      </c>
      <c r="V76" s="52" t="s">
        <v>332</v>
      </c>
      <c r="W76" s="52">
        <v>150</v>
      </c>
      <c r="X76" s="305"/>
      <c r="Y76" s="52" t="s">
        <v>385</v>
      </c>
      <c r="Z76" s="56" t="s">
        <v>333</v>
      </c>
      <c r="AA76" s="47" t="s">
        <v>366</v>
      </c>
      <c r="AB76" s="47" t="s">
        <v>367</v>
      </c>
      <c r="AC76" s="56" t="s">
        <v>338</v>
      </c>
      <c r="AD76" s="291" t="s">
        <v>422</v>
      </c>
      <c r="AE76" s="300">
        <v>8700000000</v>
      </c>
      <c r="AF76" s="52"/>
      <c r="AG76" s="52" t="s">
        <v>53</v>
      </c>
      <c r="AH76" s="52" t="s">
        <v>400</v>
      </c>
      <c r="AI76" s="272">
        <v>8700000000</v>
      </c>
      <c r="AJ76" s="270">
        <v>8700000000</v>
      </c>
      <c r="AK76" s="270">
        <v>8700000000</v>
      </c>
      <c r="AL76" s="272">
        <v>6500000000</v>
      </c>
      <c r="AM76" s="272"/>
      <c r="AN76" s="270" t="s">
        <v>370</v>
      </c>
      <c r="AO76" s="283" t="s">
        <v>278</v>
      </c>
      <c r="AP76" s="267">
        <v>24000000</v>
      </c>
      <c r="AQ76" s="268">
        <f>+AP76/AJ76</f>
        <v>2.7586206896551722E-3</v>
      </c>
      <c r="AR76" s="267">
        <v>6000000</v>
      </c>
      <c r="AS76" s="268">
        <f>+AR76/AJ76</f>
        <v>6.8965517241379305E-4</v>
      </c>
      <c r="AT76" s="262">
        <v>143124000</v>
      </c>
      <c r="AU76" s="263">
        <f>+AT76/AK76</f>
        <v>1.6451034482758621E-2</v>
      </c>
      <c r="AV76" s="262">
        <v>33522000</v>
      </c>
      <c r="AW76" s="263">
        <f>+AV76/AK76</f>
        <v>3.8531034482758623E-3</v>
      </c>
      <c r="AX76" s="262">
        <v>179096000</v>
      </c>
      <c r="AY76" s="263">
        <f ca="1">+AX76/6500000000</f>
        <v>2.7553230769230771E-2</v>
      </c>
      <c r="AZ76" s="262">
        <v>99084000</v>
      </c>
      <c r="BA76" s="263">
        <f ca="1">+AZ76/6500000000</f>
        <v>1.5243692307692307E-2</v>
      </c>
      <c r="BB76" s="255"/>
      <c r="BC76" s="255"/>
      <c r="BD76" s="255"/>
      <c r="BE76" s="255"/>
      <c r="BF76" s="133"/>
    </row>
    <row r="77" spans="1:58" ht="65.099999999999994" customHeight="1">
      <c r="A77" s="143" t="s">
        <v>300</v>
      </c>
      <c r="B77" s="141" t="s">
        <v>277</v>
      </c>
      <c r="C77" s="114" t="s">
        <v>329</v>
      </c>
      <c r="D77" s="151" t="s">
        <v>319</v>
      </c>
      <c r="E77" s="177" t="s">
        <v>278</v>
      </c>
      <c r="F77" s="152">
        <v>2024130010140</v>
      </c>
      <c r="G77" s="141" t="s">
        <v>279</v>
      </c>
      <c r="H77" s="141" t="s">
        <v>280</v>
      </c>
      <c r="I77" s="147" t="s">
        <v>281</v>
      </c>
      <c r="J77" s="49">
        <v>0.2</v>
      </c>
      <c r="K77" s="125" t="s">
        <v>232</v>
      </c>
      <c r="L77" s="114"/>
      <c r="M77" s="53" t="s">
        <v>372</v>
      </c>
      <c r="N77" s="168">
        <v>1</v>
      </c>
      <c r="O77" s="77">
        <v>0</v>
      </c>
      <c r="P77" s="109">
        <v>0</v>
      </c>
      <c r="Q77" s="109">
        <v>0</v>
      </c>
      <c r="R77" s="109"/>
      <c r="S77" s="123">
        <f t="shared" si="0"/>
        <v>0</v>
      </c>
      <c r="T77" s="81">
        <f t="shared" si="1"/>
        <v>0</v>
      </c>
      <c r="U77" s="52" t="s">
        <v>400</v>
      </c>
      <c r="V77" s="52" t="s">
        <v>332</v>
      </c>
      <c r="W77" s="52">
        <v>150</v>
      </c>
      <c r="X77" s="305"/>
      <c r="Y77" s="52" t="s">
        <v>385</v>
      </c>
      <c r="Z77" s="56" t="s">
        <v>333</v>
      </c>
      <c r="AA77" s="293" t="s">
        <v>365</v>
      </c>
      <c r="AB77" s="293" t="s">
        <v>368</v>
      </c>
      <c r="AC77" s="56" t="s">
        <v>338</v>
      </c>
      <c r="AD77" s="285"/>
      <c r="AE77" s="300"/>
      <c r="AF77" s="52"/>
      <c r="AG77" s="52" t="s">
        <v>53</v>
      </c>
      <c r="AH77" s="52" t="s">
        <v>400</v>
      </c>
      <c r="AI77" s="273"/>
      <c r="AJ77" s="271"/>
      <c r="AK77" s="271"/>
      <c r="AL77" s="273"/>
      <c r="AM77" s="273"/>
      <c r="AN77" s="271"/>
      <c r="AO77" s="283"/>
      <c r="AP77" s="267"/>
      <c r="AQ77" s="268"/>
      <c r="AR77" s="267"/>
      <c r="AS77" s="268"/>
      <c r="AT77" s="262"/>
      <c r="AU77" s="263"/>
      <c r="AV77" s="262"/>
      <c r="AW77" s="263"/>
      <c r="AX77" s="262"/>
      <c r="AY77" s="263"/>
      <c r="AZ77" s="262"/>
      <c r="BA77" s="263"/>
      <c r="BB77" s="255"/>
      <c r="BC77" s="255"/>
      <c r="BD77" s="255"/>
      <c r="BE77" s="255"/>
      <c r="BF77" s="133"/>
    </row>
    <row r="78" spans="1:58" ht="65.099999999999994" customHeight="1">
      <c r="A78" s="143" t="s">
        <v>300</v>
      </c>
      <c r="B78" s="141" t="s">
        <v>277</v>
      </c>
      <c r="C78" s="114" t="s">
        <v>329</v>
      </c>
      <c r="D78" s="151" t="s">
        <v>319</v>
      </c>
      <c r="E78" s="177" t="s">
        <v>278</v>
      </c>
      <c r="F78" s="152">
        <v>2024130010140</v>
      </c>
      <c r="G78" s="141" t="s">
        <v>279</v>
      </c>
      <c r="H78" s="141" t="s">
        <v>280</v>
      </c>
      <c r="I78" s="147" t="s">
        <v>281</v>
      </c>
      <c r="J78" s="49">
        <v>0.2</v>
      </c>
      <c r="K78" s="125" t="s">
        <v>236</v>
      </c>
      <c r="L78" s="114"/>
      <c r="M78" s="53" t="s">
        <v>372</v>
      </c>
      <c r="N78" s="168">
        <v>1</v>
      </c>
      <c r="O78" s="77">
        <v>0</v>
      </c>
      <c r="P78" s="109">
        <v>1</v>
      </c>
      <c r="Q78" s="109">
        <v>0</v>
      </c>
      <c r="R78" s="109"/>
      <c r="S78" s="123">
        <f t="shared" si="0"/>
        <v>1</v>
      </c>
      <c r="T78" s="81">
        <f t="shared" si="1"/>
        <v>1</v>
      </c>
      <c r="U78" s="52" t="s">
        <v>400</v>
      </c>
      <c r="V78" s="52" t="s">
        <v>332</v>
      </c>
      <c r="W78" s="52">
        <v>150</v>
      </c>
      <c r="X78" s="305"/>
      <c r="Y78" s="52" t="s">
        <v>385</v>
      </c>
      <c r="Z78" s="56" t="s">
        <v>333</v>
      </c>
      <c r="AA78" s="293"/>
      <c r="AB78" s="293"/>
      <c r="AC78" s="56" t="s">
        <v>338</v>
      </c>
      <c r="AD78" s="285"/>
      <c r="AE78" s="300"/>
      <c r="AF78" s="52"/>
      <c r="AG78" s="52" t="s">
        <v>53</v>
      </c>
      <c r="AH78" s="52" t="s">
        <v>400</v>
      </c>
      <c r="AI78" s="273"/>
      <c r="AJ78" s="271"/>
      <c r="AK78" s="271"/>
      <c r="AL78" s="273"/>
      <c r="AM78" s="273"/>
      <c r="AN78" s="271"/>
      <c r="AO78" s="283"/>
      <c r="AP78" s="267"/>
      <c r="AQ78" s="268"/>
      <c r="AR78" s="267"/>
      <c r="AS78" s="268"/>
      <c r="AT78" s="262"/>
      <c r="AU78" s="263"/>
      <c r="AV78" s="262"/>
      <c r="AW78" s="263"/>
      <c r="AX78" s="262"/>
      <c r="AY78" s="263"/>
      <c r="AZ78" s="262"/>
      <c r="BA78" s="263"/>
      <c r="BB78" s="255"/>
      <c r="BC78" s="255"/>
      <c r="BD78" s="255"/>
      <c r="BE78" s="255"/>
      <c r="BF78" s="133"/>
    </row>
    <row r="79" spans="1:58" ht="65.099999999999994" customHeight="1">
      <c r="A79" s="143" t="s">
        <v>300</v>
      </c>
      <c r="B79" s="141" t="s">
        <v>277</v>
      </c>
      <c r="C79" s="114" t="s">
        <v>329</v>
      </c>
      <c r="D79" s="151" t="s">
        <v>319</v>
      </c>
      <c r="E79" s="177" t="s">
        <v>278</v>
      </c>
      <c r="F79" s="152">
        <v>2024130010140</v>
      </c>
      <c r="G79" s="141" t="s">
        <v>279</v>
      </c>
      <c r="H79" s="141" t="s">
        <v>280</v>
      </c>
      <c r="I79" s="147" t="s">
        <v>281</v>
      </c>
      <c r="J79" s="49">
        <v>0</v>
      </c>
      <c r="K79" s="125" t="s">
        <v>239</v>
      </c>
      <c r="L79" s="114"/>
      <c r="M79" s="53" t="s">
        <v>372</v>
      </c>
      <c r="N79" s="168">
        <v>1</v>
      </c>
      <c r="O79" s="77">
        <v>0</v>
      </c>
      <c r="P79" s="109">
        <v>0</v>
      </c>
      <c r="Q79" s="109">
        <v>0</v>
      </c>
      <c r="R79" s="109"/>
      <c r="S79" s="123">
        <f t="shared" si="0"/>
        <v>0</v>
      </c>
      <c r="T79" s="81">
        <f t="shared" si="1"/>
        <v>0</v>
      </c>
      <c r="U79" s="52" t="s">
        <v>400</v>
      </c>
      <c r="V79" s="52" t="s">
        <v>332</v>
      </c>
      <c r="W79" s="52">
        <v>150</v>
      </c>
      <c r="X79" s="306"/>
      <c r="Y79" s="52" t="s">
        <v>385</v>
      </c>
      <c r="Z79" s="56" t="s">
        <v>333</v>
      </c>
      <c r="AA79" s="47" t="s">
        <v>364</v>
      </c>
      <c r="AB79" s="47" t="s">
        <v>369</v>
      </c>
      <c r="AC79" s="56" t="s">
        <v>338</v>
      </c>
      <c r="AD79" s="286"/>
      <c r="AE79" s="300"/>
      <c r="AF79" s="52"/>
      <c r="AG79" s="52" t="s">
        <v>53</v>
      </c>
      <c r="AH79" s="52" t="s">
        <v>400</v>
      </c>
      <c r="AI79" s="274"/>
      <c r="AJ79" s="271"/>
      <c r="AK79" s="271"/>
      <c r="AL79" s="274"/>
      <c r="AM79" s="274"/>
      <c r="AN79" s="271"/>
      <c r="AO79" s="283"/>
      <c r="AP79" s="267"/>
      <c r="AQ79" s="268"/>
      <c r="AR79" s="267"/>
      <c r="AS79" s="268"/>
      <c r="AT79" s="262"/>
      <c r="AU79" s="263"/>
      <c r="AV79" s="262"/>
      <c r="AW79" s="263"/>
      <c r="AX79" s="262"/>
      <c r="AY79" s="263"/>
      <c r="AZ79" s="262"/>
      <c r="BA79" s="263"/>
      <c r="BB79" s="255"/>
      <c r="BC79" s="255"/>
      <c r="BD79" s="255"/>
      <c r="BE79" s="255"/>
      <c r="BF79" s="133"/>
    </row>
    <row r="80" spans="1:58" ht="65.099999999999994" customHeight="1">
      <c r="A80" s="251" t="s">
        <v>447</v>
      </c>
      <c r="B80" s="252"/>
      <c r="C80" s="252"/>
      <c r="D80" s="252"/>
      <c r="E80" s="252"/>
      <c r="F80" s="252"/>
      <c r="G80" s="252"/>
      <c r="H80" s="252"/>
      <c r="I80" s="252"/>
      <c r="J80" s="252"/>
      <c r="K80" s="252"/>
      <c r="L80" s="252"/>
      <c r="M80" s="252"/>
      <c r="N80" s="252"/>
      <c r="O80" s="252"/>
      <c r="P80" s="252"/>
      <c r="Q80" s="252"/>
      <c r="R80" s="252"/>
      <c r="S80" s="253"/>
      <c r="T80" s="105">
        <f>+AVERAGE(T76:T79)</f>
        <v>0.25</v>
      </c>
      <c r="U80" s="89"/>
      <c r="V80" s="89"/>
      <c r="W80" s="89"/>
      <c r="X80" s="93"/>
      <c r="Y80" s="89"/>
      <c r="Z80" s="86"/>
      <c r="AA80" s="101"/>
      <c r="AB80" s="101"/>
      <c r="AC80" s="86"/>
      <c r="AD80" s="85"/>
      <c r="AE80" s="102"/>
      <c r="AF80" s="89"/>
      <c r="AG80" s="87"/>
      <c r="AH80" s="89"/>
      <c r="AI80" s="103"/>
      <c r="AJ80" s="103"/>
      <c r="AK80" s="103"/>
      <c r="AL80" s="103"/>
      <c r="AM80" s="103"/>
      <c r="AN80" s="103"/>
      <c r="AO80" s="83"/>
    </row>
    <row r="81" spans="1:58" ht="65.099999999999994" customHeight="1">
      <c r="A81" s="276" t="s">
        <v>401</v>
      </c>
      <c r="B81" s="153" t="s">
        <v>402</v>
      </c>
      <c r="C81" s="116" t="s">
        <v>403</v>
      </c>
      <c r="D81" s="153" t="s">
        <v>404</v>
      </c>
      <c r="E81" s="177" t="s">
        <v>405</v>
      </c>
      <c r="F81" s="121">
        <v>202400000003390</v>
      </c>
      <c r="G81" s="154" t="s">
        <v>407</v>
      </c>
      <c r="H81" s="154" t="s">
        <v>406</v>
      </c>
      <c r="I81" s="119" t="s">
        <v>408</v>
      </c>
      <c r="J81" s="68">
        <v>0.8</v>
      </c>
      <c r="K81" s="56" t="s">
        <v>413</v>
      </c>
      <c r="L81" s="67"/>
      <c r="M81" s="53" t="s">
        <v>371</v>
      </c>
      <c r="N81" s="168">
        <v>80</v>
      </c>
      <c r="O81" s="77">
        <v>0</v>
      </c>
      <c r="P81" s="109">
        <v>0</v>
      </c>
      <c r="Q81" s="109">
        <v>0</v>
      </c>
      <c r="R81" s="109"/>
      <c r="S81" s="123">
        <f t="shared" si="0"/>
        <v>0</v>
      </c>
      <c r="T81" s="81">
        <f t="shared" si="1"/>
        <v>0</v>
      </c>
      <c r="U81" s="52" t="s">
        <v>400</v>
      </c>
      <c r="V81" s="52" t="s">
        <v>332</v>
      </c>
      <c r="W81" s="52">
        <v>150</v>
      </c>
      <c r="X81" s="53"/>
      <c r="Y81" s="52" t="s">
        <v>385</v>
      </c>
      <c r="Z81" s="56" t="s">
        <v>333</v>
      </c>
      <c r="AA81" s="276" t="s">
        <v>418</v>
      </c>
      <c r="AB81" s="276" t="s">
        <v>417</v>
      </c>
      <c r="AC81" s="56" t="s">
        <v>338</v>
      </c>
      <c r="AD81" s="291" t="s">
        <v>421</v>
      </c>
      <c r="AE81" s="284">
        <v>1000000000</v>
      </c>
      <c r="AF81" s="52"/>
      <c r="AG81" s="291" t="s">
        <v>53</v>
      </c>
      <c r="AH81" s="52" t="s">
        <v>400</v>
      </c>
      <c r="AI81" s="284">
        <v>1000000000</v>
      </c>
      <c r="AJ81" s="284">
        <v>1000000000</v>
      </c>
      <c r="AK81" s="284">
        <v>1000000000</v>
      </c>
      <c r="AL81" s="284">
        <v>1000000000</v>
      </c>
      <c r="AM81" s="284"/>
      <c r="AN81" s="289" t="str">
        <f>AN76</f>
        <v>ICLD</v>
      </c>
      <c r="AO81" s="290" t="s">
        <v>405</v>
      </c>
      <c r="AP81" s="256">
        <v>0</v>
      </c>
      <c r="AQ81" s="259">
        <f>+AP81/AJ81</f>
        <v>0</v>
      </c>
      <c r="AR81" s="256">
        <v>0</v>
      </c>
      <c r="AS81" s="259">
        <f>+AR81/AJ81</f>
        <v>0</v>
      </c>
      <c r="AT81" s="256">
        <v>0</v>
      </c>
      <c r="AU81" s="259">
        <f>+AT81/AK81</f>
        <v>0</v>
      </c>
      <c r="AV81" s="256">
        <v>0</v>
      </c>
      <c r="AW81" s="259">
        <f>+AV81/AK81</f>
        <v>0</v>
      </c>
      <c r="AX81" s="321">
        <v>0</v>
      </c>
      <c r="AY81" s="269">
        <v>0</v>
      </c>
      <c r="AZ81" s="321">
        <v>0</v>
      </c>
      <c r="BA81" s="269">
        <v>0</v>
      </c>
      <c r="BB81" s="255"/>
      <c r="BC81" s="255"/>
      <c r="BD81" s="255"/>
      <c r="BE81" s="255"/>
      <c r="BF81" s="133"/>
    </row>
    <row r="82" spans="1:58" ht="65.099999999999994" customHeight="1">
      <c r="A82" s="277"/>
      <c r="B82" s="153" t="s">
        <v>402</v>
      </c>
      <c r="C82" s="116" t="s">
        <v>403</v>
      </c>
      <c r="D82" s="153" t="s">
        <v>404</v>
      </c>
      <c r="E82" s="177" t="s">
        <v>405</v>
      </c>
      <c r="F82" s="121">
        <v>202400000003390</v>
      </c>
      <c r="G82" s="154" t="s">
        <v>407</v>
      </c>
      <c r="H82" s="154" t="s">
        <v>406</v>
      </c>
      <c r="I82" s="119" t="s">
        <v>408</v>
      </c>
      <c r="J82" s="68">
        <v>0.05</v>
      </c>
      <c r="K82" s="56" t="s">
        <v>232</v>
      </c>
      <c r="L82" s="67"/>
      <c r="M82" s="53" t="s">
        <v>371</v>
      </c>
      <c r="N82" s="168">
        <v>20</v>
      </c>
      <c r="O82" s="77">
        <v>0</v>
      </c>
      <c r="P82" s="109">
        <v>0</v>
      </c>
      <c r="Q82" s="109">
        <v>0</v>
      </c>
      <c r="R82" s="109"/>
      <c r="S82" s="123">
        <f t="shared" si="0"/>
        <v>0</v>
      </c>
      <c r="T82" s="81">
        <f t="shared" si="1"/>
        <v>0</v>
      </c>
      <c r="U82" s="52" t="s">
        <v>400</v>
      </c>
      <c r="V82" s="52" t="s">
        <v>332</v>
      </c>
      <c r="W82" s="52">
        <v>150</v>
      </c>
      <c r="X82" s="53"/>
      <c r="Y82" s="52" t="s">
        <v>385</v>
      </c>
      <c r="Z82" s="56" t="s">
        <v>333</v>
      </c>
      <c r="AA82" s="285"/>
      <c r="AB82" s="285"/>
      <c r="AC82" s="56" t="s">
        <v>338</v>
      </c>
      <c r="AD82" s="285"/>
      <c r="AE82" s="287"/>
      <c r="AF82" s="52"/>
      <c r="AG82" s="285"/>
      <c r="AH82" s="52" t="s">
        <v>400</v>
      </c>
      <c r="AI82" s="285"/>
      <c r="AJ82" s="285"/>
      <c r="AK82" s="285"/>
      <c r="AL82" s="285"/>
      <c r="AM82" s="287"/>
      <c r="AN82" s="285"/>
      <c r="AO82" s="290"/>
      <c r="AP82" s="257"/>
      <c r="AQ82" s="260"/>
      <c r="AR82" s="257"/>
      <c r="AS82" s="260"/>
      <c r="AT82" s="257"/>
      <c r="AU82" s="260"/>
      <c r="AV82" s="257"/>
      <c r="AW82" s="260"/>
      <c r="AX82" s="321"/>
      <c r="AY82" s="269"/>
      <c r="AZ82" s="321"/>
      <c r="BA82" s="269"/>
      <c r="BB82" s="255"/>
      <c r="BC82" s="255"/>
      <c r="BD82" s="255"/>
      <c r="BE82" s="255"/>
      <c r="BF82" s="133"/>
    </row>
    <row r="83" spans="1:58" ht="65.099999999999994" customHeight="1">
      <c r="A83" s="278"/>
      <c r="B83" s="153" t="s">
        <v>402</v>
      </c>
      <c r="C83" s="116" t="s">
        <v>403</v>
      </c>
      <c r="D83" s="153" t="s">
        <v>404</v>
      </c>
      <c r="E83" s="177" t="s">
        <v>405</v>
      </c>
      <c r="F83" s="121">
        <v>202400000003390</v>
      </c>
      <c r="G83" s="154" t="s">
        <v>407</v>
      </c>
      <c r="H83" s="154" t="s">
        <v>406</v>
      </c>
      <c r="I83" s="119" t="s">
        <v>408</v>
      </c>
      <c r="J83" s="68">
        <v>0.15</v>
      </c>
      <c r="K83" s="56" t="s">
        <v>243</v>
      </c>
      <c r="L83" s="67"/>
      <c r="M83" s="53" t="s">
        <v>371</v>
      </c>
      <c r="N83" s="168">
        <v>1</v>
      </c>
      <c r="O83" s="77">
        <v>0</v>
      </c>
      <c r="P83" s="109">
        <v>0</v>
      </c>
      <c r="Q83" s="109">
        <v>0</v>
      </c>
      <c r="R83" s="109"/>
      <c r="S83" s="123">
        <f t="shared" si="0"/>
        <v>0</v>
      </c>
      <c r="T83" s="81">
        <f t="shared" si="1"/>
        <v>0</v>
      </c>
      <c r="U83" s="52" t="s">
        <v>400</v>
      </c>
      <c r="V83" s="52" t="s">
        <v>332</v>
      </c>
      <c r="W83" s="52">
        <v>150</v>
      </c>
      <c r="X83" s="53"/>
      <c r="Y83" s="52" t="s">
        <v>385</v>
      </c>
      <c r="Z83" s="56" t="s">
        <v>333</v>
      </c>
      <c r="AA83" s="286"/>
      <c r="AB83" s="286"/>
      <c r="AC83" s="56" t="s">
        <v>338</v>
      </c>
      <c r="AD83" s="286"/>
      <c r="AE83" s="288"/>
      <c r="AF83" s="52"/>
      <c r="AG83" s="286"/>
      <c r="AH83" s="52" t="s">
        <v>400</v>
      </c>
      <c r="AI83" s="286"/>
      <c r="AJ83" s="286"/>
      <c r="AK83" s="286"/>
      <c r="AL83" s="286"/>
      <c r="AM83" s="288"/>
      <c r="AN83" s="286"/>
      <c r="AO83" s="290"/>
      <c r="AP83" s="258"/>
      <c r="AQ83" s="261"/>
      <c r="AR83" s="258"/>
      <c r="AS83" s="261"/>
      <c r="AT83" s="258"/>
      <c r="AU83" s="261"/>
      <c r="AV83" s="258"/>
      <c r="AW83" s="261"/>
      <c r="AX83" s="321"/>
      <c r="AY83" s="269"/>
      <c r="AZ83" s="321"/>
      <c r="BA83" s="269"/>
      <c r="BB83" s="255"/>
      <c r="BC83" s="255"/>
      <c r="BD83" s="255"/>
      <c r="BE83" s="255"/>
      <c r="BF83" s="133"/>
    </row>
    <row r="84" spans="1:58" ht="65.099999999999994" customHeight="1">
      <c r="A84" s="251" t="s">
        <v>448</v>
      </c>
      <c r="B84" s="252"/>
      <c r="C84" s="252"/>
      <c r="D84" s="252"/>
      <c r="E84" s="252"/>
      <c r="F84" s="252"/>
      <c r="G84" s="252"/>
      <c r="H84" s="252"/>
      <c r="I84" s="252"/>
      <c r="J84" s="252"/>
      <c r="K84" s="252"/>
      <c r="L84" s="252"/>
      <c r="M84" s="252"/>
      <c r="N84" s="252"/>
      <c r="O84" s="252"/>
      <c r="P84" s="252"/>
      <c r="Q84" s="252"/>
      <c r="R84" s="252"/>
      <c r="S84" s="253"/>
      <c r="T84" s="105">
        <f>+AVERAGE(T81:T83)</f>
        <v>0</v>
      </c>
      <c r="U84" s="89"/>
      <c r="V84" s="89"/>
      <c r="W84" s="89"/>
      <c r="X84" s="84"/>
      <c r="Y84" s="89"/>
      <c r="Z84" s="86"/>
      <c r="AA84" s="85"/>
      <c r="AB84" s="85"/>
      <c r="AC84" s="86"/>
      <c r="AD84" s="85"/>
      <c r="AE84" s="88"/>
      <c r="AF84" s="89"/>
      <c r="AG84" s="85"/>
      <c r="AH84" s="89"/>
      <c r="AI84" s="85"/>
      <c r="AJ84" s="85"/>
      <c r="AK84" s="110"/>
      <c r="AL84" s="110"/>
      <c r="AM84" s="110"/>
      <c r="AN84" s="85"/>
      <c r="AO84" s="86"/>
    </row>
    <row r="85" spans="1:58" ht="65.099999999999994" customHeight="1">
      <c r="A85" s="276" t="s">
        <v>401</v>
      </c>
      <c r="B85" s="153" t="s">
        <v>402</v>
      </c>
      <c r="C85" s="116" t="s">
        <v>403</v>
      </c>
      <c r="D85" s="153" t="s">
        <v>404</v>
      </c>
      <c r="E85" s="177" t="s">
        <v>409</v>
      </c>
      <c r="F85" s="121">
        <v>202400000003911</v>
      </c>
      <c r="G85" s="154" t="s">
        <v>410</v>
      </c>
      <c r="H85" s="154" t="s">
        <v>412</v>
      </c>
      <c r="I85" s="154" t="s">
        <v>411</v>
      </c>
      <c r="J85" s="59">
        <v>0.6</v>
      </c>
      <c r="K85" s="52" t="s">
        <v>414</v>
      </c>
      <c r="L85" s="67"/>
      <c r="M85" s="53" t="s">
        <v>371</v>
      </c>
      <c r="N85" s="168">
        <v>60</v>
      </c>
      <c r="O85" s="77">
        <v>0</v>
      </c>
      <c r="P85" s="109">
        <v>0</v>
      </c>
      <c r="Q85" s="109">
        <v>0</v>
      </c>
      <c r="R85" s="109"/>
      <c r="S85" s="123">
        <f t="shared" si="0"/>
        <v>0</v>
      </c>
      <c r="T85" s="81">
        <f t="shared" si="1"/>
        <v>0</v>
      </c>
      <c r="U85" s="52" t="s">
        <v>400</v>
      </c>
      <c r="V85" s="52" t="s">
        <v>332</v>
      </c>
      <c r="W85" s="52">
        <v>150</v>
      </c>
      <c r="X85" s="53"/>
      <c r="Y85" s="52" t="s">
        <v>385</v>
      </c>
      <c r="Z85" s="56" t="s">
        <v>333</v>
      </c>
      <c r="AA85" s="276" t="s">
        <v>419</v>
      </c>
      <c r="AB85" s="276" t="s">
        <v>420</v>
      </c>
      <c r="AC85" s="56" t="s">
        <v>338</v>
      </c>
      <c r="AD85" s="291" t="s">
        <v>423</v>
      </c>
      <c r="AE85" s="284">
        <v>2000000000</v>
      </c>
      <c r="AF85" s="52"/>
      <c r="AG85" s="291" t="s">
        <v>53</v>
      </c>
      <c r="AH85" s="52" t="s">
        <v>400</v>
      </c>
      <c r="AI85" s="284">
        <v>2000000000</v>
      </c>
      <c r="AJ85" s="284">
        <v>2000000000</v>
      </c>
      <c r="AK85" s="284">
        <v>2000000000</v>
      </c>
      <c r="AL85" s="284">
        <v>2000000000</v>
      </c>
      <c r="AM85" s="284"/>
      <c r="AN85" s="289" t="str">
        <f>AN81</f>
        <v>ICLD</v>
      </c>
      <c r="AO85" s="290" t="s">
        <v>409</v>
      </c>
      <c r="AP85" s="256">
        <v>0</v>
      </c>
      <c r="AQ85" s="259">
        <f>+AP85/AJ85</f>
        <v>0</v>
      </c>
      <c r="AR85" s="256">
        <v>0</v>
      </c>
      <c r="AS85" s="259">
        <f>+AR85/AJ85</f>
        <v>0</v>
      </c>
      <c r="AT85" s="256">
        <v>0</v>
      </c>
      <c r="AU85" s="259">
        <f>+AT85/AK85</f>
        <v>0</v>
      </c>
      <c r="AV85" s="256">
        <v>0</v>
      </c>
      <c r="AW85" s="259">
        <f>+AV85/AK85</f>
        <v>0</v>
      </c>
      <c r="AX85" s="256">
        <v>0</v>
      </c>
      <c r="AY85" s="259">
        <v>0</v>
      </c>
      <c r="AZ85" s="256">
        <v>0</v>
      </c>
      <c r="BA85" s="259">
        <v>0</v>
      </c>
      <c r="BB85" s="255"/>
      <c r="BC85" s="255"/>
      <c r="BD85" s="255"/>
      <c r="BE85" s="255"/>
      <c r="BF85" s="133"/>
    </row>
    <row r="86" spans="1:58" ht="65.099999999999994" customHeight="1">
      <c r="A86" s="277"/>
      <c r="B86" s="153" t="s">
        <v>402</v>
      </c>
      <c r="C86" s="116" t="s">
        <v>403</v>
      </c>
      <c r="D86" s="153" t="s">
        <v>404</v>
      </c>
      <c r="E86" s="177" t="s">
        <v>409</v>
      </c>
      <c r="F86" s="121">
        <v>202400000003911</v>
      </c>
      <c r="G86" s="154" t="s">
        <v>410</v>
      </c>
      <c r="H86" s="154" t="s">
        <v>412</v>
      </c>
      <c r="I86" s="154" t="s">
        <v>411</v>
      </c>
      <c r="J86" s="59">
        <v>0.2</v>
      </c>
      <c r="K86" s="69" t="s">
        <v>415</v>
      </c>
      <c r="L86" s="52"/>
      <c r="M86" s="53" t="s">
        <v>371</v>
      </c>
      <c r="N86" s="168">
        <v>20</v>
      </c>
      <c r="O86" s="77">
        <v>0</v>
      </c>
      <c r="P86" s="109">
        <v>0</v>
      </c>
      <c r="Q86" s="109">
        <v>0</v>
      </c>
      <c r="R86" s="109"/>
      <c r="S86" s="123">
        <f t="shared" si="0"/>
        <v>0</v>
      </c>
      <c r="T86" s="81">
        <f ca="1">+IF((S86/N86)&gt;100%,100%,(S86/N86))</f>
        <v>0</v>
      </c>
      <c r="U86" s="52" t="s">
        <v>400</v>
      </c>
      <c r="V86" s="52" t="s">
        <v>332</v>
      </c>
      <c r="W86" s="52">
        <v>150</v>
      </c>
      <c r="X86" s="53"/>
      <c r="Y86" s="52" t="s">
        <v>385</v>
      </c>
      <c r="Z86" s="56" t="s">
        <v>333</v>
      </c>
      <c r="AA86" s="285"/>
      <c r="AB86" s="285"/>
      <c r="AC86" s="56" t="s">
        <v>338</v>
      </c>
      <c r="AD86" s="285"/>
      <c r="AE86" s="287"/>
      <c r="AF86" s="52"/>
      <c r="AG86" s="285"/>
      <c r="AH86" s="52" t="s">
        <v>400</v>
      </c>
      <c r="AI86" s="285"/>
      <c r="AJ86" s="285"/>
      <c r="AK86" s="285"/>
      <c r="AL86" s="285"/>
      <c r="AM86" s="287"/>
      <c r="AN86" s="285"/>
      <c r="AO86" s="290"/>
      <c r="AP86" s="257"/>
      <c r="AQ86" s="260"/>
      <c r="AR86" s="257"/>
      <c r="AS86" s="260"/>
      <c r="AT86" s="257"/>
      <c r="AU86" s="260"/>
      <c r="AV86" s="257"/>
      <c r="AW86" s="260"/>
      <c r="AX86" s="257"/>
      <c r="AY86" s="260"/>
      <c r="AZ86" s="257"/>
      <c r="BA86" s="260"/>
      <c r="BB86" s="255"/>
      <c r="BC86" s="255"/>
      <c r="BD86" s="255"/>
      <c r="BE86" s="255"/>
      <c r="BF86" s="133"/>
    </row>
    <row r="87" spans="1:58" ht="65.099999999999994" customHeight="1">
      <c r="A87" s="278"/>
      <c r="B87" s="153" t="s">
        <v>402</v>
      </c>
      <c r="C87" s="116" t="s">
        <v>403</v>
      </c>
      <c r="D87" s="153" t="s">
        <v>404</v>
      </c>
      <c r="E87" s="177" t="s">
        <v>409</v>
      </c>
      <c r="F87" s="121">
        <v>202400000003911</v>
      </c>
      <c r="G87" s="154" t="s">
        <v>410</v>
      </c>
      <c r="H87" s="154" t="s">
        <v>412</v>
      </c>
      <c r="I87" s="154" t="s">
        <v>411</v>
      </c>
      <c r="J87" s="59">
        <v>0.2</v>
      </c>
      <c r="K87" s="69" t="s">
        <v>416</v>
      </c>
      <c r="L87" s="52"/>
      <c r="M87" s="53" t="s">
        <v>371</v>
      </c>
      <c r="N87" s="168">
        <v>20</v>
      </c>
      <c r="O87" s="77">
        <v>0</v>
      </c>
      <c r="P87" s="109">
        <v>0</v>
      </c>
      <c r="Q87" s="109">
        <v>0</v>
      </c>
      <c r="R87" s="109"/>
      <c r="S87" s="123">
        <f ca="1">+O87+P87+Q87+R87</f>
        <v>0</v>
      </c>
      <c r="T87" s="81">
        <f t="shared" si="1"/>
        <v>0</v>
      </c>
      <c r="U87" s="52" t="s">
        <v>400</v>
      </c>
      <c r="V87" s="52" t="s">
        <v>332</v>
      </c>
      <c r="W87" s="52">
        <v>150</v>
      </c>
      <c r="X87" s="53"/>
      <c r="Y87" s="52" t="s">
        <v>385</v>
      </c>
      <c r="Z87" s="56" t="s">
        <v>333</v>
      </c>
      <c r="AA87" s="286"/>
      <c r="AB87" s="286"/>
      <c r="AC87" s="56" t="s">
        <v>338</v>
      </c>
      <c r="AD87" s="286"/>
      <c r="AE87" s="288"/>
      <c r="AF87" s="52"/>
      <c r="AG87" s="286"/>
      <c r="AH87" s="52" t="s">
        <v>400</v>
      </c>
      <c r="AI87" s="286"/>
      <c r="AJ87" s="286"/>
      <c r="AK87" s="286"/>
      <c r="AL87" s="286"/>
      <c r="AM87" s="288"/>
      <c r="AN87" s="286"/>
      <c r="AO87" s="290"/>
      <c r="AP87" s="258"/>
      <c r="AQ87" s="261"/>
      <c r="AR87" s="258"/>
      <c r="AS87" s="261"/>
      <c r="AT87" s="258"/>
      <c r="AU87" s="261"/>
      <c r="AV87" s="258"/>
      <c r="AW87" s="261"/>
      <c r="AX87" s="258"/>
      <c r="AY87" s="261"/>
      <c r="AZ87" s="258"/>
      <c r="BA87" s="261"/>
      <c r="BB87" s="255"/>
      <c r="BC87" s="255"/>
      <c r="BD87" s="255"/>
      <c r="BE87" s="255"/>
      <c r="BF87" s="133"/>
    </row>
    <row r="88" spans="1:58" ht="65.099999999999994" customHeight="1">
      <c r="A88" s="251" t="s">
        <v>449</v>
      </c>
      <c r="B88" s="252"/>
      <c r="C88" s="252"/>
      <c r="D88" s="252"/>
      <c r="E88" s="252"/>
      <c r="F88" s="252"/>
      <c r="G88" s="252"/>
      <c r="H88" s="252"/>
      <c r="I88" s="252"/>
      <c r="J88" s="252"/>
      <c r="K88" s="252"/>
      <c r="L88" s="252"/>
      <c r="M88" s="252"/>
      <c r="N88" s="252"/>
      <c r="O88" s="252"/>
      <c r="P88" s="252"/>
      <c r="Q88" s="252"/>
      <c r="R88" s="252"/>
      <c r="S88" s="253"/>
      <c r="T88" s="105">
        <f ca="1">+AVERAGE(T85:T87)</f>
        <v>0</v>
      </c>
      <c r="U88" s="52"/>
      <c r="V88" s="52"/>
      <c r="W88" s="52"/>
      <c r="X88" s="53"/>
      <c r="Y88" s="52"/>
      <c r="Z88" s="52"/>
      <c r="AA88" s="52"/>
      <c r="AB88" s="52"/>
      <c r="AC88" s="52"/>
      <c r="AD88" s="52"/>
      <c r="AE88" s="71"/>
      <c r="AF88" s="52"/>
      <c r="AG88" s="52"/>
      <c r="AH88" s="52"/>
      <c r="AI88" s="52"/>
      <c r="AJ88" s="52"/>
      <c r="AK88" s="111"/>
      <c r="AL88" s="111"/>
      <c r="AM88" s="111"/>
      <c r="AN88" s="52"/>
      <c r="AO88" s="52"/>
      <c r="AP88" s="119"/>
      <c r="AQ88" s="119"/>
      <c r="AR88" s="119"/>
      <c r="AS88" s="119"/>
      <c r="AT88" s="119"/>
      <c r="AU88" s="119"/>
      <c r="AV88" s="119"/>
      <c r="AW88" s="119"/>
      <c r="AX88" s="119"/>
      <c r="AY88" s="119"/>
      <c r="AZ88" s="119"/>
      <c r="BA88" s="119"/>
      <c r="BB88" s="119"/>
      <c r="BC88" s="119"/>
      <c r="BD88" s="119"/>
      <c r="BE88" s="119"/>
      <c r="BF88" s="133"/>
    </row>
    <row r="89" spans="1:58" ht="42.75">
      <c r="A89" s="276" t="s">
        <v>401</v>
      </c>
      <c r="B89" s="153" t="s">
        <v>402</v>
      </c>
      <c r="C89" s="185" t="s">
        <v>403</v>
      </c>
      <c r="D89" s="153" t="s">
        <v>404</v>
      </c>
      <c r="E89" s="290" t="s">
        <v>511</v>
      </c>
      <c r="F89" s="343">
        <v>202500000016310</v>
      </c>
      <c r="G89" s="290" t="s">
        <v>512</v>
      </c>
      <c r="H89" s="290" t="s">
        <v>513</v>
      </c>
      <c r="I89" s="255" t="s">
        <v>514</v>
      </c>
      <c r="J89" s="344">
        <v>1</v>
      </c>
      <c r="K89" s="345" t="s">
        <v>515</v>
      </c>
      <c r="L89" s="285"/>
      <c r="M89" s="123" t="s">
        <v>371</v>
      </c>
      <c r="N89" s="182">
        <v>10</v>
      </c>
      <c r="O89" s="182">
        <v>0</v>
      </c>
      <c r="P89" s="182">
        <v>0</v>
      </c>
      <c r="Q89" s="182">
        <v>3</v>
      </c>
      <c r="R89" s="182"/>
      <c r="S89" s="123">
        <f ca="1">+O89+P89+Q89+R89</f>
        <v>3</v>
      </c>
      <c r="T89" s="81">
        <f ca="1">+IF((S89/N89)&gt;100%,100%,(S89/N89))</f>
        <v>0.3</v>
      </c>
      <c r="U89" s="182" t="s">
        <v>400</v>
      </c>
      <c r="V89" s="182" t="s">
        <v>332</v>
      </c>
      <c r="W89" s="182">
        <v>150</v>
      </c>
      <c r="X89" s="123"/>
      <c r="Y89" s="182" t="s">
        <v>385</v>
      </c>
      <c r="Z89" s="188" t="s">
        <v>333</v>
      </c>
      <c r="AA89" s="182"/>
      <c r="AB89" s="182"/>
      <c r="AC89" s="188" t="s">
        <v>338</v>
      </c>
      <c r="AD89" s="255" t="s">
        <v>533</v>
      </c>
      <c r="AE89" s="255"/>
      <c r="AF89" s="255" t="s">
        <v>534</v>
      </c>
      <c r="AG89" s="255"/>
      <c r="AH89" s="346"/>
      <c r="AI89" s="347">
        <v>0</v>
      </c>
      <c r="AJ89" s="347">
        <v>0</v>
      </c>
      <c r="AK89" s="347">
        <v>12000000000</v>
      </c>
      <c r="AL89" s="347">
        <v>210000000000</v>
      </c>
      <c r="AM89" s="255"/>
      <c r="AN89" s="348" t="s">
        <v>457</v>
      </c>
      <c r="AO89" s="290" t="s">
        <v>513</v>
      </c>
      <c r="AP89" s="347">
        <v>0</v>
      </c>
      <c r="AQ89" s="347">
        <v>0</v>
      </c>
      <c r="AR89" s="347">
        <v>0</v>
      </c>
      <c r="AS89" s="347">
        <v>0</v>
      </c>
      <c r="AT89" s="347">
        <v>0</v>
      </c>
      <c r="AU89" s="347">
        <v>0</v>
      </c>
      <c r="AV89" s="255"/>
      <c r="AW89" s="255"/>
      <c r="AX89" s="321">
        <v>208988451689.10999</v>
      </c>
      <c r="AY89" s="351">
        <f ca="1">+AX89/AL89</f>
        <v>0.99518310328147608</v>
      </c>
      <c r="AZ89" s="321">
        <v>29548812790.52</v>
      </c>
      <c r="BA89" s="351">
        <f ca="1">+AZ89/AL89</f>
        <v>0.14070863233580952</v>
      </c>
      <c r="BB89" s="133"/>
      <c r="BC89" s="133"/>
      <c r="BD89" s="133"/>
      <c r="BE89" s="133"/>
      <c r="BF89" s="133"/>
    </row>
    <row r="90" spans="1:58" ht="42.75">
      <c r="A90" s="277"/>
      <c r="B90" s="153" t="s">
        <v>402</v>
      </c>
      <c r="C90" s="185" t="s">
        <v>403</v>
      </c>
      <c r="D90" s="153" t="s">
        <v>404</v>
      </c>
      <c r="E90" s="290"/>
      <c r="F90" s="343"/>
      <c r="G90" s="290"/>
      <c r="H90" s="290"/>
      <c r="I90" s="255"/>
      <c r="J90" s="285"/>
      <c r="K90" s="345" t="s">
        <v>516</v>
      </c>
      <c r="L90" s="285"/>
      <c r="M90" s="123" t="s">
        <v>371</v>
      </c>
      <c r="N90" s="182">
        <v>8</v>
      </c>
      <c r="O90" s="182">
        <v>0</v>
      </c>
      <c r="P90" s="182">
        <v>0</v>
      </c>
      <c r="Q90" s="182">
        <v>2</v>
      </c>
      <c r="R90" s="182"/>
      <c r="S90" s="123">
        <f ca="1">+O90+P90+Q90+R90</f>
        <v>2</v>
      </c>
      <c r="T90" s="81">
        <f ca="1">+IF((S90/N90)&gt;100%,100%,(S90/N90))</f>
        <v>0.25</v>
      </c>
      <c r="U90" s="182" t="s">
        <v>400</v>
      </c>
      <c r="V90" s="182" t="s">
        <v>332</v>
      </c>
      <c r="W90" s="182">
        <v>150</v>
      </c>
      <c r="X90" s="123"/>
      <c r="Y90" s="182" t="s">
        <v>385</v>
      </c>
      <c r="Z90" s="188" t="s">
        <v>333</v>
      </c>
      <c r="AA90" s="182"/>
      <c r="AB90" s="182"/>
      <c r="AC90" s="188" t="s">
        <v>338</v>
      </c>
      <c r="AD90" s="255"/>
      <c r="AE90" s="255"/>
      <c r="AF90" s="255"/>
      <c r="AG90" s="255"/>
      <c r="AH90" s="346"/>
      <c r="AI90" s="347"/>
      <c r="AJ90" s="347"/>
      <c r="AK90" s="347"/>
      <c r="AL90" s="347"/>
      <c r="AM90" s="255"/>
      <c r="AN90" s="348"/>
      <c r="AO90" s="290"/>
      <c r="AP90" s="347"/>
      <c r="AQ90" s="347"/>
      <c r="AR90" s="347"/>
      <c r="AS90" s="347"/>
      <c r="AT90" s="347"/>
      <c r="AU90" s="347"/>
      <c r="AV90" s="255"/>
      <c r="AW90" s="255"/>
      <c r="AX90" s="321"/>
      <c r="AY90" s="352"/>
      <c r="AZ90" s="321"/>
      <c r="BA90" s="352"/>
      <c r="BB90" s="133"/>
      <c r="BC90" s="133"/>
      <c r="BD90" s="133"/>
      <c r="BE90" s="133"/>
      <c r="BF90" s="133"/>
    </row>
    <row r="91" spans="1:58" ht="42.75">
      <c r="A91" s="278"/>
      <c r="B91" s="153" t="s">
        <v>402</v>
      </c>
      <c r="C91" s="185" t="s">
        <v>403</v>
      </c>
      <c r="D91" s="153" t="s">
        <v>404</v>
      </c>
      <c r="E91" s="290"/>
      <c r="F91" s="343"/>
      <c r="G91" s="290"/>
      <c r="H91" s="290"/>
      <c r="I91" s="255"/>
      <c r="J91" s="285"/>
      <c r="K91" s="345" t="s">
        <v>517</v>
      </c>
      <c r="L91" s="285"/>
      <c r="M91" s="123" t="s">
        <v>371</v>
      </c>
      <c r="N91" s="182">
        <v>7</v>
      </c>
      <c r="O91" s="182">
        <v>0</v>
      </c>
      <c r="P91" s="182">
        <v>0</v>
      </c>
      <c r="Q91" s="182">
        <v>2</v>
      </c>
      <c r="R91" s="182"/>
      <c r="S91" s="123">
        <f ca="1">+O91+P91+Q91+R91</f>
        <v>2</v>
      </c>
      <c r="T91" s="81">
        <f ca="1">+IF((S91/N91)&gt;100%,100%,(S91/N91))</f>
        <v>0.2857142857142857</v>
      </c>
      <c r="U91" s="182" t="s">
        <v>400</v>
      </c>
      <c r="V91" s="182" t="s">
        <v>332</v>
      </c>
      <c r="W91" s="182">
        <v>150</v>
      </c>
      <c r="X91" s="123"/>
      <c r="Y91" s="182" t="s">
        <v>385</v>
      </c>
      <c r="Z91" s="188" t="s">
        <v>333</v>
      </c>
      <c r="AA91" s="182"/>
      <c r="AB91" s="182"/>
      <c r="AC91" s="188" t="s">
        <v>338</v>
      </c>
      <c r="AD91" s="255"/>
      <c r="AE91" s="255"/>
      <c r="AF91" s="255"/>
      <c r="AG91" s="255"/>
      <c r="AH91" s="346"/>
      <c r="AI91" s="347"/>
      <c r="AJ91" s="347"/>
      <c r="AK91" s="347"/>
      <c r="AL91" s="347"/>
      <c r="AM91" s="255"/>
      <c r="AN91" s="348"/>
      <c r="AO91" s="290"/>
      <c r="AP91" s="347"/>
      <c r="AQ91" s="347"/>
      <c r="AR91" s="347"/>
      <c r="AS91" s="347"/>
      <c r="AT91" s="347"/>
      <c r="AU91" s="347"/>
      <c r="AV91" s="255"/>
      <c r="AW91" s="255"/>
      <c r="AX91" s="321"/>
      <c r="AY91" s="352"/>
      <c r="AZ91" s="321"/>
      <c r="BA91" s="352"/>
      <c r="BB91" s="133"/>
      <c r="BC91" s="133"/>
      <c r="BD91" s="133"/>
      <c r="BE91" s="133"/>
      <c r="BF91" s="133"/>
    </row>
    <row r="92" spans="1:58" ht="42.75">
      <c r="A92" s="276" t="s">
        <v>401</v>
      </c>
      <c r="B92" s="153" t="s">
        <v>402</v>
      </c>
      <c r="C92" s="185" t="s">
        <v>403</v>
      </c>
      <c r="D92" s="153" t="s">
        <v>404</v>
      </c>
      <c r="E92" s="290"/>
      <c r="F92" s="343"/>
      <c r="G92" s="290"/>
      <c r="H92" s="290"/>
      <c r="I92" s="255"/>
      <c r="J92" s="285"/>
      <c r="K92" s="345" t="s">
        <v>518</v>
      </c>
      <c r="L92" s="285"/>
      <c r="M92" s="123" t="s">
        <v>371</v>
      </c>
      <c r="N92" s="182">
        <v>3</v>
      </c>
      <c r="O92" s="182">
        <v>0</v>
      </c>
      <c r="P92" s="182">
        <v>0</v>
      </c>
      <c r="Q92" s="182">
        <v>2</v>
      </c>
      <c r="R92" s="182"/>
      <c r="S92" s="123">
        <f ca="1">+O92+P92+Q92+R92</f>
        <v>2</v>
      </c>
      <c r="T92" s="81">
        <f ca="1">+IF((S92/N92)&gt;100%,100%,(S92/N92))</f>
        <v>0.66666666666666663</v>
      </c>
      <c r="U92" s="182" t="s">
        <v>400</v>
      </c>
      <c r="V92" s="182" t="s">
        <v>332</v>
      </c>
      <c r="W92" s="182">
        <v>150</v>
      </c>
      <c r="X92" s="123"/>
      <c r="Y92" s="182" t="s">
        <v>385</v>
      </c>
      <c r="Z92" s="188" t="s">
        <v>333</v>
      </c>
      <c r="AA92" s="182"/>
      <c r="AB92" s="182"/>
      <c r="AC92" s="188" t="s">
        <v>338</v>
      </c>
      <c r="AD92" s="255"/>
      <c r="AE92" s="255"/>
      <c r="AF92" s="255"/>
      <c r="AG92" s="255"/>
      <c r="AH92" s="346"/>
      <c r="AI92" s="347"/>
      <c r="AJ92" s="347"/>
      <c r="AK92" s="347"/>
      <c r="AL92" s="347"/>
      <c r="AM92" s="255"/>
      <c r="AN92" s="348"/>
      <c r="AO92" s="290"/>
      <c r="AP92" s="347"/>
      <c r="AQ92" s="347"/>
      <c r="AR92" s="347"/>
      <c r="AS92" s="347"/>
      <c r="AT92" s="347"/>
      <c r="AU92" s="347"/>
      <c r="AV92" s="255"/>
      <c r="AW92" s="255"/>
      <c r="AX92" s="321"/>
      <c r="AY92" s="352"/>
      <c r="AZ92" s="321"/>
      <c r="BA92" s="352"/>
      <c r="BB92" s="133"/>
      <c r="BC92" s="133"/>
      <c r="BD92" s="133"/>
      <c r="BE92" s="133"/>
      <c r="BF92" s="133"/>
    </row>
    <row r="93" spans="1:58" ht="42.75">
      <c r="A93" s="277"/>
      <c r="B93" s="153" t="s">
        <v>402</v>
      </c>
      <c r="C93" s="185" t="s">
        <v>403</v>
      </c>
      <c r="D93" s="153" t="s">
        <v>404</v>
      </c>
      <c r="E93" s="290"/>
      <c r="F93" s="343"/>
      <c r="G93" s="290"/>
      <c r="H93" s="290"/>
      <c r="I93" s="255"/>
      <c r="J93" s="285"/>
      <c r="K93" s="345" t="s">
        <v>519</v>
      </c>
      <c r="L93" s="285"/>
      <c r="M93" s="123" t="s">
        <v>371</v>
      </c>
      <c r="N93" s="182">
        <v>4</v>
      </c>
      <c r="O93" s="182">
        <v>0</v>
      </c>
      <c r="P93" s="182">
        <v>0</v>
      </c>
      <c r="Q93" s="182">
        <v>2</v>
      </c>
      <c r="R93" s="182"/>
      <c r="S93" s="123">
        <f ca="1">+O93+P93+Q93+R93</f>
        <v>2</v>
      </c>
      <c r="T93" s="81">
        <f ca="1">+IF((S93/N93)&gt;100%,100%,(S93/N93))</f>
        <v>0.5</v>
      </c>
      <c r="U93" s="182" t="s">
        <v>400</v>
      </c>
      <c r="V93" s="182" t="s">
        <v>332</v>
      </c>
      <c r="W93" s="182">
        <v>150</v>
      </c>
      <c r="X93" s="123"/>
      <c r="Y93" s="182" t="s">
        <v>385</v>
      </c>
      <c r="Z93" s="188" t="s">
        <v>333</v>
      </c>
      <c r="AA93" s="182"/>
      <c r="AB93" s="182"/>
      <c r="AC93" s="188" t="s">
        <v>338</v>
      </c>
      <c r="AD93" s="255"/>
      <c r="AE93" s="255"/>
      <c r="AF93" s="255"/>
      <c r="AG93" s="255"/>
      <c r="AH93" s="346"/>
      <c r="AI93" s="347"/>
      <c r="AJ93" s="347"/>
      <c r="AK93" s="347"/>
      <c r="AL93" s="347"/>
      <c r="AM93" s="255"/>
      <c r="AN93" s="348"/>
      <c r="AO93" s="290"/>
      <c r="AP93" s="347"/>
      <c r="AQ93" s="347"/>
      <c r="AR93" s="347"/>
      <c r="AS93" s="347"/>
      <c r="AT93" s="347"/>
      <c r="AU93" s="347"/>
      <c r="AV93" s="255"/>
      <c r="AW93" s="255"/>
      <c r="AX93" s="321"/>
      <c r="AY93" s="352"/>
      <c r="AZ93" s="321"/>
      <c r="BA93" s="352"/>
      <c r="BB93" s="133"/>
      <c r="BC93" s="133"/>
      <c r="BD93" s="133"/>
      <c r="BE93" s="133"/>
      <c r="BF93" s="133"/>
    </row>
    <row r="94" spans="1:58" ht="42.75">
      <c r="A94" s="278"/>
      <c r="B94" s="153" t="s">
        <v>402</v>
      </c>
      <c r="C94" s="185" t="s">
        <v>403</v>
      </c>
      <c r="D94" s="153" t="s">
        <v>404</v>
      </c>
      <c r="E94" s="290"/>
      <c r="F94" s="343"/>
      <c r="G94" s="290"/>
      <c r="H94" s="290"/>
      <c r="I94" s="255"/>
      <c r="J94" s="285"/>
      <c r="K94" s="345" t="s">
        <v>520</v>
      </c>
      <c r="L94" s="285"/>
      <c r="M94" s="123" t="s">
        <v>371</v>
      </c>
      <c r="N94" s="182">
        <v>7</v>
      </c>
      <c r="O94" s="182">
        <v>0</v>
      </c>
      <c r="P94" s="182">
        <v>0</v>
      </c>
      <c r="Q94" s="182">
        <v>2</v>
      </c>
      <c r="R94" s="182"/>
      <c r="S94" s="123">
        <f ca="1">+O94+P94+Q94+R94</f>
        <v>2</v>
      </c>
      <c r="T94" s="81">
        <f ca="1">+IF((S94/N94)&gt;100%,100%,(S94/N94))</f>
        <v>0.2857142857142857</v>
      </c>
      <c r="U94" s="182" t="s">
        <v>400</v>
      </c>
      <c r="V94" s="182" t="s">
        <v>332</v>
      </c>
      <c r="W94" s="182">
        <v>150</v>
      </c>
      <c r="X94" s="123"/>
      <c r="Y94" s="182" t="s">
        <v>385</v>
      </c>
      <c r="Z94" s="188" t="s">
        <v>333</v>
      </c>
      <c r="AA94" s="182"/>
      <c r="AB94" s="182"/>
      <c r="AC94" s="188" t="s">
        <v>338</v>
      </c>
      <c r="AD94" s="255"/>
      <c r="AE94" s="255"/>
      <c r="AF94" s="255"/>
      <c r="AG94" s="255"/>
      <c r="AH94" s="346"/>
      <c r="AI94" s="347"/>
      <c r="AJ94" s="347"/>
      <c r="AK94" s="347"/>
      <c r="AL94" s="347"/>
      <c r="AM94" s="255"/>
      <c r="AN94" s="348"/>
      <c r="AO94" s="290"/>
      <c r="AP94" s="347"/>
      <c r="AQ94" s="347"/>
      <c r="AR94" s="347"/>
      <c r="AS94" s="347"/>
      <c r="AT94" s="347"/>
      <c r="AU94" s="347"/>
      <c r="AV94" s="255"/>
      <c r="AW94" s="255"/>
      <c r="AX94" s="321"/>
      <c r="AY94" s="352"/>
      <c r="AZ94" s="321"/>
      <c r="BA94" s="352"/>
      <c r="BB94" s="133"/>
      <c r="BC94" s="133"/>
      <c r="BD94" s="133"/>
      <c r="BE94" s="133"/>
      <c r="BF94" s="133"/>
    </row>
    <row r="95" spans="1:58" ht="42.75">
      <c r="A95" s="276" t="s">
        <v>401</v>
      </c>
      <c r="B95" s="153" t="s">
        <v>402</v>
      </c>
      <c r="C95" s="185" t="s">
        <v>403</v>
      </c>
      <c r="D95" s="153" t="s">
        <v>404</v>
      </c>
      <c r="E95" s="290"/>
      <c r="F95" s="343"/>
      <c r="G95" s="290"/>
      <c r="H95" s="290"/>
      <c r="I95" s="255"/>
      <c r="J95" s="285"/>
      <c r="K95" s="345" t="s">
        <v>521</v>
      </c>
      <c r="L95" s="285"/>
      <c r="M95" s="123" t="s">
        <v>371</v>
      </c>
      <c r="N95" s="182">
        <v>8</v>
      </c>
      <c r="O95" s="182">
        <v>0</v>
      </c>
      <c r="P95" s="182">
        <v>0</v>
      </c>
      <c r="Q95" s="182">
        <v>2</v>
      </c>
      <c r="R95" s="182"/>
      <c r="S95" s="123">
        <f ca="1">+O95+P95+Q95+R95</f>
        <v>2</v>
      </c>
      <c r="T95" s="81">
        <f ca="1">+IF((S95/N95)&gt;100%,100%,(S95/N95))</f>
        <v>0.25</v>
      </c>
      <c r="U95" s="182" t="s">
        <v>400</v>
      </c>
      <c r="V95" s="182" t="s">
        <v>332</v>
      </c>
      <c r="W95" s="182">
        <v>150</v>
      </c>
      <c r="X95" s="123"/>
      <c r="Y95" s="182" t="s">
        <v>385</v>
      </c>
      <c r="Z95" s="188" t="s">
        <v>333</v>
      </c>
      <c r="AA95" s="182"/>
      <c r="AB95" s="182"/>
      <c r="AC95" s="188" t="s">
        <v>338</v>
      </c>
      <c r="AD95" s="255"/>
      <c r="AE95" s="255"/>
      <c r="AF95" s="255"/>
      <c r="AG95" s="255"/>
      <c r="AH95" s="346"/>
      <c r="AI95" s="347"/>
      <c r="AJ95" s="347"/>
      <c r="AK95" s="347"/>
      <c r="AL95" s="347"/>
      <c r="AM95" s="255"/>
      <c r="AN95" s="348"/>
      <c r="AO95" s="290"/>
      <c r="AP95" s="347"/>
      <c r="AQ95" s="347"/>
      <c r="AR95" s="347"/>
      <c r="AS95" s="347"/>
      <c r="AT95" s="347"/>
      <c r="AU95" s="347"/>
      <c r="AV95" s="255"/>
      <c r="AW95" s="255"/>
      <c r="AX95" s="321"/>
      <c r="AY95" s="352"/>
      <c r="AZ95" s="321"/>
      <c r="BA95" s="352"/>
      <c r="BB95" s="133"/>
      <c r="BC95" s="133"/>
      <c r="BD95" s="133"/>
      <c r="BE95" s="133"/>
      <c r="BF95" s="133"/>
    </row>
    <row r="96" spans="1:58" ht="42.75">
      <c r="A96" s="277"/>
      <c r="B96" s="153" t="s">
        <v>402</v>
      </c>
      <c r="C96" s="185" t="s">
        <v>403</v>
      </c>
      <c r="D96" s="153" t="s">
        <v>404</v>
      </c>
      <c r="E96" s="290"/>
      <c r="F96" s="343"/>
      <c r="G96" s="290"/>
      <c r="H96" s="290"/>
      <c r="I96" s="255"/>
      <c r="J96" s="285"/>
      <c r="K96" s="188" t="s">
        <v>522</v>
      </c>
      <c r="L96" s="285"/>
      <c r="M96" s="123" t="s">
        <v>371</v>
      </c>
      <c r="N96" s="182">
        <v>10</v>
      </c>
      <c r="O96" s="182">
        <v>0</v>
      </c>
      <c r="P96" s="182">
        <v>0</v>
      </c>
      <c r="Q96" s="182">
        <v>2</v>
      </c>
      <c r="R96" s="182"/>
      <c r="S96" s="123">
        <f ca="1">+O96+P96+Q96+R96</f>
        <v>2</v>
      </c>
      <c r="T96" s="81">
        <f ca="1">+IF((S96/N96)&gt;100%,100%,(S96/N96))</f>
        <v>0.2</v>
      </c>
      <c r="U96" s="182" t="s">
        <v>400</v>
      </c>
      <c r="V96" s="182" t="s">
        <v>332</v>
      </c>
      <c r="W96" s="182">
        <v>150</v>
      </c>
      <c r="X96" s="123"/>
      <c r="Y96" s="182" t="s">
        <v>385</v>
      </c>
      <c r="Z96" s="188" t="s">
        <v>333</v>
      </c>
      <c r="AA96" s="182"/>
      <c r="AB96" s="182"/>
      <c r="AC96" s="188" t="s">
        <v>338</v>
      </c>
      <c r="AD96" s="255"/>
      <c r="AE96" s="255"/>
      <c r="AF96" s="255"/>
      <c r="AG96" s="255"/>
      <c r="AH96" s="346"/>
      <c r="AI96" s="347"/>
      <c r="AJ96" s="347"/>
      <c r="AK96" s="347"/>
      <c r="AL96" s="347"/>
      <c r="AM96" s="255"/>
      <c r="AN96" s="348"/>
      <c r="AO96" s="290"/>
      <c r="AP96" s="347"/>
      <c r="AQ96" s="347"/>
      <c r="AR96" s="347"/>
      <c r="AS96" s="347"/>
      <c r="AT96" s="347"/>
      <c r="AU96" s="347"/>
      <c r="AV96" s="255"/>
      <c r="AW96" s="255"/>
      <c r="AX96" s="321"/>
      <c r="AY96" s="352"/>
      <c r="AZ96" s="321"/>
      <c r="BA96" s="352"/>
      <c r="BB96" s="133"/>
      <c r="BC96" s="133"/>
      <c r="BD96" s="133"/>
      <c r="BE96" s="133"/>
      <c r="BF96" s="133"/>
    </row>
    <row r="97" spans="1:58" ht="42.75">
      <c r="A97" s="278"/>
      <c r="B97" s="153" t="s">
        <v>402</v>
      </c>
      <c r="C97" s="185" t="s">
        <v>403</v>
      </c>
      <c r="D97" s="153" t="s">
        <v>404</v>
      </c>
      <c r="E97" s="290"/>
      <c r="F97" s="343"/>
      <c r="G97" s="290"/>
      <c r="H97" s="290"/>
      <c r="I97" s="255"/>
      <c r="J97" s="285"/>
      <c r="K97" s="182" t="s">
        <v>523</v>
      </c>
      <c r="L97" s="285"/>
      <c r="M97" s="123" t="s">
        <v>371</v>
      </c>
      <c r="N97" s="182">
        <v>10</v>
      </c>
      <c r="O97" s="182">
        <v>0</v>
      </c>
      <c r="P97" s="182">
        <v>0</v>
      </c>
      <c r="Q97" s="182">
        <v>2</v>
      </c>
      <c r="R97" s="182"/>
      <c r="S97" s="123">
        <f ca="1">+O97+P97+Q97+R97</f>
        <v>2</v>
      </c>
      <c r="T97" s="81">
        <f ca="1">+IF((S97/N97)&gt;100%,100%,(S97/N97))</f>
        <v>0.2</v>
      </c>
      <c r="U97" s="182" t="s">
        <v>400</v>
      </c>
      <c r="V97" s="182" t="s">
        <v>332</v>
      </c>
      <c r="W97" s="182">
        <v>150</v>
      </c>
      <c r="X97" s="123"/>
      <c r="Y97" s="182" t="s">
        <v>385</v>
      </c>
      <c r="Z97" s="188" t="s">
        <v>333</v>
      </c>
      <c r="AA97" s="182"/>
      <c r="AB97" s="182"/>
      <c r="AC97" s="188" t="s">
        <v>338</v>
      </c>
      <c r="AD97" s="255"/>
      <c r="AE97" s="255"/>
      <c r="AF97" s="255"/>
      <c r="AG97" s="255"/>
      <c r="AH97" s="346"/>
      <c r="AI97" s="347"/>
      <c r="AJ97" s="347"/>
      <c r="AK97" s="347"/>
      <c r="AL97" s="347"/>
      <c r="AM97" s="255"/>
      <c r="AN97" s="348"/>
      <c r="AO97" s="290"/>
      <c r="AP97" s="347"/>
      <c r="AQ97" s="347"/>
      <c r="AR97" s="347"/>
      <c r="AS97" s="347"/>
      <c r="AT97" s="347"/>
      <c r="AU97" s="347"/>
      <c r="AV97" s="255"/>
      <c r="AW97" s="255"/>
      <c r="AX97" s="321"/>
      <c r="AY97" s="352"/>
      <c r="AZ97" s="321"/>
      <c r="BA97" s="352"/>
      <c r="BB97" s="133"/>
      <c r="BC97" s="133"/>
      <c r="BD97" s="133"/>
      <c r="BE97" s="133"/>
      <c r="BF97" s="133"/>
    </row>
    <row r="98" spans="1:58" ht="42.75">
      <c r="A98" s="276" t="s">
        <v>401</v>
      </c>
      <c r="B98" s="153" t="s">
        <v>402</v>
      </c>
      <c r="C98" s="185" t="s">
        <v>403</v>
      </c>
      <c r="D98" s="153" t="s">
        <v>404</v>
      </c>
      <c r="E98" s="290"/>
      <c r="F98" s="343"/>
      <c r="G98" s="290"/>
      <c r="H98" s="290"/>
      <c r="I98" s="255"/>
      <c r="J98" s="285"/>
      <c r="K98" s="188" t="s">
        <v>524</v>
      </c>
      <c r="L98" s="285"/>
      <c r="M98" s="123" t="s">
        <v>371</v>
      </c>
      <c r="N98" s="182">
        <v>4</v>
      </c>
      <c r="O98" s="182">
        <v>0</v>
      </c>
      <c r="P98" s="182">
        <v>0</v>
      </c>
      <c r="Q98" s="182">
        <v>2</v>
      </c>
      <c r="R98" s="182"/>
      <c r="S98" s="123">
        <f ca="1">+O98+P98+Q98+R98</f>
        <v>2</v>
      </c>
      <c r="T98" s="81">
        <f ca="1">+IF((S98/N98)&gt;100%,100%,(S98/N98))</f>
        <v>0.5</v>
      </c>
      <c r="U98" s="182" t="s">
        <v>400</v>
      </c>
      <c r="V98" s="182" t="s">
        <v>332</v>
      </c>
      <c r="W98" s="182">
        <v>150</v>
      </c>
      <c r="X98" s="123"/>
      <c r="Y98" s="182" t="s">
        <v>385</v>
      </c>
      <c r="Z98" s="188" t="s">
        <v>333</v>
      </c>
      <c r="AA98" s="182"/>
      <c r="AB98" s="182"/>
      <c r="AC98" s="188" t="s">
        <v>338</v>
      </c>
      <c r="AD98" s="255"/>
      <c r="AE98" s="255"/>
      <c r="AF98" s="255"/>
      <c r="AG98" s="255"/>
      <c r="AH98" s="346"/>
      <c r="AI98" s="347"/>
      <c r="AJ98" s="347"/>
      <c r="AK98" s="347"/>
      <c r="AL98" s="347"/>
      <c r="AM98" s="255"/>
      <c r="AN98" s="348"/>
      <c r="AO98" s="290"/>
      <c r="AP98" s="347"/>
      <c r="AQ98" s="347"/>
      <c r="AR98" s="347"/>
      <c r="AS98" s="347"/>
      <c r="AT98" s="347"/>
      <c r="AU98" s="347"/>
      <c r="AV98" s="255"/>
      <c r="AW98" s="255"/>
      <c r="AX98" s="321"/>
      <c r="AY98" s="352"/>
      <c r="AZ98" s="321"/>
      <c r="BA98" s="352"/>
      <c r="BB98" s="133"/>
      <c r="BC98" s="133"/>
      <c r="BD98" s="133"/>
      <c r="BE98" s="133"/>
      <c r="BF98" s="133"/>
    </row>
    <row r="99" spans="1:58" ht="42.75">
      <c r="A99" s="277"/>
      <c r="B99" s="153" t="s">
        <v>402</v>
      </c>
      <c r="C99" s="185" t="s">
        <v>403</v>
      </c>
      <c r="D99" s="153" t="s">
        <v>404</v>
      </c>
      <c r="E99" s="290"/>
      <c r="F99" s="343"/>
      <c r="G99" s="290"/>
      <c r="H99" s="290"/>
      <c r="I99" s="255"/>
      <c r="J99" s="285"/>
      <c r="K99" s="188" t="s">
        <v>525</v>
      </c>
      <c r="L99" s="285"/>
      <c r="M99" s="123" t="s">
        <v>371</v>
      </c>
      <c r="N99" s="182">
        <v>3</v>
      </c>
      <c r="O99" s="182">
        <v>0</v>
      </c>
      <c r="P99" s="182">
        <v>0</v>
      </c>
      <c r="Q99" s="182">
        <v>2</v>
      </c>
      <c r="R99" s="182"/>
      <c r="S99" s="123">
        <f ca="1">+O99+P99+Q99+R99</f>
        <v>2</v>
      </c>
      <c r="T99" s="81">
        <f ca="1">+IF((S99/N99)&gt;100%,100%,(S99/N99))</f>
        <v>0.66666666666666663</v>
      </c>
      <c r="U99" s="182" t="s">
        <v>400</v>
      </c>
      <c r="V99" s="182" t="s">
        <v>332</v>
      </c>
      <c r="W99" s="182">
        <v>150</v>
      </c>
      <c r="X99" s="123"/>
      <c r="Y99" s="182" t="s">
        <v>385</v>
      </c>
      <c r="Z99" s="188" t="s">
        <v>333</v>
      </c>
      <c r="AA99" s="182"/>
      <c r="AB99" s="182"/>
      <c r="AC99" s="188" t="s">
        <v>338</v>
      </c>
      <c r="AD99" s="255"/>
      <c r="AE99" s="255"/>
      <c r="AF99" s="255"/>
      <c r="AG99" s="255"/>
      <c r="AH99" s="346"/>
      <c r="AI99" s="347">
        <v>0</v>
      </c>
      <c r="AJ99" s="347">
        <v>0</v>
      </c>
      <c r="AK99" s="347">
        <v>198000000000</v>
      </c>
      <c r="AL99" s="347">
        <v>0</v>
      </c>
      <c r="AM99" s="255"/>
      <c r="AN99" s="255" t="s">
        <v>535</v>
      </c>
      <c r="AO99" s="290"/>
      <c r="AP99" s="347">
        <v>0</v>
      </c>
      <c r="AQ99" s="347">
        <v>0</v>
      </c>
      <c r="AR99" s="347">
        <v>0</v>
      </c>
      <c r="AS99" s="347">
        <v>0</v>
      </c>
      <c r="AT99" s="347">
        <v>0</v>
      </c>
      <c r="AU99" s="347">
        <v>0</v>
      </c>
      <c r="AV99" s="255"/>
      <c r="AW99" s="255"/>
      <c r="AX99" s="321"/>
      <c r="AY99" s="352"/>
      <c r="AZ99" s="321"/>
      <c r="BA99" s="352"/>
      <c r="BB99" s="133"/>
      <c r="BC99" s="133"/>
      <c r="BD99" s="133"/>
      <c r="BE99" s="133"/>
      <c r="BF99" s="133"/>
    </row>
    <row r="100" spans="1:58" ht="42.75">
      <c r="A100" s="278"/>
      <c r="B100" s="153" t="s">
        <v>402</v>
      </c>
      <c r="C100" s="185" t="s">
        <v>403</v>
      </c>
      <c r="D100" s="153" t="s">
        <v>404</v>
      </c>
      <c r="E100" s="290"/>
      <c r="F100" s="343"/>
      <c r="G100" s="290"/>
      <c r="H100" s="290"/>
      <c r="I100" s="255"/>
      <c r="J100" s="285"/>
      <c r="K100" s="188" t="s">
        <v>526</v>
      </c>
      <c r="L100" s="285"/>
      <c r="M100" s="123" t="s">
        <v>371</v>
      </c>
      <c r="N100" s="182">
        <v>5</v>
      </c>
      <c r="O100" s="182">
        <v>0</v>
      </c>
      <c r="P100" s="182">
        <v>0</v>
      </c>
      <c r="Q100" s="182">
        <v>2</v>
      </c>
      <c r="R100" s="182"/>
      <c r="S100" s="123">
        <f ca="1">+O100+P100+Q100+R100</f>
        <v>2</v>
      </c>
      <c r="T100" s="81">
        <f ca="1">+IF((S100/N100)&gt;100%,100%,(S100/N100))</f>
        <v>0.4</v>
      </c>
      <c r="U100" s="182" t="s">
        <v>400</v>
      </c>
      <c r="V100" s="182" t="s">
        <v>332</v>
      </c>
      <c r="W100" s="182">
        <v>150</v>
      </c>
      <c r="X100" s="123"/>
      <c r="Y100" s="182" t="s">
        <v>385</v>
      </c>
      <c r="Z100" s="188" t="s">
        <v>333</v>
      </c>
      <c r="AA100" s="182"/>
      <c r="AB100" s="182"/>
      <c r="AC100" s="188" t="s">
        <v>338</v>
      </c>
      <c r="AD100" s="255"/>
      <c r="AE100" s="255"/>
      <c r="AF100" s="255"/>
      <c r="AG100" s="255"/>
      <c r="AH100" s="346"/>
      <c r="AI100" s="347"/>
      <c r="AJ100" s="347"/>
      <c r="AK100" s="347"/>
      <c r="AL100" s="347"/>
      <c r="AM100" s="255"/>
      <c r="AN100" s="255"/>
      <c r="AO100" s="290"/>
      <c r="AP100" s="347"/>
      <c r="AQ100" s="347"/>
      <c r="AR100" s="347"/>
      <c r="AS100" s="347"/>
      <c r="AT100" s="347"/>
      <c r="AU100" s="347"/>
      <c r="AV100" s="255"/>
      <c r="AW100" s="255"/>
      <c r="AX100" s="321"/>
      <c r="AY100" s="352"/>
      <c r="AZ100" s="321"/>
      <c r="BA100" s="352"/>
      <c r="BB100" s="133"/>
      <c r="BC100" s="133"/>
      <c r="BD100" s="133"/>
      <c r="BE100" s="133"/>
      <c r="BF100" s="133"/>
    </row>
    <row r="101" spans="1:58" ht="42.75">
      <c r="A101" s="276" t="s">
        <v>401</v>
      </c>
      <c r="B101" s="153" t="s">
        <v>402</v>
      </c>
      <c r="C101" s="185" t="s">
        <v>403</v>
      </c>
      <c r="D101" s="153" t="s">
        <v>404</v>
      </c>
      <c r="E101" s="290"/>
      <c r="F101" s="343"/>
      <c r="G101" s="290"/>
      <c r="H101" s="290"/>
      <c r="I101" s="255"/>
      <c r="J101" s="285"/>
      <c r="K101" s="182" t="s">
        <v>527</v>
      </c>
      <c r="L101" s="285"/>
      <c r="M101" s="123" t="s">
        <v>371</v>
      </c>
      <c r="N101" s="182">
        <v>5</v>
      </c>
      <c r="O101" s="182">
        <v>0</v>
      </c>
      <c r="P101" s="182">
        <v>0</v>
      </c>
      <c r="Q101" s="182">
        <v>2</v>
      </c>
      <c r="R101" s="182"/>
      <c r="S101" s="123">
        <f ca="1">+O101+P101+Q101+R101</f>
        <v>2</v>
      </c>
      <c r="T101" s="81">
        <f ca="1">+IF((S101/N101)&gt;100%,100%,(S101/N101))</f>
        <v>0.4</v>
      </c>
      <c r="U101" s="182" t="s">
        <v>400</v>
      </c>
      <c r="V101" s="182" t="s">
        <v>332</v>
      </c>
      <c r="W101" s="182">
        <v>150</v>
      </c>
      <c r="X101" s="123"/>
      <c r="Y101" s="182" t="s">
        <v>385</v>
      </c>
      <c r="Z101" s="188" t="s">
        <v>333</v>
      </c>
      <c r="AA101" s="182"/>
      <c r="AB101" s="182"/>
      <c r="AC101" s="188" t="s">
        <v>338</v>
      </c>
      <c r="AD101" s="255"/>
      <c r="AE101" s="255"/>
      <c r="AF101" s="255"/>
      <c r="AG101" s="255"/>
      <c r="AH101" s="346"/>
      <c r="AI101" s="347"/>
      <c r="AJ101" s="347"/>
      <c r="AK101" s="347"/>
      <c r="AL101" s="347"/>
      <c r="AM101" s="255"/>
      <c r="AN101" s="255"/>
      <c r="AO101" s="290"/>
      <c r="AP101" s="347"/>
      <c r="AQ101" s="347"/>
      <c r="AR101" s="347"/>
      <c r="AS101" s="347"/>
      <c r="AT101" s="347"/>
      <c r="AU101" s="347"/>
      <c r="AV101" s="255"/>
      <c r="AW101" s="255"/>
      <c r="AX101" s="321"/>
      <c r="AY101" s="352"/>
      <c r="AZ101" s="321"/>
      <c r="BA101" s="352"/>
      <c r="BB101" s="133"/>
      <c r="BC101" s="133"/>
      <c r="BD101" s="133"/>
      <c r="BE101" s="133"/>
      <c r="BF101" s="133"/>
    </row>
    <row r="102" spans="1:58" ht="42.75">
      <c r="A102" s="277"/>
      <c r="B102" s="153" t="s">
        <v>402</v>
      </c>
      <c r="C102" s="185" t="s">
        <v>403</v>
      </c>
      <c r="D102" s="153" t="s">
        <v>404</v>
      </c>
      <c r="E102" s="290"/>
      <c r="F102" s="343"/>
      <c r="G102" s="290"/>
      <c r="H102" s="290"/>
      <c r="I102" s="255"/>
      <c r="J102" s="285"/>
      <c r="K102" s="182" t="s">
        <v>528</v>
      </c>
      <c r="L102" s="285"/>
      <c r="M102" s="123" t="s">
        <v>371</v>
      </c>
      <c r="N102" s="182">
        <v>3</v>
      </c>
      <c r="O102" s="182">
        <v>0</v>
      </c>
      <c r="P102" s="182">
        <v>0</v>
      </c>
      <c r="Q102" s="182">
        <v>2</v>
      </c>
      <c r="R102" s="182"/>
      <c r="S102" s="123">
        <f ca="1">+O102+P102+Q102+R102</f>
        <v>2</v>
      </c>
      <c r="T102" s="81">
        <f ca="1">+IF((S102/N102)&gt;100%,100%,(S102/N102))</f>
        <v>0.66666666666666663</v>
      </c>
      <c r="U102" s="182" t="s">
        <v>400</v>
      </c>
      <c r="V102" s="182" t="s">
        <v>332</v>
      </c>
      <c r="W102" s="182">
        <v>150</v>
      </c>
      <c r="X102" s="123"/>
      <c r="Y102" s="182" t="s">
        <v>385</v>
      </c>
      <c r="Z102" s="188" t="s">
        <v>333</v>
      </c>
      <c r="AA102" s="182"/>
      <c r="AB102" s="182"/>
      <c r="AC102" s="188" t="s">
        <v>338</v>
      </c>
      <c r="AD102" s="255"/>
      <c r="AE102" s="255"/>
      <c r="AF102" s="255"/>
      <c r="AG102" s="255"/>
      <c r="AH102" s="346"/>
      <c r="AI102" s="347"/>
      <c r="AJ102" s="347"/>
      <c r="AK102" s="347"/>
      <c r="AL102" s="347"/>
      <c r="AM102" s="255"/>
      <c r="AN102" s="255"/>
      <c r="AO102" s="290"/>
      <c r="AP102" s="347"/>
      <c r="AQ102" s="347"/>
      <c r="AR102" s="347"/>
      <c r="AS102" s="347"/>
      <c r="AT102" s="347"/>
      <c r="AU102" s="347"/>
      <c r="AV102" s="255"/>
      <c r="AW102" s="255"/>
      <c r="AX102" s="321"/>
      <c r="AY102" s="352"/>
      <c r="AZ102" s="321"/>
      <c r="BA102" s="352"/>
      <c r="BB102" s="133"/>
      <c r="BC102" s="133"/>
      <c r="BD102" s="133"/>
      <c r="BE102" s="133"/>
      <c r="BF102" s="133"/>
    </row>
    <row r="103" spans="1:58" ht="57">
      <c r="A103" s="278"/>
      <c r="B103" s="153" t="s">
        <v>402</v>
      </c>
      <c r="C103" s="185" t="s">
        <v>403</v>
      </c>
      <c r="D103" s="153" t="s">
        <v>404</v>
      </c>
      <c r="E103" s="290"/>
      <c r="F103" s="343"/>
      <c r="G103" s="290"/>
      <c r="H103" s="290"/>
      <c r="I103" s="255"/>
      <c r="J103" s="285"/>
      <c r="K103" s="188" t="s">
        <v>529</v>
      </c>
      <c r="L103" s="285"/>
      <c r="M103" s="123" t="s">
        <v>371</v>
      </c>
      <c r="N103" s="182">
        <v>1</v>
      </c>
      <c r="O103" s="182">
        <v>0</v>
      </c>
      <c r="P103" s="182">
        <v>0</v>
      </c>
      <c r="Q103" s="182">
        <v>1</v>
      </c>
      <c r="R103" s="182"/>
      <c r="S103" s="123">
        <f ca="1">+O103+P103+Q103+R103</f>
        <v>1</v>
      </c>
      <c r="T103" s="81">
        <f ca="1">+IF((S103/N103)&gt;100%,100%,(S103/N103))</f>
        <v>1</v>
      </c>
      <c r="U103" s="182" t="s">
        <v>400</v>
      </c>
      <c r="V103" s="182" t="s">
        <v>332</v>
      </c>
      <c r="W103" s="182">
        <v>150</v>
      </c>
      <c r="X103" s="123"/>
      <c r="Y103" s="182" t="s">
        <v>385</v>
      </c>
      <c r="Z103" s="188" t="s">
        <v>333</v>
      </c>
      <c r="AA103" s="182"/>
      <c r="AB103" s="182"/>
      <c r="AC103" s="188" t="s">
        <v>338</v>
      </c>
      <c r="AD103" s="255"/>
      <c r="AE103" s="255"/>
      <c r="AF103" s="255"/>
      <c r="AG103" s="255"/>
      <c r="AH103" s="346"/>
      <c r="AI103" s="347"/>
      <c r="AJ103" s="347"/>
      <c r="AK103" s="347"/>
      <c r="AL103" s="347"/>
      <c r="AM103" s="255"/>
      <c r="AN103" s="255"/>
      <c r="AO103" s="290"/>
      <c r="AP103" s="347"/>
      <c r="AQ103" s="347"/>
      <c r="AR103" s="347"/>
      <c r="AS103" s="347"/>
      <c r="AT103" s="347"/>
      <c r="AU103" s="347"/>
      <c r="AV103" s="255"/>
      <c r="AW103" s="255"/>
      <c r="AX103" s="321"/>
      <c r="AY103" s="352"/>
      <c r="AZ103" s="321"/>
      <c r="BA103" s="352"/>
      <c r="BB103" s="133"/>
      <c r="BC103" s="133"/>
      <c r="BD103" s="133"/>
      <c r="BE103" s="133"/>
      <c r="BF103" s="133"/>
    </row>
    <row r="104" spans="1:58" ht="42.75">
      <c r="A104" s="276" t="s">
        <v>401</v>
      </c>
      <c r="B104" s="153" t="s">
        <v>402</v>
      </c>
      <c r="C104" s="185" t="s">
        <v>403</v>
      </c>
      <c r="D104" s="153" t="s">
        <v>404</v>
      </c>
      <c r="E104" s="290"/>
      <c r="F104" s="343"/>
      <c r="G104" s="290"/>
      <c r="H104" s="290"/>
      <c r="I104" s="255"/>
      <c r="J104" s="285"/>
      <c r="K104" s="345" t="s">
        <v>530</v>
      </c>
      <c r="L104" s="285"/>
      <c r="M104" s="123" t="s">
        <v>371</v>
      </c>
      <c r="N104" s="182">
        <v>1</v>
      </c>
      <c r="O104" s="182">
        <v>0</v>
      </c>
      <c r="P104" s="182">
        <v>0</v>
      </c>
      <c r="Q104" s="182">
        <v>1</v>
      </c>
      <c r="R104" s="182"/>
      <c r="S104" s="123">
        <f ca="1">+O104+P104+Q104+R104</f>
        <v>1</v>
      </c>
      <c r="T104" s="81">
        <f ca="1">+IF((S104/N104)&gt;100%,100%,(S104/N104))</f>
        <v>1</v>
      </c>
      <c r="U104" s="182" t="s">
        <v>400</v>
      </c>
      <c r="V104" s="182" t="s">
        <v>332</v>
      </c>
      <c r="W104" s="182">
        <v>150</v>
      </c>
      <c r="X104" s="123"/>
      <c r="Y104" s="182" t="s">
        <v>385</v>
      </c>
      <c r="Z104" s="188" t="s">
        <v>333</v>
      </c>
      <c r="AA104" s="182"/>
      <c r="AB104" s="182"/>
      <c r="AC104" s="188" t="s">
        <v>338</v>
      </c>
      <c r="AD104" s="255"/>
      <c r="AE104" s="255"/>
      <c r="AF104" s="255"/>
      <c r="AG104" s="255"/>
      <c r="AH104" s="346"/>
      <c r="AI104" s="347"/>
      <c r="AJ104" s="347"/>
      <c r="AK104" s="347"/>
      <c r="AL104" s="347"/>
      <c r="AM104" s="255"/>
      <c r="AN104" s="255"/>
      <c r="AO104" s="290"/>
      <c r="AP104" s="347"/>
      <c r="AQ104" s="347"/>
      <c r="AR104" s="347"/>
      <c r="AS104" s="347"/>
      <c r="AT104" s="347"/>
      <c r="AU104" s="347"/>
      <c r="AV104" s="255"/>
      <c r="AW104" s="255"/>
      <c r="AX104" s="321"/>
      <c r="AY104" s="352"/>
      <c r="AZ104" s="321"/>
      <c r="BA104" s="352"/>
      <c r="BB104" s="133"/>
      <c r="BC104" s="133"/>
      <c r="BD104" s="133"/>
      <c r="BE104" s="133"/>
      <c r="BF104" s="133"/>
    </row>
    <row r="105" spans="1:58" ht="42.75">
      <c r="A105" s="277"/>
      <c r="B105" s="153" t="s">
        <v>402</v>
      </c>
      <c r="C105" s="185" t="s">
        <v>403</v>
      </c>
      <c r="D105" s="153" t="s">
        <v>404</v>
      </c>
      <c r="E105" s="290"/>
      <c r="F105" s="343"/>
      <c r="G105" s="290"/>
      <c r="H105" s="290"/>
      <c r="I105" s="255"/>
      <c r="J105" s="285"/>
      <c r="K105" s="345" t="s">
        <v>531</v>
      </c>
      <c r="L105" s="285"/>
      <c r="M105" s="123" t="s">
        <v>371</v>
      </c>
      <c r="N105" s="182">
        <v>5</v>
      </c>
      <c r="O105" s="182">
        <v>0</v>
      </c>
      <c r="P105" s="182">
        <v>0</v>
      </c>
      <c r="Q105" s="182">
        <v>2</v>
      </c>
      <c r="R105" s="182"/>
      <c r="S105" s="123">
        <f ca="1">+O105+P105+Q105+R105</f>
        <v>2</v>
      </c>
      <c r="T105" s="81">
        <f ca="1">+IF((S105/N105)&gt;100%,100%,(S105/N105))</f>
        <v>0.4</v>
      </c>
      <c r="U105" s="182" t="s">
        <v>400</v>
      </c>
      <c r="V105" s="182" t="s">
        <v>332</v>
      </c>
      <c r="W105" s="182">
        <v>150</v>
      </c>
      <c r="X105" s="123"/>
      <c r="Y105" s="182" t="s">
        <v>385</v>
      </c>
      <c r="Z105" s="188" t="s">
        <v>333</v>
      </c>
      <c r="AA105" s="182"/>
      <c r="AB105" s="182"/>
      <c r="AC105" s="188" t="s">
        <v>338</v>
      </c>
      <c r="AD105" s="255"/>
      <c r="AE105" s="255"/>
      <c r="AF105" s="255"/>
      <c r="AG105" s="255"/>
      <c r="AH105" s="346"/>
      <c r="AI105" s="347"/>
      <c r="AJ105" s="347"/>
      <c r="AK105" s="347"/>
      <c r="AL105" s="347"/>
      <c r="AM105" s="255"/>
      <c r="AN105" s="255"/>
      <c r="AO105" s="290"/>
      <c r="AP105" s="347"/>
      <c r="AQ105" s="347"/>
      <c r="AR105" s="347"/>
      <c r="AS105" s="347"/>
      <c r="AT105" s="347"/>
      <c r="AU105" s="347"/>
      <c r="AV105" s="255"/>
      <c r="AW105" s="255"/>
      <c r="AX105" s="321"/>
      <c r="AY105" s="352"/>
      <c r="AZ105" s="321"/>
      <c r="BA105" s="352"/>
      <c r="BB105" s="133"/>
      <c r="BC105" s="133"/>
      <c r="BD105" s="133"/>
      <c r="BE105" s="133"/>
      <c r="BF105" s="133"/>
    </row>
    <row r="106" spans="1:58" ht="42.75">
      <c r="A106" s="278"/>
      <c r="B106" s="153" t="s">
        <v>402</v>
      </c>
      <c r="C106" s="185" t="s">
        <v>403</v>
      </c>
      <c r="D106" s="153" t="s">
        <v>404</v>
      </c>
      <c r="E106" s="290"/>
      <c r="F106" s="343"/>
      <c r="G106" s="290"/>
      <c r="H106" s="290"/>
      <c r="I106" s="255"/>
      <c r="J106" s="286"/>
      <c r="K106" s="345" t="s">
        <v>532</v>
      </c>
      <c r="L106" s="285"/>
      <c r="M106" s="123" t="s">
        <v>371</v>
      </c>
      <c r="N106" s="182">
        <v>6</v>
      </c>
      <c r="O106" s="182">
        <v>0</v>
      </c>
      <c r="P106" s="182">
        <v>0</v>
      </c>
      <c r="Q106" s="182">
        <v>2</v>
      </c>
      <c r="R106" s="182"/>
      <c r="S106" s="123">
        <f ca="1">+O106+P106+Q106+R106</f>
        <v>2</v>
      </c>
      <c r="T106" s="81">
        <f ca="1">+IF((S106/N106)&gt;100%,100%,(S106/N106))</f>
        <v>0.33333333333333331</v>
      </c>
      <c r="U106" s="182" t="s">
        <v>400</v>
      </c>
      <c r="V106" s="182" t="s">
        <v>332</v>
      </c>
      <c r="W106" s="182">
        <v>150</v>
      </c>
      <c r="X106" s="123"/>
      <c r="Y106" s="182" t="s">
        <v>385</v>
      </c>
      <c r="Z106" s="188" t="s">
        <v>333</v>
      </c>
      <c r="AA106" s="182"/>
      <c r="AB106" s="182"/>
      <c r="AC106" s="188" t="s">
        <v>338</v>
      </c>
      <c r="AD106" s="255"/>
      <c r="AE106" s="255"/>
      <c r="AF106" s="255"/>
      <c r="AG106" s="255"/>
      <c r="AH106" s="346"/>
      <c r="AI106" s="347"/>
      <c r="AJ106" s="347"/>
      <c r="AK106" s="347"/>
      <c r="AL106" s="347"/>
      <c r="AM106" s="255"/>
      <c r="AN106" s="255"/>
      <c r="AO106" s="290"/>
      <c r="AP106" s="347"/>
      <c r="AQ106" s="347"/>
      <c r="AR106" s="347"/>
      <c r="AS106" s="347"/>
      <c r="AT106" s="347"/>
      <c r="AU106" s="347"/>
      <c r="AV106" s="255"/>
      <c r="AW106" s="255"/>
      <c r="AX106" s="321"/>
      <c r="AY106" s="352"/>
      <c r="AZ106" s="321"/>
      <c r="BA106" s="352"/>
      <c r="BB106" s="133"/>
      <c r="BC106" s="133"/>
      <c r="BD106" s="133"/>
      <c r="BE106" s="133"/>
      <c r="BF106" s="133"/>
    </row>
    <row r="107" spans="1:58" ht="60" customHeight="1" thickBot="1">
      <c r="A107" s="332"/>
      <c r="B107" s="332"/>
      <c r="C107" s="332"/>
      <c r="D107" s="332"/>
      <c r="E107" s="332"/>
      <c r="F107" s="332"/>
      <c r="G107" s="332"/>
      <c r="H107" s="332"/>
      <c r="I107" s="332"/>
      <c r="J107" s="332"/>
      <c r="K107" s="332"/>
      <c r="L107" s="332"/>
      <c r="M107" s="332"/>
      <c r="N107" s="335"/>
      <c r="O107" s="332"/>
      <c r="P107" s="332"/>
      <c r="Q107" s="332"/>
      <c r="R107" s="332"/>
      <c r="S107" s="332"/>
      <c r="T107" s="333">
        <f ca="1">+AVERAGE(T89:T106)</f>
        <v>0.46137566137566149</v>
      </c>
      <c r="U107" s="334"/>
      <c r="V107" s="334"/>
      <c r="W107" s="334"/>
      <c r="X107" s="134"/>
      <c r="Y107" s="133"/>
      <c r="Z107" s="133"/>
      <c r="AA107" s="133"/>
      <c r="AB107" s="133"/>
      <c r="AC107" s="133"/>
      <c r="AD107" s="133"/>
      <c r="AE107" s="135"/>
      <c r="AF107" s="133"/>
      <c r="AG107" s="133"/>
      <c r="AH107" s="133"/>
      <c r="AI107" s="133"/>
      <c r="AJ107" s="133"/>
      <c r="AK107" s="133"/>
      <c r="AL107" s="133"/>
      <c r="AM107" s="133"/>
      <c r="AN107" s="133"/>
      <c r="AO107" s="133"/>
      <c r="AP107" s="137" t="s">
        <v>485</v>
      </c>
      <c r="AQ107" s="137" t="s">
        <v>486</v>
      </c>
      <c r="AR107" s="137" t="s">
        <v>487</v>
      </c>
      <c r="AS107" s="137" t="s">
        <v>488</v>
      </c>
    </row>
    <row r="108" spans="1:58" ht="55.5" customHeight="1" thickBot="1">
      <c r="A108" s="336" t="s">
        <v>510</v>
      </c>
      <c r="B108" s="337"/>
      <c r="C108" s="337"/>
      <c r="D108" s="337"/>
      <c r="E108" s="337"/>
      <c r="F108" s="337"/>
      <c r="G108" s="337"/>
      <c r="H108" s="337"/>
      <c r="I108" s="337"/>
      <c r="J108" s="337"/>
      <c r="K108" s="337"/>
      <c r="L108" s="337"/>
      <c r="M108" s="337"/>
      <c r="N108" s="337"/>
      <c r="O108" s="337"/>
      <c r="P108" s="337"/>
      <c r="Q108" s="337"/>
      <c r="R108" s="337"/>
      <c r="S108" s="338"/>
      <c r="T108" s="339">
        <f ca="1">+(T17+T38+T63+T70+T75+T80+T84+T88+T107)/9</f>
        <v>0.48737507348618458</v>
      </c>
      <c r="U108" s="340"/>
      <c r="V108" s="340"/>
      <c r="W108" s="340"/>
      <c r="AE108" s="301" t="s">
        <v>572</v>
      </c>
      <c r="AF108" s="302"/>
      <c r="AG108" s="302"/>
      <c r="AH108" s="302"/>
      <c r="AI108" s="303"/>
      <c r="AJ108" s="136">
        <f>SUM(AJ9:AJ88)</f>
        <v>378900698790.46002</v>
      </c>
      <c r="AK108" s="136">
        <f>SUM(AK9:AK88)</f>
        <v>415900698790.46002</v>
      </c>
      <c r="AL108" s="136">
        <f ca="1">SUM(AL9:AL106)</f>
        <v>960900698789.77002</v>
      </c>
      <c r="AM108" s="108"/>
      <c r="AP108" s="173">
        <f>SUM(AP9:AP88)</f>
        <v>7029613597.1700001</v>
      </c>
      <c r="AQ108" s="174">
        <f>+AP108/AJ108</f>
        <v>1.8552654084857002E-2</v>
      </c>
      <c r="AR108" s="173">
        <f>SUM(AR9:AR88)</f>
        <v>1690411119.8399999</v>
      </c>
      <c r="AS108" s="174">
        <f>+AR108/AJ108</f>
        <v>4.4613565644935176E-3</v>
      </c>
      <c r="AT108" s="136">
        <f>SUM(AT9:AT88)</f>
        <v>83955070780.939987</v>
      </c>
      <c r="AU108" s="175">
        <f>+AT108/AK108</f>
        <v>0.20186325972786695</v>
      </c>
      <c r="AV108" s="176">
        <f>SUM(AV9:AV88)</f>
        <v>35919337629.169998</v>
      </c>
      <c r="AW108" s="175">
        <f>+AV108/AK108</f>
        <v>8.6365177393623371E-2</v>
      </c>
      <c r="AX108" s="412">
        <f ca="1">SUM(AX9:AX106)</f>
        <v>420386324652.78998</v>
      </c>
      <c r="AY108" s="175">
        <f ca="1">+AX108/AL108</f>
        <v>0.43749195435309379</v>
      </c>
      <c r="AZ108" s="412">
        <f ca="1">SUM(AZ9:AZ106)</f>
        <v>71776496123.520004</v>
      </c>
      <c r="BA108" s="175">
        <f ca="1">+AZ108/AL108</f>
        <v>7.4697100557758647E-2</v>
      </c>
    </row>
    <row r="109" spans="1:58">
      <c r="A109" s="340"/>
      <c r="B109" s="340"/>
      <c r="C109" s="340"/>
      <c r="D109" s="340"/>
      <c r="E109" s="340"/>
      <c r="F109" s="340"/>
      <c r="G109" s="340"/>
      <c r="H109" s="340"/>
      <c r="I109" s="340"/>
      <c r="J109" s="340"/>
      <c r="K109" s="340"/>
      <c r="L109" s="340"/>
      <c r="M109" s="340"/>
      <c r="N109" s="341"/>
      <c r="O109" s="340"/>
      <c r="P109" s="340"/>
      <c r="Q109" s="340"/>
      <c r="R109" s="340"/>
      <c r="S109" s="340"/>
      <c r="T109" s="342"/>
      <c r="U109" s="340"/>
      <c r="V109" s="340"/>
      <c r="W109" s="340"/>
    </row>
    <row r="110" spans="1:58">
      <c r="A110" s="340"/>
      <c r="B110" s="340"/>
      <c r="C110" s="340"/>
      <c r="D110" s="340"/>
      <c r="E110" s="340"/>
      <c r="F110" s="340"/>
      <c r="G110" s="340"/>
      <c r="H110" s="340"/>
      <c r="I110" s="340"/>
      <c r="J110" s="340"/>
      <c r="K110" s="340"/>
      <c r="L110" s="340"/>
      <c r="M110" s="340"/>
      <c r="N110" s="341"/>
      <c r="O110" s="340"/>
      <c r="P110" s="340"/>
      <c r="Q110" s="340"/>
      <c r="R110" s="340"/>
      <c r="S110" s="340"/>
      <c r="T110" s="342"/>
      <c r="U110" s="340"/>
      <c r="V110" s="340"/>
      <c r="W110" s="340"/>
    </row>
    <row r="111" spans="1:58">
      <c r="A111" s="340"/>
      <c r="B111" s="340"/>
      <c r="C111" s="340"/>
      <c r="D111" s="340"/>
      <c r="E111" s="340"/>
      <c r="F111" s="340"/>
      <c r="G111" s="340"/>
      <c r="H111" s="340"/>
      <c r="I111" s="340"/>
      <c r="J111" s="340"/>
      <c r="K111" s="340"/>
      <c r="L111" s="340"/>
      <c r="M111" s="340"/>
      <c r="N111" s="341"/>
      <c r="O111" s="340"/>
      <c r="P111" s="340"/>
      <c r="Q111" s="340"/>
      <c r="R111" s="340"/>
      <c r="S111" s="340"/>
      <c r="T111" s="342"/>
      <c r="U111" s="340"/>
      <c r="V111" s="340"/>
      <c r="W111" s="340"/>
    </row>
  </sheetData>
  <mergeCells count="400">
    <mergeCell ref="AX18:AX22"/>
    <mergeCell ref="AY18:AY22"/>
    <mergeCell ref="AZ18:AZ22"/>
    <mergeCell ref="BA18:BA22"/>
    <mergeCell ref="AW18:AW22"/>
    <mergeCell ref="AA23:AA26"/>
    <mergeCell ref="AB23:AB26"/>
    <mergeCell ref="AG23:AG26"/>
    <mergeCell ref="AI23:AI26"/>
    <mergeCell ref="AJ23:AJ26"/>
    <mergeCell ref="AK23:AK26"/>
    <mergeCell ref="AL23:AL26"/>
    <mergeCell ref="AM23:AM26"/>
    <mergeCell ref="AN23:AN26"/>
    <mergeCell ref="AP23:AP26"/>
    <mergeCell ref="AQ23:AQ26"/>
    <mergeCell ref="AR23:AR26"/>
    <mergeCell ref="AS23:AS26"/>
    <mergeCell ref="AT23:AT26"/>
    <mergeCell ref="AU23:AU26"/>
    <mergeCell ref="AV23:AV26"/>
    <mergeCell ref="AW23:AW26"/>
    <mergeCell ref="AN18:AN22"/>
    <mergeCell ref="AO18:AO26"/>
    <mergeCell ref="AP18:AP22"/>
    <mergeCell ref="AQ18:AQ22"/>
    <mergeCell ref="AR18:AR22"/>
    <mergeCell ref="AS18:AS22"/>
    <mergeCell ref="AT18:AT22"/>
    <mergeCell ref="AU18:AU22"/>
    <mergeCell ref="AV18:AV22"/>
    <mergeCell ref="AD18:AD26"/>
    <mergeCell ref="AE18:AE26"/>
    <mergeCell ref="AF18:AF26"/>
    <mergeCell ref="AG18:AG22"/>
    <mergeCell ref="AH18:AH26"/>
    <mergeCell ref="AI18:AI22"/>
    <mergeCell ref="AJ18:AJ22"/>
    <mergeCell ref="AK18:AK22"/>
    <mergeCell ref="AL18:AL22"/>
    <mergeCell ref="E18:E26"/>
    <mergeCell ref="F18:F26"/>
    <mergeCell ref="G18:G26"/>
    <mergeCell ref="H18:H26"/>
    <mergeCell ref="I18:I26"/>
    <mergeCell ref="J18:J26"/>
    <mergeCell ref="AA18:AA22"/>
    <mergeCell ref="AB18:AB22"/>
    <mergeCell ref="AC18:AC26"/>
    <mergeCell ref="AY39:AY55"/>
    <mergeCell ref="AZ39:AZ55"/>
    <mergeCell ref="BA39:BA55"/>
    <mergeCell ref="BB39:BB55"/>
    <mergeCell ref="A56:S56"/>
    <mergeCell ref="AQ39:AQ55"/>
    <mergeCell ref="AR39:AR55"/>
    <mergeCell ref="AS39:AS55"/>
    <mergeCell ref="AT39:AT55"/>
    <mergeCell ref="AU39:AU55"/>
    <mergeCell ref="AV39:AV55"/>
    <mergeCell ref="AW39:AW55"/>
    <mergeCell ref="AX39:AX55"/>
    <mergeCell ref="AA46:AA50"/>
    <mergeCell ref="AB46:AB50"/>
    <mergeCell ref="AA51:AA55"/>
    <mergeCell ref="AB51:AB55"/>
    <mergeCell ref="BA89:BA106"/>
    <mergeCell ref="E39:E55"/>
    <mergeCell ref="F39:F55"/>
    <mergeCell ref="G39:G55"/>
    <mergeCell ref="H39:H53"/>
    <mergeCell ref="I39:I53"/>
    <mergeCell ref="H54:H55"/>
    <mergeCell ref="I54:I55"/>
    <mergeCell ref="AA39:AA45"/>
    <mergeCell ref="AB39:AB45"/>
    <mergeCell ref="AC39:AC55"/>
    <mergeCell ref="AD39:AD55"/>
    <mergeCell ref="AE39:AE55"/>
    <mergeCell ref="AF39:AF55"/>
    <mergeCell ref="AG39:AG55"/>
    <mergeCell ref="AH39:AH55"/>
    <mergeCell ref="AI39:AI55"/>
    <mergeCell ref="AJ39:AJ55"/>
    <mergeCell ref="AK39:AK55"/>
    <mergeCell ref="AL39:AL55"/>
    <mergeCell ref="AM39:AM55"/>
    <mergeCell ref="AN39:AN55"/>
    <mergeCell ref="AO39:AO55"/>
    <mergeCell ref="AP39:AP55"/>
    <mergeCell ref="A89:A91"/>
    <mergeCell ref="A92:A94"/>
    <mergeCell ref="A95:A97"/>
    <mergeCell ref="A98:A100"/>
    <mergeCell ref="A101:A103"/>
    <mergeCell ref="A104:A106"/>
    <mergeCell ref="AZ89:AZ106"/>
    <mergeCell ref="AY89:AY106"/>
    <mergeCell ref="AX89:AX106"/>
    <mergeCell ref="AG96:AG101"/>
    <mergeCell ref="AI99:AI106"/>
    <mergeCell ref="AJ99:AJ106"/>
    <mergeCell ref="AK99:AK106"/>
    <mergeCell ref="AL99:AL106"/>
    <mergeCell ref="AM99:AM106"/>
    <mergeCell ref="AN99:AN106"/>
    <mergeCell ref="AP99:AP106"/>
    <mergeCell ref="AQ99:AQ106"/>
    <mergeCell ref="AR99:AR106"/>
    <mergeCell ref="AS99:AS106"/>
    <mergeCell ref="AT99:AT106"/>
    <mergeCell ref="AU99:AU106"/>
    <mergeCell ref="AV99:AV106"/>
    <mergeCell ref="AW99:AW106"/>
    <mergeCell ref="AG102:AG106"/>
    <mergeCell ref="AO89:AO106"/>
    <mergeCell ref="AP89:AP98"/>
    <mergeCell ref="AQ89:AQ98"/>
    <mergeCell ref="AR89:AR98"/>
    <mergeCell ref="AS89:AS98"/>
    <mergeCell ref="AT89:AT98"/>
    <mergeCell ref="AU89:AU98"/>
    <mergeCell ref="AV89:AV98"/>
    <mergeCell ref="AW89:AW98"/>
    <mergeCell ref="AF89:AF106"/>
    <mergeCell ref="AG89:AG95"/>
    <mergeCell ref="AH89:AH106"/>
    <mergeCell ref="AI89:AI98"/>
    <mergeCell ref="AJ89:AJ98"/>
    <mergeCell ref="AK89:AK98"/>
    <mergeCell ref="AL89:AL98"/>
    <mergeCell ref="AM89:AM98"/>
    <mergeCell ref="AN89:AN98"/>
    <mergeCell ref="E89:E106"/>
    <mergeCell ref="F89:F106"/>
    <mergeCell ref="G89:G106"/>
    <mergeCell ref="H89:H106"/>
    <mergeCell ref="I89:I106"/>
    <mergeCell ref="J89:J106"/>
    <mergeCell ref="L89:L106"/>
    <mergeCell ref="AD89:AD106"/>
    <mergeCell ref="AE89:AE106"/>
    <mergeCell ref="AP57:AP62"/>
    <mergeCell ref="AQ57:AQ62"/>
    <mergeCell ref="AR57:AR62"/>
    <mergeCell ref="AS57:AS62"/>
    <mergeCell ref="AP64:AP69"/>
    <mergeCell ref="AQ64:AQ69"/>
    <mergeCell ref="AR64:AR69"/>
    <mergeCell ref="AS64:AS69"/>
    <mergeCell ref="AP71:AP74"/>
    <mergeCell ref="AQ71:AQ74"/>
    <mergeCell ref="AR71:AR74"/>
    <mergeCell ref="C1:BD1"/>
    <mergeCell ref="C2:BD2"/>
    <mergeCell ref="C3:BD3"/>
    <mergeCell ref="C4:BD4"/>
    <mergeCell ref="C5:BE5"/>
    <mergeCell ref="AI6:BE7"/>
    <mergeCell ref="AA11:AA12"/>
    <mergeCell ref="A6:AB7"/>
    <mergeCell ref="AO9:AO16"/>
    <mergeCell ref="AT9:AT16"/>
    <mergeCell ref="AU9:AU16"/>
    <mergeCell ref="AV9:AV16"/>
    <mergeCell ref="AW9:AW16"/>
    <mergeCell ref="AX9:AX16"/>
    <mergeCell ref="AY9:AY16"/>
    <mergeCell ref="AZ9:AZ16"/>
    <mergeCell ref="AB15:AB16"/>
    <mergeCell ref="AA15:AA16"/>
    <mergeCell ref="AI9:AI16"/>
    <mergeCell ref="AJ9:AJ16"/>
    <mergeCell ref="BA9:BA16"/>
    <mergeCell ref="BB9:BB16"/>
    <mergeCell ref="AP9:AP16"/>
    <mergeCell ref="AQ9:AQ16"/>
    <mergeCell ref="A108:S108"/>
    <mergeCell ref="AE108:AI108"/>
    <mergeCell ref="AE31:AE37"/>
    <mergeCell ref="AE57:AE62"/>
    <mergeCell ref="AE64:AE69"/>
    <mergeCell ref="AE71:AE74"/>
    <mergeCell ref="AE76:AE79"/>
    <mergeCell ref="X9:X79"/>
    <mergeCell ref="AD76:AD79"/>
    <mergeCell ref="AD71:AD74"/>
    <mergeCell ref="AD64:AD69"/>
    <mergeCell ref="AD57:AD62"/>
    <mergeCell ref="AA72:AA73"/>
    <mergeCell ref="AB72:AB73"/>
    <mergeCell ref="AA77:AA78"/>
    <mergeCell ref="AB77:AB78"/>
    <mergeCell ref="AA64:AA65"/>
    <mergeCell ref="AA68:AA69"/>
    <mergeCell ref="A80:S80"/>
    <mergeCell ref="AI76:AI79"/>
    <mergeCell ref="AI31:AI37"/>
    <mergeCell ref="AI57:AI62"/>
    <mergeCell ref="AI64:AI69"/>
    <mergeCell ref="AI71:AI74"/>
    <mergeCell ref="AN76:AN79"/>
    <mergeCell ref="AK76:AK79"/>
    <mergeCell ref="A5:B5"/>
    <mergeCell ref="A1:B4"/>
    <mergeCell ref="AC6:AH7"/>
    <mergeCell ref="AA13:AA14"/>
    <mergeCell ref="AB11:AB12"/>
    <mergeCell ref="AB13:AB14"/>
    <mergeCell ref="AE9:AE16"/>
    <mergeCell ref="AM64:AM69"/>
    <mergeCell ref="AK71:AK74"/>
    <mergeCell ref="AL71:AL74"/>
    <mergeCell ref="AM71:AM74"/>
    <mergeCell ref="AA66:AA67"/>
    <mergeCell ref="AB64:AB65"/>
    <mergeCell ref="AB66:AB67"/>
    <mergeCell ref="AB68:AB69"/>
    <mergeCell ref="AJ31:AJ37"/>
    <mergeCell ref="AJ57:AJ62"/>
    <mergeCell ref="AJ64:AJ69"/>
    <mergeCell ref="AA59:AA60"/>
    <mergeCell ref="AB57:AB58"/>
    <mergeCell ref="AB59:AB60"/>
    <mergeCell ref="AB61:AB62"/>
    <mergeCell ref="AO76:AO79"/>
    <mergeCell ref="A17:S17"/>
    <mergeCell ref="A38:S38"/>
    <mergeCell ref="A63:S63"/>
    <mergeCell ref="A70:S70"/>
    <mergeCell ref="A75:S75"/>
    <mergeCell ref="AN57:AN62"/>
    <mergeCell ref="AN64:AN69"/>
    <mergeCell ref="AN71:AN74"/>
    <mergeCell ref="AK57:AK62"/>
    <mergeCell ref="AL57:AL62"/>
    <mergeCell ref="AM57:AM62"/>
    <mergeCell ref="AK64:AK69"/>
    <mergeCell ref="AL64:AL69"/>
    <mergeCell ref="AJ76:AJ79"/>
    <mergeCell ref="AJ71:AJ74"/>
    <mergeCell ref="AA35:AA37"/>
    <mergeCell ref="AA31:AA32"/>
    <mergeCell ref="AA33:AA34"/>
    <mergeCell ref="AB31:AB32"/>
    <mergeCell ref="AB33:AB34"/>
    <mergeCell ref="AB35:AB37"/>
    <mergeCell ref="AA57:AA58"/>
    <mergeCell ref="AA61:AA62"/>
    <mergeCell ref="AN81:AN83"/>
    <mergeCell ref="AN85:AN87"/>
    <mergeCell ref="AO81:AO83"/>
    <mergeCell ref="AO85:AO87"/>
    <mergeCell ref="AA81:AA83"/>
    <mergeCell ref="AB81:AB83"/>
    <mergeCell ref="AA85:AA87"/>
    <mergeCell ref="AB85:AB87"/>
    <mergeCell ref="AD81:AD83"/>
    <mergeCell ref="AD85:AD87"/>
    <mergeCell ref="AE81:AE83"/>
    <mergeCell ref="AE85:AE87"/>
    <mergeCell ref="AG81:AG83"/>
    <mergeCell ref="AG85:AG87"/>
    <mergeCell ref="AI81:AI83"/>
    <mergeCell ref="A81:A83"/>
    <mergeCell ref="A85:A87"/>
    <mergeCell ref="AP31:AP37"/>
    <mergeCell ref="AQ31:AQ37"/>
    <mergeCell ref="AN31:AN32"/>
    <mergeCell ref="AN33:AN34"/>
    <mergeCell ref="AN35:AN37"/>
    <mergeCell ref="AR31:AR37"/>
    <mergeCell ref="AS31:AS37"/>
    <mergeCell ref="AO31:AO37"/>
    <mergeCell ref="AL76:AL79"/>
    <mergeCell ref="AM76:AM79"/>
    <mergeCell ref="AK81:AK83"/>
    <mergeCell ref="AL81:AL83"/>
    <mergeCell ref="AM81:AM83"/>
    <mergeCell ref="AK85:AK87"/>
    <mergeCell ref="AL85:AL87"/>
    <mergeCell ref="AM85:AM87"/>
    <mergeCell ref="AO57:AO62"/>
    <mergeCell ref="AO64:AO69"/>
    <mergeCell ref="AO71:AO74"/>
    <mergeCell ref="AI85:AI87"/>
    <mergeCell ref="AJ81:AJ83"/>
    <mergeCell ref="AJ85:AJ87"/>
    <mergeCell ref="BC9:BC16"/>
    <mergeCell ref="BD9:BD16"/>
    <mergeCell ref="BE9:BE16"/>
    <mergeCell ref="AK9:AK16"/>
    <mergeCell ref="AL9:AL16"/>
    <mergeCell ref="AM9:AM16"/>
    <mergeCell ref="AK31:AK37"/>
    <mergeCell ref="AL31:AL37"/>
    <mergeCell ref="AM31:AM37"/>
    <mergeCell ref="AU31:AU37"/>
    <mergeCell ref="AV31:AV37"/>
    <mergeCell ref="AW31:AW37"/>
    <mergeCell ref="AX31:AX37"/>
    <mergeCell ref="AY31:AY37"/>
    <mergeCell ref="AZ31:AZ37"/>
    <mergeCell ref="BA31:BA37"/>
    <mergeCell ref="BB31:BB37"/>
    <mergeCell ref="BC31:BC37"/>
    <mergeCell ref="BD31:BD37"/>
    <mergeCell ref="BE31:BE37"/>
    <mergeCell ref="AR9:AR16"/>
    <mergeCell ref="AS9:AS16"/>
    <mergeCell ref="AT31:AT37"/>
    <mergeCell ref="AM18:AM22"/>
    <mergeCell ref="AS71:AS74"/>
    <mergeCell ref="AZ81:AZ83"/>
    <mergeCell ref="BB81:BB83"/>
    <mergeCell ref="BA81:BA83"/>
    <mergeCell ref="BB71:BB74"/>
    <mergeCell ref="BC71:BC74"/>
    <mergeCell ref="AP85:AP87"/>
    <mergeCell ref="AQ85:AQ87"/>
    <mergeCell ref="AR85:AR87"/>
    <mergeCell ref="AS85:AS87"/>
    <mergeCell ref="AT71:AT74"/>
    <mergeCell ref="AT81:AT83"/>
    <mergeCell ref="AP81:AP83"/>
    <mergeCell ref="AQ81:AQ83"/>
    <mergeCell ref="AR81:AR83"/>
    <mergeCell ref="AS81:AS83"/>
    <mergeCell ref="AP76:AP79"/>
    <mergeCell ref="AQ76:AQ79"/>
    <mergeCell ref="AR76:AR79"/>
    <mergeCell ref="AS76:AS79"/>
    <mergeCell ref="BD57:BD62"/>
    <mergeCell ref="BE57:BE62"/>
    <mergeCell ref="AT64:AT69"/>
    <mergeCell ref="AU64:AU69"/>
    <mergeCell ref="AV64:AV69"/>
    <mergeCell ref="AW64:AW69"/>
    <mergeCell ref="AX64:AX69"/>
    <mergeCell ref="AY64:AY69"/>
    <mergeCell ref="AZ64:AZ69"/>
    <mergeCell ref="BA64:BA69"/>
    <mergeCell ref="BB64:BB69"/>
    <mergeCell ref="BC64:BC69"/>
    <mergeCell ref="BD64:BD69"/>
    <mergeCell ref="BE64:BE69"/>
    <mergeCell ref="AU57:AU62"/>
    <mergeCell ref="AV57:AV62"/>
    <mergeCell ref="AW57:AW62"/>
    <mergeCell ref="AX57:AX62"/>
    <mergeCell ref="AY57:AY62"/>
    <mergeCell ref="AZ57:AZ62"/>
    <mergeCell ref="BA57:BA62"/>
    <mergeCell ref="BC57:BC62"/>
    <mergeCell ref="BB57:BB62"/>
    <mergeCell ref="AT57:AT62"/>
    <mergeCell ref="BE71:BE74"/>
    <mergeCell ref="AT76:AT79"/>
    <mergeCell ref="AU76:AU79"/>
    <mergeCell ref="AV76:AV79"/>
    <mergeCell ref="AW76:AW79"/>
    <mergeCell ref="AX76:AX79"/>
    <mergeCell ref="AY76:AY79"/>
    <mergeCell ref="AZ76:AZ79"/>
    <mergeCell ref="BA76:BA79"/>
    <mergeCell ref="BB76:BB79"/>
    <mergeCell ref="BC76:BC79"/>
    <mergeCell ref="BD76:BD79"/>
    <mergeCell ref="BE76:BE79"/>
    <mergeCell ref="AU71:AU74"/>
    <mergeCell ref="AV71:AV74"/>
    <mergeCell ref="AW71:AW74"/>
    <mergeCell ref="AX71:AX74"/>
    <mergeCell ref="AY71:AY74"/>
    <mergeCell ref="AZ71:AZ74"/>
    <mergeCell ref="BA71:BA74"/>
    <mergeCell ref="A84:S84"/>
    <mergeCell ref="A88:S88"/>
    <mergeCell ref="AN14:AN15"/>
    <mergeCell ref="BD81:BD83"/>
    <mergeCell ref="BE81:BE83"/>
    <mergeCell ref="AT85:AT87"/>
    <mergeCell ref="AU85:AU87"/>
    <mergeCell ref="AV85:AV87"/>
    <mergeCell ref="AW85:AW87"/>
    <mergeCell ref="AX85:AX87"/>
    <mergeCell ref="AY85:AY87"/>
    <mergeCell ref="AZ85:AZ87"/>
    <mergeCell ref="BA85:BA87"/>
    <mergeCell ref="BB85:BB87"/>
    <mergeCell ref="BC85:BC87"/>
    <mergeCell ref="BD85:BD87"/>
    <mergeCell ref="BE85:BE87"/>
    <mergeCell ref="AU81:AU83"/>
    <mergeCell ref="AV81:AV83"/>
    <mergeCell ref="AW81:AW83"/>
    <mergeCell ref="AX81:AX83"/>
    <mergeCell ref="AY81:AY83"/>
    <mergeCell ref="BC81:BC83"/>
    <mergeCell ref="BD71:BD74"/>
  </mergeCells>
  <dataValidations count="3">
    <dataValidation type="list" allowBlank="1" showInputMessage="1" showErrorMessage="1" sqref="L9:L16 L109:L178 L57:L62 L64:L69 L71:L74 L76:L79 L31:L37 L81:L83 L85:L87">
      <formula1>$BH$9:$BH$16</formula1>
    </dataValidation>
    <dataValidation type="list" allowBlank="1" showInputMessage="1" showErrorMessage="1" sqref="L39:L55">
      <formula1>#REF!</formula1>
    </dataValidation>
    <dataValidation type="list" allowBlank="1" showInputMessage="1" showErrorMessage="1" sqref="L18:L26">
      <formula1>$AP$9:$AP$16</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ANEXO1!$A$2:$A$21</xm:f>
          </x14:formula1>
          <xm:sqref>AF109:AF133 AF107 AF56:AF88 AF9:AF17 AF27:AF38</xm:sqref>
        </x14:dataValidation>
        <x14:dataValidation type="list" allowBlank="1" showInputMessage="1" showErrorMessage="1">
          <x14:formula1>
            <xm:f>ANEXO1!$F$2:$F$7</xm:f>
          </x14:formula1>
          <xm:sqref>AG107 AG85 AG109:AG142 AG88 AG56:AG81 AG9:AG17 AG27:AG38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329" t="s">
        <v>36</v>
      </c>
      <c r="B2" s="330"/>
      <c r="C2" s="330"/>
      <c r="D2" s="330"/>
      <c r="E2" s="330"/>
      <c r="F2" s="330"/>
      <c r="G2" s="331"/>
    </row>
    <row r="3" spans="1:7" s="6" customFormat="1">
      <c r="A3" s="28" t="s">
        <v>37</v>
      </c>
      <c r="B3" s="326" t="s">
        <v>38</v>
      </c>
      <c r="C3" s="326"/>
      <c r="D3" s="326"/>
      <c r="E3" s="326"/>
      <c r="F3" s="326"/>
      <c r="G3" s="30" t="s">
        <v>39</v>
      </c>
    </row>
    <row r="4" spans="1:7" ht="12.75" customHeight="1">
      <c r="A4" s="31">
        <v>45489</v>
      </c>
      <c r="B4" s="327" t="s">
        <v>225</v>
      </c>
      <c r="C4" s="327"/>
      <c r="D4" s="327"/>
      <c r="E4" s="327"/>
      <c r="F4" s="327"/>
      <c r="G4" s="32" t="s">
        <v>226</v>
      </c>
    </row>
    <row r="5" spans="1:7" ht="12.75" customHeight="1">
      <c r="A5" s="33"/>
      <c r="B5" s="327"/>
      <c r="C5" s="327"/>
      <c r="D5" s="327"/>
      <c r="E5" s="327"/>
      <c r="F5" s="327"/>
      <c r="G5" s="32"/>
    </row>
    <row r="6" spans="1:7">
      <c r="A6" s="33"/>
      <c r="B6" s="328"/>
      <c r="C6" s="328"/>
      <c r="D6" s="328"/>
      <c r="E6" s="328"/>
      <c r="F6" s="328"/>
      <c r="G6" s="35"/>
    </row>
    <row r="7" spans="1:7">
      <c r="A7" s="33"/>
      <c r="B7" s="328"/>
      <c r="C7" s="328"/>
      <c r="D7" s="328"/>
      <c r="E7" s="328"/>
      <c r="F7" s="328"/>
      <c r="G7" s="35"/>
    </row>
    <row r="8" spans="1:7">
      <c r="A8" s="33"/>
      <c r="B8" s="34"/>
      <c r="C8" s="34"/>
      <c r="D8" s="34"/>
      <c r="E8" s="34"/>
      <c r="F8" s="34"/>
      <c r="G8" s="35"/>
    </row>
    <row r="9" spans="1:7">
      <c r="A9" s="322" t="s">
        <v>227</v>
      </c>
      <c r="B9" s="323"/>
      <c r="C9" s="323"/>
      <c r="D9" s="323"/>
      <c r="E9" s="323"/>
      <c r="F9" s="323"/>
      <c r="G9" s="324"/>
    </row>
    <row r="10" spans="1:7" s="6" customFormat="1">
      <c r="A10" s="29"/>
      <c r="B10" s="326" t="s">
        <v>40</v>
      </c>
      <c r="C10" s="326"/>
      <c r="D10" s="326" t="s">
        <v>41</v>
      </c>
      <c r="E10" s="326"/>
      <c r="F10" s="29" t="s">
        <v>37</v>
      </c>
      <c r="G10" s="29" t="s">
        <v>42</v>
      </c>
    </row>
    <row r="11" spans="1:7">
      <c r="A11" s="36" t="s">
        <v>43</v>
      </c>
      <c r="B11" s="327" t="s">
        <v>44</v>
      </c>
      <c r="C11" s="327"/>
      <c r="D11" s="325" t="s">
        <v>45</v>
      </c>
      <c r="E11" s="325"/>
      <c r="F11" s="33" t="s">
        <v>78</v>
      </c>
      <c r="G11" s="35"/>
    </row>
    <row r="12" spans="1:7">
      <c r="A12" s="36" t="s">
        <v>46</v>
      </c>
      <c r="B12" s="325" t="s">
        <v>47</v>
      </c>
      <c r="C12" s="325"/>
      <c r="D12" s="325" t="s">
        <v>79</v>
      </c>
      <c r="E12" s="325"/>
      <c r="F12" s="33" t="s">
        <v>78</v>
      </c>
      <c r="G12" s="35"/>
    </row>
    <row r="13" spans="1:7">
      <c r="A13" s="36" t="s">
        <v>48</v>
      </c>
      <c r="B13" s="325" t="s">
        <v>47</v>
      </c>
      <c r="C13" s="325"/>
      <c r="D13" s="325" t="s">
        <v>79</v>
      </c>
      <c r="E13" s="325"/>
      <c r="F13" s="33" t="s">
        <v>78</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6" t="s">
        <v>49</v>
      </c>
      <c r="E1" s="7" t="s">
        <v>50</v>
      </c>
      <c r="F1" s="7" t="s">
        <v>51</v>
      </c>
    </row>
    <row r="2" spans="1:6" ht="25.5" customHeight="1">
      <c r="A2" s="25" t="s">
        <v>52</v>
      </c>
      <c r="E2" s="8">
        <v>0</v>
      </c>
      <c r="F2" s="9" t="s">
        <v>53</v>
      </c>
    </row>
    <row r="3" spans="1:6" ht="45" customHeight="1">
      <c r="A3" s="25" t="s">
        <v>54</v>
      </c>
      <c r="E3" s="8">
        <v>1</v>
      </c>
      <c r="F3" s="9" t="s">
        <v>55</v>
      </c>
    </row>
    <row r="4" spans="1:6" ht="45" customHeight="1">
      <c r="A4" s="25" t="s">
        <v>56</v>
      </c>
      <c r="E4" s="8">
        <v>2</v>
      </c>
      <c r="F4" s="9" t="s">
        <v>57</v>
      </c>
    </row>
    <row r="5" spans="1:6" ht="45" customHeight="1">
      <c r="A5" s="25" t="s">
        <v>58</v>
      </c>
      <c r="E5" s="8">
        <v>3</v>
      </c>
      <c r="F5" s="9" t="s">
        <v>59</v>
      </c>
    </row>
    <row r="6" spans="1:6" ht="45" customHeight="1">
      <c r="A6" s="25" t="s">
        <v>60</v>
      </c>
      <c r="E6" s="8">
        <v>4</v>
      </c>
      <c r="F6" s="9" t="s">
        <v>61</v>
      </c>
    </row>
    <row r="7" spans="1:6" ht="45" customHeight="1">
      <c r="A7" s="25" t="s">
        <v>62</v>
      </c>
      <c r="E7" s="8">
        <v>5</v>
      </c>
      <c r="F7" s="9" t="s">
        <v>63</v>
      </c>
    </row>
    <row r="8" spans="1:6" ht="45" customHeight="1">
      <c r="A8" s="25" t="s">
        <v>64</v>
      </c>
    </row>
    <row r="9" spans="1:6" ht="45" customHeight="1">
      <c r="A9" s="25" t="s">
        <v>65</v>
      </c>
    </row>
    <row r="10" spans="1:6" ht="45" customHeight="1">
      <c r="A10" s="25" t="s">
        <v>66</v>
      </c>
    </row>
    <row r="11" spans="1:6" ht="45" customHeight="1">
      <c r="A11" s="25" t="s">
        <v>67</v>
      </c>
    </row>
    <row r="12" spans="1:6" ht="45" customHeight="1">
      <c r="A12" s="25" t="s">
        <v>68</v>
      </c>
    </row>
    <row r="13" spans="1:6" ht="45" customHeight="1">
      <c r="A13" s="25" t="s">
        <v>69</v>
      </c>
    </row>
    <row r="14" spans="1:6" ht="45" customHeight="1">
      <c r="A14" s="25" t="s">
        <v>70</v>
      </c>
    </row>
    <row r="15" spans="1:6" ht="45" customHeight="1">
      <c r="A15" s="25" t="s">
        <v>71</v>
      </c>
    </row>
    <row r="16" spans="1:6" ht="45" customHeight="1">
      <c r="A16" s="25" t="s">
        <v>72</v>
      </c>
    </row>
    <row r="17" spans="1:1" ht="45" customHeight="1">
      <c r="A17" s="25" t="s">
        <v>73</v>
      </c>
    </row>
    <row r="18" spans="1:1" ht="45" customHeight="1">
      <c r="A18" s="25" t="s">
        <v>74</v>
      </c>
    </row>
    <row r="19" spans="1:1" ht="45" customHeight="1">
      <c r="A19" s="25" t="s">
        <v>75</v>
      </c>
    </row>
    <row r="20" spans="1:1" ht="45" customHeight="1">
      <c r="A20" s="25" t="s">
        <v>76</v>
      </c>
    </row>
    <row r="21" spans="1:1" ht="45" customHeight="1">
      <c r="A21" s="25"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2025-10-21T20:05:59Z</dcterms:modified>
</cp:coreProperties>
</file>