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CER\Downloads\"/>
    </mc:Choice>
  </mc:AlternateContent>
  <xr:revisionPtr revIDLastSave="0" documentId="13_ncr:1_{D1C07DF7-451A-458F-BE8B-25F0D87711B0}" xr6:coauthVersionLast="47" xr6:coauthVersionMax="47" xr10:uidLastSave="{00000000-0000-0000-0000-000000000000}"/>
  <bookViews>
    <workbookView xWindow="-120" yWindow="-120" windowWidth="20730" windowHeight="11160" firstSheet="1" activeTab="3" xr2:uid="{00000000-000D-0000-FFFF-FFFF00000000}"/>
  </bookViews>
  <sheets>
    <sheet name="INSTRUCTIVO" sheetId="2" r:id="rId1"/>
    <sheet name="ESTRATÉGICO" sheetId="7" r:id="rId2"/>
    <sheet name="2. GESTIÓN-MIPG" sheetId="8" r:id="rId3"/>
    <sheet name="INVERSIÓN" sheetId="6" r:id="rId4"/>
    <sheet name="Hoja1" sheetId="9" r:id="rId5"/>
    <sheet name="ANEXO1" sheetId="4" r:id="rId6"/>
  </sheets>
  <externalReferences>
    <externalReference r:id="rId7"/>
    <externalReference r:id="rId8"/>
  </externalReferences>
  <definedNames>
    <definedName name="_xlnm._FilterDatabase" localSheetId="2" hidden="1">'2. GESTIÓN-MIPG'!$A$8:$N$36</definedName>
    <definedName name="_xlnm._FilterDatabase" localSheetId="3" hidden="1">INVERSIÓN!#REF!</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43" i="6" l="1"/>
  <c r="S96" i="6"/>
  <c r="T96" i="6" s="1"/>
  <c r="S36" i="6"/>
  <c r="U21" i="7"/>
  <c r="S22" i="6" l="1"/>
  <c r="S21" i="6"/>
  <c r="BA215" i="6"/>
  <c r="AY215" i="6"/>
  <c r="BA211" i="6"/>
  <c r="AY211" i="6"/>
  <c r="BA196" i="6"/>
  <c r="AY196" i="6"/>
  <c r="BA184" i="6"/>
  <c r="AY184" i="6"/>
  <c r="BA178" i="6"/>
  <c r="AY178" i="6"/>
  <c r="BA174" i="6"/>
  <c r="AY174" i="6"/>
  <c r="AY159" i="6"/>
  <c r="BA146" i="6"/>
  <c r="AY146" i="6"/>
  <c r="BA140" i="6"/>
  <c r="AY140" i="6"/>
  <c r="BA130" i="6"/>
  <c r="AY130" i="6"/>
  <c r="BA126" i="6"/>
  <c r="AY126" i="6"/>
  <c r="BA116" i="6"/>
  <c r="AY116" i="6"/>
  <c r="BA112" i="6"/>
  <c r="AY112" i="6"/>
  <c r="BA102" i="6"/>
  <c r="AY102" i="6"/>
  <c r="BA92" i="6"/>
  <c r="AY92" i="6"/>
  <c r="BA81" i="6"/>
  <c r="AY81" i="6"/>
  <c r="BA72" i="6"/>
  <c r="AY72" i="6"/>
  <c r="BA57" i="6"/>
  <c r="AY57" i="6"/>
  <c r="BA47" i="6"/>
  <c r="AY47" i="6"/>
  <c r="BA40" i="6"/>
  <c r="AY40" i="6"/>
  <c r="BA32" i="6"/>
  <c r="AY32" i="6"/>
  <c r="BA21" i="6"/>
  <c r="AY21" i="6"/>
  <c r="BA9" i="6"/>
  <c r="AY9" i="6"/>
  <c r="AZ231" i="6"/>
  <c r="AX231" i="6"/>
  <c r="Q35" i="6" l="1"/>
  <c r="AE20" i="7"/>
  <c r="U17" i="7"/>
  <c r="U16" i="7"/>
  <c r="U11" i="7"/>
  <c r="U12" i="7"/>
  <c r="U13" i="7"/>
  <c r="U14" i="7"/>
  <c r="U10" i="7"/>
  <c r="U9" i="7"/>
  <c r="AW215" i="6" l="1"/>
  <c r="AW211" i="6"/>
  <c r="AW196" i="6"/>
  <c r="AW193" i="6"/>
  <c r="AW184" i="6"/>
  <c r="AW178" i="6"/>
  <c r="AW174" i="6"/>
  <c r="AW165" i="6"/>
  <c r="AW159" i="6"/>
  <c r="AW146" i="6"/>
  <c r="AW140" i="6"/>
  <c r="AW130" i="6"/>
  <c r="AW126" i="6"/>
  <c r="AW116" i="6"/>
  <c r="AW112" i="6"/>
  <c r="AW102" i="6"/>
  <c r="AW92" i="6"/>
  <c r="AW81" i="6"/>
  <c r="AW72" i="6"/>
  <c r="AW57" i="6"/>
  <c r="AW47" i="6"/>
  <c r="AW40" i="6"/>
  <c r="AW32" i="6"/>
  <c r="AW21" i="6"/>
  <c r="AW9" i="6"/>
  <c r="AT225" i="6"/>
  <c r="AU215" i="6"/>
  <c r="AT214" i="6"/>
  <c r="AU211" i="6"/>
  <c r="AT210" i="6"/>
  <c r="AT205" i="6"/>
  <c r="AU196" i="6"/>
  <c r="AU193" i="6"/>
  <c r="AT195" i="6"/>
  <c r="AT192" i="6"/>
  <c r="AU184" i="6"/>
  <c r="AT183" i="6"/>
  <c r="AU178" i="6"/>
  <c r="AT177" i="6"/>
  <c r="AU174" i="6"/>
  <c r="AT173" i="6"/>
  <c r="AU159" i="6"/>
  <c r="AU165" i="6"/>
  <c r="AT169" i="6"/>
  <c r="AT164" i="6"/>
  <c r="AT158" i="6"/>
  <c r="AU146" i="6"/>
  <c r="AT145" i="6"/>
  <c r="AU140" i="6"/>
  <c r="AT139" i="6"/>
  <c r="AT134" i="6"/>
  <c r="AU130" i="6"/>
  <c r="AT129" i="6"/>
  <c r="AU126" i="6"/>
  <c r="AT125" i="6"/>
  <c r="AT120" i="6"/>
  <c r="AU116" i="6"/>
  <c r="AT115" i="6"/>
  <c r="AU112" i="6"/>
  <c r="AT111" i="6"/>
  <c r="AU102" i="6"/>
  <c r="AT101" i="6"/>
  <c r="AU92" i="6"/>
  <c r="AT91" i="6"/>
  <c r="AU81" i="6"/>
  <c r="AT80" i="6"/>
  <c r="AU72" i="6"/>
  <c r="AT71" i="6"/>
  <c r="AU57" i="6"/>
  <c r="AT56" i="6"/>
  <c r="AU47" i="6"/>
  <c r="AT46" i="6"/>
  <c r="AU40" i="6"/>
  <c r="AT39" i="6"/>
  <c r="AU32" i="6"/>
  <c r="AT31" i="6"/>
  <c r="AU21" i="6"/>
  <c r="AT20" i="6"/>
  <c r="AU9" i="6"/>
  <c r="AL231" i="6"/>
  <c r="AM231" i="6"/>
  <c r="AP225" i="6"/>
  <c r="AQ215" i="6"/>
  <c r="AP214" i="6"/>
  <c r="AQ211" i="6"/>
  <c r="AP210" i="6"/>
  <c r="AP205" i="6"/>
  <c r="AQ196" i="6"/>
  <c r="AP195" i="6"/>
  <c r="AQ193" i="6"/>
  <c r="AP192" i="6"/>
  <c r="AQ184" i="6"/>
  <c r="AP183" i="6"/>
  <c r="AQ178" i="6"/>
  <c r="AP177" i="6"/>
  <c r="AQ174" i="6"/>
  <c r="AP173" i="6"/>
  <c r="AQ165" i="6"/>
  <c r="AP164" i="6"/>
  <c r="AQ159" i="6"/>
  <c r="AP158" i="6"/>
  <c r="AQ146" i="6"/>
  <c r="AP145" i="6"/>
  <c r="AQ140" i="6"/>
  <c r="AP139" i="6"/>
  <c r="AP134" i="6"/>
  <c r="AQ130" i="6"/>
  <c r="AP129" i="6"/>
  <c r="AQ126" i="6"/>
  <c r="AP125" i="6"/>
  <c r="AQ121" i="6"/>
  <c r="AP120" i="6"/>
  <c r="AQ116" i="6"/>
  <c r="AP115" i="6"/>
  <c r="AQ112" i="6"/>
  <c r="AP111" i="6"/>
  <c r="AQ102" i="6"/>
  <c r="AP101" i="6"/>
  <c r="AQ92" i="6"/>
  <c r="AP91" i="6"/>
  <c r="AQ81" i="6"/>
  <c r="AP80" i="6"/>
  <c r="AP71" i="6"/>
  <c r="AQ57" i="6"/>
  <c r="AP56" i="6"/>
  <c r="AQ47" i="6"/>
  <c r="AJ72" i="6"/>
  <c r="AQ72" i="6" s="1"/>
  <c r="AJ40" i="6"/>
  <c r="AQ32" i="6"/>
  <c r="AP31" i="6"/>
  <c r="AQ9" i="6"/>
  <c r="AP46" i="6"/>
  <c r="AP39" i="6"/>
  <c r="AP20" i="6"/>
  <c r="AY231" i="6" l="1"/>
  <c r="BA231" i="6"/>
  <c r="AJ231" i="6"/>
  <c r="AQ40" i="6"/>
  <c r="S224" i="6" l="1"/>
  <c r="T224" i="6" s="1"/>
  <c r="S223" i="6"/>
  <c r="T223" i="6" s="1"/>
  <c r="S221" i="6"/>
  <c r="T221" i="6" s="1"/>
  <c r="S220" i="6"/>
  <c r="S219" i="6"/>
  <c r="T219" i="6" s="1"/>
  <c r="S218" i="6"/>
  <c r="T218" i="6" s="1"/>
  <c r="S217" i="6"/>
  <c r="T217" i="6" s="1"/>
  <c r="S216" i="6"/>
  <c r="T216" i="6" s="1"/>
  <c r="S215" i="6"/>
  <c r="T215" i="6" s="1"/>
  <c r="S213" i="6"/>
  <c r="T213" i="6" s="1"/>
  <c r="S212" i="6"/>
  <c r="T212" i="6" s="1"/>
  <c r="S211" i="6"/>
  <c r="T211" i="6" s="1"/>
  <c r="S208" i="6"/>
  <c r="T208" i="6" s="1"/>
  <c r="S207" i="6"/>
  <c r="T207" i="6" s="1"/>
  <c r="S202" i="6"/>
  <c r="T202" i="6" s="1"/>
  <c r="S200" i="6"/>
  <c r="T200" i="6" s="1"/>
  <c r="S199" i="6"/>
  <c r="T199" i="6" s="1"/>
  <c r="S198" i="6"/>
  <c r="T198" i="6" s="1"/>
  <c r="S197" i="6"/>
  <c r="T197" i="6" s="1"/>
  <c r="S196" i="6"/>
  <c r="T196" i="6" s="1"/>
  <c r="S194" i="6"/>
  <c r="T194" i="6" s="1"/>
  <c r="S193" i="6"/>
  <c r="T193" i="6" s="1"/>
  <c r="S191" i="6"/>
  <c r="T191" i="6" s="1"/>
  <c r="S190" i="6"/>
  <c r="T190" i="6" s="1"/>
  <c r="S189" i="6"/>
  <c r="T189" i="6" s="1"/>
  <c r="S188" i="6"/>
  <c r="T188" i="6" s="1"/>
  <c r="S187" i="6"/>
  <c r="T187" i="6" s="1"/>
  <c r="S186" i="6"/>
  <c r="T186" i="6" s="1"/>
  <c r="S185" i="6"/>
  <c r="T185" i="6" s="1"/>
  <c r="S182" i="6"/>
  <c r="T182" i="6" s="1"/>
  <c r="S181" i="6"/>
  <c r="T181" i="6" s="1"/>
  <c r="S180" i="6"/>
  <c r="T180" i="6" s="1"/>
  <c r="S179" i="6"/>
  <c r="T179" i="6" s="1"/>
  <c r="S178" i="6"/>
  <c r="S176" i="6"/>
  <c r="S175" i="6"/>
  <c r="S174" i="6"/>
  <c r="S171" i="6"/>
  <c r="S170" i="6"/>
  <c r="S168" i="6"/>
  <c r="T168" i="6" s="1"/>
  <c r="S167" i="6"/>
  <c r="T167" i="6" s="1"/>
  <c r="S165" i="6"/>
  <c r="S161" i="6"/>
  <c r="T161" i="6" s="1"/>
  <c r="S159" i="6"/>
  <c r="T159" i="6" s="1"/>
  <c r="S157" i="6"/>
  <c r="S156" i="6"/>
  <c r="T156" i="6" s="1"/>
  <c r="S155" i="6"/>
  <c r="S154" i="6"/>
  <c r="T154" i="6" s="1"/>
  <c r="S153" i="6"/>
  <c r="T153" i="6" s="1"/>
  <c r="S152" i="6"/>
  <c r="S151" i="6"/>
  <c r="S150" i="6"/>
  <c r="T150" i="6" s="1"/>
  <c r="S149" i="6"/>
  <c r="T149" i="6" s="1"/>
  <c r="S148" i="6"/>
  <c r="S147" i="6"/>
  <c r="S146" i="6"/>
  <c r="S144" i="6"/>
  <c r="T144" i="6" s="1"/>
  <c r="S142" i="6"/>
  <c r="S141" i="6"/>
  <c r="S140" i="6"/>
  <c r="S138" i="6"/>
  <c r="S136" i="6"/>
  <c r="T136" i="6" s="1"/>
  <c r="S135" i="6"/>
  <c r="T135" i="6" s="1"/>
  <c r="S133" i="6"/>
  <c r="S132" i="6"/>
  <c r="S131" i="6"/>
  <c r="S130" i="6"/>
  <c r="S128" i="6"/>
  <c r="S127" i="6"/>
  <c r="S126" i="6"/>
  <c r="S124" i="6"/>
  <c r="S123" i="6"/>
  <c r="S122" i="6"/>
  <c r="S121" i="6"/>
  <c r="S119" i="6"/>
  <c r="S118" i="6"/>
  <c r="S117" i="6"/>
  <c r="S116" i="6"/>
  <c r="S113" i="6"/>
  <c r="T113" i="6" s="1"/>
  <c r="S114" i="6"/>
  <c r="S112" i="6"/>
  <c r="S110" i="6"/>
  <c r="T110" i="6" s="1"/>
  <c r="S109" i="6"/>
  <c r="T109" i="6" s="1"/>
  <c r="S108" i="6"/>
  <c r="T108" i="6" s="1"/>
  <c r="S107" i="6"/>
  <c r="T107" i="6" s="1"/>
  <c r="S106" i="6"/>
  <c r="T106" i="6" s="1"/>
  <c r="S105" i="6"/>
  <c r="T105" i="6" s="1"/>
  <c r="S104" i="6"/>
  <c r="T104" i="6" s="1"/>
  <c r="S103" i="6"/>
  <c r="T103" i="6" s="1"/>
  <c r="S102" i="6"/>
  <c r="T102" i="6" s="1"/>
  <c r="S100" i="6"/>
  <c r="T100" i="6" s="1"/>
  <c r="S99" i="6"/>
  <c r="T99" i="6" s="1"/>
  <c r="S98" i="6"/>
  <c r="T98" i="6" s="1"/>
  <c r="S97" i="6"/>
  <c r="T97" i="6" s="1"/>
  <c r="S95" i="6"/>
  <c r="S94" i="6"/>
  <c r="T94" i="6" s="1"/>
  <c r="S93" i="6"/>
  <c r="T93" i="6" s="1"/>
  <c r="S92" i="6"/>
  <c r="T92" i="6" s="1"/>
  <c r="S86" i="6"/>
  <c r="T86" i="6" s="1"/>
  <c r="S89" i="6"/>
  <c r="T89" i="6" s="1"/>
  <c r="S87" i="6"/>
  <c r="T87" i="6" s="1"/>
  <c r="S85" i="6"/>
  <c r="T85" i="6" s="1"/>
  <c r="S84" i="6"/>
  <c r="S82" i="6"/>
  <c r="T82" i="6" s="1"/>
  <c r="S81" i="6"/>
  <c r="T81" i="6" s="1"/>
  <c r="S79" i="6"/>
  <c r="S78" i="6"/>
  <c r="S76" i="6"/>
  <c r="T76" i="6" s="1"/>
  <c r="S75" i="6"/>
  <c r="T75" i="6" s="1"/>
  <c r="S74" i="6"/>
  <c r="T74" i="6" s="1"/>
  <c r="S73" i="6"/>
  <c r="T73" i="6" s="1"/>
  <c r="S72" i="6"/>
  <c r="S59" i="6"/>
  <c r="T59" i="6" s="1"/>
  <c r="S58" i="6"/>
  <c r="T58" i="6" s="1"/>
  <c r="S57" i="6"/>
  <c r="T57" i="6" s="1"/>
  <c r="S70" i="6"/>
  <c r="T70" i="6" s="1"/>
  <c r="S68" i="6"/>
  <c r="T68" i="6" s="1"/>
  <c r="S67" i="6"/>
  <c r="S66" i="6"/>
  <c r="T66" i="6" s="1"/>
  <c r="S65" i="6"/>
  <c r="S64" i="6"/>
  <c r="T64" i="6" s="1"/>
  <c r="S63" i="6"/>
  <c r="T63" i="6" s="1"/>
  <c r="S62" i="6"/>
  <c r="T62" i="6" s="1"/>
  <c r="S61" i="6"/>
  <c r="S60" i="6"/>
  <c r="T60" i="6" s="1"/>
  <c r="S47" i="6"/>
  <c r="T47" i="6" s="1"/>
  <c r="S55" i="6"/>
  <c r="T55" i="6" s="1"/>
  <c r="S54" i="6"/>
  <c r="T54" i="6" s="1"/>
  <c r="S53" i="6"/>
  <c r="T53" i="6" s="1"/>
  <c r="S52" i="6"/>
  <c r="T52" i="6" s="1"/>
  <c r="S51" i="6"/>
  <c r="T51" i="6" s="1"/>
  <c r="S50" i="6"/>
  <c r="T50" i="6" s="1"/>
  <c r="S49" i="6"/>
  <c r="T49" i="6" s="1"/>
  <c r="S48" i="6"/>
  <c r="T48" i="6" s="1"/>
  <c r="S43" i="6"/>
  <c r="T43" i="6" s="1"/>
  <c r="S45" i="6"/>
  <c r="T45" i="6" s="1"/>
  <c r="S44" i="6"/>
  <c r="T44" i="6" s="1"/>
  <c r="S42" i="6"/>
  <c r="T42" i="6" s="1"/>
  <c r="S41" i="6"/>
  <c r="S40" i="6"/>
  <c r="S38" i="6"/>
  <c r="T38" i="6" s="1"/>
  <c r="S37" i="6"/>
  <c r="T37" i="6" s="1"/>
  <c r="S35" i="6"/>
  <c r="S34" i="6"/>
  <c r="S33" i="6"/>
  <c r="T33" i="6" s="1"/>
  <c r="S32" i="6"/>
  <c r="S30" i="6"/>
  <c r="T30" i="6" s="1"/>
  <c r="S29" i="6"/>
  <c r="T29" i="6" s="1"/>
  <c r="S28" i="6"/>
  <c r="T28" i="6" s="1"/>
  <c r="S27" i="6"/>
  <c r="S26" i="6"/>
  <c r="T26" i="6" s="1"/>
  <c r="S25" i="6"/>
  <c r="T25" i="6" s="1"/>
  <c r="S24" i="6"/>
  <c r="T24" i="6" s="1"/>
  <c r="S23" i="6"/>
  <c r="T23" i="6" s="1"/>
  <c r="S10" i="6"/>
  <c r="T10" i="6" s="1"/>
  <c r="S11" i="6"/>
  <c r="T11" i="6" s="1"/>
  <c r="S12" i="6"/>
  <c r="T12" i="6" s="1"/>
  <c r="S13" i="6"/>
  <c r="S14" i="6"/>
  <c r="S15" i="6"/>
  <c r="S16" i="6"/>
  <c r="T16" i="6" s="1"/>
  <c r="S17" i="6"/>
  <c r="T17" i="6" s="1"/>
  <c r="S18" i="6"/>
  <c r="T18" i="6" s="1"/>
  <c r="S19" i="6"/>
  <c r="T19" i="6" s="1"/>
  <c r="S9" i="6"/>
  <c r="T9" i="6" s="1"/>
  <c r="AF83" i="7"/>
  <c r="AF82" i="7"/>
  <c r="AF81" i="7"/>
  <c r="AD83" i="7"/>
  <c r="AD82" i="7"/>
  <c r="AD81" i="7"/>
  <c r="AD84" i="7" l="1"/>
  <c r="U78" i="7" l="1"/>
  <c r="U79" i="7"/>
  <c r="U77" i="7"/>
  <c r="U72" i="7"/>
  <c r="U74" i="7"/>
  <c r="X74" i="7" s="1"/>
  <c r="U75" i="7"/>
  <c r="U73" i="7"/>
  <c r="U65" i="7"/>
  <c r="U66" i="7"/>
  <c r="AE66" i="7" s="1"/>
  <c r="U67" i="7"/>
  <c r="U68" i="7"/>
  <c r="U69" i="7"/>
  <c r="U70" i="7"/>
  <c r="U64" i="7"/>
  <c r="U62" i="7"/>
  <c r="X62" i="7" s="1"/>
  <c r="U60" i="7"/>
  <c r="U57" i="7"/>
  <c r="AE57" i="7" s="1"/>
  <c r="U58" i="7"/>
  <c r="AE58" i="7" s="1"/>
  <c r="U56" i="7"/>
  <c r="X56" i="7" s="1"/>
  <c r="U54" i="7"/>
  <c r="U53" i="7"/>
  <c r="U49" i="7"/>
  <c r="X49" i="7" s="1"/>
  <c r="U50" i="7"/>
  <c r="AE50" i="7" s="1"/>
  <c r="U51" i="7"/>
  <c r="AE51" i="7" s="1"/>
  <c r="U48" i="7"/>
  <c r="AE48" i="7" s="1"/>
  <c r="U47" i="7"/>
  <c r="X47" i="7" s="1"/>
  <c r="U45" i="7"/>
  <c r="X45" i="7" s="1"/>
  <c r="U44" i="7"/>
  <c r="AE44" i="7" s="1"/>
  <c r="U43" i="7"/>
  <c r="X43" i="7" s="1"/>
  <c r="U40" i="7"/>
  <c r="AE40" i="7" s="1"/>
  <c r="U41" i="7"/>
  <c r="U39" i="7"/>
  <c r="U38" i="7"/>
  <c r="U36" i="7"/>
  <c r="U35" i="7"/>
  <c r="X35" i="7" s="1"/>
  <c r="U34" i="7"/>
  <c r="U33" i="7"/>
  <c r="AE33" i="7" s="1"/>
  <c r="U23" i="7"/>
  <c r="AE23" i="7" s="1"/>
  <c r="U22" i="7"/>
  <c r="AE22" i="7" s="1"/>
  <c r="U19" i="7"/>
  <c r="AE19" i="7" s="1"/>
  <c r="U29" i="7"/>
  <c r="AE29" i="7" s="1"/>
  <c r="U30" i="7"/>
  <c r="AE30" i="7" s="1"/>
  <c r="U31" i="7"/>
  <c r="AE31" i="7" s="1"/>
  <c r="U26" i="7"/>
  <c r="AE26" i="7" s="1"/>
  <c r="U27" i="7"/>
  <c r="AE27" i="7" s="1"/>
  <c r="U28" i="7"/>
  <c r="X28" i="7" s="1"/>
  <c r="U25" i="7"/>
  <c r="AE25" i="7" s="1"/>
  <c r="AE21" i="7"/>
  <c r="U20" i="7"/>
  <c r="X20" i="7" s="1"/>
  <c r="AD20" i="7" s="1"/>
  <c r="X17" i="7"/>
  <c r="AE16" i="7"/>
  <c r="AE10" i="7"/>
  <c r="AE11" i="7"/>
  <c r="AE14" i="7"/>
  <c r="AE9" i="7"/>
  <c r="AD35" i="7" l="1"/>
  <c r="AF35" i="7"/>
  <c r="AD56" i="7"/>
  <c r="AF56" i="7"/>
  <c r="AD62" i="7"/>
  <c r="AF62" i="7"/>
  <c r="AC68" i="7"/>
  <c r="AE68" i="7"/>
  <c r="AC73" i="7"/>
  <c r="AE73" i="7"/>
  <c r="AC77" i="7"/>
  <c r="AE77" i="7"/>
  <c r="AD17" i="7"/>
  <c r="AF17" i="7"/>
  <c r="AD28" i="7"/>
  <c r="AF28" i="7"/>
  <c r="AD47" i="7"/>
  <c r="AF47" i="7"/>
  <c r="AD49" i="7"/>
  <c r="AF49" i="7"/>
  <c r="AC64" i="7"/>
  <c r="AE64" i="7"/>
  <c r="AC75" i="7"/>
  <c r="AE75" i="7"/>
  <c r="AC79" i="7"/>
  <c r="AE79" i="7"/>
  <c r="AC70" i="7"/>
  <c r="AE70" i="7"/>
  <c r="AC78" i="7"/>
  <c r="AE78" i="7"/>
  <c r="AC69" i="7"/>
  <c r="AE69" i="7"/>
  <c r="AC65" i="7"/>
  <c r="AE65" i="7"/>
  <c r="AC72" i="7"/>
  <c r="AE72" i="7"/>
  <c r="X73" i="7"/>
  <c r="X72" i="7"/>
  <c r="X68" i="7"/>
  <c r="X78" i="7"/>
  <c r="X9" i="7"/>
  <c r="AC9" i="7"/>
  <c r="AC11" i="7"/>
  <c r="X11" i="7"/>
  <c r="X27" i="7"/>
  <c r="AC27" i="7"/>
  <c r="AC29" i="7"/>
  <c r="X29" i="7"/>
  <c r="AC33" i="7"/>
  <c r="X33" i="7"/>
  <c r="X38" i="7"/>
  <c r="AC48" i="7"/>
  <c r="X48" i="7"/>
  <c r="X53" i="7"/>
  <c r="X57" i="7"/>
  <c r="AC57" i="7"/>
  <c r="AC66" i="7"/>
  <c r="X66" i="7"/>
  <c r="X12" i="7"/>
  <c r="AC30" i="7"/>
  <c r="X30" i="7"/>
  <c r="AC23" i="7"/>
  <c r="X23" i="7"/>
  <c r="X36" i="7"/>
  <c r="AC40" i="7"/>
  <c r="X40" i="7"/>
  <c r="AC58" i="7"/>
  <c r="X58" i="7"/>
  <c r="X64" i="7"/>
  <c r="X67" i="7"/>
  <c r="X14" i="7"/>
  <c r="AC14" i="7"/>
  <c r="X10" i="7"/>
  <c r="AC10" i="7"/>
  <c r="AC21" i="7"/>
  <c r="X21" i="7"/>
  <c r="AC26" i="7"/>
  <c r="X26" i="7"/>
  <c r="X19" i="7"/>
  <c r="AC19" i="7"/>
  <c r="X34" i="7"/>
  <c r="X39" i="7"/>
  <c r="AC44" i="7"/>
  <c r="X44" i="7"/>
  <c r="AC51" i="7"/>
  <c r="X51" i="7"/>
  <c r="X54" i="7"/>
  <c r="X60" i="7"/>
  <c r="X79" i="7"/>
  <c r="X75" i="7"/>
  <c r="X70" i="7"/>
  <c r="X65" i="7"/>
  <c r="X13" i="7"/>
  <c r="AC16" i="7"/>
  <c r="X16" i="7"/>
  <c r="X25" i="7"/>
  <c r="AC25" i="7"/>
  <c r="X31" i="7"/>
  <c r="AC31" i="7"/>
  <c r="X22" i="7"/>
  <c r="AC22" i="7"/>
  <c r="X41" i="7"/>
  <c r="AC50" i="7"/>
  <c r="X50" i="7"/>
  <c r="X77" i="7"/>
  <c r="X69" i="7"/>
  <c r="AD13" i="7" l="1"/>
  <c r="AF13" i="7"/>
  <c r="AD44" i="7"/>
  <c r="AD46" i="7" s="1"/>
  <c r="AF44" i="7"/>
  <c r="AD26" i="7"/>
  <c r="AF26" i="7"/>
  <c r="AD40" i="7"/>
  <c r="AF40" i="7"/>
  <c r="AD74" i="7"/>
  <c r="AF74" i="7"/>
  <c r="AD65" i="7"/>
  <c r="AF65" i="7"/>
  <c r="AD51" i="7"/>
  <c r="AF51" i="7"/>
  <c r="AD77" i="7"/>
  <c r="AF77" i="7"/>
  <c r="AD41" i="7"/>
  <c r="AF41" i="7"/>
  <c r="AD31" i="7"/>
  <c r="AF31" i="7"/>
  <c r="AD70" i="7"/>
  <c r="AF70" i="7"/>
  <c r="AD60" i="7"/>
  <c r="AD63" i="7" s="1"/>
  <c r="AF60" i="7"/>
  <c r="AD19" i="7"/>
  <c r="AF19" i="7"/>
  <c r="AD14" i="7"/>
  <c r="AF14" i="7"/>
  <c r="AD38" i="7"/>
  <c r="AF38" i="7"/>
  <c r="AD68" i="7"/>
  <c r="AF68" i="7"/>
  <c r="AD50" i="7"/>
  <c r="AF50" i="7"/>
  <c r="AD54" i="7"/>
  <c r="AF54" i="7"/>
  <c r="AD34" i="7"/>
  <c r="AF34" i="7"/>
  <c r="AD67" i="7"/>
  <c r="AF67" i="7"/>
  <c r="AD23" i="7"/>
  <c r="AF23" i="7"/>
  <c r="AD48" i="7"/>
  <c r="AF48" i="7"/>
  <c r="AD33" i="7"/>
  <c r="AF33" i="7"/>
  <c r="AD69" i="7"/>
  <c r="AF69" i="7"/>
  <c r="AD22" i="7"/>
  <c r="AF22" i="7"/>
  <c r="AD25" i="7"/>
  <c r="AF25" i="7"/>
  <c r="AD79" i="7"/>
  <c r="AF79" i="7"/>
  <c r="AD10" i="7"/>
  <c r="AF10" i="7"/>
  <c r="AD64" i="7"/>
  <c r="AF64" i="7"/>
  <c r="AD12" i="7"/>
  <c r="AF12" i="7"/>
  <c r="AD57" i="7"/>
  <c r="AF57" i="7"/>
  <c r="AD27" i="7"/>
  <c r="AF27" i="7"/>
  <c r="AD9" i="7"/>
  <c r="AF9" i="7"/>
  <c r="AD72" i="7"/>
  <c r="AF72" i="7"/>
  <c r="AD75" i="7"/>
  <c r="AF75" i="7"/>
  <c r="AD16" i="7"/>
  <c r="AD18" i="7" s="1"/>
  <c r="AF16" i="7"/>
  <c r="AD21" i="7"/>
  <c r="AD24" i="7" s="1"/>
  <c r="AF21" i="7"/>
  <c r="AD58" i="7"/>
  <c r="AF58" i="7"/>
  <c r="AD36" i="7"/>
  <c r="AF36" i="7"/>
  <c r="AD30" i="7"/>
  <c r="AF30" i="7"/>
  <c r="AD66" i="7"/>
  <c r="AF66" i="7"/>
  <c r="AD53" i="7"/>
  <c r="AD55" i="7" s="1"/>
  <c r="AF53" i="7"/>
  <c r="AD29" i="7"/>
  <c r="AF29" i="7"/>
  <c r="AD11" i="7"/>
  <c r="AF11" i="7"/>
  <c r="AD78" i="7"/>
  <c r="AF78" i="7"/>
  <c r="AD73" i="7"/>
  <c r="AF73" i="7"/>
  <c r="AD76" i="7" l="1"/>
  <c r="AD42" i="7"/>
  <c r="AD59" i="7"/>
  <c r="AD15" i="7"/>
  <c r="AD80" i="7"/>
  <c r="AD71" i="7"/>
  <c r="AD37" i="7"/>
  <c r="AD32" i="7"/>
  <c r="AD52" i="7"/>
  <c r="AD86" i="7" l="1"/>
  <c r="A49" i="8"/>
  <c r="A48" i="8"/>
  <c r="A47" i="8"/>
  <c r="A46" i="8"/>
  <c r="A45" i="8"/>
  <c r="A44" i="8"/>
  <c r="A43" i="8"/>
  <c r="A42" i="8"/>
  <c r="O37" i="8"/>
  <c r="A36" i="8"/>
  <c r="A35" i="8"/>
  <c r="A34" i="8"/>
  <c r="A33" i="8"/>
  <c r="N32" i="8"/>
  <c r="A32" i="8"/>
  <c r="N31" i="8"/>
  <c r="A31" i="8"/>
  <c r="N30" i="8"/>
  <c r="A30" i="8"/>
  <c r="N29" i="8"/>
  <c r="A29" i="8"/>
  <c r="N28" i="8"/>
  <c r="A28" i="8"/>
  <c r="N27" i="8"/>
  <c r="A27" i="8"/>
  <c r="N26" i="8"/>
  <c r="A26" i="8"/>
  <c r="N25" i="8"/>
  <c r="A25" i="8"/>
  <c r="N24" i="8"/>
  <c r="A24" i="8"/>
  <c r="N23" i="8"/>
  <c r="A23" i="8"/>
  <c r="N22" i="8"/>
  <c r="A22" i="8"/>
  <c r="N21" i="8"/>
  <c r="A21" i="8"/>
  <c r="N20" i="8"/>
  <c r="A20" i="8"/>
  <c r="N19" i="8"/>
  <c r="A19" i="8"/>
  <c r="N18" i="8"/>
  <c r="A18" i="8"/>
  <c r="A17" i="8"/>
  <c r="A16" i="8"/>
  <c r="A15" i="8"/>
  <c r="A14" i="8"/>
  <c r="A13" i="8"/>
  <c r="A12" i="8"/>
  <c r="A11" i="8"/>
  <c r="A10" i="8"/>
  <c r="A9" i="8"/>
  <c r="AV231" i="6"/>
  <c r="AT231" i="6"/>
  <c r="T205" i="6" l="1"/>
  <c r="T214" i="6"/>
  <c r="AC20" i="7" l="1"/>
  <c r="AS40" i="6" l="1"/>
  <c r="AR231" i="6"/>
  <c r="AS231" i="6" s="1"/>
  <c r="AP231" i="6"/>
  <c r="AQ231" i="6" s="1"/>
  <c r="AS215" i="6"/>
  <c r="AS211" i="6"/>
  <c r="AS196" i="6"/>
  <c r="AS193" i="6"/>
  <c r="AS184" i="6"/>
  <c r="AS165" i="6"/>
  <c r="AS159" i="6"/>
  <c r="AS146" i="6"/>
  <c r="AS140" i="6"/>
  <c r="AS130" i="6"/>
  <c r="AS126" i="6"/>
  <c r="AS116" i="6"/>
  <c r="AS112" i="6"/>
  <c r="AS102" i="6"/>
  <c r="AS92" i="6"/>
  <c r="AS81" i="6"/>
  <c r="AS57" i="6"/>
  <c r="AS47" i="6"/>
  <c r="AS32" i="6"/>
  <c r="AS9" i="6"/>
  <c r="AK231" i="6" l="1"/>
  <c r="AS72" i="6"/>
  <c r="AU231" i="6" l="1"/>
  <c r="AW231" i="6"/>
  <c r="AE76" i="7"/>
  <c r="AC76" i="7"/>
  <c r="T210" i="6"/>
  <c r="T195" i="6"/>
  <c r="T164" i="6"/>
  <c r="T115" i="6"/>
  <c r="T91" i="6"/>
  <c r="T71" i="6" l="1"/>
  <c r="T129" i="6"/>
  <c r="T177" i="6"/>
  <c r="T120" i="6"/>
  <c r="T192" i="6"/>
  <c r="T183" i="6"/>
  <c r="T173" i="6"/>
  <c r="AF76" i="7"/>
  <c r="T145" i="6"/>
  <c r="T56" i="6"/>
  <c r="T111" i="6"/>
  <c r="T80" i="6"/>
  <c r="T125" i="6"/>
  <c r="T39" i="6"/>
  <c r="T158" i="6"/>
  <c r="T134" i="6"/>
  <c r="T225" i="6"/>
  <c r="T169" i="6"/>
  <c r="T46" i="6"/>
  <c r="T101" i="6"/>
  <c r="T139" i="6"/>
  <c r="T20" i="6" l="1"/>
  <c r="T31" i="6"/>
  <c r="AE84" i="7"/>
  <c r="AC84" i="7"/>
  <c r="AE55" i="7" l="1"/>
  <c r="AF55" i="7"/>
  <c r="AC59" i="7"/>
  <c r="AF84" i="7"/>
  <c r="AE71" i="7"/>
  <c r="T231" i="6"/>
  <c r="AC46" i="7"/>
  <c r="AE63" i="7"/>
  <c r="AE80" i="7"/>
  <c r="AE46" i="7"/>
  <c r="AE52" i="7"/>
  <c r="AF59" i="7"/>
  <c r="AF46" i="7"/>
  <c r="AC71" i="7"/>
  <c r="AE59" i="7"/>
  <c r="AC80" i="7"/>
  <c r="AC55" i="7"/>
  <c r="AC63" i="7"/>
  <c r="AC52" i="7"/>
  <c r="AF63" i="7"/>
  <c r="AF71" i="7"/>
  <c r="AF80" i="7" l="1"/>
  <c r="AF52" i="7"/>
  <c r="AE42" i="7"/>
  <c r="AC42" i="7" l="1"/>
  <c r="AC37" i="7"/>
  <c r="AE32" i="7"/>
  <c r="AC32" i="7"/>
  <c r="AE37" i="7"/>
  <c r="AC24" i="7"/>
  <c r="AE24" i="7"/>
  <c r="AC18" i="7"/>
  <c r="AC15" i="7"/>
  <c r="AE15" i="7"/>
  <c r="AE18" i="7"/>
  <c r="AF15" i="7"/>
  <c r="AF18" i="7"/>
  <c r="AF32" i="7" l="1"/>
  <c r="AF37" i="7"/>
  <c r="AF24" i="7"/>
  <c r="AF42" i="7"/>
  <c r="AC86" i="7"/>
  <c r="AE86" i="7"/>
  <c r="AF86" i="7" l="1"/>
  <c r="AI175" i="6"/>
  <c r="AE17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tc={3176EA1B-10D2-412E-AED8-5232156020D1}</author>
    <author>tc={1CCAF878-AD68-4D81-B636-4A156924E5A3}</author>
  </authors>
  <commentList>
    <comment ref="K38" authorId="0" shapeId="0" xr:uid="{00000000-0006-0000-0300-000001000000}">
      <text>
        <r>
          <rPr>
            <sz val="11"/>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de los sectores y la ciudaDANÍA
</t>
        </r>
      </text>
    </comment>
    <comment ref="K66" authorId="1" shapeId="0" xr:uid="{00000000-0006-0000-0300-00000200000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Preguntar a OBacci</t>
        </r>
      </text>
    </comment>
  </commentList>
</comments>
</file>

<file path=xl/sharedStrings.xml><?xml version="1.0" encoding="utf-8"?>
<sst xmlns="http://schemas.openxmlformats.org/spreadsheetml/2006/main" count="6568" uniqueCount="1863">
  <si>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</si>
  <si>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</si>
  <si>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</si>
  <si>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</si>
  <si>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</si>
  <si>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</si>
  <si>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</si>
  <si>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</si>
  <si>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</si>
  <si>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</si>
  <si>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</si>
  <si>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</si>
  <si>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</si>
  <si>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</si>
  <si>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</si>
  <si>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</si>
  <si>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</si>
  <si>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</si>
  <si>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</si>
  <si>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</si>
  <si>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</si>
  <si>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</si>
  <si>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</si>
  <si>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</si>
  <si>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</si>
  <si>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</si>
  <si>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</si>
  <si>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</si>
  <si>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</si>
  <si>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</si>
  <si>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</si>
  <si>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</si>
  <si>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</si>
  <si>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</si>
  <si>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</si>
  <si>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</si>
  <si>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</si>
  <si>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</si>
  <si>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</si>
  <si>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</si>
  <si>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</si>
  <si>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</si>
  <si>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</si>
  <si>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</si>
  <si>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</si>
  <si>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</si>
  <si>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</si>
  <si>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</si>
  <si>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</si>
  <si>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</si>
  <si>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</si>
  <si>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</si>
  <si>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</si>
  <si>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</si>
  <si>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</si>
  <si>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</si>
  <si>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</si>
  <si>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</si>
  <si>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</si>
  <si>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</si>
  <si>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</si>
  <si>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</si>
  <si>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</si>
  <si>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</si>
  <si>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</si>
  <si>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</si>
  <si>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</si>
  <si>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</si>
  <si>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</si>
  <si>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</si>
  <si>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</si>
  <si>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</si>
  <si>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</si>
  <si>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</si>
  <si>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</si>
  <si>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</si>
  <si>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</si>
  <si>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</si>
  <si>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</si>
  <si>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</si>
  <si>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</si>
  <si>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</si>
  <si>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</si>
  <si>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</si>
  <si>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</si>
  <si>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</si>
  <si>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</si>
  <si>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</si>
  <si>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</si>
  <si>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</si>
  <si>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</si>
  <si>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</si>
  <si>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</si>
  <si>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</si>
  <si>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</si>
  <si>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</si>
  <si>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</si>
  <si>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</si>
  <si>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</si>
  <si>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</si>
  <si>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</si>
  <si>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</si>
  <si>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</si>
  <si>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</si>
  <si>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</si>
  <si>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</si>
  <si>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</si>
  <si>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</si>
  <si>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</si>
  <si>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</si>
  <si>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</si>
  <si>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</si>
  <si>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</si>
  <si>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</si>
  <si>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</si>
  <si>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</si>
  <si>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</si>
  <si>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</si>
  <si>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</si>
  <si>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</si>
  <si>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</si>
  <si>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</si>
  <si>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</si>
  <si>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</si>
  <si>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</si>
  <si>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</si>
  <si>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</si>
  <si>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</si>
  <si>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</si>
  <si>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</si>
  <si>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</si>
  <si>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</si>
  <si>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</si>
  <si>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</si>
  <si>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SECRETARÍA DE EDUCACIÓN DISTRITAL</t>
  </si>
  <si>
    <t>PLANTEAMIENTO ESTRATÉGICO- PLAN DE DESARROLLO</t>
  </si>
  <si>
    <t xml:space="preserve">DATOS GENERALES </t>
  </si>
  <si>
    <t xml:space="preserve">PROGRAMACIÓN META PRODUCTO </t>
  </si>
  <si>
    <t xml:space="preserve">ACUMULADOS </t>
  </si>
  <si>
    <t xml:space="preserve">REPORTES META PRODUCTO </t>
  </si>
  <si>
    <t xml:space="preserve">AVANCES Y RESULTADOS </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</si>
  <si>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</si>
  <si>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</si>
  <si>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</si>
  <si>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</si>
  <si>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</si>
  <si>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</si>
  <si>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</si>
  <si>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</si>
  <si>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</si>
  <si>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</si>
  <si>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</si>
  <si>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</si>
  <si>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</si>
  <si>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</si>
  <si>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</si>
  <si>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</si>
  <si>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</si>
  <si>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</si>
  <si>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</si>
  <si>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</si>
  <si>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</si>
  <si>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</si>
  <si>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</si>
  <si>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</si>
  <si>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</si>
  <si>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OBSERVACIONES TRIMESTRE ABRIL A JUNIO 2025</t>
  </si>
  <si>
    <t>4. Educación de Calidad</t>
  </si>
  <si>
    <t xml:space="preserve">2. 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
</t>
  </si>
  <si>
    <t>VIDA DIGNA</t>
  </si>
  <si>
    <t>EDUCACION</t>
  </si>
  <si>
    <t>Incrementar la tasa de cobertura neta sin extraedad global al 95%</t>
  </si>
  <si>
    <t>Modernización De La Infraestructura Educativa</t>
  </si>
  <si>
    <t>02-02-03</t>
  </si>
  <si>
    <t>Plan Maestro de Infraestructura Educativa formulado e implementado.</t>
  </si>
  <si>
    <t>Porcentaje</t>
  </si>
  <si>
    <t>91,37% de cobertura neta sin extraedad global Fuente: Secretaría de Educación Distrital, 2023</t>
  </si>
  <si>
    <t>Formular e implementar un (1) Plan Maestro de Infraestructura Educativa.</t>
  </si>
  <si>
    <t>Servicio</t>
  </si>
  <si>
    <t>220100104 
Documentos operativos formulados</t>
  </si>
  <si>
    <t>02-02-04</t>
  </si>
  <si>
    <t>Número de predios de IEO legalizados</t>
  </si>
  <si>
    <t xml:space="preserve">Número </t>
  </si>
  <si>
    <t>Legalizar sesenta (60) predios de Instituciones Educativas Oficiales.</t>
  </si>
  <si>
    <t>229905600 
Documentos normativos realizados</t>
  </si>
  <si>
    <t>2. 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t>
  </si>
  <si>
    <t>02-02-05</t>
  </si>
  <si>
    <t>Número de nuevas Instituciones Educativas Oficiales construidas</t>
  </si>
  <si>
    <t>Construir cinco (5) nuevas Instituciones Educativas Oficiales.</t>
  </si>
  <si>
    <t xml:space="preserve">Bien </t>
  </si>
  <si>
    <t xml:space="preserve">220105100  
Sedes educativas nuevas construidas </t>
  </si>
  <si>
    <t>02-02-06</t>
  </si>
  <si>
    <t>Número de sedes educativas reconstruidas y/o con ampliación de la infraestructura</t>
  </si>
  <si>
    <t>Reconstruir y/o ampliar quince (15) sedes educativas.</t>
  </si>
  <si>
    <t xml:space="preserve">220105200  
Sedes educativas mejoradas </t>
  </si>
  <si>
    <t>02-02-07</t>
  </si>
  <si>
    <t>Número de sedes educativas mejoradas y/o adecuadas</t>
  </si>
  <si>
    <t>Mejorar y/o adecuar ochenta (80) sedes educativas.</t>
  </si>
  <si>
    <t>02-02-08</t>
  </si>
  <si>
    <t>Número de aulas con dotación de mobiliario escolar y material pedagógico</t>
  </si>
  <si>
    <t>Dotar mil (1.000) aulas con mobiliario escolar, aires acondicionados, abanicos y material pedagógico.</t>
  </si>
  <si>
    <t xml:space="preserve">220106900  
Sedes educativas mejoradas </t>
  </si>
  <si>
    <t>Avance Programa Modernización De La Infraestructura Educativa</t>
  </si>
  <si>
    <t xml:space="preserve">
2. 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
</t>
  </si>
  <si>
    <t>Incrementar a 40% el porcentaje de las Instituciones Educativas Oficiales con oferta en Educación Inicial para la atención de la primera infancia</t>
  </si>
  <si>
    <t>Avanzando desde el comienzo.</t>
  </si>
  <si>
    <t>Número de Instituciones Educativas Oficiales con oferta de educación inicial para la atención a la primera infancia implementada</t>
  </si>
  <si>
    <t>2 Instituciones Educativas Oficiales con oferta de educación inicial para la atención de la primera infancia en el Distrito implementada.  Fuente: Secretaría de Educación, 2023.</t>
  </si>
  <si>
    <t>Implementar en cuarenta (40) Instituciones Educativas Oficiales la oferta de educación inicial para la atención a la primera infancia.</t>
  </si>
  <si>
    <t>220103700  
Instituciones educativas oficiales que implementan el nivel preescolar en el marco de la atención integral</t>
  </si>
  <si>
    <t>Actividad ejecutada al 100%</t>
  </si>
  <si>
    <t>Esta Meta se programo Asi:
2024: 15
2025: 10
2026: 10
2027: 5
Total Programado: 40</t>
  </si>
  <si>
    <t>Número de Instituciones Educativas Oficiales asesoradas con estrategias de articulación institucional para asegurar el tránsito armónico de niños y niñas desde los programas de atención a la primera infancia del ICBF al sistema educativo oficial</t>
  </si>
  <si>
    <t>80 Instituciones Educativas Oficiales asesoradas con estrategias de articulación institucional para asegurar el tránsisto armónico de niños y niñas desde los programas de atención a la primera infancia del ICBF al sistema educativo oficial en el cuatrienio 2020-2023</t>
  </si>
  <si>
    <t>Asesorar a cinto (105) Instituciones Educativas Oficiales con estrategias de articulaión institucional para asegurar el tránsito armónico de los niños y niñas desde los programas de atención a la primera infancia del ICBF al sistema educativo oficial</t>
  </si>
  <si>
    <t>220108900 
Servicio de asistencia técnica</t>
  </si>
  <si>
    <t>A fecha del presente reporte se han asesorado a 6 Instituciones Educativas de las 25 focalizadas para la vigencia 2025.</t>
  </si>
  <si>
    <t>Avance Programa Avanzando desde el comienzo</t>
  </si>
  <si>
    <t>Reducir la tasa de deserción en educación preescolar, básica y media de Instituciones Educativas Oficiales a 2,47%</t>
  </si>
  <si>
    <t>Me Quedo Porque Me Quedo</t>
  </si>
  <si>
    <t>Número de niños, niñas y adolescentes vinculados con estrategias para el acceso al sistema educativo oficial</t>
  </si>
  <si>
    <t>182.465 niños, niñas y adolescentes vinculados al sistema con estrategias de acceso.                       
 Fuente: SIMAT, 2023.</t>
  </si>
  <si>
    <t>Vincular a dos mil trescientos noventa (2.390) niños, niñas y adolescente adicionales con estrategias para el acceso al sistema educativo oficial.</t>
  </si>
  <si>
    <t xml:space="preserve">220101700  
Personas beneficiadas con estrategias de fomento para el acceso a la educación inicial, preescolar, básica y media. </t>
  </si>
  <si>
    <t>Número de estudiantes de Instituciones Educativas Oficiales atendidos con Programa de Alimentación Escolar como estrategia de permanencia</t>
  </si>
  <si>
    <t>98.842 estudiantes atendidos con PAE como estrategia de permanencia a corte 2023.                                                                          Fuente: Secretaría de Educación, 2023.</t>
  </si>
  <si>
    <t>Atender a ciento seis mil cuatrocientos ochenta y siete (106.487) estudiantes anualmente con el Programa de Alimentación Escolar como estrategia de permanencia.</t>
  </si>
  <si>
    <t>220102805 
Estudiantes beneficiados del programa de alimentación escolar</t>
  </si>
  <si>
    <t>Número de estudiantes de Instituciones Educativas Oficiales atendidos con  transporte escolar</t>
  </si>
  <si>
    <t>3.524 estudiantes atendido con transporte escolar a corte 2023.                                                                                                               Fuente: Secretaría de Educación, 2023.</t>
  </si>
  <si>
    <t>Atender a cinco mil quinientso (5.500) estudiantes anualmente con transporte escolar.</t>
  </si>
  <si>
    <t>220102900  
Beneficiarios de transporte escolar</t>
  </si>
  <si>
    <t>Número de estudiantes de Instituciones Educativas Oficiales atendidos con otras estrategias de permanencia (kits escolares, uniformes, y jornadas escolares complementarias)</t>
  </si>
  <si>
    <t>5.473 estudiantes atendidos con otras estratgias de permanencia.                Fuente: Secretaría de Educación, 2023.</t>
  </si>
  <si>
    <t>Atender a diez mil (10.000) estudiantes anualmente con otras estrategías de permanencia.</t>
  </si>
  <si>
    <t>220103300 
Personas beneficiarias de estrategias de permanencia</t>
  </si>
  <si>
    <t>KIT ESCOLARES, UNIFROMES, JORNADAS COMPLEMENTARIAS</t>
  </si>
  <si>
    <t>02-02-09</t>
  </si>
  <si>
    <t>Planes Institucionales de Permanencia Escolar – PIPE, formulados e implementados en Instituciones Educativas Oficiales</t>
  </si>
  <si>
    <t>10 Instituciones Educativas Oficiales con Planes Institucionales de Permanencia Escolar-PIPE formulado e implementado a corte 2023.                                   Fuente: Secretaría de Educación, 2023.</t>
  </si>
  <si>
    <t>Formular e implementar Planes Institucionales de Permanencia Escolar-PIPE en cuarenta y cinco (45) Instituciones Educativas Oficiales.</t>
  </si>
  <si>
    <t>220101202 
Documentos sobre evaluación de permanencia en la educación preescolar, básica y media elaborados</t>
  </si>
  <si>
    <t>Avance programa Me Quedo Porque Me Quedo</t>
  </si>
  <si>
    <t>Incrementar a 67% el porcentaje de Instituciones Educativas Oficiales que cuentan con fortalecimiento de educación inclusiva</t>
  </si>
  <si>
    <t xml:space="preserve">Yo Cuento </t>
  </si>
  <si>
    <t>Número de Instituciones Educativas Oficiales vinculadas a estrategias para el fortalecimiento de la oferta de educación inclusiva para preescolar, básica y media</t>
  </si>
  <si>
    <t>45 Instituciones Educativas Oficiales con estrategias para el fortalecimiento de la oferta de educación inclusiva para preescolar, básica y media a corte 2023         Fuente: Secretaría de Educación, 2023</t>
  </si>
  <si>
    <t>Vincular a setenta y dos (72) Instituciones Educativas Oficiales a estrategias para el fortalecimiento de la oferta de educación inclusiva para preescolar, básica y media</t>
  </si>
  <si>
    <t>220108400  
Establecimientos educativos en operación</t>
  </si>
  <si>
    <t>La meta 72 Instituciones educativas es acumulativa, inicio con linea base de 45 IE, para el 2024 se programo 48, 2025 (56) aumentando 8, 2026 (64) 8 mas y el 2027 (72) instituciones.</t>
  </si>
  <si>
    <t>Número de aulas hospitalarias para la atención de niños, niñas, adolescentes y jóvenes en condición de enfermedad habilitadas</t>
  </si>
  <si>
    <t>1 Aula Hospitalaria habilitada para la atención de niños, niñas, adolescentes y jóvenes en condición de enfermedad.        Fuente: Secretaría de Educación, 2023</t>
  </si>
  <si>
    <t>Habilitar cuatro (4) Aulas Hospitalarias para la atención de niños, niñas, adolescentes y jóvenes en condición de enfermedad</t>
  </si>
  <si>
    <t>220107000 
Ambientes de aprendizaje dotados</t>
  </si>
  <si>
    <t>La meta para Aulas hospitalarias en el cuatrenio son 4, distribuidas 2 para el año 2024, 1 para el 2025 para 3 Aulas y para el 2026 una más para cumplir la meta de 4.</t>
  </si>
  <si>
    <t>Número de Instituciones Educativas Oficiales con estudiantes con capacidades excepcionales vinculados a Escuela de Talentos</t>
  </si>
  <si>
    <t>0                                    
Fuente: Secretaría de Educación, 2023.</t>
  </si>
  <si>
    <t>Vincular estudiantes con capacidades excepcionales a la Escuela de Talentos en cincuenta (50) Instituciones Educativas Oficiales</t>
  </si>
  <si>
    <t>220108400  
Sedes educativas con apoyo pedagógico para  la oferta de educación inclusiva para preescolar, básica y media</t>
  </si>
  <si>
    <t>Reducir la tasa de extraedad en el Distrito al 9%</t>
  </si>
  <si>
    <t>Número de Instituciones Educativas Oficiales con modelos educativos flexibles implementados</t>
  </si>
  <si>
    <t>22 Instituciones educativas Oficiales con modelos educativos flexibles implementados en el Distrito                   Fuente: Secretaría de Educación, 2023</t>
  </si>
  <si>
    <t>Implementar en veintisiete (27) Instituciones Educativas Oficiales los modelos educativos flexibles</t>
  </si>
  <si>
    <t>220105700 
Modelos educativos flexibles validados</t>
  </si>
  <si>
    <t>Meta: 27 instituciones con modelos educativos flexibles
       2024: 20 instituciones
➕ 2025: 2 más (Total: 22)
➕ 2026: 3 más (Total: 25)
➕ 2027: 2 más (Total: 27)
Resultado final: Meta cumplida en 2027</t>
  </si>
  <si>
    <t>.</t>
  </si>
  <si>
    <t>02-02-10</t>
  </si>
  <si>
    <t>Número de niños, niñas, adolescentes y jóvenes en extraedad que se encuentran dentro de la oferta regular, atendidos con modelos educativos flexibles en el sistema educativo oficial</t>
  </si>
  <si>
    <t>1.052 niños, niñas, adolescentes y jóvenes atendidos         
Fuente: Secretaría de Educación Distrital, 2023</t>
  </si>
  <si>
    <t>Atender con modelos educativos flexibles a cuatro mil (4.000) niños, niñas, adolescentes y jóvenes en extraedad, que se encuentran dentro de la oferta regular del sistema educativo oficial</t>
  </si>
  <si>
    <t>220103000 
 Beneficiarios atendidos con modelos educativos flexibles</t>
  </si>
  <si>
    <t>depende de los docentes los 481 niños atendidos</t>
  </si>
  <si>
    <t>02-02-11</t>
  </si>
  <si>
    <t>Número de niños, niñas, adolescentes y jóvenes en extraedad que se encuentran por fuera del sistema educativo oficial atendidos con modelos educativos flexibles</t>
  </si>
  <si>
    <t>0    
Fuente: Secretaría de Educación Distrital, 2023</t>
  </si>
  <si>
    <t>220103001 
Beneficiarios atendidos con modelos educativos flexibles</t>
  </si>
  <si>
    <t>Reducir la tasa de analfabetismo en el Distrito al 0,9%</t>
  </si>
  <si>
    <t>02-02-12</t>
  </si>
  <si>
    <t>Número de personas atendidas con modelos de alfabetización</t>
  </si>
  <si>
    <t>1.200 personas atendidas con modelos de alfabetización a corte 2023                             Fuente: Secretaría de Educación, 2023</t>
  </si>
  <si>
    <t>Atender a ocho mil cuatrocientas (8.400) personas con modelos de alfabetización</t>
  </si>
  <si>
    <t xml:space="preserve">220103200  
Personas beneficiarias con modelos de alfabetización </t>
  </si>
  <si>
    <t xml:space="preserve">Avance Programa Yo Cuento </t>
  </si>
  <si>
    <t xml:space="preserve">Escuela Hogar </t>
  </si>
  <si>
    <t>Número de Instituciones Educativas Oficiales con proyectos pedagógicos transversales de cultura, deporte, recreación, actividad física y artes implementados</t>
  </si>
  <si>
    <t>48 Instituciones Educativas Oficiales con proyectos pedagógicos transversales implementados a corte 2023                         Fuente: Secretaría de Educación, 2023</t>
  </si>
  <si>
    <t>Implementar proyectos pedagógicos transversales de cultura, deporte, recreación, actividad física y artes en cincuenta y nueve (59) Instituciones Educativas Oficiales</t>
  </si>
  <si>
    <t>220106100 
Establecimientos educativos beneficiados</t>
  </si>
  <si>
    <t>se tratabaja como meta de mantenimiento, durante todas las vigencias se atenderan 59 IEO</t>
  </si>
  <si>
    <t>Número de Instituciones Educativas Oficiales con proyectos pedagógicos transversales de educación ambiental, emprendimiento y otros implementados</t>
  </si>
  <si>
    <t>48 Instituciones Educativas Oficiales con proyectos pedagógicos transversales implementados a corte 2023    Fuente: Secretaría de Educación, 2023</t>
  </si>
  <si>
    <t>Implementar proyectos pedagógicos transversales de educación ambiental, emprendimiento y otros en cincuenta y nueve (59) Instituciones Educativas Oficiales</t>
  </si>
  <si>
    <t>Numero de Instituciones Educativas Oficiales asistidas en su sistema escolar de convivencia, habilidades para la vida y la paz y gobierno escolar</t>
  </si>
  <si>
    <t>91 Instituciones Educativas Oficiales fortalecidas en su sistema escolar de convivencia, habilidades para la vida y la paz y gobierno escolar a corte 2023       Fuente: Secretaría de Educación, 2023</t>
  </si>
  <si>
    <t>Asistir a ciento siete (107) Instituciones Educativas Oficiales en su sistema escolar de convivencia, habilidades para la vida y la paz y gobierno escolar</t>
  </si>
  <si>
    <t>220105400 
 Entidades territoriales con estrategias para la prevención de riesgos sociales en los entornos escolares implementadas</t>
  </si>
  <si>
    <t>Número de Instituciones Educativas Oficiales que implementan el Acuerdo Distrital No. 113 de 2022</t>
  </si>
  <si>
    <t xml:space="preserve">34 Instituciones Educativas Oficiales que implementan el Acuerdo Distrital No. 113 de 2022, de formación en derechos humanos de las mujeres y prevención de las violencias de género, dirigido a niñas, niños y jóvenes                Fuente:Secretaría de Educación, 2023          </t>
  </si>
  <si>
    <t>Implementar el Acuerdo Distrital No. 113 de 2022 en ciento siete (107) Instituciones Educativas Oficiales, de formación en derechos humanos de las mujeres y prevención de las violencias de género, dirigido a niñas, niños y jóvenes</t>
  </si>
  <si>
    <t>220107500  
Eventos de promoción y prevención de los derechos  realizados</t>
  </si>
  <si>
    <t xml:space="preserve">Avance Programa Escuela Hogar </t>
  </si>
  <si>
    <t>Cartagena Territorio Plurilingüe</t>
  </si>
  <si>
    <t>Numero de Instituciones Educativas Oficiales asistidas técnicamente en el proceso de tránsito de Proyecto Educativo Institucional – PEI a Proyecto Educativo Comunitario - PEC o Proyecto Educativo Intercultural acorde con la pertinencia con respecto a la caracterización y perfil educativo del territorio</t>
  </si>
  <si>
    <t>5 Instituciones Educativas Oficiales asistidas técnicamente en el proceso de tránsito de Proyecto Educativo Institucional- PEI a Proyecto Educativo Comunitario-pec p Proyecto Educativo Intercultural a corte 2023                                       Fuente: Secretaría e Educación, 2023</t>
  </si>
  <si>
    <t>Asistir técnicamente a trece (13) Instituciones Educativas Oficiales en el proceso de tránsito de Proyecto Educativo Insitucional-PEI a Proyecto Educativo Comunitario-PEC o Proyecto Educativo Intercultural</t>
  </si>
  <si>
    <t>220105600  
Modelos educativos acompañados</t>
  </si>
  <si>
    <t>Número de Instituciones Educativas Oficiales con Cátedra de Estudios Afrocolombianos (CEA) implementada</t>
  </si>
  <si>
    <t>6 Instituciones Educativas Oficiales con Cátedra de Estudios Afrocolombianos a corte 2023                           Fuente:Secretaría de Educación, 2023</t>
  </si>
  <si>
    <t>Implementar la Cátedra de Estudios Afrocolombianos (CEA) en seis (6) Instituciones Educativas Oficiales adicionales</t>
  </si>
  <si>
    <t>220105601  
Modelos educativos para grupos étnicos acompañados</t>
  </si>
  <si>
    <t>Número de Instituciones Educativas Oficiales acompañadas en el fortalecimiento de la enseñanza de lenguas extranjeras, especialmente las focalizadas en los Colegios Amigos del Turismo</t>
  </si>
  <si>
    <t>12 Instituciones Educativas Oficiales acompañadas en el fortalecimiento de la enseñanza de lenguas extranjeras a corte 2023      Fuente: Secretaría de Educación, 2023</t>
  </si>
  <si>
    <t>Acompañar a cicuenta y cinco (55) Instituciones Educativas Oficiales en el fortalecimiento de la enseñanza de lenguas extranjeras, especialmente las focalizadas en los Colegios Amigos del Turismo.</t>
  </si>
  <si>
    <t>220103401 
Instituciones educativas fortalecidas en competencias comunicativas en un segundo idioma</t>
  </si>
  <si>
    <t>SE ESTA AVANZANDO POR GESTION PORQUE NO HAY RECURSOS</t>
  </si>
  <si>
    <t>Número de docentes formados en una segunda lengua</t>
  </si>
  <si>
    <t>N.D.</t>
  </si>
  <si>
    <t>Formar a seiscientos (600) docentes en una segunda lengua</t>
  </si>
  <si>
    <t>220107402 
Docentes apoyados para el mejoramiento de sus competencias en un segundo idioma</t>
  </si>
  <si>
    <t>Avance Programa Cartagena Territorio Plurilingüe</t>
  </si>
  <si>
    <t>Incrementar a treinta y dos (32) el número de Instituciones Educativas Oficiales que mejoran su clasificación en Pruebas SABER 11</t>
  </si>
  <si>
    <t>Cartagena Mejor Educada</t>
  </si>
  <si>
    <t>Número de docentes formados en evaluación por competencias en las áreas que evalúa el ICFES</t>
  </si>
  <si>
    <t>350 docentes formados en evaluación por competencias en las áreas que evalúa el ICFES a corte 2023         Fuente: Secretaría de Educación, 2023</t>
  </si>
  <si>
    <t>Formar a seiscientos (600) docentes en evaluación por competencias en las áreas que evalúa el ICFES</t>
  </si>
  <si>
    <t>220107400 
Docentes y agentes educativos  de educación inicial, preescolar, básica y media beneficiados con estrategias de mejoramiento de sus capacidades</t>
  </si>
  <si>
    <t>Incrementar a treinta y dos (32) el número de Instituciones Educativas Oficiales que mejoran su clasificación en Pruebas SABER 12</t>
  </si>
  <si>
    <t>Número de formaciones para estudiantes de grado 9, 10 y 11  para las Pruebas Saber</t>
  </si>
  <si>
    <t>Desarrollar setenta y ocho mil doscientos (78.200) formaciones a estudiantes de grado 9, 10 y 11 de las 107 Instituciones Educativas Oficiales en procesos de preparación para las pruebas Saber</t>
  </si>
  <si>
    <t xml:space="preserve">220103600  
Contenidos educativos para la educación inicial, preescolar, básica y media producidos </t>
  </si>
  <si>
    <t>Incrementar a treinta y dos (32) el número de Instituciones Educativas Oficiales que mejoran su clasificación en Pruebas SABER 13</t>
  </si>
  <si>
    <t>Número de Instituciones Educativas Oficiales asesoradas en el análisis y uso de resultados de Pruebas Saber</t>
  </si>
  <si>
    <t>45 Instituciones Educativas Oficiales asesoradas en el análisis y uso de resultados de Pruebas Saber a corte 2023          Fuente: Secretaría de Educación, 2023</t>
  </si>
  <si>
    <t>Asesorar técnicamente a sesenta y dos (62) nuevas Instituciuones Educativas Oficiales en el análisis y uso de resultados de Prueba Saber</t>
  </si>
  <si>
    <t>220100602  Establecimientos Educativos oficiales con acompañamiento en el marco de las estrategias de calidad educativa</t>
  </si>
  <si>
    <t>Avance Programa Cartagena Mejor Educada</t>
  </si>
  <si>
    <t>Levantemos La Voz</t>
  </si>
  <si>
    <t>Número de Instituciones Educativas Oficiales con Plan Institucional de Lectura, Escritura y Oralidad (PILEO) implementado</t>
  </si>
  <si>
    <t>0                                   
Fuente: Secretaría de Educación, 2023.</t>
  </si>
  <si>
    <t>Implementar el Plan Institucional de Lectura, Escritura y Oralidad en ochenta y siete (87) Instituciones Educativas Oficiales.</t>
  </si>
  <si>
    <t xml:space="preserve">220103600 
Contenidos educativos para la educación inicial, preescolar, básica y media producidos </t>
  </si>
  <si>
    <t>Número de Instituciones Educativas Oficiales dotadas con material bibliográfico</t>
  </si>
  <si>
    <t>1 Institución Educativa Oficial dotadas con material bibliográfico a corte 2023                         Fuente: Secretaría de Educación, 2023</t>
  </si>
  <si>
    <t>Dotar las bibliotecas escolares de ochenta y seis (86) Instituciones Educativas Oficiales con material bibliográfico</t>
  </si>
  <si>
    <t>220106902 
Sedes dotadas con materiales pedagógicos</t>
  </si>
  <si>
    <t>Red de Bibliotecas Escolares integrada al sistema de bibliotecas públicas creada</t>
  </si>
  <si>
    <t>Crear una (1) Red de Bibliotecas Escolares integrada al sistema de bibliotecas públicas</t>
  </si>
  <si>
    <t>02-02-13</t>
  </si>
  <si>
    <t>Ferias Distritales de Radio Escolar desarrolladas</t>
  </si>
  <si>
    <t>Desarrollar cuatro (4) Ferias Distritales de Radio Escolar</t>
  </si>
  <si>
    <t>220103305   Eventos realizados</t>
  </si>
  <si>
    <t>02-02-14</t>
  </si>
  <si>
    <t>Número de Instituciones Educativas Oficiales dotadas con materiales y equipos radiofónicos</t>
  </si>
  <si>
    <t>30 Insituciones Educativas Oficiales dotadas con materiales y equipos radiofónicos a corte 2023    Fuente: Secretaría de Educación, 2023</t>
  </si>
  <si>
    <t>Dotar con material y equipo radiofónico a treinta (30) Insituciones Educativas Oficiales adicionales para la implementación de la radio escolar</t>
  </si>
  <si>
    <t>220106904  
Sedes dotadas con dispositivos tecnológicos</t>
  </si>
  <si>
    <t>Avance Programa Levantemos La Voz</t>
  </si>
  <si>
    <t>Aula Global</t>
  </si>
  <si>
    <t>Número de Instituciones Educativas Oficiales que mejoran en resultados de pruebas - EGRA (Early Grade Reading Assessment)</t>
  </si>
  <si>
    <t>Mejorar en quince (15) Instituciones Educativas las destrezas básicas de alfabetismo en básica primaria medidos a través de EGRA</t>
  </si>
  <si>
    <t>220100602 
Establecimientos Educativos oficiales con acompañamiento en el marco de las estrategias de calidad educativa</t>
  </si>
  <si>
    <t>Número de Instituciones Educativas Oficiales que mejoran en resultados de pruebas - EGMA (Early Grades Mathematics Assessment)</t>
  </si>
  <si>
    <t>Mejorar en quince (15) Instituciones Educativas las habilidades en matemáticas de las pruebas EGMA</t>
  </si>
  <si>
    <t>220100603  
Establecimientos Educativos oficiales con acompañamiento en el marco de las estrategias de calidad educativa</t>
  </si>
  <si>
    <t>Avance Programa Aula Global</t>
  </si>
  <si>
    <t xml:space="preserve"> Formación Y Cualificación De Docentes Y Directivos Docentes</t>
  </si>
  <si>
    <t>Número de docentes de Instituciones Educativas Oficiales formados en su saber disciplinar, pedagógico y reflexivo</t>
  </si>
  <si>
    <t>974 docentes formados en su saber disciplinar pedagógico y reflexivp a corte 2023  fuente: Secretaría de Educación 2023</t>
  </si>
  <si>
    <t>Formar a dos mil (2.000) docentes de Instituciones Educativas Oficiales en su saber disciplinar, pedagógico y reflexivo</t>
  </si>
  <si>
    <t>220107400  
Docentes y agentes educativos  de educación inicial, preescolar, básica y media beneficiados con estrategias de mejoramiento de sus capacidades</t>
  </si>
  <si>
    <t>Número de directivos docentes formados en liderazgo</t>
  </si>
  <si>
    <t>Formar a ciento (107) rectores de Insituciones Educativas Oficiales en liderazgo y gestión educativa</t>
  </si>
  <si>
    <t>220107401 
Docentes y agentes educativos  de educación inicial, preescolar, básica y media beneficiados con estrategias de mejoramiento de sus capacidades</t>
  </si>
  <si>
    <t>Número de foros educativos distritales anuales realizados</t>
  </si>
  <si>
    <t>4 foros elaborados en el cuatrienio 2020-2023  Fuente: Secretaría de Educación, 2023</t>
  </si>
  <si>
    <t>Elaborar cuatro (4) foros educativos en el cuatrienio</t>
  </si>
  <si>
    <t>220103305 
Eventos realizados</t>
  </si>
  <si>
    <t>Avance Programa  Formación Y Cualificación De Docentes Y Directivos Docentes</t>
  </si>
  <si>
    <t>Fortalecimiento De La Gestión Escolar En Las Instituciones Educativas Oficiales</t>
  </si>
  <si>
    <t>Numero de Instituciones Educativas Oficiales, con asistencia tecnica en el proceso de actualización de sus modelos pedagógicos y curriculares</t>
  </si>
  <si>
    <t>65 Instituciones Educativas Oficiales acompañadas en el proceso de actualización de sus modelos pedagógicos y curriculares a corte 2023                                       Fuente: Secretaría de Educación, 2023</t>
  </si>
  <si>
    <t>Asistir técnicamente a  ciento siete (107) Instituciones Educativas Oficiales en el proceso de actualización de sus modelos pedagógicos y curriculares</t>
  </si>
  <si>
    <t>220100602 Establecimientos Educativos oficiales con acompañamiento en el marco de las estrategias de calidad educativa</t>
  </si>
  <si>
    <t>Sistema propio de información de la Gestión Escolar creado</t>
  </si>
  <si>
    <t>0                                   
 Fuente: Secretaría de Educación, 2023.</t>
  </si>
  <si>
    <t>Crear un (1) sistema de información de la Gestión Escolar</t>
  </si>
  <si>
    <t>220104800 
Documentos elaborados</t>
  </si>
  <si>
    <t>NP</t>
  </si>
  <si>
    <t>02-02-15</t>
  </si>
  <si>
    <t>Referentes técnicos de educación inicial y preescolar incorporados en PEI de instituciones educativas que ofertan los grados prejardín, jardín y transición</t>
  </si>
  <si>
    <t>2 Instituciones Educativas Oficiales que incorporan los referentes técnicos de educación inicial y preescolar en los PEI de instituciones educativas que ofertan los grados prejardín, jardín y transición a corte 2023      
Fuente: Secretaría de Educación, 2023</t>
  </si>
  <si>
    <t>Incorporar los referentes técnicos de educación inicial y preescolar en los PEI de cuarenta (40) instituciones educativas que ofertan los grados prejardín, jardín y transición</t>
  </si>
  <si>
    <t>220103700
  Instituciones educativas oficiales que implementan el nivel preescolar en el marco de la atención integral</t>
  </si>
  <si>
    <t>Avance Programa Fortalecimiento De La Gestión Escolar En Las Instituciones Educativas Oficiales</t>
  </si>
  <si>
    <t>Incrementar la participación de los egresados de las Instituciones Educativas Oficiales en la tasa de absorción de educación superior del Distrito a 30%</t>
  </si>
  <si>
    <t>Unidos Por El Sueño Superior</t>
  </si>
  <si>
    <t>Número de estudiantes egresados de Instituciones Educativas Oficiales y con matrícula contratada becados en educación superior</t>
  </si>
  <si>
    <t>3.250 estudiantes egresados de Instituciones Educativas Oficiales y con matrícula contratada que acceden a becas de educación superior a corte 2023                          
Fuente: Secretaría de Educación, 2023</t>
  </si>
  <si>
    <t>Becar en educación superior a nueve mil (9.000) estudiantes egresados de Instituciones Educativas Oficiales y con matrícula contratada</t>
  </si>
  <si>
    <t>220206200  
Beneficiarios de estrategias o programas de  fomento para el acceso a la educación superior</t>
  </si>
  <si>
    <t>Número de estudiantes egresados de Instituciones Educativas Oficiales y con matrícula contratada becados con becas inclusivas en educación superior (víctimas, NARP, con discapacidad, indígenas)</t>
  </si>
  <si>
    <t>228 estudiantes egresados de Instituciones Educativas Oficiales y con matrícula contratada becados con becas inclusivas en educación superior a corte 2023                       
Fuente: secretaría de Educación, 2023</t>
  </si>
  <si>
    <t>Becar en educación superior a quinientos cuarenta y cuatro (544) estudiantes egresados de Instituciones Educativas Oficiales y con matricula contratada, con becas inclusivas</t>
  </si>
  <si>
    <t>220206205 
 Beneficiarios de estrategias de fomento a la educación inclusiva</t>
  </si>
  <si>
    <t>02-02-16</t>
  </si>
  <si>
    <t>Número de estudiantes de media técnica graduados con doble titulación</t>
  </si>
  <si>
    <t>2.136 estudiantes de media técnica graduados con doble titulación a corte 2023   Fuente: Secretaría de Educación, 2023</t>
  </si>
  <si>
    <t>Graduar doce mil (12.000) estudiantes de media técnica con doble titulación</t>
  </si>
  <si>
    <t xml:space="preserve">220103500  
Programas y proyectos de educación pertinente articulados con el sector productivo </t>
  </si>
  <si>
    <t>02-02-17</t>
  </si>
  <si>
    <t>Número de Instituciones Educativas Oficiales con media técnica y académicas con doble titulación implementada</t>
  </si>
  <si>
    <t>16 Instituciones Educativas Oficiales con doble titulación        Fuente: Secretaría de Educación, 2023</t>
  </si>
  <si>
    <t>Implementar doble titulación en veinticinco (25) Instituciones Educativas Oficiales con media técnica e Instituciones Educativas oficiales académicas</t>
  </si>
  <si>
    <t>220103501 
 Proyectos de investigación desarrollados de forma conjunta entre las Instituciones de educación media y el sector productivo</t>
  </si>
  <si>
    <t>02-02-18</t>
  </si>
  <si>
    <t>Numero de Instituciones Educativas Oficiales con nodos de media técnica asistidas con programas pilotos de bilingüismo</t>
  </si>
  <si>
    <t>Asistir con programas piloto de bilingüismo a cinco (5) Instituciones Educativas Oficiales con nodos de media técnica</t>
  </si>
  <si>
    <t>220208500
 Instituciones de educación superior fortalecidas en competencias comunicativas en idiomas extranjeros</t>
  </si>
  <si>
    <t>02-02-19</t>
  </si>
  <si>
    <t>Número de estudiantes con formación técnica para el trabajo y el desarrollo humano</t>
  </si>
  <si>
    <t>56 estudiantes con formación técnica para el trabajo y el desarrollo humano a corte 2023                                                Fuente: Secretaría de Educación, 2023</t>
  </si>
  <si>
    <t>Formar a quinientos (500) estudiantes en educación técnica para el trabajo y el desarrollo humano</t>
  </si>
  <si>
    <t xml:space="preserve">220203900  
Entidades o instituciones de educación acompañadas en el mejoramiento de la calidad y la pertinencia de la Educación para el Trabajo y Desarrollo Humano- ETDH </t>
  </si>
  <si>
    <t>02-02-20</t>
  </si>
  <si>
    <t>Número de voluntarios universitarios que acompañan a los estudiantes de las Instituciones Educativas Oficiales en el fortalecimiento de sus competencias</t>
  </si>
  <si>
    <t>Vincular a doscientos (200) voluntarios universitarios para acompañamiento a los estudiantes de las Instituciones Educativas Oficiales en el fortalecimiento de sus competencias</t>
  </si>
  <si>
    <t>220207000  
Contenidos educativos para la educación superior  producidos</t>
  </si>
  <si>
    <t>Avance Programa Unidos Por El Sueño Superior</t>
  </si>
  <si>
    <t>Avanzamos En El Fortalecimiento Institucional De La Secretaría De Educación</t>
  </si>
  <si>
    <t>Numero de políticas armonizadas del Modelo Integrado de Planeación y Gestión – MIPG en la SED</t>
  </si>
  <si>
    <t>Una (1) política armonizada (Fortalecimiento organizacional y simplificación de procesos) a corte 2023     Fuente: Secretaría de Educación, 2023</t>
  </si>
  <si>
    <t>Armonizar las diecinueve (19) políticas del Modelo Integrado de Planeación y Gestión - MIPG en la Secretaría de Educación</t>
  </si>
  <si>
    <t>229906000 
Sistema de Gestión implementado</t>
  </si>
  <si>
    <t>Reorganización administrativa y de procesos de la Secretaría de Educación diseñada, aprobada e implementada</t>
  </si>
  <si>
    <t>Estructura de la Secretaría que data del año 2006         Fuente: Alcaldía Mayor de Cartagena, 2006</t>
  </si>
  <si>
    <t>Diseñar, aprobar e implementar una (1) nueva estructura administrativa y de procesos de la Secretaría de Educación</t>
  </si>
  <si>
    <t>229907400  
Sistema de gestión actualizado</t>
  </si>
  <si>
    <t>Sistema de seguimiento y aseguramiento de la calidad del servicio educativo a través del ejercicio de la inspección y vigilancia, diseñado e implementado</t>
  </si>
  <si>
    <t>Diseñar e implementar un (1) sistema de seguimiento y aseguramiento a la calidad del servicio educativo a través del ejercicio de la inspección, vigilancia y control</t>
  </si>
  <si>
    <t>220101401 
 Informes de inspección vigilancia y control del sector educativo</t>
  </si>
  <si>
    <t>Plan de Bienestar y Protección para los funcionarios del sector educativo de Cartagena implementado</t>
  </si>
  <si>
    <t>1 Plan de Bienestar y Protección para los funcionarios del sector eduactivo existente             Fuente: Secretaría de Educación, 2023</t>
  </si>
  <si>
    <t>Implementar un (1) Plan de Bienestar y protección otorgados a los funcionarios del Sector Educativo de Cartagena</t>
  </si>
  <si>
    <t>229905601  
Actos administrativos elaborados</t>
  </si>
  <si>
    <t>Avance Programa Avanzamos En El Fortalecimiento Institucional De La Secretaría De Educación</t>
  </si>
  <si>
    <t>Cartagena, Territorio Digital</t>
  </si>
  <si>
    <t>Número de sedes educativas con conectividad escolar implementada</t>
  </si>
  <si>
    <t>105 sedes educativas con conectividad escolar a corte 2023          
Fuente: Secretaría de Educación, 2023</t>
  </si>
  <si>
    <t>Implementar conectividad escolar en ciento cincuenta (150) sedes educativas del Distrito</t>
  </si>
  <si>
    <t>220105001 
Establecimientos educativos conectados a internet</t>
  </si>
  <si>
    <t>Meta de mantenimiento 150 por vigenia durante todo el cuatrieneio</t>
  </si>
  <si>
    <t>Número de aulas RTCi para el desarrollo de competencias digitales en las Instituciones Educativas Oficiales habilitadas</t>
  </si>
  <si>
    <t>1  aula RTCi habilitada en las Instituciones Educativas Oficiales a corte 2023                               
Fuente: Secretaría de Educación, 2023</t>
  </si>
  <si>
    <t>Habilitar ocho (8) aulas RTCi para el desarrollo de competencias digitales en las Instituciones educativas Oficiales</t>
  </si>
  <si>
    <t>220106904 
Sedes dotadas con dispositivos tecnológicos</t>
  </si>
  <si>
    <t>Se programo a partir del 2025</t>
  </si>
  <si>
    <t>Número de Instituciones Educativas Oficiales asistidas en las prácticas de ciencia, innovación y tecnología</t>
  </si>
  <si>
    <t>2 Instituciones Educativas Oficiales asistidas en las prácticas de ciencia, innovación y tecnología a corte 2023     Fuente: Secretaría de Educación, 2023</t>
  </si>
  <si>
    <t>Asistir a ochenta y cinco (85) Instituciones Educativas Oficiales en las prácticas de ciencia, innovación y tecnología</t>
  </si>
  <si>
    <t>220104602
Instituciones educativas asistidas técnicamente en innovación educativa</t>
  </si>
  <si>
    <t>Avance Programa Cartagena, Territorio Digital</t>
  </si>
  <si>
    <t>10. Reducción de la desigualdad 
16. Paz, justicia e instituciones sólidas</t>
  </si>
  <si>
    <t xml:space="preserve">3. Promover el Desarrollo Económico Equitativo en el Distrito de Cartagena de Indias mediante la formulación y ejecución de políticas y estrategias para lograr la reducción de la brecha laboral de género, la disminución de las tasas de desempleo juvenil, la reducción de la informalidad laboral, con el fomento al emprendimiento, el fortalecimiento de la economía popular, la diversificación económica, la mejora del índice de competitividad, y la creación de empleos de calidad en la ciudad, durante el período de gobierno 2024-2027. </t>
  </si>
  <si>
    <t>CAPÍTULO III
DE LOS PUEBLOS Y COMUNIDADES ETNICAS</t>
  </si>
  <si>
    <t>Incrementar a 20% el porcentaje de la población negra, afrocolombiana, raizal, palenquera que habita el Distrito vinculada a procesos de fortalecimiento y reconocimiento de sus derechos, diversidad étnica y cultural como un principio fundamental</t>
  </si>
  <si>
    <t>Desarrollo Humano y Bienestar Social de las Comunidades Negras, Afrocolombianas, Raizales y Palenqueras</t>
  </si>
  <si>
    <t>06-01-01</t>
  </si>
  <si>
    <t>Becas inclusivas para estudiantes de los Consejos Comunitarios</t>
  </si>
  <si>
    <t xml:space="preserve">277 becas entregadas por la SED a corte 2023 </t>
  </si>
  <si>
    <t>Otorgar trescientas noventa y seis (396) becas inclusivas a estudiantes de los Consejos Comunitarios</t>
  </si>
  <si>
    <t>40010012 
Educación - Cobertura neta en educación - Total</t>
  </si>
  <si>
    <t>Incrementar a 50% el porcentaje de población indígena que habita el Distrito de Cartagena vinculada a procesos fortalecimiento y reconocimiento de sus derechos, diversidad étnica y cultural como un principio fundamental</t>
  </si>
  <si>
    <t>Atención Integral para las Comunidades Indígenas (Programa 14.2.2)</t>
  </si>
  <si>
    <t>06-01-02</t>
  </si>
  <si>
    <t>Becas inclusivas para estudiantes de los cabildos indígenas asentados en el Distrito</t>
  </si>
  <si>
    <t>ND</t>
  </si>
  <si>
    <t>Otorgar sesenta (60) becas inclusivas para estudiantes de los cabildos indígenas</t>
  </si>
  <si>
    <t>06-01-03</t>
  </si>
  <si>
    <t>Mesa de Expertos creada, implementada y con seguimiento de la implementación de la cátedra de estudios afroamericanos, transición de PEI a PEC e implementación de la resemantización en Instituciones Educativas Oficiales del Distrito</t>
  </si>
  <si>
    <t>0 Fuente: Secretaría de Educación Distrital, 2023</t>
  </si>
  <si>
    <t>Crear, implementar y hacer seguimiento a una (1) Mesa de Expertos para el seguimiento de la implementación de la cátedra de estudios afroamericanos, transición de PEI a PEC e implementación de la resemantización en Instituciones Educativas Oficiales del Distrito</t>
  </si>
  <si>
    <t>220105601 
Modelos educativos para grupos étnicos acompañados</t>
  </si>
  <si>
    <t>Avance Programa Desarrollo Humano y Bienestar Social de las Comunidades Negras, Afrocolombianas, Raizales y Palenqueras</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</si>
  <si>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</si>
  <si>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</si>
  <si>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</si>
  <si>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</si>
  <si>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</si>
  <si>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</si>
  <si>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</si>
  <si>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</si>
  <si>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Promedio indicador 31/12/2024</t>
  </si>
  <si>
    <t>Promedio avance indicador 2025</t>
  </si>
  <si>
    <t>2. Direccionamiento Estratégico y Planeación</t>
  </si>
  <si>
    <t>Compras y contratación pública</t>
  </si>
  <si>
    <t>GESTIÓN ADMINISTRATIVA DE BIENES Y SERVICIOS - EDUCACIÓN</t>
  </si>
  <si>
    <t>GESTIÓN DE RECURSOS FÍSICOS - EDUCACIÓN</t>
  </si>
  <si>
    <t>Gestionar oportunamente la adquisición, ingreso, control, custodia y promoción de los recursos físicos con el fin de atender los requerimientos de los diferentes procesos enfocadas a optimizar el servicio a la comunidad educativa</t>
  </si>
  <si>
    <t>Solicitudes de contratación gestionadas oportunamente</t>
  </si>
  <si>
    <t>Conocer el tiempo de respuesta a las necesidades de contratación de la SED</t>
  </si>
  <si>
    <t xml:space="preserve">Mensual
</t>
  </si>
  <si>
    <t>Eficiencia</t>
  </si>
  <si>
    <t>Instituciones Educativas Oficiales
Comunidad Educativa - Estudiantes - Padres de Familia
MEN</t>
  </si>
  <si>
    <t>Plan Anual de Adquisiciones</t>
  </si>
  <si>
    <t>Posibilidad de perdida reputacional Por inoportunidad en los procesos de contratación   debido a falta de recursos de inversión para el desarrollo de los proyectos educativos</t>
  </si>
  <si>
    <t>Subdirector Técnico Gestión Adminstrativa  Seguimiento periódico al plan de adquisiciones y presentación de avance en comité directivo TRIMESTRAL</t>
  </si>
  <si>
    <t>Gestión Presupuestal y Eficiencia del Gasto Público</t>
  </si>
  <si>
    <t>COBERTURA EDUCATIVA</t>
  </si>
  <si>
    <t xml:space="preserve">GESTIÓN DE ESTRATEGIAS DE ACCESO </t>
  </si>
  <si>
    <t>Garantizar el 95% de la prestación del servicio educativo a niñas, niños, jóvenes y adultos, con altos índices de cobertura y eficiencia, mediante estrategias de acceso a Instituciones Educativas oficiales y en las modalidades de contratación que se requieran, de forma anual.</t>
  </si>
  <si>
    <t>Población preescolar sin extraedad matriculada</t>
  </si>
  <si>
    <t>Conocer la población entre los 5 y 16 años que se encuentra en el Sistema Educativa</t>
  </si>
  <si>
    <t>Semestral</t>
  </si>
  <si>
    <t>NA</t>
  </si>
  <si>
    <t>Posibilidad de perdida economica y reputacional por no garantizar el acceso al sistema de educación preescolar, báisa y media debido a la insuficiencia y limitación de la capacidad instalada de establecimientos educativos oficiales para la prestación del servicio</t>
  </si>
  <si>
    <t>Director de cobertura educativa gestiona el cumplimiento de la ejecución del plan de cobertura en el formato GEDCO01 F001 - Plan de Cobertura trimestralmente</t>
  </si>
  <si>
    <t>Población  sin extraedad matriculada</t>
  </si>
  <si>
    <t>Establecer si los estudiantes del grado de transición tienen la edad adecuada para cursarlo</t>
  </si>
  <si>
    <t>Eficacia</t>
  </si>
  <si>
    <t>Instituciones Educativas Oficiales 
Instituciones Educativas No Oficiales
Comunidad Educativa - Estudiantes - Padres de Familia
MEN</t>
  </si>
  <si>
    <t>GESTIÓN DE ESTRATEGIAS DE PERMANENCIA</t>
  </si>
  <si>
    <t>Planear e Implementar en un 100% una adecuada gestión para la mitigación del riesgo de abandono escolar de niñas, niños, adolescentes y jóvenes de establecimientos educativos con matrícula oficial del distrito cada anualidad mediante estrategias de permanencia</t>
  </si>
  <si>
    <t xml:space="preserve">Tasa de deserción escolar  </t>
  </si>
  <si>
    <t>Medir el número de estudiantes que abandonan el sistema educativo durante el año</t>
  </si>
  <si>
    <t>Anual</t>
  </si>
  <si>
    <t>Posibilidad de perdida reputacional y economica por incremento en la tasa de deserción escolar de la oferta oficial del Distrito debido a la insuficiente oferta del ente Territorial para la implementación de estrategias de permanencia.
baja cobertura de las estrategias de permanencia.</t>
  </si>
  <si>
    <t>ADQUISICIÓN DE BIENES Y SERVICIOS - EDUCACIÓN</t>
  </si>
  <si>
    <t>Suministrar eficazmente los Bienes y Servicios Requeridos para la prestación de servicio Educativo y la ejecución de los programas y proyectos del plan de desarrollo, por medio de la gestión precontractual, contractual y post contractual para satisfacer el 100% de las necesidades presupuestadas cada trimestre.</t>
  </si>
  <si>
    <t>1. Talento Humano</t>
  </si>
  <si>
    <t>Gestión Estratégica del Talento Humano</t>
  </si>
  <si>
    <t>TALENTO HUMANO - EDUCACIÓN</t>
  </si>
  <si>
    <t>ADMINISTRACIÓN DE LA NÓMINA - EDUCACIÓN</t>
  </si>
  <si>
    <t xml:space="preserve">Gestionar el 100% liquidación oportuna de las obligaciones laborales y de terceros asociados a la nómina del personal docente y administrativo de la Secretaría de Educación Distrital, mediante la optimización de recursos, garantizando la correcta generación de la nomina mensual.  </t>
  </si>
  <si>
    <t>Tiempo de entrega de liquidacion de nómina a Financiera</t>
  </si>
  <si>
    <t>Funcionarios
Sindicato</t>
  </si>
  <si>
    <t>Posibilidad de perdida reputacional y economica por posesión de funcionarios sin el cumplimiento de requisitos por dispersión de información entre los diferentes sistemas de información. Muchos sistemas de información del MEN no tienen Inter operatividad.</t>
  </si>
  <si>
    <t xml:space="preserve">Subdirector tecnico de talento humano  confirma con los establecimientos educativos y/u organismos la autenticidad de los mismos. En cada proceso </t>
  </si>
  <si>
    <t xml:space="preserve"> ATENCIÓN A POBLACIONES</t>
  </si>
  <si>
    <t xml:space="preserve">Garantizar el 100% de la gestión para la garantía del acceso y permanencia de población diversa en el sistema de educación prescolar, básica y media mediante fortalecimiento de la oferta educativa, el diseño de orientaciones y articulación interinstitucional e intersectorial para la inclusión de forma anual. </t>
  </si>
  <si>
    <t>Planeación Institucional</t>
  </si>
  <si>
    <t>3. Gestión con Valores para Resultados</t>
  </si>
  <si>
    <t>Fortalecimiento Organizacional  y Simplificación de Procesos</t>
  </si>
  <si>
    <t>CALIDAD EDUCATIVA</t>
  </si>
  <si>
    <t>GEDCE02 GARANTIZAR EL MEJORAMIENTO CONTINUO EN LOS EE</t>
  </si>
  <si>
    <t xml:space="preserve">Acompañar mediante asistencias técnico-pedagógicas al 100% de los Establecimientos Educativos, a partir de las necesidades surgidas de la caracterización y el perfil del sector educativo, con el fin de fortalecer la gestión escolar, a través del mejoramiento continuo, de forma anual. </t>
  </si>
  <si>
    <t>Plan de Apoyo al Mejoramiento ejecutado</t>
  </si>
  <si>
    <t xml:space="preserve">Conocer el nivel de ejecución del PAM </t>
  </si>
  <si>
    <t>Instituciones Educativas Oficiales
Comunidad Educativa - Estudiantes - 
Fundaciones</t>
  </si>
  <si>
    <t>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t>
  </si>
  <si>
    <t>Instituciones Educativas Oficiales
Comunidad Educativa - Estudiantes - 
Funcionarios</t>
  </si>
  <si>
    <t xml:space="preserve">Instituciones Educativas Oficiales
Comunidad Educativa - Estudiantes - 
</t>
  </si>
  <si>
    <t>Funcionarios</t>
  </si>
  <si>
    <t>Instituciones Educativas Oficiales</t>
  </si>
  <si>
    <t>ARTICULACIÓN MEDIA TÉCNICA Y EDUCACIÓN SUPERIOR</t>
  </si>
  <si>
    <t>Articular esfuerzos pedagógicos, técnicos y administrativos con entidades aliadas para el acompañamiento del nivel de educación media de las IEO del distrito de Cartagena,  para la continuidad en la cadena de formación para el acceso y permanencia al nivel de Educación Superior a  un número de bachilleres egresados oficiales a través del otorgamiento de becas  con el cumplimiento de requisitos o criterios establecidos por SED.</t>
  </si>
  <si>
    <t xml:space="preserve">N° de becas para Educación Superior entregadas a Egresados Oficiales del Distrito de Cartagena.  
</t>
  </si>
  <si>
    <t>Estudiantes</t>
  </si>
  <si>
    <t>N° de Estudiantes egresados de Instituciones Educativas Oficiales en doble titulación</t>
  </si>
  <si>
    <t>N° de egresados oficiales beneficiados con becas en Instituciones de Formación para el Trabajo y el Desarrollo Humano - IFTDH</t>
  </si>
  <si>
    <t>Instituciones Educativas Oficiales
Estudiantes 
Instituciones De Educación Superior</t>
  </si>
  <si>
    <t>ADMINISTRACIÓN DEL SISTEMA DE GESTIÓN DE CALIDAD - EDUCACIÓN</t>
  </si>
  <si>
    <t>SEGUIMIENTO, ANÁLISIS Y MEJORA - EDUCACIÓN</t>
  </si>
  <si>
    <t xml:space="preserve">Realizar el 100% de las actividades proyectadas para el seguimiento, análisis y mejora de los procesos para lograr la conformidad del servicio y la mejora continua del sistema de gestión de calidad y su articulacion con MIPG </t>
  </si>
  <si>
    <t xml:space="preserve">
Acciones correctivas tratadas eficazmente
</t>
  </si>
  <si>
    <t xml:space="preserve">
Conocer si las acciones correctivas planteadas han sido eficaces 
</t>
  </si>
  <si>
    <t>Funcionarios
Instituciones Educativas Oficiales
Comunidad Educativa - Estudiantes - Padres de familia</t>
  </si>
  <si>
    <t>Posibilidad de perdida reputacional por incumplimiento de metas establecidas en el SGC  debido a la falta de apropiación por parte de los líderes de proceso en el enfoque de toma de decisiones basadas en datos (poco uso del análisis de indicadores para la toma de decisiones)</t>
  </si>
  <si>
    <t>Profesional Universitario (Desarrollo Organizacional) realiza seguimiento a los resultados de los indicadores definidos para cada proceso mensual</t>
  </si>
  <si>
    <t>GESTIÓN DE LA INSPECCIÓN Y VIGILANCIA DEL SERVICIO EDUCATIVO</t>
  </si>
  <si>
    <t xml:space="preserve">INSPECCIÓN Y VIGILANCIA CON FINES DE CONTROL A LOS E.E. </t>
  </si>
  <si>
    <t>Verificar el cumplimiento de los requisitos necesarios para la prestación del servicio educativo en un establecimiento de educación preescolar, básica y media o de formación para el trabajo y el desarrollo humano, para las etapas de habilitación, verificación de novedades y adopción y autorización de costos educativos anuales, mediante la revisión de los requisitos aportados por los E.E. para la vigencia.</t>
  </si>
  <si>
    <t>Actividades del POAIV ejecutadas</t>
  </si>
  <si>
    <t>Determinar el cumplimiento del Plan Anual de Inspección y Vigilancia</t>
  </si>
  <si>
    <t>Instituciones Educativas Oficiales
Instituciones Educativas No Oficiales</t>
  </si>
  <si>
    <t>Plan Anticorrupción y Atención al Ciudadano</t>
  </si>
  <si>
    <t>Posibilidad de perdida reputacional Por el incumplimiento a las metas establecidas en el Plan Operativo de Inspección y vigilancia debidos a una débil estructura de las Unidades Administrativas y Locales de Educación -UNALDES,  que no ha permitido la articulación de sus actividades con el resto de procesos diferentes a IV</t>
  </si>
  <si>
    <t xml:space="preserve">Coordinadora Grupo  Inspeccion y vigilancia Realizar seguimiento a las actividades programadas en el POAIV, de tal forma que permitan tomar acciones para su cumplimiento. Trimestral </t>
  </si>
  <si>
    <t>DESARROLLO DE PERSONAL - EDUCACIÓN</t>
  </si>
  <si>
    <t>Garantizar la formación, bienestar y evaluación del personal administrativo con miras a asegurar las competencias para la prestación del servicio</t>
  </si>
  <si>
    <t xml:space="preserve">
Plan de capacitación ejecutado
Plan de bienestar ejecutado
</t>
  </si>
  <si>
    <t>Determinar el cumplimiento del programa de capacitación de los funcionarios administrativos de la SED
Determinar el cumplimiento del programa de bienestar de los funcionarios administrativos de la SED</t>
  </si>
  <si>
    <t>Plan estratégico de TH
Plan Institucional de Capacitación
Plan de Incentivos Institucionales
PSST</t>
  </si>
  <si>
    <t>25%
58%</t>
  </si>
  <si>
    <t>Seguridad Digital</t>
  </si>
  <si>
    <t>GESTIÓN DE TICS - EDUCACIÓN</t>
  </si>
  <si>
    <t>ADMINISTRACIÓN DE LA PLATAFORMA TECNOLÓGICA - EDUCACIÓN</t>
  </si>
  <si>
    <t>Garantizar la protección, seguridad e integridad de la información, así como la sostenibilidad de la plataforma tecnológica informática que soporta los Procesos de la SED.</t>
  </si>
  <si>
    <t>Requerimientos  respondidos oportunamente
Programa de mantenimiento ejecutado</t>
  </si>
  <si>
    <t>Evaluar la gestión del proceso para atender los requerimientos de los demás procesos de la SED 
Conocer el nivel de cumplimiento del Programa de Mantenimiento</t>
  </si>
  <si>
    <t>Mensual
Semestral</t>
  </si>
  <si>
    <t>Eficiencia
Eficacia</t>
  </si>
  <si>
    <t xml:space="preserve">
Instituciones Educativas Oficiales
Comunidad Educativa - Estudiantes - Funcionarios</t>
  </si>
  <si>
    <t>PETI</t>
  </si>
  <si>
    <t>Posibilidad de perdida reputacional por inoportunidad en la asistencia tecnológica debidos a la carencia de personal suficiente y con los perfiles acordes a las necesidades de los procesos, además de la falta de recursos para la actualización de infraestructura tecnológica.</t>
  </si>
  <si>
    <t>Profesional Universitario TIC  Incluir en el plan de compras los insumos de mantenimiento y partes para remplazo de averiadas en equipos de cómputo, escáner e impresoras Anual.</t>
  </si>
  <si>
    <t>100%
65,15%</t>
  </si>
  <si>
    <t>AVANCE COMPONENTE DE GESTIÓN 31 DICIEMBRE 2024</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</si>
  <si>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</si>
  <si>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</si>
  <si>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</si>
  <si>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</si>
  <si>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</si>
  <si>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</si>
  <si>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</si>
  <si>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</si>
  <si>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</si>
  <si>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 2025)</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</si>
  <si>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</si>
  <si>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</si>
  <si>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</si>
  <si>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</si>
  <si>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</si>
  <si>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</si>
  <si>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</si>
  <si>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</si>
  <si>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</si>
  <si>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APROPIACIÓN INICIAL
(en pesos)</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</si>
  <si>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</si>
  <si>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</si>
  <si>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</si>
  <si>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</si>
  <si>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</si>
  <si>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</si>
  <si>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</si>
  <si>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</si>
  <si>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</si>
  <si>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</si>
  <si>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</si>
  <si>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</si>
  <si>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</si>
  <si>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</si>
  <si>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</si>
  <si>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</si>
  <si>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</si>
  <si>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</si>
  <si>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</si>
  <si>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</si>
  <si>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 xml:space="preserve">OBSERVACIONES CORTE 31 DE MARZO 2025
</t>
  </si>
  <si>
    <t>OBSERVACIONES 2° TRIMESTRE 2025 (ABRIL 1° A JUNIO 30)</t>
  </si>
  <si>
    <t>Modernización de la Infraestructura Educativa del Distrito Cartagena de Indias</t>
  </si>
  <si>
    <t>Mejorar las condiciones para la formación y el desarrollo de competencias básicas y sociales de la población en proceso de formación escolar.</t>
  </si>
  <si>
    <t xml:space="preserve">Diseñar programas y políticas de renovación y mantenimiento de recursos educativos.
</t>
  </si>
  <si>
    <t>Documentos de lineamientos técnicos</t>
  </si>
  <si>
    <t>Elaborar Plan Maestro de Infraestructura Educativa</t>
  </si>
  <si>
    <t>EQUIDAD DE LA MUJER</t>
  </si>
  <si>
    <t>220100104  Documentos operativos formulados</t>
  </si>
  <si>
    <t>10929600 Estudiantes</t>
  </si>
  <si>
    <t>UCG 1-15, Zona Rural, Rivereña e Insular</t>
  </si>
  <si>
    <t>GUILLERMO PEÑA</t>
  </si>
  <si>
    <t>* Resistencia de la comunidad educativa frente a la recepción de los producto.
* Cambio de las condiciones para celebrar contratos con las 
entidades gubernamentales debido a cambio de administración
* Incumplimiento de los contratistas frente al desarrollo 
de las actividades en forma oportuna</t>
  </si>
  <si>
    <t>* Socialización previa con losla comunidad educativa dando a conocer los objetivos del proyecto.
* Reuniones de avance con la comunidad educativa.</t>
  </si>
  <si>
    <t>SI</t>
  </si>
  <si>
    <t>UN DOCUMENTO TECNICO</t>
  </si>
  <si>
    <t>Concurso de méritos abierto</t>
  </si>
  <si>
    <t xml:space="preserve">Recursos propios </t>
  </si>
  <si>
    <t>2.3.2201.0700.2024.130010243</t>
  </si>
  <si>
    <t>En el marco del seguimiento al cumplimiento de la meta producto “Formular e implementar un (1) Plan Maestro de Infraestructura Educativa”, se presenta a continuación el desglose del avance correspondiente al 50% de su ejecución(lo que corresponde al proceso de formulación). Este avance está estructurado en componentes técnicos y operativos que reflejan las tareas desarrolladas durante el proceso de formulación del plan, distribuidos porcentualmente de la siguiente manera:
1. Alistamiento (12%)
Solicitud y revisión de propuestas técnicas: 10%
Designación del proponente responsable: 1%
Gestión del compromiso presupuestal: 1%
2. Trabajo de campo (15%)
Diagnóstico preliminar de las condiciones de infraestructura: 5%
Levantamiento técnico de información en sedes educativas: 5%
Registro fotográfico de las condiciones actuales: 5%
3. Procesamiento de datos (10,5%)
Sistematización, análisis y estructuración de la información recolectada en campo.
4. Documentación técnica (12,5%)
Elaboración de documentos técnicos e insumos necesarios para la estructuración del Plan Maestro.</t>
  </si>
  <si>
    <t xml:space="preserve">Reducir el índice de infraestructura educativa que no cumple con lineamientos y estándares técnicos de calidad.
</t>
  </si>
  <si>
    <t>Infraestructura educativa construida</t>
  </si>
  <si>
    <t>Legalización de predios</t>
  </si>
  <si>
    <t>229905600 Documentos normativos realizados</t>
  </si>
  <si>
    <t>14400 Estudiantes</t>
  </si>
  <si>
    <t>TITULARIDAD DEL PREDIO A NOMBRE DEL DISTRITO</t>
  </si>
  <si>
    <t>Contratación directa.</t>
  </si>
  <si>
    <t>Se esta en proceso de la solicitud de disponibilidad presupuestal para realizar avalúo comercial de los predios de Fe y Alegria y de la Boquilla</t>
  </si>
  <si>
    <t>PRIMERA INFANCIA, INFANCIA Y ADOLESCENCIA</t>
  </si>
  <si>
    <t xml:space="preserve">Aumentar la capacidad en infraestructura para atender la demanda en cobertura educativa actual. 
</t>
  </si>
  <si>
    <t>Construcción Nuevas Instituciones Educativas Oficiales</t>
  </si>
  <si>
    <t xml:space="preserve">220105100  Sedes educativas nuevas construidas </t>
  </si>
  <si>
    <t>6000000 Estudiantes</t>
  </si>
  <si>
    <t>UCG 6,11,13</t>
  </si>
  <si>
    <t>N/A</t>
  </si>
  <si>
    <t>INFRAESTRUCTURA EDUCATIVA  NUEVA</t>
  </si>
  <si>
    <t>Se cuenta con recursos de crédito para la realización de una licitación de obra pública destinada a la construcción de cinco nuevos colegios en la ciudad de Cartagena de Indias.</t>
  </si>
  <si>
    <t xml:space="preserve">* IE PROGRAMADA ESTA VIGENCIA: COLEGIO BICENTENARIO, De acuerdo a informe de interventoría presentado, la ejecución tiene un avance del 40% correspondiente a cimentación, estructura y mampostería. Esta obra se ejecuta por parte de Findeter con recursos de Minvivienda
* Se adjudicón contratista para la construcción de 5 colegios nuevos, que serían: 
1. Ciudadela de la Paz 
2. Cerros de Albornoz
3. Bayunca
4. Pasacaballos
5. Parque Heredia </t>
  </si>
  <si>
    <t>GRUPOS ÉTNICOS</t>
  </si>
  <si>
    <t>Interventoria Integral de la obra de construccion y dotacion de cinco nuevas Instituciones Ediucativas Oficiales en Unidades Comuneras de Gobierno del Distrito de Cartagena 
(Actividad Nueva)</t>
  </si>
  <si>
    <t>1/014/2025</t>
  </si>
  <si>
    <t>Proceso publicado en SECOP, aún no se ha adjudicado.</t>
  </si>
  <si>
    <t>Reducir el índice de infraestructura educativa que no cumple con lineamientos y estándares técnicos de calidad.</t>
  </si>
  <si>
    <t>Reconstrucción de Sedes Educativas</t>
  </si>
  <si>
    <t>4860 Estudiantes</t>
  </si>
  <si>
    <t>UCG 2, 3, 4, 5, 12, 13 y Rural</t>
  </si>
  <si>
    <t>INFRAESTRUCTURA EDUCATIVA  RECONSTRUIDA Y /O AMPLIADA</t>
  </si>
  <si>
    <t>1.IE San Jose De Caño Del Oro: Con apoyo de la embajada americana se amplió la IE con la construcción de aulas de preescolar y cubierta en cancha deportiva.</t>
  </si>
  <si>
    <t>CAMBIO CLIMÁTICO</t>
  </si>
  <si>
    <t>Infraestructura educativa mejorada</t>
  </si>
  <si>
    <t>Mejorar y/o adecuar sedes educativas</t>
  </si>
  <si>
    <t>21120 Estudiantes</t>
  </si>
  <si>
    <t>INFRAESTRUCTURA EDUCATIVA  MEJORADA Y/O ADECUADA</t>
  </si>
  <si>
    <t>Licitación pública (Obra pública)</t>
  </si>
  <si>
    <t>Se han realizado transferencias para mejorar los ambientes de aprendizaje en las instituciones educativas Antonia Santos y Olga González Arraut. Actualmente, se está llevando a cabo un proceso y estudio técnico para la realización de un contrato de mantenimiento en las instituciones educativas oficiales del distrito.
1-PEDRO ROMERO PEDRO CUADRO (Para atender poblacion estudiantil de Sede  LA VICTORIA)
2-BAYUNCA SEDE CEIBAL
3-MANUELA BELTRAN SEDE HIJOS DEL CHOFER
4-PROMOCION SOCIAL PPAL
5-MANZANILLO DEL MAR
6-JORGE ARTEL 
7-CAÑO DEL ORO 
8-ANTONIA SANTOS
9-OLGA GONZALEZ DE ARRAUT
10-ARROYO GRANDE</t>
  </si>
  <si>
    <t xml:space="preserve">Ya esta adjudicado el contrato que llevara a cabo el mantenimienot de las instituciones educativas, PEDRO ROMERO CUADRO, SEDE LA VICTORIA Y BAYUNCA SEDE CEIBAL, falta adjudicar la interventoria. </t>
  </si>
  <si>
    <t>GESTIÓN DEL RIESGO DE DESASTRES</t>
  </si>
  <si>
    <t xml:space="preserve">
Reducir el índice de infraestructura educativa que no cumple con lineamientos y estándares técnicos de calidad.
</t>
  </si>
  <si>
    <t>Gastos de Viajes y Tiquetes</t>
  </si>
  <si>
    <t xml:space="preserve">
Diseñar programas y políticas de renovación y mantenimiento de recursos educativos.
</t>
  </si>
  <si>
    <t>Elaborar un Plan de Mitigación Emergencias Infraestructura Educativa</t>
  </si>
  <si>
    <t>DOCUMENTO TÉCNICO</t>
  </si>
  <si>
    <t>se registra un avance del 10,6% o 0,16 correspondiente a la inspección técnica de 22 sedes educativas de un total de 207 establecidas en el cronograma. A partir de estas visitas, se están consolidando los informes técnicos individuales que servirán como insumo base para la formulación del plan. Este proceso incluye la identificación de riesgos estructurales y no estructurales, así como la evaluación de condiciones de accesibilidad y evacuación, lo cual permitirá establecer estrategias diferenciadas de mitigación y respuesta ante emergencias, ajustadas a las condiciones particulares de cada sede.</t>
  </si>
  <si>
    <t>Elaborar un plan/programa/proyecto de la implementación de energías renovables en las IEO</t>
  </si>
  <si>
    <t>IMPLEMENTACIÓN  DE SISTEMA DE ENERGÍA RENOVABLE</t>
  </si>
  <si>
    <t>Dotación de Mobiliario Escolar</t>
  </si>
  <si>
    <t>220106900  
Sedes dotadas</t>
  </si>
  <si>
    <t>9200 Estudiantes</t>
  </si>
  <si>
    <t>SILLAS, ESCRITORIOS, TABLEROS</t>
  </si>
  <si>
    <t>Seléccion abreviada - acuerdo marco</t>
  </si>
  <si>
    <t>Se ha Realizado gestiones con aliados para la dotacion  en Instituciones Educativas oficiales del Distrito de cartagena de indias</t>
  </si>
  <si>
    <t xml:space="preserve">a corte de junio se han dotado 75 aulas, para un total de 1856 aulas dotadas, las cuales estan relacionadas en el documento adjunto, el cual muestra el consolidado del año 2025 </t>
  </si>
  <si>
    <t>CONSTRUCCIÓN DE PAZ</t>
  </si>
  <si>
    <t xml:space="preserve"> Difusión y Logística del Proyecto, garantizando la información accesible y comprensible para la ciudadanía, garantizando la transparencia</t>
  </si>
  <si>
    <t>Justificación del cambio de programación: Inicialmente, esta actividad no había sido contemplada en la programación del periodo, debido a la priorización de otras acciones operativas en el marco del desarrollo del proyecto. Sin embargo, tras una revisión técnica y estratégica por parte del equipo de trabajo de la Secretaría de Educación, se identificó la necesidad de fortalecer los procesos de socialización y participación ciudadana, en cumplimiento de los principios de transparencia, acceso a la información y rendición de cuentas.</t>
  </si>
  <si>
    <t>Avance Proyecto Modernización de la Infraestructura Educativa del Distrito Cartagena de Indias</t>
  </si>
  <si>
    <t xml:space="preserve">Implementación de la estrategia Descubriendo Mi Escuela para la atención a la primera </t>
  </si>
  <si>
    <t>Mejorar la Capacidad de respuesta de la entidad territorial para el acceso y la permanencia de las niñas y niños que requieren educación preescolar en el sistema educativo oficial.</t>
  </si>
  <si>
    <t>Fortalecer la articulación entre sectores e instituciones para garantizar la atención integral de la primera infancia y el mejoramiento de la gestión de cobertura en el nivel de prescolar</t>
  </si>
  <si>
    <t>Servicio de atención integral para la primera infancia</t>
  </si>
  <si>
    <t xml:space="preserve">Crear unidades Móviles para para la atención en la primera infancia </t>
  </si>
  <si>
    <t>220103700 Instituciones educativas oficiales que implementan el nivel preescolar en el marco de la atención integral</t>
  </si>
  <si>
    <t>enero</t>
  </si>
  <si>
    <t>diciembre</t>
  </si>
  <si>
    <t>TODAS</t>
  </si>
  <si>
    <t>EDUARDO SANJUR - NINI TORRES</t>
  </si>
  <si>
    <t xml:space="preserve"> Equipo interdisciplinario que no 
reúna las competencias para la 
atención y acompañamiento a 
las niñas y niños en primera 
infancia.                                 </t>
  </si>
  <si>
    <t xml:space="preserve"> Realizar un adecuado proceso de 
selección para la conformación de 
equipos de apoyo a la gestión y 
acompañamiento a los 
establecimientos educativos. </t>
  </si>
  <si>
    <t xml:space="preserve">80111620 - Prestación de servicios profesionales y de apoyo de la gestión para el apoyo en los procesos de la Dirección de cobertura educativa de la Secretaría de educación dentro del proyecto de inversión implementación de la estrategia Descubriendo Mi Escuela para la atención a la primera </t>
  </si>
  <si>
    <t>1.2.1.0.00-001 - ICLD</t>
  </si>
  <si>
    <t>2.3.2201.0700.2020130010256</t>
  </si>
  <si>
    <t>Está en proceso de contratación del equipo de profesionales, ya se cuenta con el CDP.</t>
  </si>
  <si>
    <r>
      <t xml:space="preserve">El equipo se encuentra contratado en su totalidad.                                                     </t>
    </r>
    <r>
      <rPr>
        <b/>
        <sz val="16"/>
        <color rgb="FF000000"/>
        <rFont val="Aptos Narrow"/>
        <family val="2"/>
      </rPr>
      <t xml:space="preserve">Anexo: </t>
    </r>
    <r>
      <rPr>
        <sz val="16"/>
        <color rgb="FF000000"/>
        <rFont val="Aptos Narrow"/>
        <family val="2"/>
      </rPr>
      <t>Contrato e informes de los profesionales.</t>
    </r>
  </si>
  <si>
    <t>DESPLAZADOS</t>
  </si>
  <si>
    <t>Ampliar la Oferta educativa para la atención al nivel de preescolar en el sistema educativo oficial.</t>
  </si>
  <si>
    <t>Diseñar una ruta de gestión para el fortalecimiento de la oferta del Distrito del nivel preescolar orientado a la ampliación de la capacidad para el acceso y la permanencia.</t>
  </si>
  <si>
    <t>febrero</t>
  </si>
  <si>
    <t>noviembre</t>
  </si>
  <si>
    <t>NO</t>
  </si>
  <si>
    <r>
      <rPr>
        <sz val="16"/>
        <color rgb="FF000000"/>
        <rFont val="Aptos Narrow"/>
      </rPr>
      <t xml:space="preserve">Se diseño ruta que permita la ejecución de cada una de las actividades programdas durante la vigencia.
</t>
    </r>
    <r>
      <rPr>
        <b/>
        <sz val="16"/>
        <color rgb="FF000000"/>
        <rFont val="Aptos Narrow"/>
      </rPr>
      <t xml:space="preserve">Anexo: </t>
    </r>
    <r>
      <rPr>
        <sz val="16"/>
        <color rgb="FF000000"/>
        <rFont val="Aptos Narrow"/>
      </rPr>
      <t>Ruta diseñada.</t>
    </r>
  </si>
  <si>
    <t>Realizar Caracterización de la población de primera infancia</t>
  </si>
  <si>
    <t>junio</t>
  </si>
  <si>
    <t>octubre</t>
  </si>
  <si>
    <t xml:space="preserve"> Equipo interdisciplinario que no     
reúna las competencias para la 
atención y acompañamiento a 
las niñas y niños en primera 
infancia.                                 </t>
  </si>
  <si>
    <t xml:space="preserve">NA. Esta programado para el proximo trimestre. </t>
  </si>
  <si>
    <r>
      <t xml:space="preserve">Se empezo a recopilar información que permita hacer la carectarización de la población.                                                                                                                                                                                      </t>
    </r>
    <r>
      <rPr>
        <b/>
        <sz val="16"/>
        <color rgb="FF000000"/>
        <rFont val="Aptos Narrow"/>
        <family val="2"/>
      </rPr>
      <t xml:space="preserve">Anexo: </t>
    </r>
    <r>
      <rPr>
        <sz val="16"/>
        <color rgb="FF000000"/>
        <rFont val="Aptos Narrow"/>
        <family val="2"/>
      </rPr>
      <t>Oficio  solicitud de información al ICBF.</t>
    </r>
  </si>
  <si>
    <t>Crear planta temporal de docentes de preescolar para la atención de la nueva oferta</t>
  </si>
  <si>
    <t>Retraso en la Asignación de Recursos por parte de la Alcaldía de Cartagena</t>
  </si>
  <si>
    <t>Gestionar oportunamente la asignación de recursos en el presupuesto de la secretaria de educación del Distrito de Cartagena de Indias para la implementación del Proyecto</t>
  </si>
  <si>
    <r>
      <t xml:space="preserve">A la fecha se ha nombrado 73 Docentes de los 84 viabilizados por el Ministerio de Educación. 
</t>
    </r>
    <r>
      <rPr>
        <b/>
        <sz val="11"/>
        <color theme="1"/>
        <rFont val="Aptos Narrow"/>
        <scheme val="minor"/>
      </rPr>
      <t xml:space="preserve">Anexo 1: </t>
    </r>
  </si>
  <si>
    <t>A la fecha se ha nombrado  84 Docentes de los  viabilizados por el Ministerio de Educación con recursos del SGP.</t>
  </si>
  <si>
    <t>Servicio de asistencia técnica en educación inicial, preescolar, básica y media</t>
  </si>
  <si>
    <t>Realizar análisis y manejo de bases de datos</t>
  </si>
  <si>
    <r>
      <t xml:space="preserve">Se realizo analisis de la base de datos del SSDI, la cual permite identiifcar las niñas y niños que son candidatos a transitar en la vigencia.                                                                                                                                                  </t>
    </r>
    <r>
      <rPr>
        <b/>
        <sz val="16"/>
        <color rgb="FF000000"/>
        <rFont val="Aptos Narrow"/>
        <family val="2"/>
      </rPr>
      <t>Anexo:</t>
    </r>
    <r>
      <rPr>
        <sz val="16"/>
        <color rgb="FF000000"/>
        <rFont val="Aptos Narrow"/>
        <family val="2"/>
      </rPr>
      <t xml:space="preserve"> Base de datos SSDI.</t>
    </r>
  </si>
  <si>
    <t>Asesorar a ciento (105) Instituciones Educativas Oficiales con estrategias de articulaión institucional para asegurar el tránsito armónico de los niños y niñas desde los programas de atención a la primera infancia del ICBF al sistema educativo oficial</t>
  </si>
  <si>
    <t xml:space="preserve"> Realizar asistencia técnica con los establecimientos educativos focalizados y las unidades de servicio del ICBF</t>
  </si>
  <si>
    <t>mayo</t>
  </si>
  <si>
    <t xml:space="preserve">Está en proceso de contratación del equipo de profesionales encargados. </t>
  </si>
  <si>
    <r>
      <rPr>
        <sz val="12"/>
        <color rgb="FF000000"/>
        <rFont val="Aptos Narrow"/>
        <scheme val="minor"/>
      </rPr>
      <t xml:space="preserve">Se dio inicio al ciclo de aistenicas tecnicas en las IEO, focalizadas para la vigencia 2025, a fecha del presente reporte se han realizado asistencias tecnicas en 6 IEO.                                                                                                             </t>
    </r>
    <r>
      <rPr>
        <b/>
        <sz val="12"/>
        <color rgb="FF000000"/>
        <rFont val="Aptos Narrow"/>
        <scheme val="minor"/>
      </rPr>
      <t xml:space="preserve">Anexo: </t>
    </r>
    <r>
      <rPr>
        <sz val="12"/>
        <color rgb="FF000000"/>
        <rFont val="Aptos Narrow"/>
        <scheme val="minor"/>
      </rPr>
      <t xml:space="preserve">Actas de visita.
</t>
    </r>
    <r>
      <rPr>
        <b/>
        <sz val="12"/>
        <color rgb="FFC00000"/>
        <rFont val="Aptos Narrow"/>
        <scheme val="minor"/>
      </rPr>
      <t xml:space="preserve">Justificación de ajuste en la programación numérica de la actividad: </t>
    </r>
    <r>
      <rPr>
        <sz val="12"/>
        <color rgb="FFC00000"/>
        <rFont val="Aptos Narrow"/>
        <scheme val="minor"/>
      </rPr>
      <t>Se realizará asistencia técnica a las 25 IEO focalizadas (1 por cada institución).</t>
    </r>
  </si>
  <si>
    <t xml:space="preserve"> Realizar Seguimiento Gestión de Cobertura a los establecimientos educativos focalizados</t>
  </si>
  <si>
    <t xml:space="preserve">Se anexa reporte del seguimiento de la matricual, donde se evidencias la información correspondiente. </t>
  </si>
  <si>
    <r>
      <rPr>
        <sz val="11"/>
        <color rgb="FF000000"/>
        <rFont val="Aptos Narrow"/>
        <scheme val="minor"/>
      </rPr>
      <t xml:space="preserve">Se relaciona el seguimiento a matricula, donde se da cuenta de la información relacionada con la gestión de la cobertura.
</t>
    </r>
    <r>
      <rPr>
        <b/>
        <sz val="11"/>
        <color rgb="FFC00000"/>
        <rFont val="Aptos Narrow"/>
        <scheme val="minor"/>
      </rPr>
      <t>Justificación de ajuste en la programación numérica de la actividad:</t>
    </r>
    <r>
      <rPr>
        <sz val="11"/>
        <color rgb="FFC00000"/>
        <rFont val="Aptos Narrow"/>
        <scheme val="minor"/>
      </rPr>
      <t xml:space="preserve"> Se realizará seguimiento a la gestión de cobertura  de las 25 IEO focalizadas (1 seguimiento a cada IEO focalizada)</t>
    </r>
  </si>
  <si>
    <t>Asegurar la difusión efectiva del proceso de inscripción de las I.E.O, garantizando que la información sea accesible y comprensible para toda la ciudadanía de Cartagena.</t>
  </si>
  <si>
    <t>septimbre</t>
  </si>
  <si>
    <t>NA Para el presente reporte, esta actividad esta prevista para iniciar en el mes de septiembre.</t>
  </si>
  <si>
    <t>Realizar Transferencias de conocimiento a los rectores, directivos y docentes de los establecimientos educativos focalizados</t>
  </si>
  <si>
    <t>marzo</t>
  </si>
  <si>
    <t>Desinterés de las organizaciones y/o actores involucrados</t>
  </si>
  <si>
    <t>Incentivar la participación, a través del seguimiento permanente</t>
  </si>
  <si>
    <t>No Aplica</t>
  </si>
  <si>
    <t>Esta actividad se encuentra en proceso de planeación y realización.</t>
  </si>
  <si>
    <t>VÍCTIMAS</t>
  </si>
  <si>
    <t xml:space="preserve">Realizar los Planes de Ruta de atención Integral a los I.E.O focalizados </t>
  </si>
  <si>
    <t>Avance Proyecto Implementación de la estrategia Descubriendo Mi Escuela para la atención a la primera infancia</t>
  </si>
  <si>
    <t>Implementación del proyecto "La escuela nos espera" en el Distrito de Cartagena de Indias</t>
  </si>
  <si>
    <t>Aumentar la cobertura educativa para garantizar la prestación del servicio educativo en el
Distrito de Cartagena</t>
  </si>
  <si>
    <t>Ampliar la oferta de cupos del ente territorial para la prestación del
servicio Educativo</t>
  </si>
  <si>
    <t>Servicio de fomento para el acceso a la educación inicial, preescolar, básica y media</t>
  </si>
  <si>
    <t>Organizar el proceso de Gestión de la Cobertura.</t>
  </si>
  <si>
    <t xml:space="preserve">220101700 
Personas beneficiadas con estrategias de fomento para el acceso a la educación inicial, preescolar, básica y media. </t>
  </si>
  <si>
    <t xml:space="preserve">EDUARDO SANJUR </t>
  </si>
  <si>
    <t>Posibilidad de perdida imagen institucional por el retraso en el cumplimiento de las etapas del proceso de gestion de la cobertura debido a demosras en la contratacion del talento humano</t>
  </si>
  <si>
    <t>Los profesionales universitario 219-35 de SED realizan seguimiento de cada hito coordinadamente con las Instituciones Educativas Oficianes y otas dependencias de la Alcaldia Distrital</t>
  </si>
  <si>
    <t>Prestación de servicios profesionales y de apoyo a la gestión en los procesos de la Dirección de cobertura educativa de la Secretaría de educación</t>
  </si>
  <si>
    <t>1.2.1.0.00-001- ICLD</t>
  </si>
  <si>
    <t>2.3.2201.0700.2024130010252</t>
  </si>
  <si>
    <r>
      <t xml:space="preserve">El proceso de Gestión de la Cobertura está organizado por 6 Hitos de cumplimiento, así: 1. Consolidación de matrícula, 2. Resolución de cobertura, 3. Proyección de cupos, 4. Estudio de insuficiencia, 5. Banco de oferentes, 6.Plan anual de contratación,
A la fecha se dio cumplimiento conforme lo planeado al Hito 1,2 que equivale al17% del cumplimiento de la meta y 100% de lo planeado en evaluación de IQ.
</t>
    </r>
    <r>
      <rPr>
        <b/>
        <sz val="11"/>
        <color theme="1"/>
        <rFont val="Aptos Narrow"/>
        <scheme val="minor"/>
      </rPr>
      <t xml:space="preserve">Anexo 1: Soporte SIMAT corte 31 de Marzo del 2025. </t>
    </r>
  </si>
  <si>
    <r>
      <t>El proceso de Gestión de la Cobertura está organizado por 6 Hitos de cumplimiento, así: 1. Consolidación de matrícula, 2. Resolución de cobertura, 3. Proyección de cupos, 4. Estudio de insuficiencia, 5. Banco de oferentes, 6.Plan anual de contratación,
A la fecha se dio cumplimiento conforme lo planeado al Hito 1,2,3 que equivale al 50% del cumplimiento de la meta y 100% de lo planeado en evaluación de IQ.</t>
    </r>
    <r>
      <rPr>
        <b/>
        <sz val="11"/>
        <color rgb="FF000000"/>
        <rFont val="Aptos Narrow"/>
      </rPr>
      <t xml:space="preserve">
Anexo 1: Circular proyección de cupos </t>
    </r>
  </si>
  <si>
    <t xml:space="preserve"> Realizar el estudio de insuficiencia y limitaciones</t>
  </si>
  <si>
    <t xml:space="preserve">                        0,00%</t>
  </si>
  <si>
    <t>julio</t>
  </si>
  <si>
    <t>Posibilidad de perdida economica por la formulacion del estudio sin rigor metodologico que genere una inadecuada contratacion del servicio educativo</t>
  </si>
  <si>
    <t>El PU 219-35 tiene en cuenta los lineamientos dados por el MEN e implementa protocolos internos de construccion y revision del estudio asegurando que el contenido este acorde a la realidad del Distrito en materia educativa.</t>
  </si>
  <si>
    <r>
      <t xml:space="preserve">El proceso de construcción del estudio de insuficiencia inicia en  el 3er trimestre de 2025.
</t>
    </r>
    <r>
      <rPr>
        <b/>
        <sz val="11"/>
        <color theme="1"/>
        <rFont val="Aptos Narrow"/>
        <scheme val="minor"/>
      </rPr>
      <t>Anexo: N/A</t>
    </r>
  </si>
  <si>
    <t>El proceso de construcción del estudio de insuficiencia inicia en  el 3er trimestre de 2025.
Anexo: N/A</t>
  </si>
  <si>
    <t xml:space="preserve"> Realizar la actualización del Banco de Oferentes</t>
  </si>
  <si>
    <t>Perdida reputacional y economica por la declaratoria desierta de la convocatoria debido a que los establecimientos a contratar para la prestación del servicio educativo no cumplan con los requerimientos de idoneidad que se requieren</t>
  </si>
  <si>
    <t>El equipo evaluador conformado para la revision de los requisitos habilitantes deben evaluar de manera rigurosa y oportuna, con base a la normativa emitida por el MEN, cada uno de los soportes suministrados por los aspirantes y programar las visitas de inspeccion requeridas.</t>
  </si>
  <si>
    <t xml:space="preserve">El Banco de oferentes se encuentra actualizado a la fecha. Se espera realizar la actualización del mismo para el segundo sementre de acuerdo a lo establecido en la norma. </t>
  </si>
  <si>
    <r>
      <rPr>
        <b/>
        <sz val="11"/>
        <color rgb="FFC00000"/>
        <rFont val="Aptos Narrow"/>
      </rPr>
      <t>Justificación de ajuste en la programación numérica de la actividad:</t>
    </r>
    <r>
      <rPr>
        <sz val="11"/>
        <color rgb="FFC00000"/>
        <rFont val="Aptos Narrow"/>
      </rPr>
      <t xml:space="preserve"> El Banco de oferentes se actualiza cada 3 años conforme al Decreto 1851 de 2015. Se actualizó en 2024.</t>
    </r>
  </si>
  <si>
    <t xml:space="preserve"> Contratar cupos educativos</t>
  </si>
  <si>
    <t xml:space="preserve">enero </t>
  </si>
  <si>
    <t>Posibilidad de perdida reputacional por la demora en la contratación de los cupos debido al retraso en la asignación de recursos</t>
  </si>
  <si>
    <t>El Director de Cobertura Gestiona oportunamente la asignación de recursos en el presupuesto de la secretaria de educación del Distrito de Cartagena de Indias para cumplir con las etapas precontractuales y contractuales de acuerdo al PAC</t>
  </si>
  <si>
    <t>Contratación de prestación de servicio educativo a través de las diferentes modalidades establecidas en el Decreto 1075 de 2015 y el Decreto 1851 de 2015.</t>
  </si>
  <si>
    <t>SGP</t>
  </si>
  <si>
    <t>1.2.4.1.01-071-SGP PRESTACIÓN EDUCATIVO</t>
  </si>
  <si>
    <r>
      <t xml:space="preserve">A la fecha se logró la suscripción 49.325 cupos, a traves de la suscripción de 54 contratos. distribuidos de la siguiente manera:
Banco de oferentes: 24.107 estudiantes, a traves de 46 contratos, que representan 46 instituciones educativas. 
Confesiones releigiosas: 25.218, estudiantes, a traves de 8 contratos, que representan 16 instituciones educativas. 
</t>
    </r>
    <r>
      <rPr>
        <b/>
        <sz val="11"/>
        <color theme="1"/>
        <rFont val="Aptos Narrow"/>
        <scheme val="minor"/>
      </rPr>
      <t>Anexo 2:FUC aprobado por el MEN para la contratación de cupos educativos.</t>
    </r>
  </si>
  <si>
    <t xml:space="preserve">A la fecha se logró la suscripción 49.325 cupos, a traves de la suscripción de 54 contratos. distribuidos de la siguiente manera:
Banco de oferentes: 24.107 estudiantes, a traves de 46 contratos, que representan 46 instituciones educativas.
Confesiones releigiosas: 25.218, estudiantes, a traves de 8 contratos, que representan 16 instituciones educativas.
Anexo: Entregados en el trimestre anterior </t>
  </si>
  <si>
    <t xml:space="preserve"> Garantizar la póliza de seguro para estudiantes de matrícula oficial.</t>
  </si>
  <si>
    <t>Posibilidad de perdida reputacional por la demora en la contratación de la poliza debido al retraso en la asignación de recursos</t>
  </si>
  <si>
    <t>Adquisición de pólizas de seguro de accidentes personales para los estudiantes que conforman la matrícula oficial 2024 a cargo del Distrito de Cartagena de Indias.</t>
  </si>
  <si>
    <r>
      <t xml:space="preserve">La póliza de seguros estudiantil continúa vigente para la cobertura de 186.000 estudiantes del 15 de Febrero del 2025 hasta  el mes 17 de Agosto del 2025.
Es necesario adelantar las gestiones conducentes a la consecución de recursos para completar el calendario academico 
</t>
    </r>
    <r>
      <rPr>
        <b/>
        <sz val="11"/>
        <color theme="1"/>
        <rFont val="Aptos Narrow"/>
        <scheme val="minor"/>
      </rPr>
      <t>Anexo 3: Póliza vigente.</t>
    </r>
  </si>
  <si>
    <t xml:space="preserve">La póliza de seguros estudiantil continúa vigente para la cobertura de 186.000 estudiantes del 15 de Febrero del 2025 hasta  el mes 17 de Agosto del 2025.
Es necesario adelantar las gestiones conducentes a la consecución de recursos para completar el calendario academico
Anexo: Entregado en trismetre anterior </t>
  </si>
  <si>
    <t>Realizar asistencia técnica para la consolidación de alianzas y apoyo a la supervisión.</t>
  </si>
  <si>
    <t xml:space="preserve">marzo </t>
  </si>
  <si>
    <t>Posibilidad de pérdida económica y reputacional  por la vinculación de Talento humano que desconozca el proceso de supervision del Servicio Educativo o no cuente con el perfil para trabajar en este proyecto</t>
  </si>
  <si>
    <t>El Director de Cobertura verifica la realización de un adecuado proceso de selección para la conformación de equipos de apoyo a la gestión y acompañamiento a los establecimientos educativos.</t>
  </si>
  <si>
    <t xml:space="preserve">A la fecha nos encontramos en el etapa de contratación del equipo de supervisión encargado de adelantar las auditorias y las correspondientes asistencias tecnicas. </t>
  </si>
  <si>
    <t>Ya se viene adelantando la primera auditoria, con la entrega de soportes correspodiente al primer pago.
Anexo: Matriz de seguimiento de auditoria</t>
  </si>
  <si>
    <t xml:space="preserve"> Diseñar estrategias de comunicación que fomente el proceso de gestión de la cobertura, y a su vez se convierta en un espacio de interacción y articulación </t>
  </si>
  <si>
    <t>0,25</t>
  </si>
  <si>
    <t>na</t>
  </si>
  <si>
    <t xml:space="preserve">Se viene adelantando estrategia de comunicación en el marco de la prestación del servicio educativo y la estrategia de Busqueda activda. </t>
  </si>
  <si>
    <t>Avance Proyecto Implementación del proyecto "La escuela nos espera" en el Distrito de Cartagena de Indias</t>
  </si>
  <si>
    <t>Implementación De La Estrategia  Alimentando Sueños Y Conocimientos", Alimentación Escolar En Cartagena de Indias</t>
  </si>
  <si>
    <t>Incrementar los niveles de permanencia de los niños, niñas, adolescentes y jóvenes en la jornada académica que asisten a los establecimientos educativos oficiales en la entidad territorial</t>
  </si>
  <si>
    <t>Brindar alimentación de calidad a los estudiantes en la jornada escolar.</t>
  </si>
  <si>
    <t>Servicio de apoyo a la permanencia con alimentación escolar</t>
  </si>
  <si>
    <t>Diseño y construcción de los ciclos de menú, focalización de la población e inventario de cocina comedores y menaje dispuesto para la preparación de alimentos in situ</t>
  </si>
  <si>
    <t>220102805
 Estudiantes beneficiados del programa de alimentación escolar</t>
  </si>
  <si>
    <t>27 de enero</t>
  </si>
  <si>
    <t>30 de noviembre</t>
  </si>
  <si>
    <t>Posibilidad de perdida economica y reputacional por la inoportuna contratación del personal requerido debido a una insuficiente asignacion presupuestal</t>
  </si>
  <si>
    <t>El director de cobertura realiza la proyeccion real de las necesidades de contratacion y solicita de manera oportuna el CDP por el monto requerido.</t>
  </si>
  <si>
    <t>Contratacion de talento humano para desarrolar la actividad.</t>
  </si>
  <si>
    <t>$293,000,000</t>
  </si>
  <si>
    <t xml:space="preserve">1-Se evidencio en el diseño y aprobacion de ciclos de menus por parte de la nutricionista 
 2-Para el focalizado se evidencia un total 101,017 .                                           </t>
  </si>
  <si>
    <t>Se ha venido realizando actualizaciones de los ciclos de menu, aprobación de intercambios y acompañamientos a las IEO en temas de Politica Pública de Ambientes saludables,</t>
  </si>
  <si>
    <t>Fortalecer la capacidad técnica de la entidad territorial para prestar el servicio de alimentación escolar</t>
  </si>
  <si>
    <t>Realizar  asistencia técnica y apoyo a la supervisión y/o interventoría para las estrategias de alimentación escolar.</t>
  </si>
  <si>
    <t>$550,966,820</t>
  </si>
  <si>
    <t>2,32201,0700,2024130010256</t>
  </si>
  <si>
    <t>Se evidencia visitas a bodegas, colegios p. ver anexo.</t>
  </si>
  <si>
    <t>Se evidencia visitas a las diferentes IEO, en cuanto a la inocuidad y calidad de los alimentos,</t>
  </si>
  <si>
    <t xml:space="preserve">Organizar  comites, mesas para planeacion,  seguimiento, evaluacion  del PAE </t>
  </si>
  <si>
    <t>Posibilidad de perdida reputacional por la falta de asistencia a las mesas y comites, debido a la falta de interes de los participantes</t>
  </si>
  <si>
    <t>El secretario de Educación realiza la convocatoria y se apoya en el equipo de gestion social y equipo financiero para realizar una amplia divulgación y gestion del sentido de pertenencia al programa.</t>
  </si>
  <si>
    <t xml:space="preserve">Se evidencia reuniones para la planeacion de dichas actividades . Ver soportes.                                                                                                         Se programo cita para el 10 de Abril con el comite de planeacion PAE y para 22 o 23 primera mesa publica. </t>
  </si>
  <si>
    <t>Para este segundo trimestre se realizo la primera publica ;                                                                                                  Objetivo : Socializacion de balances y novedades relacionadas con la operacion del servicio del programa de alimentacion escolar en las instituciones educativas del Distrito de Cartagena de Indias.                                                                                                                                                  Se realizaron capacitaciones por el equipo PAE :                                                                                                      Objetivo: Realizar la primera jornada de capacitación a los Comités de Alimentación Escolar de la UNALDE De la virgen y turística, en referencia a los lineamientos técnicos y administrativos del Programa de alimentación escolar, acorde a lo establecido en la Resolución 00335 del 23 de diciembre de 2021.</t>
  </si>
  <si>
    <t xml:space="preserve">Conocer las necesidades alimentarias de los estudiantes por parte de los hogares y los establecimientos
educativos.
</t>
  </si>
  <si>
    <t xml:space="preserve">Entrega de complementos nutricionales acorde con la normatividad vigente </t>
  </si>
  <si>
    <t>Posibilidad de perdida economica y reputacional por la inoportuna contratación del operador requerido debido a una insuficiente asignacion presupuestal</t>
  </si>
  <si>
    <t>Contratacion de operador PAE</t>
  </si>
  <si>
    <t>$ 110,765,044,800</t>
  </si>
  <si>
    <t>Licitación pública</t>
  </si>
  <si>
    <t>27 DE ENERO</t>
  </si>
  <si>
    <t xml:space="preserve">ICLD, SGP ALIMENTACION ESCOLAR , SGP LIBRE INVERSIÓN, ASIGNACION MEN, RENDIMIENTO FINANCIERO </t>
  </si>
  <si>
    <t xml:space="preserve">2,32201,0700,2024130010256 -  </t>
  </si>
  <si>
    <t>Se evidencia actividades de entrega de complementos por equipo PAE, en varias instituciones. 
ver anexos Se evidencia reunion con operador donde se divulga temas para mesa publica, menu del dia del niño, y menu espeviales para este año.           Se evidencia entrega de complementos por parte del director cobertura Eduardo Sanjur.</t>
  </si>
  <si>
    <t xml:space="preserve">Se evidencia actividades de entrega de complementos por equipo PAE, en varias instituciones. </t>
  </si>
  <si>
    <t>o Brindar alimentación de calidad a los estudiantes en la jornada escolar.</t>
  </si>
  <si>
    <t>Desarrollar estrategia de comunicaciones para visibilizar las acciones e interactuar con la comunidad</t>
  </si>
  <si>
    <t>Se evidencia interacccion con la comunidad a traves de patrulla PAE, visitas para aclara dudas, medios de comunicacion como el universal para la visivilidad de las actividades . ver anexos.  https://www.eluniversal.com.co/cartagena/2025/03/22/asi-avanza-el-pae-en-cartagena/                            
https://www.instagram.com/reel/DHwfy3ahI-1/?igsh=aWM4YzZoaXpvaWhy</t>
  </si>
  <si>
    <t xml:space="preserve">Se evidencia visibilidad en las redes de la gestion realizada por el equipo PAE. anexo link                     https://www.instagram.com/reel/DGeVz4KSjUD/?igsh=Y3dvd2UxcTM3ZXlx           https://www.instagram.com/reel/DJDIz3fATdV/?igsh=MTBlaXQ4NWQyZG0zaQ==    https://www.instagram.com/p/DIzHpxoPdOP/?igsh=ZXQwNWJ1MjFneDQx    </t>
  </si>
  <si>
    <t>Mejorar los ambientes para la preparación y consumo de alimentos en los establecimientos educativos.</t>
  </si>
  <si>
    <t>30 DE NOVIEMBRE</t>
  </si>
  <si>
    <t>Posibilidad de perdida economica y reputacional por la inoportuna contratación del talento humano del componente de calidad de PAE requerido debido a una insuficiente asignacion presupuestal</t>
  </si>
  <si>
    <t>Se evidencia visitas a colegios para observar el estado y condiciones de la cocina para aprobacion de APS.  Ademas  se evidencia creacion de politica publica  de ambientes saluldables. ver anexo</t>
  </si>
  <si>
    <t>Se aperturaron tres nuevas Unidades Aplicativas (cocina - comedores), esto quiere decir que pasaron de Ración Industrializada RI , para Alimento Preparado en Sitio</t>
  </si>
  <si>
    <t>Avance Proyecto Implementación De La Estrategia  Alimentando Sueños Y Conocimientos", Alimentación Escolar En Cartagena de Indias</t>
  </si>
  <si>
    <t>Implementación Del Proyecto "Todos por la Permanencia" Cartagena de Indias</t>
  </si>
  <si>
    <t>Disminuir el riesgo de deserción en los establecimientos educativos de la oferta oficial del Distrito de Cartagena</t>
  </si>
  <si>
    <t>Fortalecer el acompañamiento a los Establecimiento Educativos para la implementación de estrategias que disminuyan el riesgo de deserción en el sistema educativo.</t>
  </si>
  <si>
    <t>Servicio de apoyo a la permanencia con transporte escolar</t>
  </si>
  <si>
    <t xml:space="preserve"> Implementar la estrategia de transporte escolar para estudiantes de establecimientos educativos oficiales.</t>
  </si>
  <si>
    <t>220102900 Beneficiarios de transporte escolar</t>
  </si>
  <si>
    <t>2, 4,7,8,10,11, CONTINENTAL Y RIVEREÑA</t>
  </si>
  <si>
    <t xml:space="preserve">No asignación de recursos necesarios para todo el calendario académico. </t>
  </si>
  <si>
    <t>Seguimiento a la asignación de los recursos.</t>
  </si>
  <si>
    <t xml:space="preserve"> Prestación de servicio público de transporte escolar terrestre para el desplazamiento de los estudiantes de las instituciones educativas oficiales fozalizadas.</t>
  </si>
  <si>
    <t>1.2.1.0.00-001 - ICLD
1.3.3.6.03-95-171 RB SGP CALIDAD MATRICULA
1.2.4.1.03-171 - SGP CALIDAD MATRICULA</t>
  </si>
  <si>
    <t>2.3.2201.0700.2024130010240</t>
  </si>
  <si>
    <t xml:space="preserve">Se adelantaron los trámites administrativos y presupuestales para la contratación del transporte escolar de manera oportuna.
Se avanzó en la actualización del proyecto con la incorporación presupuestal de esta vigencia, así mismo se hicieron solicitudes de CDP para transporte terrestre y marítimo dando como resultado la expedición de los CDP 25000104, 25000112 y 25000113 y de la misma manera los RP para inicio de implementación de transporte escolar en 16 IEO urbanas y 5 IEO marítimas y fluviales.
RP 618, 664, 665, 667, 673 para transferencias marítimas y RP 1142, 1143 para transporte terrestre.
A través de la tienda virtual Colombia compra eficiente con el acuerdo marco de transporte escolar se adjudicó la orden de compra 141184 para la operación del transporte escolar.
En esa misma línea se hizo reunión de alistamiento con rectores de las IEO y el operador de transporte terrestre para preparar la logística de la operación del transporte escolar
Se inicia la implementación del transporte escolar en 5 instituciones educativas de la zona insular que corresponden a 297 estudiantes y 15 de la zona urbana que cubren a un número de 1.490 estudiantes, la operación se desarrolla hasta el momento sin novedades.
</t>
  </si>
  <si>
    <t>Se inicia la implementación del transporte escolar en 3 IE de matricula contratada atendiendo 1.100 estudiantes con este servicio.
Se hace adición a la orden de compra por valor de $548.636.105,39
Se hizo una prorroga en adición de tiempo por 3 días calendario escolar dando alcance hasta el 7 de julio de 2025.
Se requieren los recursos que permintan darle continuidad a la prestación del servicio de transporte escolar a los estudiantes que vienen siendo atendidos.</t>
  </si>
  <si>
    <t xml:space="preserve">Fortalecer la oferta de estrategias de permanencia en el sector oficial del sistema educativo del Distrito de Cartagena. </t>
  </si>
  <si>
    <t>Servicio de fomento para la permanencia en programas de educación
formal</t>
  </si>
  <si>
    <t>Implementar otras estrategias de acceso y permanencia (Jornada Escolar Complementaria, Kits escolares y uniformes) que disminuyan el riesgo de deserción, en el sistema educativo.</t>
  </si>
  <si>
    <t>2,3,4,5,6,7,8,9,10,11,12,13,14,15, CONTINENTAL E INSULAR</t>
  </si>
  <si>
    <t xml:space="preserve">Se hizo solicitud de CDP de unidades móviles y se dio como resultado la expedición del CDP 25000169
Se realizó la entrega de 6.000 kits escolares con los aliados ECOPETROL y Fundación Pies Descalzos, adicionalmente a otros kits que serán entregados por la oficina de gestión social. </t>
  </si>
  <si>
    <t>Se avanza en la implementación del programa JEC por la caja de compensación Comfenalco y Comfamiliar en las IE focalizadas, atendiendo mas de 1.500 estudiantes.</t>
  </si>
  <si>
    <t xml:space="preserve">
Fortalecer el acompañamiento a los Establecimiento Educativos para la implementación de estrategias que disminuyan el riesgo de deserción en el sistema educativo.</t>
  </si>
  <si>
    <t xml:space="preserve"> Crear unidades de atención móviles y apoyo a la supervisión para la implementación de estrategias acceso y permanencia.</t>
  </si>
  <si>
    <t>15/31/2025</t>
  </si>
  <si>
    <t>Personal no idóneo para el acompañamiento en la ejecución, asistencia técnica y apoyo a la supervisión o interventoría de los programas y estrategias.</t>
  </si>
  <si>
    <t>Realizar procesos de selección efectivos.</t>
  </si>
  <si>
    <t>Prestación de servicios profesionales y de apoyo a la gestión en los procesos de la Dirección de Cobertura Educativa de la Secretaria de Educación dentro del proyecto de inversión: Todos por la permanencia en el distrito de Cartagena de Indias.</t>
  </si>
  <si>
    <t xml:space="preserve">Está en proceso la contratación del equipo de profesionales encargados. </t>
  </si>
  <si>
    <t>Se ha avanzado en la contratación de la unidad movil con los profesionales para hacer el seguimiento a la implementación de las estrategias de permanencia escolar (transporte escolar, jornadas escolares complementarias y kits escolares)</t>
  </si>
  <si>
    <t>Servicio de evaluación de la permanencia en la educación inicial,
preescolar, básica y media</t>
  </si>
  <si>
    <t>Transferir las orientaciones a equipos que integran los establecimientos educativos (directivos docentes, maestros, equipos psicosociales y administrativos) y las UNALDES para la caracterización, focalización, implementación y evaluación de estrategias de acceso y permanencia</t>
  </si>
  <si>
    <t>220103300 Personas beneficiarias de estrategias de permanencia</t>
  </si>
  <si>
    <t>2,4,5,6,9,13,15</t>
  </si>
  <si>
    <t>No se ha dado inicio por el retraso de la contratación de los profesionales de apoyo a la gestión.</t>
  </si>
  <si>
    <t xml:space="preserve"> Construir Planes Institucionales de Permanencia Escolar (PIPE) en conjunto con los Establecimiento Educativos para la implementación de estrategias de permanencia.</t>
  </si>
  <si>
    <t>2,4,5,6,9,13,16</t>
  </si>
  <si>
    <t xml:space="preserve">
Fortalecer el acompañamiento a los Establecimiento Educativos para la implementación de estrategias que disminuyan el riesgo de deserción en el sistema educativo.
</t>
  </si>
  <si>
    <t>Monitorear la caracterización de la población estudiantil en las plataformas de información SIMAT y SIMPADE para el seguimiento a la deserción en el sistema educativo.</t>
  </si>
  <si>
    <t>220101202 Documentos sobre evaluación de permanencia en la educación preescolar, básica y media elaborados</t>
  </si>
  <si>
    <t>Bajo o nulo acompañamiento y seguimiento de la implementación de la herramienta SIMAT y SIMPADE.</t>
  </si>
  <si>
    <t>Utilización, Acompañamiento y seguimiento a la herramienta SIMPADE y SIMAT.</t>
  </si>
  <si>
    <t xml:space="preserve">Se ha avanzado en la apertura de estrategias de permanencia escolar en el SIMAT y de la caracterización de estudiantes en el SIMPADE. </t>
  </si>
  <si>
    <t xml:space="preserve">Fortalecer la oferta de estrategias de permanencia en el sector oficial del sistema educativo del Distrito de Cartagena. 
</t>
  </si>
  <si>
    <t xml:space="preserve"> Construir una agenda de impacto colectivo para la activación de servicios de atención integral a la niñez que favorezcan la permanencia escolar en los establecimientos educativos</t>
  </si>
  <si>
    <t xml:space="preserve">Fortalecer el acompañamiento a los Establecimiento Educativos para la implementación de estrategias que disminuyan el riesgo de deserción en el sistema educativo.
</t>
  </si>
  <si>
    <t>Implementar acciones formativas afirmativas para la disminución del riesgo de deserción en el sistema educativo.</t>
  </si>
  <si>
    <t>Diseñar estrategias comunicativas que favorezcan la permanencia de las niñas y niños en el sistema educativo distrital</t>
  </si>
  <si>
    <t>Se trabajo de la mano con el equipo de comunicaciones oara la creación de piezas comunicativas en torno a la promoción del acceso y prevención de la deserción escolar</t>
  </si>
  <si>
    <t>Avance Proyecto Implementación Del Proyecto "Todos por la Permanencia" Cartagena de Indias</t>
  </si>
  <si>
    <t>Optimización De La Operación De Las Instituciones Educativas Oficiales del distrito de Cartagena de Indias</t>
  </si>
  <si>
    <t xml:space="preserve">Garantizar el funcionamiento y operación de instituciones educativas oficiales para la prestación del servicio educativo óptimo en el distrito de Cartagena. </t>
  </si>
  <si>
    <t xml:space="preserve">Garantizar los pagos oportunos para el funcionamiento de la operación de las instituciones educativas oficiales en el Distrito de Cartagena. </t>
  </si>
  <si>
    <t>Servicio educativo</t>
  </si>
  <si>
    <t>Servicio de Vigilancia</t>
  </si>
  <si>
    <t>220107100 Establecimientos educativos en operación</t>
  </si>
  <si>
    <t>LUIS GUILLERMO PACHECO</t>
  </si>
  <si>
    <t>LEGALES OPERACIONALES ADMINISTRATIVOS OPERACIONALES</t>
  </si>
  <si>
    <t>La SED debe efectuar de modo ágil
y transparente todo el proceso de
contratación, previendo y definiendo
las garantías mediante las cuales
hará frente a los requerimientos para
la implementación del proyecto</t>
  </si>
  <si>
    <t>PRESTACIÓN DEL SERVICIO DE VIGILANCIA Y SEGURIDAD PRIVADA EN LAS INSTALACIONES DE LAS SEDES EDUCATIVAS OFICIALES DEL DISTRITO Y AREAS ADMINISTRATIVAS DEL DISTRITO DE CARTAGENA</t>
  </si>
  <si>
    <t>LICITACION PUBLICA</t>
  </si>
  <si>
    <t>ICLD</t>
  </si>
  <si>
    <t>02-001-06-00-00-00-161-20240241</t>
  </si>
  <si>
    <t>Se contrato adicional de vigencias futuras y el contrato de esta vigencia hasta EL 22 DE JULIO DE 2025</t>
  </si>
  <si>
    <t>Se contrato adicional de vigencias futuras y el contrato de esta vigencia hasta EL 22 DE JULIO DE 2026</t>
  </si>
  <si>
    <t xml:space="preserve">Garantizar el funcionamiento y operación de instituciones educativas oficiales para la prestación del servicio educativo óptimo en el distrito de Cartagena. 
</t>
  </si>
  <si>
    <t xml:space="preserve">Servicio de Aseo </t>
  </si>
  <si>
    <t>CONTRATAR LA PRESTACION INTEGRAL DEL SERVICIO DE ASEO PARA LAS SEDES EDUCATIVAS DEL DISTRITO Y PARA LAS AREAS ADMINISTRATIVAS DE LA ALCALDIA DE CARTAGENA DE INDIA</t>
  </si>
  <si>
    <t>TIENDA VIRTUAL; ACUERDO MARCO DE PRECIOS</t>
  </si>
  <si>
    <t>SE CONTRATO EL SERVICIO HASTA EL 30 DE SEPTIEMBRE DE 2025</t>
  </si>
  <si>
    <t>SE CONTRATO EL SERVICIO HASTA EL 30 DE SEPTIEMBRE DE 2026</t>
  </si>
  <si>
    <t xml:space="preserve">Servicios publicos </t>
  </si>
  <si>
    <t>pagos de facturas de servicio de energia electrica y agua a las IEO</t>
  </si>
  <si>
    <t>ICLD-SGP</t>
  </si>
  <si>
    <t>02-001-06-00-00-00-161-20240241             02-081-06-00-00-00-161-20240241</t>
  </si>
  <si>
    <t>SE HAN PAGADO FACTURAS DE AGUA Y EENRGIA ELECTRICA HASTA EL MES DE MARZO Y ESTAMOS EN DEFICIT FINANCIERO</t>
  </si>
  <si>
    <t>SE PAGO EL SERVICIO DE ENERGIA HASTA MAYO Y AGUA  HASTA ABRIL, SE PRESENTA DEFICIT FINANCIERO EN EL PROYECTO</t>
  </si>
  <si>
    <t>Transferencias FOSE</t>
  </si>
  <si>
    <t>TRANSFERENCIAS A LAS IEO</t>
  </si>
  <si>
    <t>02-001-06-00-00-00-161-20240241             02-081-06-00-00-00-161-20240242</t>
  </si>
  <si>
    <t>SE HICIERON TRANSFERENCIAS A LAS IEO POR ARRIENDO POR INFRAESTRUCTURA</t>
  </si>
  <si>
    <t>SE HICIERON TRANSFERENCIAS A LAS IEO POR ARRIENDO POR INFRAESTRUCTURA.
Son 87 IEO a las que se les realiza transferencias de recursos del FOSE.</t>
  </si>
  <si>
    <t>Necesidades de Inmuebles para la prestacion de servicios Educativos
(Actividad Nueva)</t>
  </si>
  <si>
    <t>Servicio de transporte</t>
  </si>
  <si>
    <t>PRESTACIÓN DEL SERVICIO DE TRANSPORTE AUTOMOTOR TERRESTRE ESPECIAL CON CONDUCTOR PARA EL DESPLAZAMIENTO DE LOS FUNCIONARIOS Y CONTRATISTAS DE LAS DEPENDENCIAS DEL DISTRITO TURÍSTICO Y CULTURAL DE CARTAGENA DE INDIAS</t>
  </si>
  <si>
    <t>Corresponde al aporte desde la SED para el suministro de un vehículo.</t>
  </si>
  <si>
    <t>Sentencias y Conciliaciones</t>
  </si>
  <si>
    <t>RESOLUCIONES PARA SENTENCIAS Y CONCILIACIONES</t>
  </si>
  <si>
    <t>El objetivo es contar con un fondo que cubra lo relacionado con sentencias y conciliaciones.</t>
  </si>
  <si>
    <t>Vigencias Expiradas</t>
  </si>
  <si>
    <t>RESOLUCIONES PARA PASIVOS EXIGIBLES</t>
  </si>
  <si>
    <t>El objetivo es disponer de un fondo para el uso de estos recursos.</t>
  </si>
  <si>
    <t xml:space="preserve">Arriendos inmuebles </t>
  </si>
  <si>
    <t>ARRENDAMIENTO DEL INMUEBLE PARA PRESTACION DE SERVICIO EDUCATIVO</t>
  </si>
  <si>
    <t>CONTRATACION DIRECTA</t>
  </si>
  <si>
    <t>SE CONTRATARON 6 INMUEBLES PARA ARRENDAMIENTO PARA LA PRESTACION DL SERVICIO EDUCATIVO</t>
  </si>
  <si>
    <t>Transferencias - RENDIMIENTOS FINANCIEROS</t>
  </si>
  <si>
    <t xml:space="preserve">Transferencias gratuidad </t>
  </si>
  <si>
    <t>PRESTACIÓN DEL SERVICIO PÚBLICO EDUCATIVO EN EL ESTABLECIMIENTO EDUCATIVO NO OFICIAL</t>
  </si>
  <si>
    <t>02-081-06-00-00-00-161-20240242</t>
  </si>
  <si>
    <t>Servicios profesionales y apoyo a la gestión</t>
  </si>
  <si>
    <t>PRESTACION DE SERVICIOS PROFESIONALES Y DE APOYO A LA GESTION</t>
  </si>
  <si>
    <t>Se estima poder contratar a 3 profesionales para apoyo en el seguimiento de los recursos.</t>
  </si>
  <si>
    <t>Pagos a proveedores de servicios públicos y gastos asociados para el buen funcionamiento de las IEO</t>
  </si>
  <si>
    <t>Actividad No Programada, ya que se encuentra incluída en servicios públicos.</t>
  </si>
  <si>
    <t xml:space="preserve">Otros gastos(Dotacion de Insumos para las IEO) ICLD </t>
  </si>
  <si>
    <t>DOTACION DE AULAS CON MOBILIARIO ESCOLAR EN LAS INSTITUCIONES EDUCATIVAS DEL DISTRITO DE CARTAGENA.</t>
  </si>
  <si>
    <t>Se lleva a cabo una dotacion en el año.</t>
  </si>
  <si>
    <t>Avance Proyecto Optimización De La Operación De Las Instituciones Educativas Oficiales del distrito de Cartagena de Indias</t>
  </si>
  <si>
    <t xml:space="preserve">Administración del Talento Humano del Servicio Educativo Oficial Docentes, Directivos Docentes y </t>
  </si>
  <si>
    <t>Garantizar el cumplimiento de la legislación laboral vigente en el marco de la prestación del servicio educativo del sector Oficial.</t>
  </si>
  <si>
    <t xml:space="preserve">Mejorar los Procedimientos internos en los trámites asociados a la administración del talento humano del sector educativo.
</t>
  </si>
  <si>
    <t>Servicio de docencia escolar</t>
  </si>
  <si>
    <t xml:space="preserve">PAGO NOMINA, CONTRIBUCIONES INHERENTES A LA NOMINA Y APORTES PATRONALES -  Ascensos en Escalofon de Docentes </t>
  </si>
  <si>
    <t>220103800 Docentes del nivel inicial, preescolar, básica o media contratados</t>
  </si>
  <si>
    <t>Todas</t>
  </si>
  <si>
    <t>LUIS CARLOS JARABA</t>
  </si>
  <si>
    <t>1. Retraso en la asignación de
recursos por parte del Ministerio
de Educación y del distrito de
Cartagena.
2. Retraso en gestión de Firmas
para solicitudes de
Disponibilidad y Registros
presupuestales con entidades</t>
  </si>
  <si>
    <t>1. Gestionar oportunamente la
asignación del presupuesto por
parte del Distrito de Cartagena y la
gestión, firma y correcta ejecución
de la Nómina.
2. Gestionar la firma y la correcta
ejecución de la Nómina.</t>
  </si>
  <si>
    <t>SGP
ICLD</t>
  </si>
  <si>
    <t>2.3.2299.0700.2024130010238</t>
  </si>
  <si>
    <t xml:space="preserve">En el periodo se realizó la entrega oportuna de la nómina, cancelándose los meses de enero a marzo de 2025 la suma de $109.864.771.233. </t>
  </si>
  <si>
    <t xml:space="preserve">En el periodo se realizó la entrega oportuna de la nómina, cancelándose los meses de abril a junio de 2025 la suma de $115.231.840.260. </t>
  </si>
  <si>
    <t xml:space="preserve">Dotacion de Docentes y Administrativos </t>
  </si>
  <si>
    <t>La no entrega oportuna al
personal de la dotaciones</t>
  </si>
  <si>
    <t>Gestionar a tiempo la entrega
oportuna de las dotaciones de
docentes y administrativo a que
tiene derecho.</t>
  </si>
  <si>
    <t>Adquisicion de bonos o tarjetas canjeables de dotacion para funcionarios de las SED
DOTACIÓN DE VESTIDO Y CALZADO PARA DOCENTES, DIRECTIVOS DOCENTES Y PERSONAL ADMINISTRATIVO DE LA SECRETARIA DE EDUCACIÓN DISTRITAL</t>
  </si>
  <si>
    <t>Selección abreviada subasta inversa</t>
  </si>
  <si>
    <t>Entregar viaticos y gastos de Viajes - Inscripciones</t>
  </si>
  <si>
    <t>Se realizó el reconocimiento de viaticos a 4 fuincionarios de la Secretaría de Educación Distrital, para asistir a actividades de formación</t>
  </si>
  <si>
    <t>Otros Gastos  - Administrativos - Gastos Generales  (Papeleria-Toner e insumos de oficina y Servicios prestados a las empresas y servicios de producción)</t>
  </si>
  <si>
    <t>Realizar Servicios Ocupacionales a los funcionarios administrativos de la planta</t>
  </si>
  <si>
    <t>Contratar la prestación de servicios y actividades del Sistema de Gestión de Seguridad y Salud en el Trabajo (Batería de riesgo psicosocial, investigación de ATEL, análisis de puestos de trabajo, matrices IPVR, plan de prevención, preparación y respuesta ante emergencias, entre otros)</t>
  </si>
  <si>
    <t>Mínima cuantía</t>
  </si>
  <si>
    <t>Adquirir y/o Alquilar equipos de Computo para los funcionarios administrativos de la planta</t>
  </si>
  <si>
    <t>Adquisición de licencias del software para computadores de secretaria de educación y UNALDES.</t>
  </si>
  <si>
    <t>-</t>
  </si>
  <si>
    <t>Gastos administrativos - Arriendo instalaciones Secretaría de Educación</t>
  </si>
  <si>
    <t>Se celebró la contratación del arriendo de una oficiona para el funcionamiento y prstación de Servicio de funcionarios de la Planta Central de la Secretaría de Educación por valor de $160.000.000</t>
  </si>
  <si>
    <t>Pago de nómina planta temporal docentes doble jornada
(Actividad Nueva)</t>
  </si>
  <si>
    <t xml:space="preserve">En el periodo se realizó la entrega oportuna de la nómina de la planta temporal de doble jornada, cancelándose los meses de abril a junio de 2025 la suma de $274.442.844. </t>
  </si>
  <si>
    <t>Avance Proyecto Administración del Talento Humano del Servicio Educativo Oficial Docentes, Directivos Docentes  y Administrativos del distrito de Cartagena de Indias</t>
  </si>
  <si>
    <t>Implementación de la estrategia Una Escuela Transformadora para la Inclusión y Diversidad, en Cartagena de Indias</t>
  </si>
  <si>
    <t xml:space="preserve">Mitigar las barreras estructurales para el acceso y la permanencia de la población diversa en el sistema educativo del Distrito de Cartagena </t>
  </si>
  <si>
    <t xml:space="preserve">Diversificar la oferta educativa para la atención a la diversidad en el sistema educativo oficial.
</t>
  </si>
  <si>
    <t>Servicio de apoyo pedagógico para la oferta de educación inclusiva
para preescolar, básica y media</t>
  </si>
  <si>
    <t xml:space="preserve">Crear unidades de apoyo para la inclusión, equidad y diversidad en la educación, favoreciendo las trayectorias educativas completas oportunas y diversas.  </t>
  </si>
  <si>
    <t>220108400
 Sedes educativas con apoyo pedagógico para  la oferta de educación inclusiva para preescolar, básica y media</t>
  </si>
  <si>
    <t>Enero 2025</t>
  </si>
  <si>
    <t>Diciembre 2025</t>
  </si>
  <si>
    <t>EDUARDO SANJUR - ALBA PABA</t>
  </si>
  <si>
    <t>Personal no idóneo para la conformación de equipos de trabajo para el diseño y puesta en marcha de la Estrategia.</t>
  </si>
  <si>
    <t>Garantizar los Apoyos oportunos y pertinentes que se requieren para la implementación del proyecto durante el calendario escolar.</t>
  </si>
  <si>
    <t>Si</t>
  </si>
  <si>
    <t>Prestación de servicios profesionales para el apoyo en los procesos de la Dirección de cobertura educativa de la Secretaría de educación del proyecto Implementación de la estrategia Una Escuela Transformadora para la Inclusión y Diversidad, en Cartagena de Indias.</t>
  </si>
  <si>
    <t xml:space="preserve">Contratación directa (con ofertas) </t>
  </si>
  <si>
    <t>SGP EDUCACIÓN
ICLD</t>
  </si>
  <si>
    <t>2.3.2201.0700.2024130010244</t>
  </si>
  <si>
    <t>A corte de 31 de maarzo se han contratado 4 unidades de apoyo: Unidad de Apoyo Especializada, Unidad de Apoyo Aula Hospitalaria, Unidad de Docentes de Apoyo pedagógico, Unidad de apoyo Inclusión Base.</t>
  </si>
  <si>
    <t>A corte de 30 de junio se  cuenta con 9  unidades de apoyo: Unidad de Apoyo Especializada oferta bilingüe, para atención poblaciión con discapacidad Unidad de Apoyo Aula Hospitalaria, Unidad de Docentes de Apoyo pedagógico, Unidad de apoyo talentos excepcionales, unidad Lider de apoyo, Unidad de apoyo 1 y  rural, unidad de apoyo localidad 2. Unidad de apoyo localidad 3, unidad de apoyo domiciliaria.</t>
  </si>
  <si>
    <t>Fortalecer la gestión de alianzas estratégicas para la inclusión, equidad y diversidad en la educación.</t>
  </si>
  <si>
    <t>Promover procesos formativos y de acompañamiento situado a los docentes orientados a mejorar la comprensión de la inclusión, equidad y diversidad en la educación</t>
  </si>
  <si>
    <t>Febrero  2025</t>
  </si>
  <si>
    <t>Noviembre 2025</t>
  </si>
  <si>
    <t>Incumplimiento de las actividades por parte de las unidades de apoyo y docentes de aula debido al desconocimiento de las dimensiones políticas, culturas y prácticas pedagógicas inclusivas</t>
  </si>
  <si>
    <t>Elaboración de procesos de formación pedagógicas dirigidas a los docentes de aula para la atención a la diversidad a favor de la inclusión, equidad en educación.</t>
  </si>
  <si>
    <t xml:space="preserve">A corte de 31 de marzo el equipo se encuentra en el diseño de la propuesta de formación.  Lo anterior se debe a que la contratación de las unidades se realizaron entre el 28 de febrero y 19 de marzo.  A la fecha aún nos encontramos en la vinculación de equipos. </t>
  </si>
  <si>
    <t xml:space="preserve">A corte de 30 de junio se inicia procesos de formación a docentes y lanzamiento de red de docentes. https://docs.google.com/forms/d/1s3tcXWAix51dfFlekxq4eMCaSA_pv_LxJKQr00LxUlw/preview 
 </t>
  </si>
  <si>
    <t>Dotar con herramientas técnicas, tecnológicas y didácticas los establecimientos educativos focalizados</t>
  </si>
  <si>
    <t>Desconocimiento de la normatividad vigente para la atención educativa a poblaciones en el marco de la inclusión, equidad y diversidad</t>
  </si>
  <si>
    <t>Implementar acciones afirmativas para promover los lineamientos de políticas, prácticas y cultura inclusiva</t>
  </si>
  <si>
    <t>81-PRESTACION DE SERVICIO PUBLICO EDUCATIVO</t>
  </si>
  <si>
    <t>Selección abreviada menor cuantía</t>
  </si>
  <si>
    <t>En la vigencia no se ha contemplado la Dotación de herramientas tecnicas, tecnologicas, pedagógicas debido a los recursos financieros no suficientes.</t>
  </si>
  <si>
    <t>Diseño e implementación de un plan de asistencias técnicas y de acompañamiento situado  para el fortalecimiento de la capacidad institucional y de las instituciones educativas desde la perspectiva de inclusión y equidad</t>
  </si>
  <si>
    <t>220107000 Ambientes de aprendizaje dotados</t>
  </si>
  <si>
    <t>Barreras actitudinales de los docentes y directivos docentes para adoptar las orientaciones y lineamientos de política educativa inclusiva para la atención a población diversa en los establecimientos educativos de carácter oficial.</t>
  </si>
  <si>
    <t>Brindar asistencias técnicas y de acompañamiento situado y contextualizados a las instituciones educativas oficiales.</t>
  </si>
  <si>
    <t>SGP-ICLD</t>
  </si>
  <si>
    <t xml:space="preserve">Se realiza diseño del plan de asistencia tecnica  a implementar en 56 EE con oferta de educación inclusiva focalizados.  Las ofertas definidas son: Domiciliaria, Hospitalaria, General, Bilingüe Bicultural. </t>
  </si>
  <si>
    <r>
      <rPr>
        <sz val="11"/>
        <color rgb="FF000000"/>
        <rFont val="Aptos Narrow"/>
      </rPr>
      <t xml:space="preserve">Se implementa el plan de asistencia tecnica en 56 EE con oferta de educación inclusiva focalizados.  Las ofertas definidas son: Domiciliaria, Hospitalaria, General, Bilingüe Bicultural, para discapacidad visual, talentos excepcionales.  
</t>
    </r>
    <r>
      <rPr>
        <b/>
        <sz val="11"/>
        <color rgb="FFC00000"/>
        <rFont val="Aptos Narrow"/>
      </rPr>
      <t>Instituciones Educativas:</t>
    </r>
    <r>
      <rPr>
        <sz val="11"/>
        <color rgb="FFC00000"/>
        <rFont val="Aptos Narrow"/>
      </rPr>
      <t xml:space="preserve"> IE juan Jose Nieto, Playas de Acapulco;soledad Román de Núñez, Ciudad de tunja, Maria Auxiliadora, Tecnica Pasacaballo, Santana, Ararca, Jose María Cordoba, 20 de Julio, Villa de Aranjuez, Fulgencio Lequerica, Fredonia, Fe y Alegria, Ambientalista, Gabriel García marquez, puerto Rey, boquilla, Manzanillo del Mar, Bayunca, Nuevo Bosque, Inem, Fernandez Baena, San Lucas, Fernando de la Vega, Nuestro Esfuerzo,  Milagrosa, Santa María, Ternera, Jorge Artel, Antonia Santos, San felipe Neri, San Juan de Damasco, Camilo Torres, Libano, Pontezuela, Arroyo Grande, Arroyo de Piedra, Tierra Baja, Liceo de Bolívar, Olga Gonzalez Arraut, Madre Gabriela San Martín, Clemente Manuel Zabala, Caño del Oro, Rafael Núñez, Normal Superior, Mercedes Abrego, soledad Acosta, Antonio Nariño.</t>
    </r>
  </si>
  <si>
    <t xml:space="preserve">Desarrollar estrategias de formación y acompañamiento a las familias en perspectivas de inclusión y equidad a favor de la superación de brechas en la educación.  </t>
  </si>
  <si>
    <t>Débil gestión de alianzas para establecer rutas y esquemas de atención a la diversidad en el marco de la inclusión y equidad en la educación.</t>
  </si>
  <si>
    <t>Implementar acciones afirmativas de participación activa con los actores cooperantes y beneficiarios a favor de inclusión y equidad en la educación.</t>
  </si>
  <si>
    <t xml:space="preserve">A la Fecha se realiza la formulación de red para la participación de familias. </t>
  </si>
  <si>
    <t xml:space="preserve">A corte de 30 de junio se realiza convocatoria a familias y se consolida la red de familias.central y los nodos en cada IE focalizada.  </t>
  </si>
  <si>
    <t>Ambientes de aprendizaje para la educación inicial preescolar, básica
y media dotados</t>
  </si>
  <si>
    <t>Habilitar cuatro (4) Aulas Hospitalarias para la atención de niños, niñas, adolescentes y jóvenes en condición de enfermedad.</t>
  </si>
  <si>
    <t xml:space="preserve">A corte 31 de marzo se cuenta con 3 Aulas Hospitalarias con asignación de Docentes en planta temporal </t>
  </si>
  <si>
    <t xml:space="preserve">A corte de 30 de junio se cuenta con 3 aulas hospitalarias en: Clinica Blas de Lezo, Clinica la misericordia, Hospital infantil napoleon franco Pareja, se atienden estudiantes en otras instituciones como Funvivir con el apoyo de Aula Malu y la universidad Distrital. </t>
  </si>
  <si>
    <t>Servicio de fomento para el acceso a la educación inicial, preescolar,
básica y media</t>
  </si>
  <si>
    <t xml:space="preserve">Implementar acciones afirmativas a favor de la inclusión y equidad en la educación. </t>
  </si>
  <si>
    <t>A la Fecha se realiza la formulación de las acciones afirmativas.</t>
  </si>
  <si>
    <t>A la Fecha se cuenta con los hitos  de las acciones afirmativas ha implementar en el segundo semestre de la presente vigencia: Semana Internacional de la persona Sorda, Baston Blanco, enciuentro de docentes, Gira por la Inclusión y Clausura 2025. .</t>
  </si>
  <si>
    <t xml:space="preserve">Implementar alternativas orientadas al desarrollo de habilidades para la vida o la formación vocacional que respondan a un proceso educativo más pertinente reconociendo las características de los estudiantes </t>
  </si>
  <si>
    <t>220108400 
Sedes educativas con apoyo pedagógico para  la oferta de educación inclusiva para preescolar, básica y media</t>
  </si>
  <si>
    <t>Esta actividad no se programo.</t>
  </si>
  <si>
    <t>Teniendo en cuenta la insuficiencia de recursos financieros y humano esta actividad no se programo.</t>
  </si>
  <si>
    <t>Diseñar e implementar la Escuela de talentos, incluyendo la ruta distrital para potencializar el desarrollo de los estudiantes con capacidades y talentos excepcionales de 50 Instituciones Educativas Oficiales.</t>
  </si>
  <si>
    <t>A corte 31 de marzo nos encontramos en proceso de contratación del equipo para acompañar 12 EE</t>
  </si>
  <si>
    <t xml:space="preserve">A corte de 30 de Junio se cuenta con 24 establecimientos focalizados para elk transitoi de población con talentos excepcionales. Se sistematiza la fase 1 y se han identificado Estudiantes con talentos en arte, ciencia, deporte. </t>
  </si>
  <si>
    <t>Desarrollar estrategias de comunicación accesibles y comprensible del contexto educativo para  la población diversa a favor de la inclusión de la población diversa.</t>
  </si>
  <si>
    <t>Avance Proyecto Implementación de la estrategia Una Escuela Transformadora para la Inclusión y Diversidad, en Cartagena de Indias</t>
  </si>
  <si>
    <t>Implementación de la Estrategia "Educación Sin Edad" Para la Atención a la Población en Extraedad en Cartagena de Indias. Cartagena de Indias</t>
  </si>
  <si>
    <t>Disminuir índice de Extraedad de niñas, niños, adolescentes y jóvenes en el distrito de Cartagena.</t>
  </si>
  <si>
    <t>Fortalecer la oferta educativa del Distrito para la atención de población en extraedad.</t>
  </si>
  <si>
    <t>Servicio educación formal por modelos educativos flexibles</t>
  </si>
  <si>
    <t>Realizar la Caracterizacion de la oferta educativa del distrito para la atención de la población con extraedad.</t>
  </si>
  <si>
    <t>N.A</t>
  </si>
  <si>
    <t>EDUARDO SANJUR - ELSA STEVENSON</t>
  </si>
  <si>
    <t>Equipo psicosocial que no reúna las competencias para la focalización, caracterización y definición de metodologías flexibles para la atención de los estudiantes con extraedad.</t>
  </si>
  <si>
    <t>Realizar un adecuado
proceso de selección para la conformación de equipos de apoyo a la gestión y acompañamiento a los establecimientos
educativos.ambientes y planta docente.</t>
  </si>
  <si>
    <t>80111600-Prestación de servicios profesionales y de apoyo en los procesos de la Dirección de Cobertura Educativa de la Secretaria de Educación dentro del proyecto de inversión Implementación de la estrategia EDUCACIÓN SIN EDAD”  para la atención a la población en Extra edad  Cartagena de Indias.</t>
  </si>
  <si>
    <t>2.3.2201.0700.2024130010239</t>
  </si>
  <si>
    <t xml:space="preserve">El proyecto se encuentra en fase de alistamiento y recolección de insumos para elaborar la caracterización de la oferta educativa </t>
  </si>
  <si>
    <t xml:space="preserve">Se hace reporte cero (0) debido a que la caracterización corresponde a un documento técnico que se entregará al finalizar la vigencia ( Primera Versión). Se encuentra en estapa de alistamiento la herramienta de recolección de información. </t>
  </si>
  <si>
    <t>Reorganizar la oferta educativa de modelos educativos flexibles.</t>
  </si>
  <si>
    <t xml:space="preserve">Se adelantaron mesas de trabajo con los cinco rectores (Por Unaldes) con mayor reporte de matrícula de extraedad en la oferta regular para invitarle a reorganizar su oferta educativa y brindar formación pertinente a la población.  </t>
  </si>
  <si>
    <t xml:space="preserve">Durante el proceso de reorganización se logró aperturar 34 aulas  que implementan Modelos Educativos Flexibles MEF con docentes de planta fija, lo cual deja capacidad instalada a nivel Distrital para la atención de población en extraedad. </t>
  </si>
  <si>
    <t xml:space="preserve">Mejorar el acompañamiento institucional para la atención de los estudiantes en extraedad
</t>
  </si>
  <si>
    <t>Desarrollar planes de capacitación a docentes formadores en MEF.</t>
  </si>
  <si>
    <t>Incumplimiento por parte del socio operativo frente al desarrollo de procesos de formación.</t>
  </si>
  <si>
    <t>Seguimiento al
cumplimiento del contrato y ajuste de plan de trabajo dentro de los tiempos establecidos para la ejecución del proyecto.</t>
  </si>
  <si>
    <t xml:space="preserve">el 21 de marzo inició el primer ciclo de formación y fortalecimiento de capacidades de docentes, el cual   cuenta con una agenda de 5 sesiones para abordar temas orientados a garantizar una educación flexible, inclusiva y equitativa.  </t>
  </si>
  <si>
    <t xml:space="preserve">El pasado 4 de Junio culminó el primer ciclo de transferencia de conocimiento dirigida a docentes que implementan Modelos Educativos Flexibles. Se ha proyectado iniciar segundo Ciclo de transferencia de conocimientos a mediados del mes de Julio. </t>
  </si>
  <si>
    <t xml:space="preserve">Atender con modelos educativos flexibles a tres mil seiscientos noventa (3.690) niños, niñas, adolescentes y jóvenes en extraedad, que se encuentran por fuera del sistema educativo </t>
  </si>
  <si>
    <t>Actividad Comunicacional para los Proyectos del Plan de Desarrollo 2024-2027 de la Secretaría de Educación Distrital de la Alcaldía Mayor de Cartagena.</t>
  </si>
  <si>
    <t>220103000  Beneficiarios atendidos con modelos educativos flexibles</t>
  </si>
  <si>
    <t>Incumplimiento por parte de la Secretaría en la contratación de la planta de docentes y personal de apoyo para la implementación de las metodologías flexibles en los establecimientos educativos focalizados..</t>
  </si>
  <si>
    <t>Contratación oportuna durante el calendario escolar.</t>
  </si>
  <si>
    <t xml:space="preserve">Con el propósito de fortalecer la comunicación de la formación docente se elaboran piezas publicitarias con información relevante de la misma.  </t>
  </si>
  <si>
    <t xml:space="preserve">Se cuenta con el apoyo de profesionares del area de comunicaciones para la elaboración de piezas  publicitarias con información asociada a los ciclos de formación docente. </t>
  </si>
  <si>
    <t>Dotar a establecimientos educativos con herramientas didácticas y/o material necesario para la implementación de MEF.</t>
  </si>
  <si>
    <t>Se cuenta con registro presupuestal con fecha 28 de marzo cuyo objeto es: Transferencia para la compra y dotación de herramientas didácticas y/o materiales requeridos para la implementación de modelo flexibles para la atención de jóvenes del sistema de responsabilidad penal para adolescentes en la institución educativa Nuestro Esfuerzo, según resolución 2764 de 26 de marzo de 2025</t>
  </si>
  <si>
    <t xml:space="preserve">Se propone hacer reprogramación de esta actividad, teniendo en cuenta que los recursos asignados no son suficientes para hacer dotación a las 25 I.E. En principio se programó la dotación de estas instituciones, debido a que se contaba con el apoyo de Juntos Aprendemos, financiados por USAID sin embargo, a principio del 2025, por la coyuntura política con EEUU, USAID retiró sus servicios de colombia lo cual afecta el cumplimiento de la meta. Se sugiere Reprogramar a 5 I.E dotadas. </t>
  </si>
  <si>
    <t>Crear Unidades móviles, incluyendo la planta temporal para la formación de estudiantes en extraedad, conforme a la oferta establecida en el distrito.</t>
  </si>
  <si>
    <t>Incumplimiento por parte de la Secretaría en la contratación de la planta de docentes y personal de apoyo para la implementación de las metodologías flexibles en los establecimientos educativos focalizados</t>
  </si>
  <si>
    <t xml:space="preserve">A mediados de marzo inició proceso de posesion de docentes en planta temporal para la implementación de Modelos Educativos Flexibles- MEF. Por lo anterior, a la fecha 21 de marzo, no se cuenta con compromisos financieros. </t>
  </si>
  <si>
    <t xml:space="preserve">A corte 30 de Junio contamos con dieciseis docentes (16) contratados en planta temporal para atender con modelos flexibles a niños, niñas y adolescentes  que se encontraban por fuera del sistema educativo, garantizando su trayectoria educativa. </t>
  </si>
  <si>
    <t>Atender con modelos educativos flexibles a cuatro mil (4.000)  niños, niñas, adolescentes y jóvenes en extraedad, que se encuentran dentro de la oferta regular del sistema educativo oficial</t>
  </si>
  <si>
    <t>Servicio de asistencia técnica</t>
  </si>
  <si>
    <t>Diseñar e implementar estrategias que incidan en la disminución de riesgo de abandono escolar.</t>
  </si>
  <si>
    <t>220103001 Beneficiarios atendidos con modelos educativos flexibles</t>
  </si>
  <si>
    <t>Niños en condiciones de extraedad y sus familias que no quieran ser parte de la ejecución del proyecto.</t>
  </si>
  <si>
    <t>Sensibilizar de los propósitos del proyecto, establecer
acuerdos de corresponsabilidad con las familias y acompañamiento a las familias que puede incluir visitas domiciliarias.</t>
  </si>
  <si>
    <t xml:space="preserve">La contratación de unidades móviles, conformadas por profesionales pedagogos y psicosociales encargados de brindar asistencias tecnicas en las esuelas se encuentra en trámite. </t>
  </si>
  <si>
    <t xml:space="preserve">A la fecha se cuenta con dos unidades móviles conformada por cuatro (4) profesionales con perfil pedagógico y psicosocial. </t>
  </si>
  <si>
    <t>Formar a directivos docentes, maestros, psicosociales y administrativos en estrategias que disminuyan el riesgo de abandono escolar.</t>
  </si>
  <si>
    <t xml:space="preserve">Baja expectativa de los
docentes y directivos
respecto a las posibilidades de aprendizaje de los niños y jóvenes con extraedad atendidos en el proyecto.
</t>
  </si>
  <si>
    <t>Implementar una campaña en los establecimientos educativos que promueva la importancia de que los niños lleguen a tiempo, se mantengan y culminen sus ciclos educativos en clave
de trayectorias completas.
Comprometer a los
Rectores en este proceso.</t>
  </si>
  <si>
    <t xml:space="preserve">El equipo de profesionales se encuentran iniciando proceso de AT. </t>
  </si>
  <si>
    <t>Realizar asistencia técnica para el fortalecimiento en el uso de las plataformas de monitoreo y seguimiento de riesgo de abandono escolar.</t>
  </si>
  <si>
    <t>Avance Proyecto Implementación de la Estrategia "Educación Sin Edad" Para la Atención a la Población en Extraedad en Cartagena de Indias</t>
  </si>
  <si>
    <t xml:space="preserve"> Estrategia de implementación Llego, me quedo y me supero; “atención a jóvenes, adultos y mayores en el distrito de Cartagena de indias”</t>
  </si>
  <si>
    <t>Disminuir el Analfabetismo en la población jóvenes y adultos Clei 1.</t>
  </si>
  <si>
    <t xml:space="preserve">Fortalecer la Oferta educativa para la formación de   jóvenes, adultos y mayores. </t>
  </si>
  <si>
    <t>Servicio de alfabetización</t>
  </si>
  <si>
    <t>Actualizar la caracterización de jóvenes y adultos que no han iniciado ni culminado su ciclo educativo.</t>
  </si>
  <si>
    <t xml:space="preserve">220103200 Personas beneficiarias con modelos de alfabetización </t>
  </si>
  <si>
    <t>COUNTRY                                       DE LA VIRGEN   INDUSTRIAL                       RURAL                                      SANTA RITA</t>
  </si>
  <si>
    <t>Que el MEN no apruebe los recursos para el pago de horas extras de la formación de jóvenes y adultos a través de los establecimientos educativos oficiales.</t>
  </si>
  <si>
    <t>2.3.2201.0700.2024130010223</t>
  </si>
  <si>
    <t xml:space="preserve">Se hace reporte cero (0) debido a que la caracterización corresponde a un documento técnico que se entregará al finalizar la vigencia . Se encuentra en estapa de alistamiento la herramienta de recolección de información. </t>
  </si>
  <si>
    <t xml:space="preserve">Fortalecer la Oferta educativa para la formación de   jóvenes, adultos y mayores. 
</t>
  </si>
  <si>
    <t>Ampliar la oferta educativa en 3 nuevas instituciones educativas para la atención de jóvenes, adultos y mayores en extraed en la ciudad de Cartagena</t>
  </si>
  <si>
    <t>Barreras actitudinales de los docentes y directivos docentes en los establecimientos educativos oficiales, para adoptar las orientaciones y lineamientos para el  servicio educativo de jóvenes y adultos.</t>
  </si>
  <si>
    <t>Proveer los apoyos que las Instituciones educativas requieren para el acompañamiento permanente durante el calendario escolar</t>
  </si>
  <si>
    <t xml:space="preserve">Esta en proceso la contratación del equipo para adelantar el cumplimiento de esta actividad </t>
  </si>
  <si>
    <t xml:space="preserve">Se encuentra en proyección mesa de trabajo con diferentes dependencias de la SED para la definición tecnica de ampliación de la oferta dirigida a jovenes y adultos. </t>
  </si>
  <si>
    <t xml:space="preserve"> Generar alianzas estratégicas con actores interinstitucionales para mejorar la capacidad de respuesta en la prestación del servicio educativo para jóvenes y adultos. En la formación Laboral, seguridad institucional y habilidades para la vida</t>
  </si>
  <si>
    <t>Personal no idóneo para el acompañamiento en la ejecución, asistencia técnica y apoyo a la supervisión del proyecto.</t>
  </si>
  <si>
    <t xml:space="preserve">Se proyecta iniciar alianzas estrategias a partir del Segundo Semestre. En proyección reuniones estrategicas con SENA y Escuela Taller. </t>
  </si>
  <si>
    <t>Realizar asistencia técnica a  45 EE para la ejecución de Planes De Mejoramiento Institucional. Durante el Cuatrienio</t>
  </si>
  <si>
    <t xml:space="preserve">Se ha hecho la contratación  de Unidades Moviles conformada con profesionales del equipo psicosocial y pedagogico incluido la planta temporal. </t>
  </si>
  <si>
    <t xml:space="preserve">Crear Unidades Móviles para el acompañamiento en la implementación de la estrategia. </t>
  </si>
  <si>
    <t xml:space="preserve">Prestaciòn de servicios profesionales y de apoyo en los procesos de la Direccion de Cobertura Educativa de la Secretaria de Educaciòn dentro del proyecto de inversiòn Implementación de la estrategia “Llego me quedo y me supero ” Atención A Jóvenes, Adultos Y Mayores en el Distrito De Cartagena </t>
  </si>
  <si>
    <t>Realizar la difusión efectiva de la información proyecto accesible y comprensible para toda la ciudadanía de Cartagena.</t>
  </si>
  <si>
    <t xml:space="preserve">Se adelantan mesas de trabajo con equipo de comunicaciones para la difusion de la oferta educativa de Alfabetización </t>
  </si>
  <si>
    <t>Se cuenta con pieza Publicitaria relacionada con la difusión del proceso de Alfabetización</t>
  </si>
  <si>
    <t xml:space="preserve"> Realizar procesos de formación por ciclos lectivos especiales integrados para alfabetización de 8400 jóvenes y adultos durante el cuatrienio.</t>
  </si>
  <si>
    <t xml:space="preserve">Docentes Adelantan los tramites administrativos pertinentes para su posesión. Con corte 31 de marzo se han posesionado 3 docentes Que brindan apoyo en procesos de matrícula. </t>
  </si>
  <si>
    <t xml:space="preserve">Se sugiere hacer ajuste a la reprogramación de esta actividad, dado que por error se establecieron 3 ciclos de formación, sin embargo, la formación en ciclo I (Alfabetización) se realiza  una vez durante la vigencia. </t>
  </si>
  <si>
    <t>Organizar la logística del evento de graduación de los jóvenes, adultos y mayores del programa de alfabetización anualmente, incluyendo la convocatoria de medios de comunicación, líderes comunitarios, y ciudadanos.</t>
  </si>
  <si>
    <t xml:space="preserve">No aplica para la fecha </t>
  </si>
  <si>
    <t xml:space="preserve">No aplica en esta fecha. La graduación de JyA que recibieron proceso de Alfabetización esta proyecada para el final de la vigencia. </t>
  </si>
  <si>
    <t xml:space="preserve"> Dotar con canastas educativas el proceso de formación de jóvenes y adultos de acuerdo con los modelos flexibles a implementar</t>
  </si>
  <si>
    <t>Desconocimiento de las normas que regulan la prestación del servicio educativo para jóvenes y adultos</t>
  </si>
  <si>
    <t>Realizar jornadas de sensibilización y
divulgación de los lineamientos establecidos por el MEN para la atención educativa de la
población de jóvenes y adultos.</t>
  </si>
  <si>
    <t>Dotar con canasta educativas los establecimientos educativos focalizados para la implementación de los modelos  educativos flexibles para la formación de jóvenes y adultos.</t>
  </si>
  <si>
    <t xml:space="preserve">Por la restricción en los recursos asignados no fue posible programar esta actividad. </t>
  </si>
  <si>
    <t xml:space="preserve">Se propone hacer reprogramación de la Actividad debido a que los recursos asignados no son suficientes para adelantar la dotación con canastas educativas. </t>
  </si>
  <si>
    <t>Avance Proyecto  Estrategia de implementación Llego, me quedo y me supero; “atención a jóvenes, adultos y mayores en el distrito de Cartagena de indias”</t>
  </si>
  <si>
    <t xml:space="preserve"> Implementacion Potenciarte Cartagena de Indias </t>
  </si>
  <si>
    <t>Optimizar el aprovechamiento del tiempo libre de los estudiantes de las Instituciones Educativas Oficiales, en su proyecto educativo</t>
  </si>
  <si>
    <t>Actualizar e Implementar los proyectos pedagógicos transversales de cultura, deporte, recreación, actividad física y artes en las Instituciones Educativas Oficiales</t>
  </si>
  <si>
    <t>Servicio de acompañamiento para el desarrollo de modelos
educativos interculturales</t>
  </si>
  <si>
    <t>Asistir técnicamente el ajuste y fortalecimiento de Proyectos Pedagógicos Transversales en las IEO del distrito de Cartagena</t>
  </si>
  <si>
    <t>220106100 Establecimientos educativos beneficiados</t>
  </si>
  <si>
    <t>Enero de 2025</t>
  </si>
  <si>
    <t>Noviembre 30 de 2025</t>
  </si>
  <si>
    <t>IEO</t>
  </si>
  <si>
    <t>ALEX MONTES-ANA ARNEDO</t>
  </si>
  <si>
    <t>Cambio de las condiciones para celebrar contratos con las entidades gubernamentales debido a cambio de administración</t>
  </si>
  <si>
    <t xml:space="preserve">La SED debe efectuar de modo ágil y transparente todo el proceso de contratación, previendo y definiendo las garantías mediante las cuales hará frente a los requerimientos para la implementación del proyecto </t>
  </si>
  <si>
    <t>si</t>
  </si>
  <si>
    <t>Actualizar e Implementar los proyectos pedagógicos transversales de cultura, deporte, recreación, actividad física y artes en las
Instituciones Educativas Oficiales.</t>
  </si>
  <si>
    <t>Enero</t>
  </si>
  <si>
    <t>Recursos propios</t>
  </si>
  <si>
    <t>2.3.2201.0700.2024130010253</t>
  </si>
  <si>
    <t>71 IEO Inscritas formalmente en el Festival Escolar Jorge Garcia Usta y Desfile Estudiantil en Homenaje a los Heroes de Independencia 2025
se realizaron 2 asistencias técnicas a los docentes de rad cultural  para el fortalecimiento,actualización de los proyectos pedagógicos transversales de cultura, deporte, recreación, actividad física y artes en las Instituciones Educativas Oficiales</t>
  </si>
  <si>
    <t>Asistidas técnicamente el ajuste y fortalecimiento de Proyectos Pedagógicos Transversales en las IEO del distrito de Cartagena:
IE Jhon F. Kennedy
IE Nueva Esperanza de Arroyo Grande
IE Salim Bechara
IE Ana Ma. Vélez de Trujillo
IE Olga González de Arraut</t>
  </si>
  <si>
    <t>Desarrollar Procesos de financiación  para el ajuste y fortalecimiento de Proyectos Pedagógicos Transversales en las IEO del distrito de Cartagena</t>
  </si>
  <si>
    <t>Establecer alianzas con otras entidades para  la ejecución de los  proyectos pedagógicos transversales de aprovechamiento del tiempo libre en las Instituciones Educativas.</t>
  </si>
  <si>
    <t>no aplica</t>
  </si>
  <si>
    <t>Alianza con el IPCC</t>
  </si>
  <si>
    <t xml:space="preserve">
Alianza con IPCC, IDER y Escuela de gobierno y alianza con  aliaza con Promigas, SPEC Y LNG
cuyo operador sera la fundación salvi:
1. FUNDACION SALVI – OPERADOR DE LA ESTRATEGIA PEDAGÓGICA DE MUSICA PARA ELEVAR LA ORQUESTA DE LA BOQUILLA A BANDA DE JAZZ Y BANDA SINFONICA.
• FORTALECIMENTO A LA ESTRATEGIA DE MUSICA DE LA INSTITUCION EDUCATIVA DE LA BOQUILLA.
🎶 La música sigue transformando vidas en La Boquilla 🎶
Tras una primera edición llena de logros (2024), iniciamos con entusiasmo una nueva temporada de Armonía en Progreso, un programa que nos llena el alma y reafirma que el arte tiene el poder de abrir caminos donde antes había incertidumbre y dificultad.
En esta segunda etapa, 50 niños, niñas y jóvenes de la Institución Etnoeducativa de La Boquilla, en Cartagena, iniciarán una experiencia musical transformadora. Durante cinco meses, integrarán dos agrupaciones —una sinfónica y otra de jazz— bajo la guía de músicos profesionales que creen profundamente en su talento, tanto como nosotros.
🎷 Durante el lanzamiento de esta nueva temporada, también celebramos historias que nos inspiran, como la de Maicol Cesaren, quien gracias a su talento, esfuerzo y disciplina, viajará becado a Italia para participar en las clínicas de jazz de Berklee, uno de los espacios musicales más importantes del mundo.
Una oportunidad de Intercambio cultural – que para Maicol es como un pre universitario para sólo música y de aprovechar este espacio se consolida la beca para esta prestigiosa escuela de música en Perugia, Italia.
Gracias al apoyo de Surtigas (@Surtigas), SPEC LNG y aliados como la Fundación Salvi, la Orquesta Sinfónica de Cartagena, la Alcaldía de Cartagena (@alcaldiacartagena) y la Secretaría de Educación (@seceducacionctg), seguimos apostándole a lo que verdaderamente transforma los territorios y la calidad de vida: la educación, el arte, la cultura y el inmenso poder de las nuevas generaciones.</t>
  </si>
  <si>
    <t xml:space="preserve">Avance Proyecto Implementacion Potenciarte Cartagena de Indias </t>
  </si>
  <si>
    <t>Implementación "La Escuela generadoras de bienestar y ciudadanía en acción" en instituciones educativas oficiales del Distrito Cartagena de Indias</t>
  </si>
  <si>
    <t>Fortalecer los procesos de formación integral en educación ambiental, financiera-emprendimiento, seguridad vial y cultura ciudadana en estudiantes de las instituciones educativas oficiales del distrito de Cartagena.</t>
  </si>
  <si>
    <t xml:space="preserve">Realizar asistencias técnicas en la revisión, ajuste y actualización de los proyectos pedagógicos transversales para la prevención de riesgos sociales en entornos escolares.
</t>
  </si>
  <si>
    <t>Asistencias técnicas orientadas a la revisión, formulación, actualización y ejecución de los proyectos pedagógicos transversales</t>
  </si>
  <si>
    <t>Febrero de 2025</t>
  </si>
  <si>
    <t>ALEX MONTES - YONEIDA PUELLO</t>
  </si>
  <si>
    <t>1. Retraso en la Asignación de Recursos por parte de la Alcaldía de Cartagena.                              2. Deficiente implementación de los PPT.                                3.Desconocimiento de la normatividad vigente en materia de Proyectos Pedagógicos Transversales.</t>
  </si>
  <si>
    <t>1.Gestionar oportunamente la asignación de recursos en el presupuesto de la Secretaría de Educación para la implementación del proyecto.                                2. Revisión, actualización y ejecución de los PPT con las herramientas necesarias para su desarrollo eficiente. 3. Actualización permanente del marco de la normatividad vigente de los Proyectos Pedagógicos Transversales.</t>
  </si>
  <si>
    <t>Optimizar el diseño, aplicación y asignación recursos financieros para el desarrollo de los proyectos pedagógicos transversales de
educación ambiental, emprendimiento, seguridad vial y gestión del riesgo escolar.</t>
  </si>
  <si>
    <t xml:space="preserve">contratacion directa </t>
  </si>
  <si>
    <t>2.3.2201.0700.2024130010228</t>
  </si>
  <si>
    <t>Reuniones con aliados para definir planes de trabajo orientados a la Educación Ambiental, Planes de Gestión del Riesgo Escolar: Universidad Mayor de Bolívar, Cardique y el Establecimiento Publico Ambiental EPA-Cartagena.
Convocatoria de miembros del Comité Técnico Interinstitucional CIDEA Cartagena, para concertar y elaborar el Plan de acción 2025.
Convocatoria de miembros del Comité Técnico Interinstitucional CIDEA Cartagena, para concertar y elaborar el Plan de acción 2025.
Revisión Memorando de Entendimiento FUNDEFAVA-SED.
Plan de trabajo articulación con FUNDEFAVA-SED.
Desarrollo de actividades con PRAE en instituciones educativas en CONMEMORACIÓN DIA DISTRITAL DE EDUCACIÓN AMBIENTAL.
Reuniones COMITÉ TECNICO INTERINSTITUCIONAL DE EDUCACIÓN AMBIENTAL CIDEA CARTAGENA.
Reunión articulación con Veolia para fortalecer los proyectos ambientales escolaresPRAE.
Articulación con el programa de Seguridad Vial DATT.
Acompañamiento al Proyecto Cartagena Anfibia.
Reunión con Fundación Grupo Social- Proyectos Ambientales Escolares.
Priorización de Instituciones Educativas para Acompañamiento Técnico en Proyectos Escolares Ambientales:
1. I.E SAN LUCAS
2. I.E NUEVO BOSQUE PRINCIPAL
3 I.E DE FREDONIA PRINCIPAL
4I.E CAMILO TORRES DEL POZON
5I.E SAN FELIPE NERI PRINCIPÁL
6I.E RAFAEL NUÑEZ PRINCIPAL
7I.E RAFAEL NÚÑEZ SEDE CIUDAD DE SANTA MARTA
8I.E RAFAEL NUÑEZ - SEDE SIMON
9I.E SALIM BECHARA PRINCIPAL
10I.E FERNANDO DE LA VEGA - SEDE ALMIRANTE PADILLA SEDE ZAPATERO
11I.E SAN FRANCISCO DE ASIS PRINCIPAL ARROZ BARATO
12I.E SAN FRANCISCO DE ASIS SEDE POLICARPA SALAVARRIETA SEDE POLICARPA
13I.E SAN FRANCISCO DE ASIS SEDE HIJOS DEL AGRICULTOR SEDE ARROZ</t>
  </si>
  <si>
    <t>Asistencia técnicas y fortalecimiento en 50 IEO en PRAES :IE 14 de Febrero
IE Camilo Torres
IE Fe y Alegria las America
IE Fredonia
IE Fulgencio Lequerica
IE Hijos de Maria
IE La Libertad
IE Madre Gabriela
IE Nuestro Esfuerzo
IE Seminario
IE Valores Unidos
IE Villa Estrella
IE San Lucas
IE San Lucas sede San Pedro Martir
IE Playas de Acapulco
IE Caño del Oro
 Promoción Social,
 Fe y alegría el progreso
IE Nuestra sra del carmen
 IE 20 de julio
ie acisclo de avila
IE Fernandez Baena,
IE Nuestro esfuerzo,
IE Villa Estrella
IE Gabriel García Marquez
IE Santa María
IEE Boquilla
 IE Mandela
 IEE Tierra baja
 IE Tierra baja
IE Promoción Social
IE Soledad Acosta de Samper
IE San Felipe Neri
IE Manuel rodriguez Torices
IE Pies descalzos,
IE El salvador
IE Fulgencio Lequerica
IE OMAIRA SANCHEZ
IE JORGE ARTEL
IE ANA MARIA VELZ DE TRUJILLO
IE ANTONIA SANTOS
IE Salim Bechara
IE NuevoBosque
IE Rafael Nuñez
IE Rafael Nuñez Sede SIMON VELEZ
IE Rafael Nuñez Sede Ciudad de SANTA MARTHA
IE San Francisco de Asis
IE San Francisco de Asis sede hijos del agricultor
IE San Francisco de Asis sede Policarpa
IE Fernando Velez sede Almirante Padilla</t>
  </si>
  <si>
    <t xml:space="preserve">Fortalecer los proyectos pedagógicos transversales en educación ambiental, financiera-emprendimiento, seguridad vial y cultura ciudadana en instituciones educativas oficiales del distrito de Cartagena, mediante el desarrollo de diferentes estrategias formación, recursos educativos, logísticos, financieros y de alianza interinstitucional e intersectorial.
</t>
  </si>
  <si>
    <t>Cursos de formación continua -avanzada y capacitación dirigido a docentes y acompañamiento con recursos educativos- materiales, logísticos, financieros para la ejecución de PPT en IEO.</t>
  </si>
  <si>
    <t>Optimizar el diseño, aplicación y asignación recursos financieros para el desarrollo de los proyectos pedagógicos transversales de</t>
  </si>
  <si>
    <t>Jornadas, talleres, encuentros formativos, campañas de sensibilización dirigidos a estudiantes sobre problemáticas o situaciones reales que se afrontan desde su participación en el desarrollo de los PPT.</t>
  </si>
  <si>
    <t>25 en seguridad vial con asistencia del DATT ( Departamento administrativo de transito y trasporte):IE FE  Y ALEGRIA EL PROGRESO
IE PROMOCION SOCIAL
IE NORMAL SUPERIOR
IE MADRE GABRIELA DE SAN MARTIN
IE TIERRA BAJA
IE AMBIENTALISTA DE CARTAGENA
IE JORGE ARTEL
IE NTRA SRA DE FATIMA
INEM
IE SALIM BECHARA
IE NUESTRA SEÑORA DEL CARMEN
IE CIUDADELA 2000
IE TERNERA
IE REPUBLICA DE ARGENTINA
IE JHON F KENEDDY
IE OCTAVIANA
IE PROMOCION SOCIAL
IE SANTA MARIA
IE ANA MARIA VELEZ DE TRUJILLO
LICEO DE BOLIVAR
IE SAN LUCAS PRINCIPAL
IE SAN LUCAS SAN PEDRO MARTIR</t>
  </si>
  <si>
    <t>Alianzas interinstitucionales e intersectoriales que puedan ofrecer recursos, apoyo técnico y oportunidades de aprendizaje práctico relacionado con los PPT de las IEO.</t>
  </si>
  <si>
    <t>Avance Proyecto Implementación "La Escuela generadoras de bienestar y ciudadanía en acción" en instituciones educativas oficiales del Distrito Cartagena de Indias</t>
  </si>
  <si>
    <t>Fortalecimiento de la educación integral desde las habilidades socioemocionales, la convivencia y la participación, para vivir en paz en las Instituciones Educativas Oficiales Cartagena de Indias</t>
  </si>
  <si>
    <t>Disminuir los índices de situaciones de conflictos escolares que afectan la convivencia en las instituciones educativas del distrito de Cartagena.</t>
  </si>
  <si>
    <t>Implementar programas/estrategias de prevención de la violencia escolar que disminuyan las tensiones y enfrentamientos en la comunidad educativa.</t>
  </si>
  <si>
    <t>Cursos de formación continua -avanzada y capacitación dirigido a docentes en estas áreas para que puedan implementar metodologías innovadoras y eficaces en la formulación y aplicación de proyectos pedagógicos trasversales orientados a la convivencia escolar</t>
  </si>
  <si>
    <t>220105400 Entidades territoriales con estrategias para la prevención de riesgos sociales en los entornos escolares implementadas</t>
  </si>
  <si>
    <t>Promover el desarrollo de acciones/estrategias que favorezcan el manejo, acompañamiento y seguimiento de la aplicación de la norma, los protocolos y estrategias para fomentar la resolución pacífica de conflictos en las instituciones educativas.</t>
  </si>
  <si>
    <t>Contratación directa</t>
  </si>
  <si>
    <t>MARZO</t>
  </si>
  <si>
    <t>2.3.2201.0700.202400000005473</t>
  </si>
  <si>
    <t>107 instituciones educativas acompañadas en temas de convivencia escolar y derechos humanos  desde diferentes programas contenidos en  el plan de convivencia escolar en alianza con el DADIS, Secretaria del Interior,Policia de infancia y adolecencia, Fiscalia y el IPCC.
107 asistidas en gestión de riesgos con FUNDEFAVA</t>
  </si>
  <si>
    <t>Jornadas, talleres, encuentros formativos, campañas de sensibilización dirigidos a estudiantes, padres de familias y cuidadores sobre problemáticas o situaciones reales que se afrontan desde su participación en el desarrollo de los Procesos</t>
  </si>
  <si>
    <t>Asistencia del Ministerio de educación Nacional en suice  77:IE María Reina, Gabriel Garcia Marquez, Ararca,Etnoeducativa de Pontezuela, Hno. Antonio Ramos de La Salle, IE Promoción Social de Cartagena, Francisco de Paula Santander, Nuestro Esfuerzo, Gustavo Fulgencio Gomez, Sueños y Oportunidades Jesús Maestro, La Libertad, Luis Felipe Cabrera de Baru, Ambientalista de Cartagena, Etnoeducativa Acisclo De Avila Torres, Playas de Acapulco, Tecnica de Pasacaballo, Maria Cano, Manzanillo del Mar, Salim Bechara, Jorge Artel,Jorge Garcia Usta, Isla Fuerte,  Fe y Alegria del Progreso, Bayunca, Tierra Bomba, Salim Bechara, politecnico del Pozon, Juan Jose Nieto, Etnoeducativa Archipielago de San Bernardo, Nuestra Sra. de Fatima, Centro Educativo Fulgencio Lequerica Gómez, Nuestra Sra. de Buen Aire Pasacaballo, Tecnica de Manzanillo, Antonio Nariño, Fredonia, Fe y Alegria las America, Isla del Rosario, I.E. CASD "Manuela Beltrán", John F Kennedy, pedro Romero, Puerto Rey, Ternera, Mandela, Foco Rojo, Instituto ecologico barbacoa, Madre Gabriela de San Martin, Nuestra Sra. de Buen Aire, Olga Gonzalez de Araut, Nueva esperanza de Arroyo Grande, Normal Superior, Soledad Acosta de Samper, Tierra Bomba, isla del Rosario, Boquilla, Luis Carlos Galan sarmiento, Manuela Vergara de Curi.
30 con assitencias tecnicas en manuales de convivencia, protocolos y rutas de atención::Salim Bechara , Maria Reina, Omaira Sanchez Garzon, Nuevo Bosque, Liceo de Bolivar, Hijos de Maria, Acisclo de Avila, San felipe Neri, INEM, Gaviogtas, Fulgencio Lequerica, Perpetuo Socorro, Mercedes Abrego, Soledad Acosta de samper, Fernando de la Vega, Nuestro Esfuerzo, Camilo Pozon, Libano, Ternera, Olga Gonzalez de Arraut, Puerto Rey, Pontezuela, Villa de aranjuez, Politecnico del Pozon, ararca, Santa Ana, Felipe Cabrera de Barru, Nuestro Esfuerzo, San Juan Bautista Scalabrinis  y Privada Instiucion Educativa Pablo Hott, Nueva Esperanza.
30 Talleres relacionados con el fortalemciento de la comunidad educativa, docentes, estudiante y padres de familias en derechos humanos y violencia basadas en geenro. :Salim Bechara , Maria Reina, Omaira Sanchez Garzon, Nuevo Bosque, Liceo de Bolivar, Hijos de Maria, Acisclo de Avila, San felipe Neri, INEM, Gaviogtas, Fulgencio Lequerica, Perpetuo Socorro, Mercedes Abrego, Soledad Acosta de samper, Fernando de la Vega, Nuestro Esfuerzo, Camilo Pozon, Libano, Ternera, Olga Gonzalez de Arraut, Puerto Rey, Pontezuela, Villa de aranjuez, Politecnico del Pozon, ararca, Santa Ana, Felipe Cabrera de Barru, Nuestro Esfuerzo, San Juan Bautista Scalabrinis  y Privada Instiucion Educativa Pablo Hott, Nueva Esperanza.
Acompañamiento con aliados en temas de convivencia escolar y derechos humanos 107 instituciones educativas desde diferentes programas contenidos en el plan territorial de convivencia escolar: Secretaria de Interior, Secretaria de participación, DADIS, Policía de Infancia y adolescencia, Fiscalia, IPCC</t>
  </si>
  <si>
    <t>Asistencias técnicas orientadas a la revisión, formulación, actualización y ejecución de los proyectos pedagógicos transversales de convivencia escolar,manuales de convivencia y rutas o protocolos de atención.</t>
  </si>
  <si>
    <t xml:space="preserve"> Se emiten orientaciones  para favorecer la apropiación de la ruta de atención y protocolos en casos de afectación de la convivencia escolar en las instituciones educativas del distrito de Cartagena.
Se reciben los manuales de convivencia de 25 instituciones educativas:ALBERTO ELIAS FERNANDEZ BAENA, ANTONIO NARIÑO, ARROYO DE PEDRO, CAMILO TORRES, CAÑO DEL ORO, CIUDAD DE TUNJA, FE Y ALEGRIA EL PROGRESO, FRANCISCO DE PAULA SANTANDER, MADRE GABRIELA DE SAN MARTIN, JOSE DE LA VEGA, JORGE ARTEL,LUIS CARLOS GALAN, OMAIRA SANCHEZ, PEDRO ROMERO, POLITECNICO DEL POZON, SAN FRANCISCO DE ASIS, TERNERA, ARROYO DE PIEDRA, JHON F. KENEDY,NUEVO BOSQUE,REPUBLICA DE ARGENTINA,BAYUNCA,LA LIBERTAD.
Se emitieron orientaciones para la conformación del gobierno escolar en las instituciones educativas.
</t>
  </si>
  <si>
    <t>Alianzas interinstitucionales e intersectoriales que puedan ofrecer recursos, apoyo técnico y oportunidades de aprendizaje práctico relacionado con los PPT de convivencia escolar de las IEO.</t>
  </si>
  <si>
    <t>En proceso de contratacion de los profesionales de apoyo al proceso</t>
  </si>
  <si>
    <t xml:space="preserve">Avance Proyecto Fortalecimiento de la educación integral desde las habilidades socioemocionales, la convivencia y la participación, para vivir en paz en las Instituciones Educativas Oficiales </t>
  </si>
  <si>
    <t>Formación en derechos humanos, prevencion de las violencias basadas en genero y todo tipo de discriminación en las instutuciones educativas oficiales del distrito Cartagena de Indias</t>
  </si>
  <si>
    <t xml:space="preserve">Fortalecer los protocolos de atención, medidas de prevención y abordaje de las violencias de género y la discriminación en las instituciones educativas oficiales. </t>
  </si>
  <si>
    <t xml:space="preserve">Aumentar la oferta de programas educativos integrales que promuevan la formación en derechos humanos, reconocimiento de la diversidad, la igualdad de género, la prevención de violencia basadas en género y todo tipo de exclusión 
</t>
  </si>
  <si>
    <t>Servicio de promoción y prevención de los derechos de los niños,
niñas y adolescentes</t>
  </si>
  <si>
    <t>Realizar asistencias técnicas orientadas a los lineamientos; disposiciones normativas, metodológicas; estrategias pedagógicas que desde las IEO se deben promover para la actualización y fortalecimiento de sus protocolos, procedimientos internos y medidas complementarias, para la prevención, detección y atención de violencias y cualquier tipo de discriminación basada en género.</t>
  </si>
  <si>
    <t>1. Retraso en la Asignación de Recursos por parte de la Alcaldía de Cartagena                                     2.Implementación inadecuada de los protocolos y procedimientos referentes a la implementación del proyecto. 3. Desconocimiento de la normatividad vigente en materia de prevención de la violencia basada en género.</t>
  </si>
  <si>
    <t xml:space="preserve">1.Gestionar oportunamente la asignación de recursos en el presupuesto de la Secretaría de Educación para la implementación del proyecto.                                                  2.Revisión, actualización y orientación de las normas, lineamientos y protocolos en las instituciones educativas 3. Actualización permanente de los protocolos y/o procedimientos en el marco de la normatividad vigente. </t>
  </si>
  <si>
    <t>Desarrollar programas, proyectos, estrategias y mecanismos que promuevan el ejercicio de los derechos humanos y la no violencia de género en las escuelas dirigido a estudiantes, docentes, padres de familias y cuidadores</t>
  </si>
  <si>
    <t>2.3.2201.0700.2024130010229</t>
  </si>
  <si>
    <t>30 Talleres relacionados con el fortalemciento de la comunidad educativa, docentes, estudiante y padres de familias en derechos humanos y violencia basadas en geenro.::Salim Bechara , Maria Reina, Omaira Sanchez Garzon, Nuevo Bosque, Liceo de Bolivar, Hijos de Maria, Acisclo de Avila, San felipe Neri, INEM, Gaviogtas, Fulgencio Lequerica, Perpetuo Socorro, Mercedes Abrego, Soledad Acosta de samper, Fernando de la Vega, Nuestro Esfuerzo, Camilo Pozon, Libano, Ternera, Olga Gonzalez de Arraut, Puerto Rey, Pontezuela, Villa de aranjuez, Politecnico del Pozon, ararca, Santa Ana, Felipe Cabrera de Barru, Nuestro Esfuerzo, San Juan Bautista Scalabrinis  y Privada Instiucion Educativa Pablo Hott, Nueva Esperanza.</t>
  </si>
  <si>
    <t xml:space="preserve">Aumentar la oferta de programas educativos integrales que promuevan la formación en derechos humanos, reconocimiento de la diversidad, la igualdad de género, la prevención de violencia basadas en género y todo tipo de exclusión 
</t>
  </si>
  <si>
    <t>Desarrollar jornadas, talleres, encuentros formativos, campañas de sensibilización dirigidos a estudiantes, docentes, padres de familia- cuidadores que tengan como propósito incentivar la prevención de la VBG o cualquier tipo de discriminación, fomentando la cultura de la no tolerancia frente a estas conductas en el contexto escolar.</t>
  </si>
  <si>
    <t>Realizar alianzas interinstitucionales públicas y privadas que potencialicen las acciones de prevención, detección, manejo y atención de la VBG o cualquier tipo de discriminación que afecte la integridad física y psicológica de los niños, niñas, adolescentes, jóvenes que hacen parte del sistema educativo del Distrito de Cartagena.</t>
  </si>
  <si>
    <t>Avance Proyecto Formación en derechos humanos, prevencion de las violencias basadas en genero y todo tipo de discriminación en las instituciones educativas oficiales del distrito Cartagena</t>
  </si>
  <si>
    <t>Asistir técnicamente a trece (13) Insituciones Educativas Oficiales en el proceso de tránsito de Proyecto Educativo Insitucional-PEI a Proyecto Educativo Comunitario-PEC o Proyecto Educativo Intercultural</t>
  </si>
  <si>
    <t xml:space="preserve">Asistencia Revitalización de las prácticas etnoeducativas y respeto a la diversidad. </t>
  </si>
  <si>
    <t>Promover el desarrollo de las prácticas etnoeducativas, el reconocimiento y respeto a la diversidad en las I.E.O acorde con la pertinencia y la caracterización del territorio.</t>
  </si>
  <si>
    <t xml:space="preserve">Asistir técnicamente a  Instituciones Educativas Oficiales, consejos comunitarios y organizaciones representativas de base de las comunidades étnicas en el proceso de tránsito de Proyecto Educativo Institucional – PEI a Proyecto Educativo Comunitario - PEC o Proyecto Educativo Intercultural </t>
  </si>
  <si>
    <t>Servicio de acompañamiento para el desarrollo de modelos educativos interculturales</t>
  </si>
  <si>
    <t>Capacitación a 13 I.E.O oficiales y 13 consejos comunitarios sobre las competencias jurídicas del decreto 804 de 1995 y alcances normativos de los Proyectos Etnoeducativos Comunitarios PEC. Ley General de Educación 115/94.</t>
  </si>
  <si>
    <t>220105600 Modelos educativos acompañados</t>
  </si>
  <si>
    <t xml:space="preserve"> Se han atendido las siguientes instituciones 
 IE de Ararca 
IE Luis Felipe Cabrera 
IE de Puerto Rey 
I E isla Fuerte 
</t>
  </si>
  <si>
    <t>Desarticulación con actores importantes como Consejos comunitarios, Posible Mayor Los resultados estimados en el horizonte de operación del proyecto Acompañamiento permanente por parte del Equipo de técnico de la SED - Calidad Educativa desde el inicio del proyecto a organizaciones étnico territoriales, instituciones de educación superior, entidades de gobierno.</t>
  </si>
  <si>
    <t>Acompañamiento permanente por parte del Equipo de técnico de la SED - Calidad Educativa desde el inicio del proyecto a las IEO estableciendo mecanismos administrativos como incentivos o amonestaciones a las IEO.</t>
  </si>
  <si>
    <t>Contratacion profesional directa</t>
  </si>
  <si>
    <t>2024130010232 1.2.1.0.00-001</t>
  </si>
  <si>
    <t>A la fecha, el proyecto ha avanzado en la organización de solicitudes de CDP para la contrtación de los profesionales de apoyo que conforaran las unidades moviles 
 Se acompaña e proceso de infraestructura de las IEO Etnoeducativas que está intervenidas en este componente .</t>
  </si>
  <si>
    <t>En la presente vigencia 2025 , se  ha dado continuidad al  acompañamiento a las instituciones educativas  que en la vigencia 2024 , recibieron  asistencia tecnica en el proceso de transición del Proyecto Educativo Institucional (PEI) al Proyecto Etnoeducativo Comunitario (PEC), a continuacion se detallan los avances a la fecha :
• IE Puerto Rey:, Ararca y Luis felipe cabrera de baru La institución entregó el documento PEC para su revisión por parte de los profesionales de apoyo a la gestión en Etnoeducación. Actualmente, está en proceso de entrega de las actas de aprobación (Consejo Comunitario, Consejo Directivo y acta rectoral).
Una vez enviado el documento PEC junto con las actas requeridas, serán remitidos a la Secretaría de Educación Distrital. Posteriormente, los profesionales emitirán el concepto técnico. Si este resulta favorable y certifica el cumplimiento de los requisitos mínimos establecidos, el documento será enviado al área de Inspección y Vigilancia. Finalmente, se expedirá el acto administrativo mediante el cual la institución, previamente focalizada como etnoeducativa, será reconocida formalmente.
-Asistencia tecnica en el proceso de transición del Proyecto Educativo Institucional (PEI) al Proyecto Etnoeducativo Comunitario (PEC): Tierra bomba, Puerto rey, bayunca, luis felipe cabrera de baru, jose maria cordoba de pasacaballos, Buen aire y Tecnica de pasacaballos, tierra bomba, Leticia, caño del oro y ararca.
TRÁNSITO DE PEI A PEInC: en transito de PEI a proyecto etnoeducativo intercultural estan omaira sanches y Manuela vergara de curi.
Durante la presente vigencia (2025) , se da continuidad  al proceso de acompañamiento para la implementación de la Cátedra de Estudios Afrocolombianos (CEA) en   instituciones que recibieron acompañamiento en la vigencia 2024 :Fei alegria el progreso y maria cano y este año continuan : Las gaviotas, Foco rojo y Alberto elias fernandez baena.
A la fecha se ha atendido solo al fernandez baena las demas se atenderan para el tercer trimestre</t>
  </si>
  <si>
    <t>Formación sobre etnocurriculo y marco normativo para Proyectos Educativos a las comunidades.</t>
  </si>
  <si>
    <t>Implementar la Cátedra de Estudios Afrocolombianos (CEA) en seis (6) Insituciones Educativas Oficiales adicionales</t>
  </si>
  <si>
    <t>Implementar la Cátedra de Estudios Afrocolombianos (CEA) en   Instituciones Educativas Oficiales.</t>
  </si>
  <si>
    <t>Documentos de estudios técnicos</t>
  </si>
  <si>
    <t>Capacitación en el diseño e implementación de Catedra de Estudios Afrocolombianos.</t>
  </si>
  <si>
    <t>220105601  Modelos educativos para grupos étnicos acompañados</t>
  </si>
  <si>
    <t>I.E Fe y Alegria               IE Pedro Romero</t>
  </si>
  <si>
    <t>Marzo</t>
  </si>
  <si>
    <t>Taller de integración Curricular para Incorporar los contenidos de la Cátedra de Estudios Afrocolombianos en asignaturas del currículo escolar.</t>
  </si>
  <si>
    <t>Avance Proyecto Asistencia Revitalización de las prácticas etnoeducativas y respeto a la diversidad</t>
  </si>
  <si>
    <t>Implementación "La escuela un espacio para la diversidad lingüística" Cartagena de Indias</t>
  </si>
  <si>
    <t>Fomentar el plurilingüismo en las instituciones educativas oficiales del distrito de Cartagena, mejorando los niveles de desempeño en competencias comunicativas en lenguas extranjeras y nativas en docentes y estudiantes</t>
  </si>
  <si>
    <t xml:space="preserve">Desarrollar procesos de formación y brindar herramientas metodológicas, recursos educativos y ambientes favorables a los docentes que potencialicen la enseñanza de lenguas extranjeras y nativas a estudiantes de instituciones oficiales del distrito de Cartagena.
</t>
  </si>
  <si>
    <t>Servicio educativos de promoción del bilingüismo</t>
  </si>
  <si>
    <t>Desarrollar cursos, talleres de formación continua que incluyan metodologías de enseñanza de lenguas extranjeras/nativas, estrategias de inmersión y actualización en competencias lingüísticas tanto en el idioma materno como en un segundo o varios idiomas, intercambios culturales dirigido a docentes.</t>
  </si>
  <si>
    <t>220103401 Instituciones educativas fortalecidas en competencias comunicativas en un segundo idioma</t>
  </si>
  <si>
    <t>Marzo de 2025</t>
  </si>
  <si>
    <t>Docentes</t>
  </si>
  <si>
    <t>Interés insuficiente de las Instituciones educativas y de los docentes en ser parte del proyecto.</t>
  </si>
  <si>
    <t xml:space="preserve">Promover los beneficios en la calidad educativa que genera la ejecución del proyecto.
</t>
  </si>
  <si>
    <t>2.3.2201.0700.2024130010230</t>
  </si>
  <si>
    <t xml:space="preserve">Articulación con UNICOLOMBO para el desarrollo de practicas de estudiantes de idiomas en los 12 Colegios Amigos del Turismo.
1. Tierra Baja
2. ⁠Boquilla
3. ⁠Liceo Bolívar
4. ⁠La Milagrosa
5. ⁠Antonia Santos
6. ⁠Pedro Romero
7. ⁠Nuestra Sra. del Carmen
8. ⁠INEM
9. ⁠Luis Carlos López
10. ⁠Manuela Vergara de Curí
11. ⁠Promoción Social
12. ⁠Ternera
13. ⁠Santa Ana
Articulación de la voluntaria japonesa en el desarrollo de actividades interculturales en la IEO la Milagrosa.•
Alianza con el ministerio de educación nacional para fortalecer los procesos de enseñanza de lenguas extranjeras en los colegios amigos del turismo.
Relación de instituciones educativas focalizadas para el desarrollo de acciones formativas con docentes y estudiantes.
Revisión de propuesta de bilingüismo.
</t>
  </si>
  <si>
    <t xml:space="preserve">Se tiene previsto  el desarrollo de un convenio interadministrativo de practicas de estudiantes de idiomas con el aliado UNICOLOMBO para acompañar los procesos de enseñanza de ingles en instituciones educativas oficiales especificamente los 13 colegios amigos del turismo:1. Tierra Baja
2. ⁠Boquilla
3. ⁠Liceo Bolívar
4. ⁠La Milagrosa
5. ⁠Antonia Santos
6. ⁠Pedro Romero
7. ⁠Nuestra Sra. del Carmen
8. ⁠INEM
9. ⁠Luis Carlos López
10. ⁠Manuela Vergara de Curí
11. ⁠Promoción Social
12. ⁠Ternera
13. ⁠Santa Ana
</t>
  </si>
  <si>
    <t xml:space="preserve">Desarrollar procesos de formación y brindar herramientas metodológicas, recursos educativos y ambientes favorables a los docentes que potencialicen la enseñanza de lenguas extranjeras y nativas a estudiantes de instituciones oficiales del distrito de Cartagena.
</t>
  </si>
  <si>
    <t>Mejorar las competencias escrita y oral en los estudiantes mediante cursos, talleres, inmersiones, encuentros culturales, materiales, utilización de plataformas o aplicaciones tecnológicas con énfasis en bilingüismo dirigido a estudiantes.</t>
  </si>
  <si>
    <t>220107402 Docentes apoyados para el mejoramiento de sus competencias en un segundo idioma</t>
  </si>
  <si>
    <r>
      <t xml:space="preserve">Se reporta 218 estudiantes, la plataforma del SENA no identifica a qué colegios pertenecen. </t>
    </r>
    <r>
      <rPr>
        <sz val="11"/>
        <color rgb="FFC00000"/>
        <rFont val="Aptos Narrow"/>
      </rPr>
      <t>Se solicitó al SENA el listado de los estudiantes inscritos para realizar el cruce con la plataforma SIMAT e identificar a qué IEO pertenecen.</t>
    </r>
  </si>
  <si>
    <t>Facilitar el acceso a material didáctico y tecnológico a los docente y estudiantes para la enseñanza y el aprendizaje de lenguas extranjeras-nativas.</t>
  </si>
  <si>
    <t>Se solicita desprogramar dado que no se asignaron recursos financieros para su desarrollo durante la vigencia 2025.</t>
  </si>
  <si>
    <t>Servicio educativo de promoción del bilingüismo para docentes</t>
  </si>
  <si>
    <t xml:space="preserve"> Realizar cursos de formación continua y avanzada dirigido a docentes deIEO en el manejo de segundas o varias lenguas extranjeras y nativas.</t>
  </si>
  <si>
    <r>
      <rPr>
        <sz val="11"/>
        <color rgb="FFC00000"/>
        <rFont val="Aptos Narrow"/>
      </rPr>
      <t xml:space="preserve">Se realizó gestión con el SENA para la formación de docentes en una segunda lengua. Hasta el momento se encuentran inscritos 131 docentes.
Se realizó reprogramación dado que esta meta le apunta a la meta producto </t>
    </r>
    <r>
      <rPr>
        <b/>
        <i/>
        <sz val="11"/>
        <color rgb="FFC00000"/>
        <rFont val="Aptos Narrow"/>
      </rPr>
      <t>Formar a seiscientos (600) docentes en una segunda lengua.</t>
    </r>
  </si>
  <si>
    <t>Avance Proyecto Implementación "La escuela un espacio para la diversidad lingüística" Cartagena de Indias</t>
  </si>
  <si>
    <t>Formación en competencias a docentes y estudiantes de las instituciones educativas Cartagena de Indias</t>
  </si>
  <si>
    <t xml:space="preserve">Desarrollar procesos formativos  que contribuyan al mejoramiento de resultados de las Pruebas Saber 11 en las Instituciones Educativas Oficiales del Distrito de Cartagena.
</t>
  </si>
  <si>
    <t>Desarrollar procesos de  formación de docentes en evaluación por competencias.</t>
  </si>
  <si>
    <t>Servicio de educación informal</t>
  </si>
  <si>
    <t>Desarrollar procesos de formación de docentes en evaluación por competencias y comunicación y divulgación de la estrategia.</t>
  </si>
  <si>
    <t>220107400 Docentes y agentes educativos  de educación inicial, preescolar, básica y media beneficiados con estrategias de mejoramiento de sus capacidades</t>
  </si>
  <si>
    <t>Mayo de 2025</t>
  </si>
  <si>
    <t>ALEX MONTES - ALEX CABARCAS</t>
  </si>
  <si>
    <t>La SED debe efectuar de modo ágil y transparente todo el proceso de contratación, previendo y definiendo las garantías mediante las cuales hará frente a los requerimientos para la implementación del proyecto</t>
  </si>
  <si>
    <t>Implementar acciones para la preparación en Pruebas Saber 11, y  mejoramiento del índice de clasificación a través del Sistema de Información Colombia Evaluadora</t>
  </si>
  <si>
    <t>Recursos propios  y sgp</t>
  </si>
  <si>
    <t>Mayo</t>
  </si>
  <si>
    <t>ICLD y SGP</t>
  </si>
  <si>
    <t>2.3.2201.0700.2024130010235</t>
  </si>
  <si>
    <t xml:space="preserve"> En proceso precontraactual se inicia tramite para financiación de pruebas saber y proceso precontractual para  la formación de estudiantes y docentes en el tema de pruebas saber
Se realiza asistencia  tecnica sobre  analisis de resultados de pruebas saber con 59 instituciones educativas  con el proposito de organizar los planes de mejora  para el logro de mejores resultados en pruebas saber : Santa Maria, República del libano, Nuestro esfuerzo, Bertha Gedeon de baladi, Camilo torres, Maria Reina, Buen Aire, Luis carlos lopez, pedro romero, Tecnica de pasacaballos, Promoción social, Madre Gabriela de san Martin, Clemente manuel zabala, Bayunca, Gaviotas, Soledad Roman, Maria Cano, Fulgencio, Casd Manuela Beltran, San Felipe neri, Ambientalista, Nuestro esfuerzo, Tierra Baja, Pontezuela, Fe y alegria las Americas, San Juan de Damasco,Valores Unidos, Juan Jose nieto, Republica del Libano, La Milagrosa, Rafael Nuñez, Luis Carlos Galan sarmiento, Jhon F kenedy, Ternera, Ciudad de tunja, Francisco de paula  Santander, Villa estrella, Politecnico del Pozon, Liceo bolivar, 20 de Julio, mercedes abrego, Nuestra señora del Carmen, Republica de argentina,</t>
  </si>
  <si>
    <t>Talleres de formación por competencias en las areas que evalua el icfes  589 docentes formados en semana de desarrollo institucional (80 Matematicas, 119 de Lectura critica,71 de  ciencias sociles,67 de Fisica y 93 de quimicay 79 de  ingles).
Talleres de analisis de resultados de pruebas saber en 5 instituciones educativas santa ana, casd manuela beltran, nuevo bosque, fernando de la vega, san felipe neri</t>
  </si>
  <si>
    <t xml:space="preserve"> Implementar estrategias institucionales para el mejoramiento de  los resultados  de las pruebas Saber 11.</t>
  </si>
  <si>
    <t>Actualizar el sistema de información para monitorear el comportamiento año a año del índice de clasificación total en las IEO y posterior asistencia técnica a las instituciones educativas.</t>
  </si>
  <si>
    <t xml:space="preserve">220103600  Contenidos educativos para la educación inicial, preescolar, básica y media producidos </t>
  </si>
  <si>
    <t>marzo de 2025</t>
  </si>
  <si>
    <t>Financiación del pago de inscripción de prueba saber a los estudiantes del distrito de Cartagena y comunicación de la estrategia.</t>
  </si>
  <si>
    <t>Transferencia de $701.012.000 recursos para financiar la inscripción del 100% de los estudiantes de IE oficiales para la realización de las pruebas saber 11 (ICFES)
10.309 estudiantes de jornada diurna y nocturna</t>
  </si>
  <si>
    <t>Servicio de evaluación de la calidad de la educación inicial,
preescolar, básica y media</t>
  </si>
  <si>
    <t>Desarrollo de actividad de reconocimiento a estudiantes, docentes, rectores e Instituciones Educativas por sus logros, proyectos e iniciativas en diversas áreas del conocimiento  (Actividad Nueva)</t>
  </si>
  <si>
    <t>Se entregaron 180 reconocimientos en la noche de los mejores a estudiantes, docentes y experiencias significativas en varias categorias como : Pruebas saber (29), proyectos de impacto (23), Tecnologia e innovación (8), deportivos (13), Culturales (9), reconocimientos y homenaje (100)</t>
  </si>
  <si>
    <t>Desarrollar procesos de formación por competencias con los estudiantes en las áreas que evalúa el ICFES y Competencias socioemocionales, comunicación y divulgación de la estrategia.</t>
  </si>
  <si>
    <t xml:space="preserve">Se aplicaron 7931 simulacros a estudiantes de grado 11 de las 88 instituciones educativas oficiales </t>
  </si>
  <si>
    <t>Avance Proyecto Formación en competencias a docentes y estudiantes de las instituciones educativas Cartagena de Indias</t>
  </si>
  <si>
    <t>Fortaleciminto del Plan de Lectura,Escritura y Oralidad ESPALEER, Escucha, Parlamenta, Lee. Redacta, en las Instituciones  educativas de Cartagena de Indias</t>
  </si>
  <si>
    <t>Fomentar procesos de acompañamiento pedagógico para el mejoramiento de la lectura, escritura y oralidad en lasinstituciones educativas oficiales del Distrito de Cartagena</t>
  </si>
  <si>
    <t>Diseñar, implementar y hacer seguimiento a los Planes Institucionales
de Lectura, Escritura y Oralidad en las instituciones educativas oficiales</t>
  </si>
  <si>
    <t>Servicio de desarrollo de contenidos educativos para la educación
inicial, preescolar, básica y media</t>
  </si>
  <si>
    <t>Acompañamiento mediante asistencia técnica a las IEO focalizadas para el diseño e implementación de los planes institucionales de lectura, escritura y oralidad, y su inclusión en el PEI y los planes de mejoramiento.</t>
  </si>
  <si>
    <t xml:space="preserve">220103600 Contenidos educativos para la educación inicial, preescolar, básica y media producidos </t>
  </si>
  <si>
    <t>FEBRERO10 DE 2025</t>
  </si>
  <si>
    <t>300 dias</t>
  </si>
  <si>
    <t>ALEX MONTES - ENITH GUZMAN</t>
  </si>
  <si>
    <t xml:space="preserve">Retrazo en la asignación de recurso por parte de la alcaldia de cartagena </t>
  </si>
  <si>
    <t>Gestionar oportunamente la asignación de recursos en el presupuesto de la SED para la implementaci+on del proyecto</t>
  </si>
  <si>
    <t>FORTALECIMIENTO DEL PLAN DE LECTURA, ESCRITURA Y ORALIDAD “ESPALEER: ESCUCHA, PARLAMENTA, LEE, REDACTA”, EN LAS INSTITUCIONES EDUCATIVAS DE  CARTAGENA DE INDIAS</t>
  </si>
  <si>
    <t>Contratacion directa</t>
  </si>
  <si>
    <t>Reursos propios</t>
  </si>
  <si>
    <t>Abril</t>
  </si>
  <si>
    <t>2.3.2201.0700.2024130010245</t>
  </si>
  <si>
    <t>Realización de encuentros distritales de lectura, escritura y oralidad
1. Actividades del programa SeLee “bastiones lúdicos de paz y literatura” con el aliado
Agencia para el desarrollo de la Cooperación Española:con la participacion de 12 instituciones educativas :Fundación cultura ambiental para la paz, foco rojo, Fulgencio lequerica velez, Gaviotas, Manuela Beltran, Manuela Vergara de Curi, Playas de Acapulco, Promosión social, Caño del oro, Soledad Roman de Nuñez, Tierra Bomba y Soledad Acosta de Samper.</t>
  </si>
  <si>
    <t>Acompañamiento mediante asistencia técnica para el seguimiento de los planes institucionales de lectura, escritura y oralidad</t>
  </si>
  <si>
    <t>Servicio de fomento a las instancias de participación del sector
educación</t>
  </si>
  <si>
    <t>Realización de encuentros Distrital de Lectura, Escritura y Oralidad.</t>
  </si>
  <si>
    <t>220106902
 Sedes dotadas con materiales pedagógicos</t>
  </si>
  <si>
    <t>Abril  de 2025</t>
  </si>
  <si>
    <t>En articulación con la  Escuela de Gobierno y Liderazgo, en el marco del mes de la cartageneidad dio inicio al Curso Concurso Historia-Oratoria “Voces de la Cartageneidad”, una estrategia que busca fortalecer el sentido de pertenencia y el amor por la ciudad desde las aulas.
La primera etapa que consistió en el curso Preparatorio se llevó a cabo en la Fundación Universitaria Colombo Internacional (Unicolombo) y contó con la participación de 112 estudiantes de 63 Instituciones Educativas Oficiales del Distrito quienes reforzaron temas claves como:
1. Contexto histórico de Cartagena de Indias. (Periodos precolombino, conquista, colonia, independencia, república, siglo XX).
2. Símbolos de Cartagena
3. Bienes de interés cultural
4. Fiestas y festejos
✅️Con esta iniciativa, el Distrito busca fomentar en los niños y niñas el conocimiento de su ciudad, sus raíces y manifestaciones culturales, promoviendo una identidad cartagenera sólida y consciente.</t>
  </si>
  <si>
    <t>Realización de concursos de lectura, escritura y oralidad a nivel Distrital.</t>
  </si>
  <si>
    <t>Junio de 2025</t>
  </si>
  <si>
    <t>Septiembre de 2025</t>
  </si>
  <si>
    <t>Se realizó encuentros con docentes de lengua castellana en el marco del programa  Leer el caribe el 22 de abril en la Casd Manuela Beltran la tallerista fue Angelica Hoyos.</t>
  </si>
  <si>
    <t>Dotación de material bibliográfico a bibliotecas escolares de las IEO.</t>
  </si>
  <si>
    <t>Marzo  de 2025</t>
  </si>
  <si>
    <t>Reursos propios y sgp</t>
  </si>
  <si>
    <t>2.3.2201.0700.2024130010245 y 2.3.2201.0700.2024130010245</t>
  </si>
  <si>
    <t>16 instituciones educativas asistidaspara el diseño e implementación de los planes institucionales de lectura, escritura y oralidad, y su inclusión en el PEI y los planes de mejoramiento: Valores unidos, corazon de maria, liceo de bolivar, Nuestra señora del carmen, CASD Manuela Beltran,hijos de Maria, Fulgencio Lequerica velez, Madre gabriela de san Martin, Villa estrella, Fredonia, Fe y alegria las americas, Politecnico del pozon, Nuestro esfuerzo, Luis Carlos Galan, La Libertad,  Camilo torres del pozon</t>
  </si>
  <si>
    <t>Pendiente realizar para segundo semestre del año escolar</t>
  </si>
  <si>
    <t>Creación de la Red de Bibliotecas Escolares integrada al sistema de bibliotecas públicas.</t>
  </si>
  <si>
    <t>no</t>
  </si>
  <si>
    <t>Se realizaron 2 asistencias técnicas con apoyo del IPCC</t>
  </si>
  <si>
    <t>Creación del Comité Distrital de Lectura, Escritura y Oralidad.</t>
  </si>
  <si>
    <t>Acto administrativo de conformación del  Comité Distrital de Lectura, Escritura y Oralidad.</t>
  </si>
  <si>
    <t>Realizar Eventos literarios en espacios no convencionales como parques u otros escenarios públicos que involucren a las Bibliotecas Escolares y Bibliotecas Públicas.</t>
  </si>
  <si>
    <t>Servicios de apoyo a la implementación de modelos de innovación
educativa</t>
  </si>
  <si>
    <t>Feria distrital de radio escolar</t>
  </si>
  <si>
    <t>Acompañamiento mediante asistencia técnica a las IEO focalizadas para la implementación de la radio escolar.</t>
  </si>
  <si>
    <t>Preparación Feria, mediante asistencia Técnica que se brinda a las Instituciones  Educativas.
1. 4 de marzo de  2025-Institución Educativa Madre Laura; Taller de formación a Estudiantes Asistencia: 22 Estudiantes y 4 Docentes.
2. 23 de marzo de 2025-Institución Educativa Bertha Gedeón de Baladi. Taller de formación a Estudiantes; Asistencia: 15 Estudiantes y 1 Docente.
3. 26 de marzo de 2025-Institución Educativa San Juan de Damasco. Lanzamiento de la Radio Escolar; Estudiantes Asistencia: 1000 Estudiantes y 30 Docente.</t>
  </si>
  <si>
    <t>Acompañamiento mediante asistencia técnica a 9 IEO focalizadas para la
implementación de la radio escolar: I.E. Casd Manuela Beltran, Politecnico del pozon, república del Libano,Antonio Nariño, Boquilla, Santa Ana, Nuestra señora del carmen y Tierra baja.</t>
  </si>
  <si>
    <t>Dotar con material y equipo radiofónico a treinta (39) Insituciones Educativas Oficiales adicionales para la implementación de la radio escolar</t>
  </si>
  <si>
    <t>Dotación con materiales y equipos radiofónicos a las IEO.</t>
  </si>
  <si>
    <t>Mayo  de 2025</t>
  </si>
  <si>
    <t>Realizar el cubrimiento de las actividades con las IEO y la difusión efectiva de las mismas, haciendo uso de pauta en radio, pauta televisiva, prensa, medios digitales, pendones, etc.</t>
  </si>
  <si>
    <t>Avance Proyecto Fortaleciminto del Plan de Lectura,Escritura y Oralidad "ESPALEER, Escucha, Parlamenta, Lee, Redacta", en las Instituciones educativas de Cartagena de Indias</t>
  </si>
  <si>
    <t>Mejoramiento de la calidad educativa para el cierre de brechas Cartagena de Indias</t>
  </si>
  <si>
    <t>:  Disminuir los índices de repitencia y rezago escolar en la población estudiantil de básica primaria en las Instituciones Educativas Oficiales del distrito de Cartagena de Indias</t>
  </si>
  <si>
    <t>Mejorar los niveles de desempeño en asignaturas como lenguaje y matemáticas en los estudiantes de básica primaria de las Instituciones Educativas Oficiales de la ciudad.</t>
  </si>
  <si>
    <t>Servicio de asistencia técnica en educación inicial, preescolar, básica
y media (</t>
  </si>
  <si>
    <t>Realizar alistamiento para la implementación y aplicación de pruebas EGMA Y EGRA entrada</t>
  </si>
  <si>
    <t xml:space="preserve">Cambios de prioridad por parte 
de la administración distrital 
respecto a la estrategia centrada 
en reducción del rezago escolar
</t>
  </si>
  <si>
    <t>Mantener como prioridad las 
medidas para apoyar a fortalecer las 
competencias de los estudiantes, 
destinándoles presupuesto en las 
herramientas de planeación</t>
  </si>
  <si>
    <t>Mejorar los niveles de desempeño en asignaturas como lenguaje y matemáticas en los estudiantes de básicaprimaria de las Instituciones</t>
  </si>
  <si>
    <t>2.3.2201.0700.202400000005445</t>
  </si>
  <si>
    <t xml:space="preserve">En proceso solicitud cdp para la  contratación de los profesionales de apoyo para el desarrollo de las actividades programadas </t>
  </si>
  <si>
    <t>En proceso precontracatual de convenio interadministrativo con la fundación carvajal y colectivo trazo , se realiza orientaciones con el equipo de trabajo que desarrollara el proceso en las instituciones educativas focalizadas, Fulgencio lequerica velez, ciudad de tunja, liceo de bolivar,  francisco de paula santander  y politecnico del pozon.</t>
  </si>
  <si>
    <t xml:space="preserve"> Implementar 24 tutorías con estudiantes y talleres con familias. </t>
  </si>
  <si>
    <t>Realizar formación y acompañamiento a docentes</t>
  </si>
  <si>
    <t>220100603 Establecimientos Educativos oficiales con acompañamiento en el marco de las estrategias de calidad educativa</t>
  </si>
  <si>
    <t xml:space="preserve">Aumento de la población 
migrante y/o retornada en 
extraedad que ingresa al 
sistema educativo.
de la administración distrital 
respecto a la estrategia centrada 
en reducción del rezago escolar
</t>
  </si>
  <si>
    <t xml:space="preserve">Tener desarrolladas estrategias y 
planes para su Integración a los 
diferentes programas y estrategias 
educativas para reducir el rezago y 
mejorar sus niveles académicos.
</t>
  </si>
  <si>
    <t> Aplicar pruebas de salida</t>
  </si>
  <si>
    <t>Elaborar, entregar y socializar a las Instituciones los informes correspondientes</t>
  </si>
  <si>
    <t>Avance Proyecto Mejoramiento de la calidad educativa para el cierre de brechas Cartagena de Indias</t>
  </si>
  <si>
    <t xml:space="preserve"> Fortalecimiento de los Procesos formativos que favorezcan los procesos pedagógicos de los docentes y estudiantes de las instituciones educativas oficiales. Cartagena de Indias</t>
  </si>
  <si>
    <t>Desarrollar procesos de formación con docentes acordes con las necesidades de las Instituciones Educativas Oficiales del Distrito de Cartagena</t>
  </si>
  <si>
    <t xml:space="preserve">Fortalecer el desarrollo de procesos de formación continua y avanzada dirigido a docentes y directivos docentes
</t>
  </si>
  <si>
    <t>Servicio de fortalecimiento a las capacidades de los docentes de
educación Inicial, preescolar, básica y media</t>
  </si>
  <si>
    <t>Acompañamiento situado a los procesos de formación docente</t>
  </si>
  <si>
    <t>ALEX MONTES - OLGA MALDONADO</t>
  </si>
  <si>
    <t>Legales, operacionales y administrativos</t>
  </si>
  <si>
    <t>Garantizar procesos agiles, transparentes, con metodoligia definida y socializada</t>
  </si>
  <si>
    <t>Acompañamiento situado a los procesos de formacion  a directivos docentes y docentes en las diversas areas del conocimiento</t>
  </si>
  <si>
    <t>SGP/ Educación</t>
  </si>
  <si>
    <t>2.3.2201.0700.2024130010234</t>
  </si>
  <si>
    <t>723 docentes formados en las diversas areas y disciplinas del saber :
Seminario Poder Pedagógico Popular(112 docentes)
Seminario Inteligencia Artificial (91)
Seminario Visionario por la educacion (180)
Fernando de la Vega (32)
Foco rojo (12)
Nuestro esfuerzo (28)
San Lucas (27)
INEM (23)
Madre Laura (12)
Arroyo de Piedra (10)
Fe y Alegría Las Américas (70)
Boquilla Sed San Felipe (12)
San Francisco de Asís (28)
Santa María (34)
Soledad Román (52)
Ciudad de Tunja  (27)
 4 programas aprobados para ofrecer créditos que permitan ascender en el escalafón nacional docente.:
Prácticas Pedagógicas Contextualizadas.,Formación docente para la inclusión educativa,Herramientas y metodología para
Fortalecimiento de proyectos pedagógicos transversales.
y Habilidades Docentes en el Contexto de la Educación Inclusiva.</t>
  </si>
  <si>
    <t xml:space="preserve"> Fortalecimientode los Procesos formativos que favorezcan los procesos pedagógicos de los docentes y estudiantes de las instituciones educativas oficiales. Cartagena de Indias</t>
  </si>
  <si>
    <t xml:space="preserve">Fortalecer el desarrollo de procesos de formación continua y avanzada dirigido a docentes y directivos docentes
</t>
  </si>
  <si>
    <t>Entregar 300  becas de formación avanzada a docentes del distrito</t>
  </si>
  <si>
    <t>220107401
 Docentes y agentes educativos  de educación inicial, preescolar, básica y media beneficiados con estrategias de mejoramiento de sus capacidades</t>
  </si>
  <si>
    <t>Julio de 2025</t>
  </si>
  <si>
    <t>Acompañamiento situado a los procesos de formacion  a directivos docentes en liderazgo esoclar</t>
  </si>
  <si>
    <t xml:space="preserve">Meta no programada </t>
  </si>
  <si>
    <t>Formar 107 rectores en procesos de liderazgo escolar y gestión administrativa de las instituciones educativas.</t>
  </si>
  <si>
    <t>Se realiza diplomado a rectores en liderazgo escolar con la participación de 15  rectores nuevos</t>
  </si>
  <si>
    <t xml:space="preserve">Desarrollar los foros educativos de acuerdo con la Ley como un mecanismo de discusión pública para mejorar los procesos de la SED
</t>
  </si>
  <si>
    <t>Desarrollar los foros educativos de acuerdo con la Ley como un mecanismo de discusión pública para mejorar los procesos de la SED.</t>
  </si>
  <si>
    <t>Programado para segundo semestre del año escolar</t>
  </si>
  <si>
    <t>Avance Proyecto  Fortalecimiento de los Procesos formativos que favorezcan los procesos pedagógicos de los docentes y estudiantes de las instituciones educativas oficiales.</t>
  </si>
  <si>
    <t>Fortalecimiento , implementación y seguimiento de la gestión escolar en las IEO, a través de la actualización de los modelos pedagógicos y curriculares declarados en los Proyectos Educativos Institucionales PEI, para mejorar los índices de calidad educativa Cartagena de Indias</t>
  </si>
  <si>
    <t>Fortalecer los procesos referentes a la gestión escolar de las Instituciones Educativas Oficiales del Distrito</t>
  </si>
  <si>
    <t xml:space="preserve">Implementar estrategias de acompañamiento para el seguimiento de las propuestas de mejoramiento de las Instituciones Educativas Oficiales
</t>
  </si>
  <si>
    <t>Servicio de asistencia técnica en educación inicial, preescolar, básica
y media</t>
  </si>
  <si>
    <t xml:space="preserve">Asistir técnicamente la revisión, ajuste y estructuración de las dimensiones y niveles de concreción curricular de los Modelos Pedagógicos de las IEO </t>
  </si>
  <si>
    <t>Baja receptividad De los participantes Hacia el operador Del proyecto</t>
  </si>
  <si>
    <t>Supervisión del proyecto por parte de la sed</t>
  </si>
  <si>
    <t>Armonizar las prácticas curriculares con los PEI, los modelos pedagógicos y las prácticas de aula en las IEO</t>
  </si>
  <si>
    <t>Febrero</t>
  </si>
  <si>
    <t>2.3.2201.0700.2024130010237</t>
  </si>
  <si>
    <t xml:space="preserve"> Definición de la guía de actualización del proyecto, de Gestión Escolar
Focalización de las IEO a intervenir, y la proyección el PAM 2025-01. 
 Se remite al MEN el cierre del PAM 2024 Se publica en página web el cierre del MEN el PAM 2024
- De igual modo,  se ha estado participando en las mesas de trabajo en equipo con talento humano y las Unaldes para revisar y aprobar las asignaciones académicas de las IEO del distrito. 
- Planeación de la parrilla de acompañamientos de las IEO a través del programa GESTIONAR-TÉ 
- Se organizan como repositorio las Herramientas de Gestión Escolar 2025
- Se desarrollan acompañamiento en Currículos y modelos pedagógicos a la IEO San Felipe Neri
- Se organiza la apertura de la doble jornada de tres IEO, así: 
IEO GABRIEL GARCIA MARQUEZ: 
Doble jornada: todos los grados
Jornada única: ninguno 
IEO POLITECNICO DEL POZON: 
Doble jornada: preescolar y primaria
Jornada única: secundaria y media académica
IEO PIES DESCALZOS VILLAS DE ARANJUEZ: 
Doble jornada: primaria y secundaria
Jornada única: preescolar y media académica
- Organización de metas tutores de programa PTAFI
- AT  IEO, Clemente Manuel Zabala: orientaciones para apertura el tiempo escolar en Jornada única 
- AT  IEO, Gabriel García Márquez, orientaciones para apertura de la doble jornada escolar 
- AT  IEO, San Felipe Neri, orientaciones para la actualización del Modelo Pedagógico de la institución, revisión de autoevaluación y PMI
- AT  IEO, Playas de Acapulco, orientaciones para la actualización del Modelo Pedagógico de la institución, revisión de autoevaluación y PMI
- AT  IEO, Acisclo de Ávila Torres, orientaciones en torno al diseño curricular y la  evaluación por competencias, revisión de autoevaluación y PMI
- Se emite circular para solicitar las Herramientas de Gestión Escolar (HGE) de la vigencia 2024 (Proyecto Educativo Institucional (PEI), autoevaluación institucional, Planes de Mejoramiento Institucional (PMI),  Sistemas de Evaluación de Estudiantes (SIEE) y Manuales de Convivencia)
- 25-02-2025: Convocatoria a mesa de trabajo para formulación del Plan de Implementación del Tiempo Escolar PITE  2025
- Participación en la comisión especial Iglesia Centro Evangélico. (Ver informes coisión)
- Mesas de trabajo con el aliado Terpel en donde se focalizan 10 IEO que participaran del programa ESCUELAS QUE APENDEN en clave del mejoramiento de la gestión escolar y la calidad educativa
- Mesa de trabajo para el Seguimiento a la implementación de la doble jornada en las IEO: IEO Gabriel García Márquez, Politécnico Del Pozón, Pies Descalzos Villas De Aranjuez (ver informe seguimiento)
- Se emite circular para citar a Rectores con sus equipos de gestión a las entrevistas de selección de las Instituciones Educativas que se focalizarán para el programa Escuelas que Aprenden (EQA) de la Fundación Terpel.
</t>
  </si>
  <si>
    <t>Se di inicio al trabajo con las  10 IEO focalizadas con la fundación terpel  Programa Escuelas que aprenden.
1. Institución Educativa Fredonia.
2. Institución Educativa José de la Vega.
3. Institución Educativa José María Córdoba (Pasacaballos).
4. Institución Educativa Técnica Pasacaballos.
5. Institución Educativa Nuestra Señora del Buen Aire (Pasacaballos).
6. Institución Educativa Pies Descalzos (Villas de Aranjuez).
7. Institución Educativa Politécnico el Pozón.
8. Institución Educativa Rafael Núñez.
9. Institución Educativa Santa María.
10. Institución Educativa Soledad Acosta De Samper.
• Pendiente acciones con Empresarios por la educación proyecto CEPE; Emisión de circular para informar a las IEO que se estarán aplicando las pruebas 3° y 5° en IEO focalizadas
_ R epositorio de herramientas de gestión escolar.</t>
  </si>
  <si>
    <t xml:space="preserve">Acompañar la revisión, ajuste e implementación de las herramientas de gestión escolar.
</t>
  </si>
  <si>
    <t xml:space="preserve">Asistir técnicamente la armonización de las prácticas curriculares con PEI, los modelos pedagógicos y las prácticas de aula con las IEO </t>
  </si>
  <si>
    <t>Asistidas tecnicamente  en armonización de las prácticas curriculares  de educación inicial 9 :
1. IE JOSE MARIA CORDOBA DE PASACABALLOS.
2. IE REPUBLICA DEL LIBANO
3. IE NUESTRA SEÑORA DEL PERPETUO SOCORRO
4. IE DE TIERRA BOMBA
5. IE DE SANTA ANA
6. IE SAN JOSE CAÑO DEL ORO
7. IE DEL ARCHIPIELAGO DE SAN BERNARDO
8. IE ANTONIA SANTOS
9. IE GABRIEL GARCIA MARQUEZ
Celebraciíon del dia del niño en articulación con comfenalco y en el marco de esta celebración se realizón un congreso para niños y niñas en articulación con el DADIS
Dotadas por la sed 5 IEO:  Nueva esperanza de Arroyo grande, San felipe neri, Villas de aranjuez, Antonio Nariño y Mercedes Abrego.
Dotadas por el Ministerio de educación nacional: Villa estrella, Villas de aranjuez, Liceo de Bolivar, Maria auxiliadora, Santa Maria, Soledad roman de nuñez, Ararca, Republica del Libano y Jhon F kenedy.</t>
  </si>
  <si>
    <t>Servicios de información en materia educativa</t>
  </si>
  <si>
    <t xml:space="preserve">Diseño e implementación del Sistema de Información de la Gestión Escolar </t>
  </si>
  <si>
    <t>220104800 Documentos elaborados</t>
  </si>
  <si>
    <t>Actividad no programada por falta de presupuesto</t>
  </si>
  <si>
    <t xml:space="preserve">Avance Proyecto Fortalecimiento , implementación y seguimiento de la gestión escolar en las IEO, a través de la actualización de los modelos pedagógicos y curriculares </t>
  </si>
  <si>
    <t>Implementación del ecosistemas de infancias en clave de derechos en el Distrito de Cartagena de Indias</t>
  </si>
  <si>
    <t xml:space="preserve">Mejorar las oportunidades para el aprendizaje y el desarrollo integral de los niños y las niñas del nivel de preescolar  </t>
  </si>
  <si>
    <t>Armonizar las prácticas de aula de los docentes de preescolar y los referentes técnicos de la educación inicial y preescolar</t>
  </si>
  <si>
    <t>Crear las unidades móviles para la incorporación de los referentes técnicos pedagógicos de la educación inicial y preescolar en los PEI, de las IEO que ofertan los grados pre jardín, jardín y transición.</t>
  </si>
  <si>
    <t>Que no mejoren las oportunidades para el aprendizaje y el desarrollo integral de los niños, niñas y del nivel preescolar.</t>
  </si>
  <si>
    <t>Contratación de las unidades moviles para la incorporación de los referentes técnicos pedagogicos de la educación inicial y preescolar en los PEI de los IEO que ofertan los grados de jardin y transición</t>
  </si>
  <si>
    <t xml:space="preserve"> Se avanza en la organización de solicitudes de CDP para la contrtación de los profesionales de apoyo que conforaran las unidades moviles 
 Se focalizan las IEo que harán parte del Proyecto Estrategia de Ambientes Pedagógicos e Incluyentes: El proyecto Estrategia de Ambientes Pedagógicos e Incluyentes, estructurado por el Ministerio de Educación Nacional, e incluido en el Plan Nacional de Desarrollo 2022-2025 “Colombia potencia mundial de la vida”, busca generar las condiciones necesarias para promover el desarrollo y el aprendizaje de las niñas y los niños en el segundo ciclo de la Educación Inicial, lo cual implica identificar, impulsar y promover el despliegue de todas sus capacidades desde el reconocimiento de sus singularidades. 
 Se emite circular para socializar los alcances del  Proyecto Estrategia de Ambientes Pedagógicos e Incluyentes
Se desarrollan mesas de trabajo en virtud del fortalecimiento de potecialidades de las docentes de prejardin, jardin y transición (a e i o Tu y Fundación Santo Domingo).
</t>
  </si>
  <si>
    <t>Asistir técnicamente la armonización de los referentes técnicos pedagógicos de la educación inicial y prescolar en los currículos de los grados prejardín, jardín y transición ofertado en las de las instituciones educativas oficiales</t>
  </si>
  <si>
    <t>Dotar las aulas para el mejoramiento de los ambientes de aprendizajes</t>
  </si>
  <si>
    <t>Avance Proyecto Implementación del ecosistemas de infancias en clave de derechos en el Distrito de Cartagena de Indias</t>
  </si>
  <si>
    <t>Fortalecimiento del Acceso y Permanencia a la Educación Superior para los Bachilleres del Distrito de Cartagena de Indias</t>
  </si>
  <si>
    <t>Aumentar el acceso y permanencia de los egresados del sistema educativo oficial del distrito de Cartagena a la Educación superior.</t>
  </si>
  <si>
    <t>Aumentar y mejorar las posibilidades de acceso y permanencia a la educación superior de egresados del sistema educativo oficial a través del Fondo Cartagena 500 años.</t>
  </si>
  <si>
    <t>Servicio de apoyo financiero para el acceso a la educación superior</t>
  </si>
  <si>
    <t>Organización de procesos para facilitar la entrega de becas a los beneficiarios.</t>
  </si>
  <si>
    <t>220206200  Beneficiarios de estrategias o programas de  fomento para el acceso a la educación superior</t>
  </si>
  <si>
    <t>NEIL FORTICH</t>
  </si>
  <si>
    <t>Retraso en la contratación del personal deeducación  superior</t>
  </si>
  <si>
    <t>Garantizar el proceso de contratación del equipo de trabajo en el primer mes de cada año.</t>
  </si>
  <si>
    <t>Contratación del talento humano para la organización y planeación y desarrollo del proceso de adjudicación y entrega de becas.</t>
  </si>
  <si>
    <t>2.3.2202.0700.2024130010248</t>
  </si>
  <si>
    <t>Se asignó el compromiso a una profesional contratada con recursos propios del programa, con base en el rp_4110 de 2025, quien ha venido liderando la organización del proceso orientado a garantizar la selección de beneficiarios y entrega de becas, las cuales se entregarán a finales de julio.</t>
  </si>
  <si>
    <t>Entregar  becas a egresados del sistema educativo oficial</t>
  </si>
  <si>
    <t xml:space="preserve">Retraso en el trámite administrativo correspondiente para la realización de cada convocatoria
</t>
  </si>
  <si>
    <t xml:space="preserve">Planeación adecuada de los procesos de cada convocatoria
</t>
  </si>
  <si>
    <t>Convenio interadministrativo con ICETEX para garantizar la entrega de becas por parte de las IES</t>
  </si>
  <si>
    <t>ICAT 3%</t>
  </si>
  <si>
    <t>Se gestionó incorporación de recursos para disponer de recursos y se solicitaron los CDP para iniciar convocatorias del proceso de entrega de becas 2025-I</t>
  </si>
  <si>
    <t xml:space="preserve">Con cargo a recursos remanentes de la vigencia 2024 se entregaron 110 becas en el marco de la alianza Cartagena 500 años y, en convenio con el SENA se avanzó en la matrícula para la profesionalización de 358 bachilleres egresados del sistema educativo oficial en cadena de formación. Igualmente se comprometieron recursos con ICETEX para la atención de 400 estudiantes con becas de educación superior que, de acuerdo al cronograma se entregarán en el mes de julio de 2025 (RP: 8350 y 8351 de 2025). </t>
  </si>
  <si>
    <t>Coordinación del trabajo que desarrollan voluntarios</t>
  </si>
  <si>
    <t>Coordinación del trabajo de voluntarios universitarios</t>
  </si>
  <si>
    <t>No se asignaron recursos en el presupuesto inicial de la vigencia 2025 para el desarrollo de la actividad</t>
  </si>
  <si>
    <t>Se requiere prestar atención a esta actividad, asignándole recursos, dado que los resultados de la misma responden a un compromiso de la administración con la ciudadanía.</t>
  </si>
  <si>
    <t>Atención oportuna de ARL a estudiantes de ES practicantes</t>
  </si>
  <si>
    <t>Contratación de la ARL para los voluntarios universitarios que participarán en el fortalecimiento de las competencias en las IEO</t>
  </si>
  <si>
    <t>Entregar becas inclusivas a egresados del sistema educativo oficial</t>
  </si>
  <si>
    <t>220206205 Beneficiarios de estrategias de fomento a la educación inclusiva</t>
  </si>
  <si>
    <t>Ejecución convenio con ICETEX para garantizar acceso y permanencia de la población beneficiaria.</t>
  </si>
  <si>
    <t>Se gestionó incorporación de recursos para disponer de recursos y se solicitaron los CDP para iniciar convocatorias del proceso de entrega de becas inclusivas 2025-I</t>
  </si>
  <si>
    <t xml:space="preserve">Se comprometieron recursos con ICETEX para la atención de 100 estudiantes con becas inclusivas de educación superior que, de acuerdo al cronograma se entregarán en el mes de julio de 2025 (RP: 8360 y 8361 de 2025). </t>
  </si>
  <si>
    <t>Avance Proyecto Fortalecimiento del Acceso y Permanencia a la Educación Superior para los Bachilleres del Distrito de Cartagena de Indias</t>
  </si>
  <si>
    <t>Fortalecimiento de la Educación Media Técnica y su Articulación con la Educación Superior en el Distrito de Cartagena de Indias</t>
  </si>
  <si>
    <t>Aumentar el acceso, calidad y articulación de la formación media técnica con la educación superior para los estudiantes de las Instituciones Educativas Oficiales del Distrito de Cartagena</t>
  </si>
  <si>
    <t>Articular la educación media técnica con la educación superior en el Distrito de Cartagena.</t>
  </si>
  <si>
    <t>Servicio de articulación entre la educación media y el sector
productivo.</t>
  </si>
  <si>
    <t>Estudio de pertinencia de los programas de formación ofrecidos en la media técnica con las realidades y oportunidades del territorio.</t>
  </si>
  <si>
    <t xml:space="preserve">220103500 Programas y proyectos de educación pertinente articulados con el sector productivo </t>
  </si>
  <si>
    <t> </t>
  </si>
  <si>
    <t>Revisión y actualización de currículos.</t>
  </si>
  <si>
    <t xml:space="preserve">Escasa atención a las necesidades de Talento humano, infraestructura y dotación en las IEO MT y en las IEO que se programaron para apertura de MT en el cuatrienio 2024-2027 </t>
  </si>
  <si>
    <t xml:space="preserve">Gestionar con aliados estratégicos recursos para la atención de las necesidades de Talento humano, infraestructura y dotación en las IEO MT y en las IEO que se programaron para apertura de MT </t>
  </si>
  <si>
    <t>Contratación de profesionales de apoyo a la gestión.</t>
  </si>
  <si>
    <t>2.3.2201.0700.2024130010249</t>
  </si>
  <si>
    <t>Contrato soportado en CRP 4313 del 28 de marzo de 2025.</t>
  </si>
  <si>
    <t>Se ha venido trabajando en articulación con SENA para la consolidción de las 11 nuevas IEOMT creadas entre 2024 y 2025. Se suscribieron contratos de apoyo profesional soportados en los RP 5258 Y 5399 de 2025.</t>
  </si>
  <si>
    <t>Articulación de los programas de la MT con las IES</t>
  </si>
  <si>
    <t>Contrato soportado en CRP: 4110 de 25 de marzo de 2025.</t>
  </si>
  <si>
    <t>En el marco de la actividad se iniciaron reuniones con IES, IETDH e IEO para avanzar en el desarrollo de la iniciativa la U a tu localidad, desde la cual se pretende consolidar los programas de MT y su articulación con la educación superior, lo que ha permitido avanzar cualitativamente en las metas del programa Unidos por el Sueño Superior. Se reforzó el equipo con contratos soportados en los RP 4417 Y 5363 de 2025.</t>
  </si>
  <si>
    <t>Servicio de fomento para el acceso a la educación inicial, preescolar,
básica y media.</t>
  </si>
  <si>
    <t>Adecuación y mantenimiento de infraestructura de media técnica.</t>
  </si>
  <si>
    <t>220103501  Proyectos de investigación desarrollados de forma conjunta entre las Instituciones de educación media y el sector productivo</t>
  </si>
  <si>
    <t>Adecuación de ambientes de aprendizaje para la media técnica</t>
  </si>
  <si>
    <t>En el marco de la implementación del plan de infraestructura educativa se requiere profundizar la adecuación y construcción de los ambientes de aprendizaje para la media técnica.</t>
  </si>
  <si>
    <t>Dotación de espacios de media técnica.</t>
  </si>
  <si>
    <t>3,5,8,11,12 y Correg. de Bayunca</t>
  </si>
  <si>
    <t>Dotación de ambientes de aprendizaje para la media técnica.</t>
  </si>
  <si>
    <t>1,3,3,6,03-95-171 RB SGP CALIDAD MATRICULA</t>
  </si>
  <si>
    <t>La administración Distrital debe realizar un mayor esfuerzo para garantizar la dotación de los ambientes de aprendizaje de la media técnica, sobre todo de las nuevas IEOMT creadas entre 2024 y 2025, de acuerdo a lo previsto en la actividad del proyecto, ya que de no hacerse no se le garantizaría una formación de calidad y pertinente a la población beneficiaria.</t>
  </si>
  <si>
    <t>Atención oportuna de ARL a estudiantes de MT activos</t>
  </si>
  <si>
    <t xml:space="preserve">No ejecución de los recursos disponibles en cada vigencia </t>
  </si>
  <si>
    <t>Iniciar con el tiempo pertinente los trámites administrativos necesarios para la ejecución de los recursos.</t>
  </si>
  <si>
    <t>Adquisición de la ARL ante una compañía de seguros y riesgos laborales.</t>
  </si>
  <si>
    <t>Es prioritaria la asignación de recursos para atender esta actividad, dado el enorme riesgo que representa para Distrito el no cubrimiento con ARL a los estudiantes de media técnica de grado 11 dados los riesgos de accidente que se puedan dar, de acuerdo a lo previsto en la actividad del proyecto.</t>
  </si>
  <si>
    <t xml:space="preserve">Asistir con programas de bilingüismo a las instituciones educativas oficiales de media técnica del Distrito de Cartagena
</t>
  </si>
  <si>
    <t>Fortalecimiento de la formación de los estudiantes de MT en una segunda lengua.</t>
  </si>
  <si>
    <t>220208500 Instituciones de educación superior fortalecidas en competencias comunicativas en idiomas extranjeros</t>
  </si>
  <si>
    <t>Adquisición de laboratorios y equipamiento para la enseñanza-aprendizaje del inglés</t>
  </si>
  <si>
    <t>Se avanzó en convenio con el SENA para fortalecer los procesos formativos en una segunda lengua, no obstante, la administración debe realizar un mayor esfuerzo para proveer los ambientes de aprendizaje que garanticen una mejor enseñanza-aprendizaje de una segunda lengua, de acuerdo a lo previsto en la actividad del proyecto.</t>
  </si>
  <si>
    <t>Apoyo profesional, logístico y de movilidad para la implementacion del plan  de orientación socioocupacional OSO</t>
  </si>
  <si>
    <t>Apoyo profesional y logístico para la orientación socio ocupacional</t>
  </si>
  <si>
    <t>2.3.2202.0700.2024.130010249</t>
  </si>
  <si>
    <t>Con cargo a recursos asignados en la actualización del proyecto se contrató un profesional para el desarrollo de la actividad, con el cual debe adelantarse una estrategia encaminada a mover el indicador de la misma.</t>
  </si>
  <si>
    <t>Avance Proyecto Fortalecimiento de la Educación Media Técnica y su Articulación con la Educación Superior en el Distrito de Cartagena de Indias</t>
  </si>
  <si>
    <t>Generación de Oportunidades de Acceso y Permanencia a la Educación para el Trabajo y el Desarrollo Humano para Egresados del Sistema</t>
  </si>
  <si>
    <t>Implementar alternativas de formación para la empleabilidad de la población vulnerable egresada de las Instituciones Educativas Oficiales del Distrito de Cartagena</t>
  </si>
  <si>
    <t>Garantizar alternativas de formación para la empleabilidad a egresados del sistema educativo oficial de Cartagena.</t>
  </si>
  <si>
    <t>Servicio de asistencia técnica en calidad y pertinencia de la
educación para el trabajo y el desarrollo humano</t>
  </si>
  <si>
    <t>Organización de procesos de acompañamiento a la SED y a las IETDH para garantizar la entrega de becas a los beneficiarios.</t>
  </si>
  <si>
    <t xml:space="preserve">220203900  Entidades o instituciones de educación acompañadas en el mejoramiento de la calidad y la pertinencia de la Educación para el Trabajo y Desarrollo Humano- ETDH </t>
  </si>
  <si>
    <t>31/122025</t>
  </si>
  <si>
    <t>Trámite precontractual de la suscripción del convenio de formación para el trabajo por fuera de la fecha del cronograma de trabajo aprobado por la Junta Administrativa del Fondo.</t>
  </si>
  <si>
    <t>Se realizarán las gestiones precontractuales de forma eficiente y oportuna para minimizar el largo plazo en las fechas establecidas</t>
  </si>
  <si>
    <t>Contratación de profesional de apoyo para el desarrollo del proyecto</t>
  </si>
  <si>
    <t>2.3.2202.0700.2024.130010250</t>
  </si>
  <si>
    <t>Se asignó el compromiso a una profesional contratada con recursos propios del programa, con base en el RP_5363.</t>
  </si>
  <si>
    <t>Entregar becas de educación para el trabajo y el desarrollo humano a beneficiarios.</t>
  </si>
  <si>
    <t>220207000  Contenidos educativos para la educación superior  producidos</t>
  </si>
  <si>
    <t>Se realizó solicitud de disponibilidad presupuestal para inicio de procesos de convocatorias, de igual manera, se realizó gestión con Fundación Rofé para entrega de becas por parte de la entidad aliada.</t>
  </si>
  <si>
    <t>Se avanzó en la meta, a través de una alianza con la Fundación Rofé, en virtud de la cual se entregaron 44 becas de educación para el trabajo y el desarrollo humano a egrsados oficiales y se organiza convocatoria para entrega de becas de ETDH en 2025-I</t>
  </si>
  <si>
    <t>Avance Proyecto Generación de Oportunidades de Acceso y Permanencia a la Educación para el Trabajo y el Desarrollo Humano para Egresados del Sistema</t>
  </si>
  <si>
    <t>Fortalecimiento Institucional de la Secretaría de Educación de  Cartagena de Indias</t>
  </si>
  <si>
    <t>Fortalecer y dinamizar la gestión institucional de la SED</t>
  </si>
  <si>
    <t>Armonizar y articular con la Alcaldía Mayor de Cartagena, las políticas del modelo integrado de planeación y gestión en la Secretaría de Educación del Distrito.</t>
  </si>
  <si>
    <t>Servicio de monitoreo y seguimiento a la gestión del sector educativo</t>
  </si>
  <si>
    <t> Acciones para armonizar e implementar el sistema de gestión de la SED con el Modelo Integrado de Planeación y Gestión de la Alcaldía Mayor de Cartagena</t>
  </si>
  <si>
    <t>MARLENE SIERRA</t>
  </si>
  <si>
    <t>Posibilidad de incumplir con las actividades definidas para la armonización y articulación de las políticas del MIPG.</t>
  </si>
  <si>
    <t>Realizar seguimiento periódico al cumplimiento de las actividades definidas para armonización y articulación de las políticas del MIPG</t>
  </si>
  <si>
    <t>Sí</t>
  </si>
  <si>
    <t>Contratación de servicios profesionales</t>
  </si>
  <si>
    <t>2.3.2201.0700.2024130010255</t>
  </si>
  <si>
    <t xml:space="preserve">En el rpimer triemstre se realizó Planeación y alistamiento de las actividades a realizar, Identificación de políticas que serán armonizadas y articuladas y el Cronograma. </t>
  </si>
  <si>
    <t>La programación numérica de la vigencia 2025 pasa de 8 a 5, ya que se tiene en cuenta son las acciones para armonizar y no el no. de políticas proyectas para armonizar y articular..
Se contabilizan los avances por cada acción realizada.
En total son 5 acciones de las cuales en el primer trimestre se cumplió con las 2 primeras de identificacióin de las políticas y el plan de acción.
El avance reportado al mes de junio corresponde a las mesas de trabajo realizadas con cada una de las dependencias de la Alcaldía Mayor de Cartagena, responsables de liderar cada política: Atención al ciudadano, Oficina Asesora Jurídica y Planeación Distrital.</t>
  </si>
  <si>
    <t>Realizar asistencias técnicas para acompañar los equipos de las IEO y de la SED para sostenimiento  y mejora de los sistemas de gestión implementados  / certifcados</t>
  </si>
  <si>
    <t>Resistencia al cambio por parte de los rectores y líderes de procesos en el mantenimiento y mejora de los  Sistemas de Gestión</t>
  </si>
  <si>
    <t>Sensibilización y socialización de las ventajas del uso de herramientas brindadas por el sistema de gestión</t>
  </si>
  <si>
    <t>Proyección del Plan anual de Talleres y Asistencias Técnicas para acompañar IEO y la SED.
Asistencia Técnica realizada en las IEO: Madre Gabriela de San Martín, San Francisco de Asís y Soledad Román de Núñez; y, en la SED al proceso GEDCO. Cobertura Educativa.</t>
  </si>
  <si>
    <t xml:space="preserve">Asistencias Técnicas en las instituciones educativas San Francisco de Asís y Técnica de Pasacabllo: Tema: Auditoría Interna </t>
  </si>
  <si>
    <t>Apoyar realización de auditorías externas</t>
  </si>
  <si>
    <t>Posibilidad de Incumplir con las actividades por demoras en la recepción de la información solicitada</t>
  </si>
  <si>
    <t>Socialización previa con los responsables de entregar la información y seguimiento previo a las fechas de corte</t>
  </si>
  <si>
    <t>Se solicitaron las cotizaciones para auditorías externas y se iniciaron las asistencias técnicas en las IEO certificadas (Madre Gabriela de San Martín y  San Francisco de Asís), para acompañamiento del proceso de auditoría.</t>
  </si>
  <si>
    <t xml:space="preserve"> Auditoría externa realizada por la Institución Educativa: Madre Gabriela de San Martín</t>
  </si>
  <si>
    <t>Acciones y estrategias que permitan dinamizar el proceso de comunicaciones internas y externas de la SED</t>
  </si>
  <si>
    <t>Plan de trabajo proyectado para ajustar con ingreso de contratisas
Se solicitó información a líderes de proceso con corte a 31/12/2024, para confirmar o ajustar resultados reportados de los avances de los indicadores de la olítica pública educativa.</t>
  </si>
  <si>
    <t>Actividades de monitoreso y seguimiento a través de Mesas de trabajo realizadas con los procesos de la SED responsables de indicadores de la PPE</t>
  </si>
  <si>
    <t>Acciones para optimizar la Gestión documental de la SED</t>
  </si>
  <si>
    <t xml:space="preserve">Contratación de servicios profesionales-técnicos-apoyo / Arriendo / Suministro de materiales, insumos y mobiliario para el proceso archivístico </t>
  </si>
  <si>
    <t>Plan de trabajo proyectado para ajustar una vez se cuente con el personal de apoyo solicitado.</t>
  </si>
  <si>
    <t>Al finalizar el segundo trimestre se realizaron actividades de organización, clasificación y ubicación de las hojas de vida, por traslado a nueva sede en manga.</t>
  </si>
  <si>
    <t xml:space="preserve">Diseñar e implementar nueva estructura administrativa de la SED. 
</t>
  </si>
  <si>
    <t>Realizar diagnóstico de planta de personal Administrativa y de Docentes y Directvos Docentes de la SED</t>
  </si>
  <si>
    <t>229907400 Sistema de gestión actualizado</t>
  </si>
  <si>
    <t>Presupuesto desfinanciado para la operativización de la nueva estructura organizacional.</t>
  </si>
  <si>
    <t>Acompañamiento y socialización desde el inicio con los grupos sindicales, que apoyen la solicitud ante el Concejo Distrital</t>
  </si>
  <si>
    <t xml:space="preserve">NA </t>
  </si>
  <si>
    <t xml:space="preserve">
Diseñar e implementar nueva estructura administrativa de la SED. 
</t>
  </si>
  <si>
    <t>Elaborar estudio Técnico (Diseño -Arquitectura - Análisis financiero - Análisis de procesos - Propuesta de Estructura -  Definición de perfiles y necesidades de personal (Análisis de cargas de trabajo) -  Planta de personal propuesta - Manual de funciones y competencias laborales</t>
  </si>
  <si>
    <t>229907400  Informes de inspección vigilancia y control del sector educativo</t>
  </si>
  <si>
    <t>3,75%</t>
  </si>
  <si>
    <t>Identificación del plan de trabajo de acuerdo a los entregables del estudio técnico.</t>
  </si>
  <si>
    <t>Avances en diseño y estructura propuesta, para análisis y aprobación</t>
  </si>
  <si>
    <t xml:space="preserve">Presentar proyecto de reestructuración  administrativa de la SED </t>
  </si>
  <si>
    <t>Implementar nueva estructura administrativa de la SED</t>
  </si>
  <si>
    <t>Avance Proyecto Fortalecimiento Institucional de la Secretaría de Educación de Cartagena de Indias</t>
  </si>
  <si>
    <t>Fortalecimiento de la calidad del servicio educativo a través de la función de Inspección y Vigilancia en las instituciones educativas de  Cartagena de Indias</t>
  </si>
  <si>
    <t>Mejorar el sistema de inspección y vigilancia de la Secretaría de Educación del distrito de Cartagena</t>
  </si>
  <si>
    <t>Fortalecer las herramientas para el seguimiento y monitoreo del proceso de inspección y vigilancia</t>
  </si>
  <si>
    <t>Servicio de inspección, vigilancia y control del sector educativo</t>
  </si>
  <si>
    <t>Realizar diagnóstico del proceso
- Establecer el Plan para el fortalecimiento del proceso del proceso, de acuerdo con el diagnóstico y la normatividad vigente, entre otros
- Apoyar en las asesorías y asistencias técnicas administrativas y pedagógicas</t>
  </si>
  <si>
    <t>Todos</t>
  </si>
  <si>
    <t>OVIRIS CARABALLO</t>
  </si>
  <si>
    <t>No asignación de recursos para llevar a cabo el proyecto.</t>
  </si>
  <si>
    <t xml:space="preserve">. Realizar diagnóstico del proceso.
* Establecer el Plan para el fortalecimiento del proceso del proceso, de acuerdo con el diagnóstico y la normatividad vigente, entre otros.
* Apoyar en las asesorías y asistencias técnicas administrativas y pedagógicas.
</t>
  </si>
  <si>
    <t>Debido a reprogramación de los recursos para el año 2026, el proceso de Inspección y Vigilancia no ejecutó lo programado y trabajó, diseño e implemento el proyecto con Recursos propios y del SGP, igual con equipos y material preexistente.</t>
  </si>
  <si>
    <t>Realizar el diseño, implementación y puesta en marcha del sistema de información para el seguimiento y aseguramiento a la calidad del servicio
educativo a través del ejercicio de inspección, vigilancia y control</t>
  </si>
  <si>
    <t>Contratación de talento humano que no reúna los requisitos y la experiencia para mejorar el seguimiento y monitoreo del proceso de inspección y vigilancia.</t>
  </si>
  <si>
    <t>Realizar el diseño, implementación y puesta en marcha del sistema de información para el seguimiento y aseguramiento a la calidad del servicio educativo a través del ejercicio de inspección, vigilancia y control.</t>
  </si>
  <si>
    <t>Formación del talento humano de inspección y vigilancia</t>
  </si>
  <si>
    <t>El sistema de información no se realice con el rigor técnico requerido.</t>
  </si>
  <si>
    <t>Adquisición de equipos de Oficina de alto rendimiento (computadores, impresoras, escáner).</t>
  </si>
  <si>
    <t>Las actividades de formación del talento humano de Inspección y Vigilancia se refieren a las actividades de actualización recibidas por parte del MEN y otras entidades que luego se retroalimentaron y/o socializan con el talento humano de las Unaldes y sistematicamente con las comunidades educativas.</t>
  </si>
  <si>
    <t>Adquisición de equipos de Oficina de alto rendimiento (computadores, impresoras y escáner).</t>
  </si>
  <si>
    <t xml:space="preserve">Se reprogramará por la no ejecución presupuestal. </t>
  </si>
  <si>
    <t>Avance Proyecto Fortalecimiento de la calidad del servicio educativo a través de la función de Inspección y Vigilancia en las instituciones educativas de  Cartagena de Indias</t>
  </si>
  <si>
    <t>Mejoramiento del bienestar y protección de los funcionarios de la sed para contribuir a una mejor calidad de vida en el distrito de Cartagena de Indias.</t>
  </si>
  <si>
    <t>Motivar a los funcionarios de la Secretaría de Educación Distrital de Cartagena y aumentar su sentido de pertenencia institucional.</t>
  </si>
  <si>
    <t xml:space="preserve">Aumentar la cobertura y participación de los funcionarios de la SED en los programas de bienestar social y protección.
</t>
  </si>
  <si>
    <t>Servicios conexos a la prestación del servicio educativo oficial</t>
  </si>
  <si>
    <t>Realización de actividades educativas, culturales, recreativas y deportivas para los funcionarios y sus familias.</t>
  </si>
  <si>
    <t>229905601 
Sedes dotadas con dispositivos tecnológicos</t>
  </si>
  <si>
    <t>3 de febrero de 2025</t>
  </si>
  <si>
    <t>31 de diciembre de 2025</t>
  </si>
  <si>
    <t>Administrativos y financieros</t>
  </si>
  <si>
    <t>Se gestionaron recursos para el desarrollo del proyecto mediante AMC-OFI-0084461-2024.</t>
  </si>
  <si>
    <t>1,2,1,0,00-001 - ICLD</t>
  </si>
  <si>
    <t xml:space="preserve">
2,3,2201,0700,2024130010258</t>
  </si>
  <si>
    <t xml:space="preserve">Las actividades están programadas para junio y diciembre. </t>
  </si>
  <si>
    <t xml:space="preserve">Los juegos del magisterio están programados entre los meses de julio y octubre. Los encuentros docente y administrativo para el mes de diciembre. 
Se reportan 5 capacitaciones: salud mental para docentes y directivos docentes, Manejo del Estrés Laboral, Curso de Excel en convenio con el Sena, Evaluación del Desempeño Laboral y Mujer Maestra. </t>
  </si>
  <si>
    <t>Fortalecer las condiciones en el ambiente de trabajo que favorezcan la protección de los funcionarios, la promoción y prevención de riesgos laborales.</t>
  </si>
  <si>
    <t>Servicios de gestión del riesgo físico en estudiantes y docentes</t>
  </si>
  <si>
    <t>Implementar el plan de trabajo de Seguridad y Salud en el Trabajo.</t>
  </si>
  <si>
    <t>Establecer compromisos con las diferentes áreas transversales del proceso. Gestionar recursos financieros y trámites administrativos.</t>
  </si>
  <si>
    <t>Se realizaron 6 actividades con la participación de 250 funcionarios (docentes y administrativos)</t>
  </si>
  <si>
    <t xml:space="preserve">Se reportan 6 actividades del plan SST: visitas de campo, capacitaciones, asistencias técnicas para prevención de accidentalidad, inducción a profesionales univeritarios de las instituciones educativas. </t>
  </si>
  <si>
    <t>Actualizar e implementar el plan de bienestar, estímulos, incentivos y protección para los funcionarios del sector educativo del Distrito de Cartagena.</t>
  </si>
  <si>
    <t>Administrativos</t>
  </si>
  <si>
    <t>Establecer compromisos con las diferentes áreas transversales del proceso. Gestionar trámites administrativos.</t>
  </si>
  <si>
    <t>Se cumplió la capacitación programada en el mes de marzo. Se reconocieron auxilios de montura, funerario y educativos. La entrega del estímulo de permanencia esta programado entre junio y agosto.</t>
  </si>
  <si>
    <t>Durante este periodo se han cancelado 33 auxilios (educativos 9, lentes 16, funerarios 7 , boda 1) y 157 bonos escolares</t>
  </si>
  <si>
    <t>Avance Proyecto Mejoramiento del bienestar y protección de los funcionarios de la sed para contribuir a una mejor calidad de vida en el distrito de Cartagena de Indias.</t>
  </si>
  <si>
    <t>Fortalecimiento de las competencias Digitales mediante la integración de las TIC en los procesos de enseñanza aprendizaje de las Instituciones Educativas Oficiales de Cartagena de Indias</t>
  </si>
  <si>
    <t>Promover el desarrollo de competencias digitales a través de la articulación de las Tecnologías de las Información y las Comunicaciones con los procesos de enseñanza aprendizaje en las instituciones educativas oficiales del distrito de Cartagena.</t>
  </si>
  <si>
    <t xml:space="preserve">Establecer alianzas con el gobierno nacional, universidades y entidades privadas para fortalecer la infraestructura tecnológica y fomentar la apropiación de las TIC por parte de los docentes y la comunidad educativa en general.
</t>
  </si>
  <si>
    <t>Infraestructura educativa dotada</t>
  </si>
  <si>
    <t>Seleccionar y adquirir equipos tecnológicos necesarios (computadoras, proyectores, pizarras digitales, routers, etc.).</t>
  </si>
  <si>
    <t>220105001 Instituciones educativas asistidas técnicamente en innovación educativa</t>
  </si>
  <si>
    <t>DICKSON ACOSTA</t>
  </si>
  <si>
    <t>Falta de recursos para adquirir la infraestructura tecnológica necesaria para el proceso de enseñanza aprendizaje de los
estudiantes y para los procesos misionales y de apoyo en la Secretaría de Educación Distrital
(SED).</t>
  </si>
  <si>
    <t>Gestionar recursos para la adquisición de equipos tecnológicos
y fortalecimiento de sistemas de información.</t>
  </si>
  <si>
    <t>Adquisición de Equipos de computo para IEO y SED</t>
  </si>
  <si>
    <t>2.3.2201.0700.2024130010231</t>
  </si>
  <si>
    <t>Nos encontramos en la fase de incorporación de recursos para dar inicio a la actividad</t>
  </si>
  <si>
    <t>Actualmente, estamos gestionando los recursos necesarios para iniciar la actividad. Hemos articulado esfuerzos con aliados estratégicos, y se ha enviado solicitud de apoyo a la entidad Computadores para Educar y al Ministerio. Adicionalmente, se ha solicitado apoyo de otras dependencias de la Secretaría de Educación, con el propósito de alcanzar los objetivos planteados.</t>
  </si>
  <si>
    <t xml:space="preserve"> Adaptar las aulas físicas para integrar el equipamiento tecnológico (electricidad, mobiliario, seguridad).</t>
  </si>
  <si>
    <t>Prestación de Servicios para la apropiación de herramientas tecnológicas en las IEO del distrito de Cartagena</t>
  </si>
  <si>
    <t>Instalar y configurar el equipamiento adquirido.</t>
  </si>
  <si>
    <t>Prestación de Servicios para la instalación de herramientas tecnológicas en las IEO del distrito de Cartagena</t>
  </si>
  <si>
    <t xml:space="preserve">Implementar lineamientos que faciliten el desarrollo de estrategias mediadas a través de las TIC para el fomento de las competencias digitales en cada una de las instituciones educativas oficiales del Distrito de Cartagena.
</t>
  </si>
  <si>
    <t>Diseñar e implementar un programa de capacitación para docentes en el uso de tecnologías digitales y herramientas RTCi.</t>
  </si>
  <si>
    <t xml:space="preserve">220106904  Entidades o instituciones asistidas técnicamente en innovación educativa </t>
  </si>
  <si>
    <t>Prestación de Servicios para el apoyo de los procesos de apropiación en competencias digitales en las IEO del distrito de Cartagena</t>
  </si>
  <si>
    <t>Adquirir póliza de seguros para los equipos tecnológicos</t>
  </si>
  <si>
    <t>UNIDADE COMUNERA DE GOBIERNO N° 11</t>
  </si>
  <si>
    <t>Falta de recursos para la adquisición de Poliza para proteger las infraestructura técnologica en las I.E.O
(SED).</t>
  </si>
  <si>
    <t>Gestionar recursos para la contratación del personal de apoyo en Secretaría de Educación Distrital.</t>
  </si>
  <si>
    <t>Adquisición de pólizas de seguro para infraestructura tecnológica de las IEO</t>
  </si>
  <si>
    <t>Se realizó trasferencia de fondos a la I.E MADRE GABRIELA para la adquisición de póliza que ampara la infraestructura tecnológica de 10 I.E.O en la a través del CDP 25000728 y RP 3666.</t>
  </si>
  <si>
    <t>Adquirimos una póliza para asegurar la infraestructura tecnológica de 10 sedes educativas oficiales en el Distrito de Cartagena de Indias. Esta adquisición se respaldó con el Certificado de Disponibilidad Presupuestal (CDP) No. 25000728 y el Registro Presupuestal (RP) No. 3666.</t>
  </si>
  <si>
    <t>Servicio de accesibilidad a contenidos web para fines pedagógicos</t>
  </si>
  <si>
    <t xml:space="preserve"> Asegurar la disponibilidad de conexión a internet a las sedes educativas seleccionadas a beneficiar mediante contratos con proveedores de servicios de internet (ISP).</t>
  </si>
  <si>
    <t>UNIDADE COMUNERA DE GOBIERNO N° 1-15</t>
  </si>
  <si>
    <t>Falta de servicio de conectividad en las Instituciones Educativas Oficiales (IEO) y en los hogares de los estudiantes.</t>
  </si>
  <si>
    <t>Gestionar recursos para dar continuidad al servicio de Conectividad Escolar.</t>
  </si>
  <si>
    <t>Contratacion de Servicios de Internet para las sedes educativas oficiales del Distrito de Cartagena de Indias</t>
  </si>
  <si>
    <t>1.2.4.1.01-071 - SGP PRESTACION EDUCATIVO</t>
  </si>
  <si>
    <t>Nos encontramos en el procesos de contratación del servicio a través de la tienda virtual CDP 25000106</t>
  </si>
  <si>
    <t>Se llevó a cabo la contratación del servicio de internet para las sedes educativas, en el marco del programa de conectividad escolar del Ministerio de Educación. Dicha contratación se efectuó a través de la Orden de Compra No. 145400.</t>
  </si>
  <si>
    <t>Contratar personal para el apoyo, seguimiento y control de los proyectos tecnológicos implementados en las I.E.O y en la Secretaría de Educación</t>
  </si>
  <si>
    <t>Falta de recursos para la  contratación de personal de apoyo en la Secretaría de Educación Distrital
(SED).</t>
  </si>
  <si>
    <t>Prestación de Servicios para el apoyo de los procesos de apropiación de herramientas tecnológicas en las IEO del distrito de Cartagena</t>
  </si>
  <si>
    <t>Para brindar un mejor apoyo a la gestión de nuestro equipo, se realizó la contratación de dos profesionales. Esta iniciativa fue posible gracias a la financiación de los proyectos de cobertura educativa (fuente de inversión).
Contrato No. CD-SED-3410-2025
LINK:
https://community.secop.gov.co/Public/Tendering/OpportunityDetail/Index?noticeUID=CO1.NTC.7926153&amp;isFromPublicArea=True&amp;isModal=False
Contrato No. CD-SED-4321-2025
LINK:
https://community.secop.gov.co/Public/Tendering/OpportunityDetail/Index?noticeUID=CO1.NTC.8042717&amp;isFromPublicArea=True&amp;isModal=False</t>
  </si>
  <si>
    <t>Asegurar la difusión efectiva de la información del proyecto e interacción ciudadana a través de medios y canales de comunicación, utilizando estrategias de comunicación multicanal y plataformas digitales.</t>
  </si>
  <si>
    <t>Esta actividad no está prevista para la vigencia 2025.</t>
  </si>
  <si>
    <t>Contratar el servicio de administración especializada y soporte para los sistemas de información de las instituciones educativas oficiales y la secretaría de educación del Distrito de Cartagena.</t>
  </si>
  <si>
    <t>Falta de recursos para la  contratación especializada de apoyo en la Secretaría de Educación Distrital (SED).</t>
  </si>
  <si>
    <t>Gestionar recursos para la contratación espacializadapara apoyo de las plataformas técnologicas en la Secretaría de Educación Distrital.</t>
  </si>
  <si>
    <t>Prestación de Servicios especializada para el apoyo de las plataformas tecnológicas en las IEO del distrito de Cartagena</t>
  </si>
  <si>
    <t>Nos encontramos en el procesos de contratación del servicio a través del CDP 25000417</t>
  </si>
  <si>
    <r>
      <rPr>
        <sz val="11"/>
        <color rgb="FF000000"/>
        <rFont val="Aptos Narrow"/>
      </rPr>
      <t xml:space="preserve">Se contrató el servicio de administración especializada y soporte para los sistemas de información de las instituciones educativas oficiales y la Secretaría de Educación del Distrito de Cartagena. Esta contratación se formalizó mediante el Contrato No. CD-SED-055-2025.
LINK:
https://community.secop.gov.co/Public/Tendering/OpportunityDetail/Index?noticeUID=CO1.NTC.7973208&amp;isFromPublicArea=True&amp;isModal=False
</t>
    </r>
    <r>
      <rPr>
        <sz val="11"/>
        <color rgb="FFC00000"/>
        <rFont val="Aptos Narrow"/>
      </rPr>
      <t>Por error de digitación se tenía 5 en la programación para 2025. Realmente corresponde a 1, ya que solo es un contrato de administración especializada, pues solo hay una plataforma.</t>
    </r>
  </si>
  <si>
    <t>Servicios de asistencia técnica en innovación educativa en la
educación inicial, preescolar, básica y media</t>
  </si>
  <si>
    <t>Implementar programas de formación para docentes en metodologías innovadoras y uso de tecnologías en la enseñanza de ciencias.</t>
  </si>
  <si>
    <t>220104602  Instituciones educativas asistidas técnicamente en innovación educativa</t>
  </si>
  <si>
    <r>
      <rPr>
        <sz val="11"/>
        <color rgb="FF000000"/>
        <rFont val="Aptos Narrow"/>
      </rPr>
      <t xml:space="preserve">En colaboración con aliados estratégicos, hemos intervenido sedes educativas para formar a docentes en metodologías innovadoras y el uso de tecnologías en la enseñanza de ciencias.
</t>
    </r>
    <r>
      <rPr>
        <sz val="11"/>
        <color rgb="FFC00000"/>
        <rFont val="Aptos Narrow"/>
      </rPr>
      <t>Por error de digitación se tenía 5 en la programación para 2025. Son 25 IEO para asistencia en esta vigencia</t>
    </r>
  </si>
  <si>
    <t xml:space="preserve">Avance Proyecto Fortalecimiento de las competencias Digitales mediante la integración de las TIC en los procesos de enseñanza aprendizaje de las Instituciones Educativas </t>
  </si>
  <si>
    <t>En Formulacion</t>
  </si>
  <si>
    <t>SECRETARIA DE EDUCACION</t>
  </si>
  <si>
    <t>EN FORMULACIÓN</t>
  </si>
  <si>
    <t>REPORTE EJECUCION PRESUPUESTAL (COMPROMISOS)</t>
  </si>
  <si>
    <t xml:space="preserve">% EJECUCION COMPROMISOS </t>
  </si>
  <si>
    <t>REPORTE EJECUCION PRESUPUESTAL (OBLIGACIONES)</t>
  </si>
  <si>
    <t xml:space="preserve">% EJECUCION OBLIGACIONES </t>
  </si>
  <si>
    <t>Concepto</t>
  </si>
  <si>
    <t>Avance</t>
  </si>
  <si>
    <t>PROGRAMAS</t>
  </si>
  <si>
    <t>AVANCE ESTRATEGICO</t>
  </si>
  <si>
    <t>EJECUCIÓN PRESUPUESTAL</t>
  </si>
  <si>
    <t>Plan de Desarrollo al año 2025</t>
  </si>
  <si>
    <t>AÑO</t>
  </si>
  <si>
    <t>CUATRIENIO</t>
  </si>
  <si>
    <t>COMPROMISOS</t>
  </si>
  <si>
    <t>OBLIGACIONES</t>
  </si>
  <si>
    <t>Ejecución de Proyectos</t>
  </si>
  <si>
    <t>Ejecución Presupuestal por Compromisos</t>
  </si>
  <si>
    <t>Avanzando Desde El Comienzo</t>
  </si>
  <si>
    <t>Ejecución Presupuestal por Obligaciones</t>
  </si>
  <si>
    <t>Plan de Desarrollo al Cuatrienio</t>
  </si>
  <si>
    <t>Formación Y Cualificación De Docentes Y Directivos Docentes</t>
  </si>
  <si>
    <t>Avance junio</t>
  </si>
  <si>
    <t>Avance Físico Junio</t>
  </si>
  <si>
    <t>Ejecución Presupuestal (compromisos)</t>
  </si>
  <si>
    <t>Ejecución Presupuestal (obligaciones)</t>
  </si>
  <si>
    <t>PROYECTO</t>
  </si>
  <si>
    <t xml:space="preserve">APROPIACION INICIAL </t>
  </si>
  <si>
    <t>APROPIACION DEFINITIVA JUNIO</t>
  </si>
  <si>
    <t xml:space="preserve">Modalidad de selección </t>
  </si>
  <si>
    <t>Código</t>
  </si>
  <si>
    <t>Fuente de los recursos</t>
  </si>
  <si>
    <t>Solicitud de información a los Proveedores</t>
  </si>
  <si>
    <t>Presupuesto de entidad nacional</t>
  </si>
  <si>
    <t>Regalías</t>
  </si>
  <si>
    <t>Concurso de méritos con precalificación</t>
  </si>
  <si>
    <t>Recursos de crédito</t>
  </si>
  <si>
    <t>Selección Abreviada de Menor Cuantia sin Manifestacion de Interés</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</si>
  <si>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</si>
  <si>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</si>
  <si>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</si>
  <si>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</si>
  <si>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</si>
  <si>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</si>
  <si>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</si>
  <si>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</si>
  <si>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Atender con modelos educativos flexibles a tres mil seiscientos noventa (3.690) niños, niñas, adolescentes y jóvenes en extraedad, que se encuentran por fuera del sistema educativo oficial</t>
  </si>
  <si>
    <t>Desde que se articuló el trabajo con la Universidad del Sinú, se ha venido desarrollando una importante labor con ocho practicantes de ingeniería, quienes están apoyando el proceso de actualización de la información de infraestructura en cada una de las sedes educativas.
Estos practicantes realizan inspecciones técnicas en las sedes, verificando las condiciones mínimas requeridas para el funcionamiento adecuado de la infraestructura educativa. Esta información es clave para alimentar la plataforma CIER y obtener un primer diagnóstico que servirá como base para la formulación del Plan Maestro de Infraestructura Educativa, conforme al siguiente marco de referencia.En el marco del seguimiento al cumplimiento de la meta producto “Formular e implementar un (1) Plan Maestro de Infraestructura Educativa”, se presenta a continuación el desglose del avance correspondiente al 50% de su ejecución(lo que corresponde al proceso de formulación). Este avance está estructurado en componentes técnicos y operativos que reflejan las tareas desarrolladas durante el proceso de formulación del plan, distribuidos porcentualmente de la siguiente manera:
1. Alistamiento (12%)
Solicitud y revisión de propuestas técnicas: 10%
Designación del proponente responsable: 1%
Gestión del compromiso presupuestal: 1%
2. Trabajo de campo (15%)
Diagnóstico preliminar de las condiciones de infraestructura: 5%
Levantamiento técnico de información en sedes educativas: 5%
Registro fotográfico de las condiciones actuales: 5%
3. Procesamiento de datos (10,5%)
Sistematización, análisis y estructuración de la información recolectada en campo.
4. Documentación técnica (12,5%)
Elaboración de documentos técnicos e insumos necesarios para la estructuración del Plan Maestro.</t>
  </si>
  <si>
    <t>El proyecto de modernización de la infraestructura educativa ha sido actualizado gracias a la incorporación de nuevos recursos, destinados a mejorar la operatividad de las instituciones educativas. Este ajuste se está realizando con base en la meta de legalización de predios, como se informó anteriormente.
Actualmente, se encuentra en proceso la solicitud de disponibilidad presupuestal para llevar a cabo el avalúo comercial de los predios correspondientes a las instituciones Fe y Alegría y La Boquilla, lo cual es un paso fundamental para avanzar en la legalización y posterior intervención de estas sedes.</t>
  </si>
  <si>
    <t>Institución Educativa Programada para esta Vigencia: Colegio No. 4
De acuerdo con el informe de interventoría presentado, la obra presenta un avance del 52%, correspondiente a las fases de cimentación, estructura y mampostería. Esta construcción está siendo ejecutada por Findeter, con recursos provenientes del Ministerio de Vivienda.
En el mes de agosto se realizó la selección del nombre que identificará a esta nueva institución educativa, la cual se denominará Institución Educativa Cecilia Porras. Es motivo de orgullo que, dentro del marco del Macroproyecto Ciudad Bicentenario, se haya escogido por primera vez el nombre de una mujer para una institución educativa, rindiendo homenaje a una figura representativa del género literario de Gabriel García Márquez.
Actualmente, se encuentra en fase de proyecto la dotación de esta institución, y el proceso de adjudicación ya ha sido realizado.</t>
  </si>
  <si>
    <t>Proceso Adjudicado: LP-SED-001-2025
Ya fue adjudicado el proceso LP-SED-001-2025, correspondiente a la complementación, ajuste, elaboración de estudios y diseños definitivos, y ejecución de la obra de construcción y dotación de cinco nuevas instituciones educativas oficiales en distintas Unidades Comuneras de Gobierno del Distrito de Cartagena.
Este proyecto representa un avance significativo en el fortalecimiento de la infraestructura educativa del Distrito, y se ejecutará con recursos gestionados por la Secretaría de Educación Distrital. La información oficial del proceso puede consultarse en el siguiente enlace de la plataforma SECOP II:
🔗 Ver proceso en SECOP II</t>
  </si>
  <si>
    <t xml:space="preserve">IE 20 De Julio: Se amplio la cobertura entregando 8 Aulas, cocina  comedor 
IE San Bernardo: Se entregaron 3 aulas modulares 
IE Acisclo De Ávila: Se etregaron aulas, cocina comedor </t>
  </si>
  <si>
    <t>Las sedes a las cuales se les aplico mantenimiento a las areas de apendiasaje corresponden a las siguientes: 
Ntra Sra del Carmen
Fe y alegría Las Américas
Salim Bechara
Archipiélago de San Bernardo
Pies Descalzos
San José de Caño del Oro
Antonio Nariño sede Eduardo Santos Montejo
Arroyo Grande
Ternera 
Rafael Nuñez Sede  Simon J Velez
Mercedes Abrego
Mercedes Abrego Sede Medellin
Soledad Acosta De Samper
Normal Superior
Soledad Roman De Nuñez
Pedro Romero Pedro Cuadro (Para Atender Población Estudiantil De Sede  La Victoria)
Bayunca Sede Ceibal
Manuela Beltran Sede Hijos Del Chofer
Promocion Social Ppal
Manzanillo Del Mar
I.E. Nueva Esperanza De Arroyo Grande Sede Ana Utria: Adecuación Y Mejoramiento Comedor Y Cocina 
I.E. Arroyo De Piedra Sede Punta Canoa: Adecuación Y Mejoramiento Comedor</t>
  </si>
  <si>
    <t>se registra un avance del 15,4% o ,154 correspondiente a la inspección técnica de 32 sedes educativas(es decir 10 sedes visitadas en este trimestre)  de un total de 207 establecidas en el cronograma. A partir de estas visitas, se están consolidando los informes técnicos individuales que servirán como insumo base para la formulación del plan. Este proceso incluye la identificación de riesgos estructurales y no estructurales, así como la evaluación de condiciones de accesibilidad y evacuación, lo cual permitirá establecer estrategias diferenciadas de mitigación y respuesta ante emergencias, ajustadas a las condiciones particulares de cada sede.</t>
  </si>
  <si>
    <t>Avances en la implementación de energías renovables en las IEO
Se ha venido articulando con diferentes dependencias de la Alcaldía Distrital para el desarrollo de un proyecto de energías renovables en varias sedes educativas, liderado por la ingeniera Liliana, adscrita a la Secretaría de Infraestructura. Actualmente, se están trabajando dos diseños principales:
Granja solar en la Institución Educativa de Bayunca, que busca aprovechar el espacio disponible para instalar un sistema fotovoltaico de generación de energía.
Instalación de paneles solares en otras sedes educativas que cuentan con áreas suficientes en metros cuadrados para la ubicación de los equipos, con el objetivo de contribuir al ahorro energético y la sostenibilidad ambiental.
Como parte del proceso técnico, se realizó un análisis de las facturas de energía de varias instituciones educativas, con el fin de calcular el promedio de consumo eléctrico (voltaje) por sede. Este estudio permitió identificar cuáles instituciones presentan mayor demanda energética, lo que facilita priorizar las intervenciones y optimizar el impacto del proyecto.</t>
  </si>
  <si>
    <t>Dotación de mobiliario escolar en instituciones educativas oficiales
A la fecha, se ha realizado la entrega de mobiliario escolar en varias instituciones educativas del Distrito, como parte del compromiso con el mejoramiento de las condiciones de aprendizaje:
En la Institución Educativa Bertha de Gedeón, se dotaron 10 aulas, cada una con 40 sillas universitarias, beneficiando a estudiantes de básica y media.
En la Institución Educativa 20 de Julio, se entregó mobiliario para 7 aulas de secundaria, fortaleciendo los espacios pedagógicos.
Se realizó la orden de compra N.° 150183 para la dotación completa de mobiliario escolar en la Institución Educativa Tierra Baja, actualmente en proceso de ejecución.
Estas acciones contribuyen significativamente al fortalecimiento de la infraestructura educativa y al bienestar de los estudiantes.</t>
  </si>
  <si>
    <t xml:space="preserve">El equipo se encuentra contratado en su totalidad.  Actividad al 100%                                              </t>
  </si>
  <si>
    <t>Se diseño ruta que permita la ejecución de cada una de las actividades programdas durante la vigencia. Actividad al 100%</t>
  </si>
  <si>
    <r>
      <t xml:space="preserve">Se inicio con la caracterización de la  población de primera infancia, la cual permitira alimentar el estudio de insuficiencia . A fecha del presente informe se tienen un avance del 30%.
 </t>
    </r>
    <r>
      <rPr>
        <b/>
        <sz val="11"/>
        <rFont val="Arial"/>
        <family val="2"/>
      </rPr>
      <t>Anexo:</t>
    </r>
    <r>
      <rPr>
        <sz val="11"/>
        <rFont val="Arial"/>
        <family val="2"/>
      </rPr>
      <t xml:space="preserve"> Borrador de caracterización</t>
    </r>
  </si>
  <si>
    <r>
      <t xml:space="preserve">Se realizo analisis de la base de datos de candidatos a transitar en la vigencia 2026, la cual permite identiifcar las niñas y niños que son candidatos a transitar en la vigencia.   
</t>
    </r>
    <r>
      <rPr>
        <b/>
        <sz val="11"/>
        <rFont val="Arial"/>
        <family val="2"/>
      </rPr>
      <t xml:space="preserve">Anexo: </t>
    </r>
    <r>
      <rPr>
        <sz val="11"/>
        <rFont val="Arial"/>
        <family val="2"/>
      </rPr>
      <t>Base de datos candidatos a transitar.</t>
    </r>
  </si>
  <si>
    <r>
      <t xml:space="preserve">Para el presente informe se han realizado asitencia técnica en las 25 IEO focalizadas para la vigencia 2025.  Estas Instituciones se seguiran acompañando durante el año en curso.
</t>
    </r>
    <r>
      <rPr>
        <b/>
        <sz val="11"/>
        <rFont val="Arial"/>
        <family val="2"/>
      </rPr>
      <t>Anexo:</t>
    </r>
    <r>
      <rPr>
        <sz val="11"/>
        <rFont val="Arial"/>
        <family val="2"/>
      </rPr>
      <t xml:space="preserve"> Actas de Visitas </t>
    </r>
  </si>
  <si>
    <t>Se relaciona el seguimiento a matricula, donde se da cuenta de la información  con la gestión de la cobertura. Se realizo seguimeinto a matricula en las IEO focalizadas. A lo largo del año en curso se seguiran haciendo seguimientos.</t>
  </si>
  <si>
    <r>
      <t xml:space="preserve">Se dio inicio al proceso de inscripción en las IEO, haciendo difusión del mismo en las redes sociales de la secretaría de educación, adicionalmente se han llevado a cabo ferias de servicio promoviendo el tránsito armónico de niñas y niños en las Instituciones contando con invitados de las unidades de servicio del ICBF. 
</t>
    </r>
    <r>
      <rPr>
        <b/>
        <sz val="11"/>
        <rFont val="Arial"/>
        <family val="2"/>
      </rPr>
      <t xml:space="preserve">Anexo: </t>
    </r>
    <r>
      <rPr>
        <sz val="11"/>
        <rFont val="Arial"/>
        <family val="2"/>
      </rPr>
      <t>publicidad y</t>
    </r>
    <r>
      <rPr>
        <b/>
        <sz val="11"/>
        <rFont val="Arial"/>
        <family val="2"/>
      </rPr>
      <t xml:space="preserve"> </t>
    </r>
    <r>
      <rPr>
        <sz val="11"/>
        <rFont val="Arial"/>
        <family val="2"/>
      </rPr>
      <t xml:space="preserve"> fotos de las ferias de servicios.</t>
    </r>
  </si>
  <si>
    <r>
      <t xml:space="preserve">Se realizo transferencia de conocimiento a rectores, directivos docentes y equipo psicosociales de las IEO focalizadas para la vigencia 2025. 
 </t>
    </r>
    <r>
      <rPr>
        <b/>
        <sz val="11"/>
        <rFont val="Arial"/>
        <family val="2"/>
      </rPr>
      <t>Anexo:</t>
    </r>
    <r>
      <rPr>
        <sz val="11"/>
        <rFont val="Arial"/>
        <family val="2"/>
      </rPr>
      <t xml:space="preserve"> Listados de asistencia y fotos de la actividad.</t>
    </r>
  </si>
  <si>
    <t>Se realizo seguimeinto a los planes RIA  en las IEO focalizadas para la vigencia.</t>
  </si>
  <si>
    <t xml:space="preserve">El proceso de Gestión de la Cobertura está organizado por 6 Hitos de cumplimiento, así: 1. Consolidación de matrícula, 2. Resolución de cobertura, 3. Proyección de cupos, 4. Estudio de insuficiencia, 5. Banco de oferentes, 6.Plan anual de contratación,
A la fecha se dio cumplimiento conforme lo planeado al Hito 1,2,3 y avances del item 4 con la consolidación de la información para finalizar la construcción del Estudio de Insuficienca, lo que  que equivale al 60% del cumplimiento de la meta y 100% de lo planeado en evaluación de IQ.
Anexo 1: Circular proyección de cupos </t>
  </si>
  <si>
    <t>Durante el presente mes, mediante la Circular AMC-CIR-001111-2025 del 16 de septiembre de 2025, se solicitó a todas las dependencias de la Secretaría los insumos requeridos para el Estudio de Insuficiencia y Limitaciones 2025-2026, cuya entrega al MEN está prevista para el 31 de octubre de 2025.</t>
  </si>
  <si>
    <t>Respecto al Banco de Oferentes, este se actualiza cada tres años conforme al Decreto 1851 de 2015. La última actualización se realizó en 2024.</t>
  </si>
  <si>
    <t xml:space="preserve">A la fecha se logró la suscripción 49.517 cupos, a traves de la suscripción de 54 contratos. distribuidos de la siguiente manera:
Banco de oferentes: 24.299 estudiantes, a traves de 46 contratos, que representan 46 instituciones educativas.
Confesiones releigiosas: 25.218, estudiantes, a traves de 8 contratos, que representan 16 instituciones educativas.
Anexo: Entregados en el trimestre anterior </t>
  </si>
  <si>
    <t>Se contrató la póliza de seguro estudiantil con la Compañía de Seguros de Vida Aurora S.A., para la cobertura de 191.799 estudiantes en el período comprendido entre el 15 de agosto de 2025 y el 15 de agosto de 2026.</t>
  </si>
  <si>
    <t xml:space="preserve">Nos encontramos en un 60% de avance de la auditoria para la radicación del segundo pago </t>
  </si>
  <si>
    <t>Se encuentra en implementación la estrategia de comunicación denominada “Matriculatón”, orientada a garantizar que un mayor número de niños y niñas formalicen su matrícula conforme a lo establecido en el calendario escolar.</t>
  </si>
  <si>
    <r>
      <t xml:space="preserve">Se ha venido realizando actualizaciones de los ciclos de menú, aprobación de intercambios y acompañamientos a las IEO en temas de Política Pública de Ambientes saludables.       
En cuanto a Focalización se ha realizado el acompañamiento a las IE para la actualización en la plataforma SIMAT de los estudiantes beneficiarios del Programa.
El equipo de Calidad realizó acompañamiento al componente financiero en el inventario de los utensilios, menaje y mobiliario de las unidades aplicativas (comedor-cocina).
</t>
    </r>
    <r>
      <rPr>
        <b/>
        <sz val="11"/>
        <rFont val="Arial"/>
        <family val="2"/>
      </rPr>
      <t xml:space="preserve">Anexos: </t>
    </r>
    <r>
      <rPr>
        <sz val="11"/>
        <rFont val="Arial"/>
        <family val="2"/>
      </rPr>
      <t xml:space="preserve">
* Solicitud de intercambio de ciclos de menú
* Excel de focalización del trimestre, extraído de SIMAT</t>
    </r>
  </si>
  <si>
    <r>
      <t xml:space="preserve">Se evidencia visitas a las diferentes IEO, en cuanto a la inocuidad y calidad de los alimentos. Se cargaron los informes de supervisión en la plataforma SECOP II. 
</t>
    </r>
    <r>
      <rPr>
        <b/>
        <sz val="11"/>
        <rFont val="Arial"/>
        <family val="2"/>
      </rPr>
      <t>Anexos:</t>
    </r>
    <r>
      <rPr>
        <sz val="11"/>
        <rFont val="Arial"/>
        <family val="2"/>
      </rPr>
      <t xml:space="preserve">
* Informes de supervisión</t>
    </r>
  </si>
  <si>
    <t>Se realizó el segundo Comité Territorial de Planeación del programa de alimentación escolar - el acta se encuentra para revisión.
Teniendo en cuenta que la población rural e insular tiene poca afluencia a los diferentes nespacios de participación ciudadana,  se realizó capacitación de los Comités de Alimentación Escolar -CAES,  en la unalde rural e insular.
Anexos:
* Acta 2do Comité Territorial de Planeación
* Video Capacitación CAES en zona insular</t>
  </si>
  <si>
    <r>
      <t xml:space="preserve">Se evidencia actividades de entrega de complementos por equipo PAE, en varias instituciones. 
</t>
    </r>
    <r>
      <rPr>
        <b/>
        <sz val="11"/>
        <rFont val="Arial"/>
        <family val="2"/>
      </rPr>
      <t>Anexos:</t>
    </r>
    <r>
      <rPr>
        <sz val="11"/>
        <rFont val="Arial"/>
        <family val="2"/>
      </rPr>
      <t xml:space="preserve">
* Certificados de entregade complementos</t>
    </r>
  </si>
  <si>
    <r>
      <t xml:space="preserve">Se evidencia visibilidad en las redes de la gestion realizada por el equipo PAE, como parte de la  estrategia de comunicaciones.
</t>
    </r>
    <r>
      <rPr>
        <b/>
        <sz val="11"/>
        <rFont val="Arial"/>
        <family val="2"/>
      </rPr>
      <t>Anexo link:</t>
    </r>
    <r>
      <rPr>
        <sz val="11"/>
        <rFont val="Arial"/>
        <family val="2"/>
      </rPr>
      <t xml:space="preserve">  https://www.instagram.com/reel/DN6noSZAJlv/?igsh=enB0aXE0emwxeXlv             
https://www.instagram.com/reel/DNy4whNwPBw/?igsh=MXZtYnJ4bXFiY3BmeQ==            
             </t>
    </r>
  </si>
  <si>
    <r>
      <t xml:space="preserve">Se aperturaron tres nuevas Unidades Aplicativas (cocina - comedor), esto quiere decir que pasaron de Ración Industrializada RI , para Ración Alimento Preparado en Sitio (RPS).
</t>
    </r>
    <r>
      <rPr>
        <b/>
        <sz val="11"/>
        <rFont val="Arial"/>
        <family val="2"/>
      </rPr>
      <t>Anexo:</t>
    </r>
    <r>
      <rPr>
        <sz val="11"/>
        <rFont val="Arial"/>
        <family val="2"/>
      </rPr>
      <t xml:space="preserve">
Actas de apertura</t>
    </r>
  </si>
  <si>
    <t xml:space="preserve">Se tramitan cuentas del operador de transporte escolar de acuerdo a la ejecución de la orden de compra 141184 correspondiente al periodo de junio.
Se hacen 3 adiciones a la orden de compra 141184 para garantizar la continuidad de la prestación del servicio público de transporte escolar en las IEO focalizadas, se expidieron los CDP cdp_25001776, cdp_25001823, cdp_25001825, cdp_25001949  y RP 8661 y 8741, 8891, 8892, 9412 y trámite de nuevo proceso de contratación cdp_25001969 y RP 10969 y se suscribe la orden de compra 150540 con objeto de prestacion de servicio de transporte escolar.
Cabe resaltar que del trabajo conjunto del equipo de la Secretaria de Educación desde Despacho con el área administrativa y financiera junto con cobertura educativa se logró la gestión del recurso y adelantar todos los procesos administrativos y contractuales para asegurar la continuidad del servicio de transporte escolar a los estudiantes focalizados por todo el calendario escolar, favoreciendo la permanencia de éstos en el sistema educativo. 
</t>
  </si>
  <si>
    <t>Se hace seguimiento a la implementación del programa de Jornada Escolar Complementaria por parte de las cajas comfenalco y comfamiliar en las Instituciones Educativas focalizadas.</t>
  </si>
  <si>
    <t>Se emitió RP 9041 con objeto prestación de servicios profesionales en la dirección de cobertura educativa de la secretaria de educación dentro del proyecto todos por la permanencia en Cartagena De Indias.</t>
  </si>
  <si>
    <t>Se avanza en las transferencias de orientaciones a las Instituciones Educativas en la linea de la implementación de los planes institucionales de permanencia escolar, haciendo enfasis en la caracterización, focalización e implementación de estrategias de permanencia.</t>
  </si>
  <si>
    <t xml:space="preserve">Se avanza en las asistencias técnicas en las Instituciones Educativas para la construcción de planes institucionales de permanencia escolar. </t>
  </si>
  <si>
    <t>Se está en etapa preparatoria de la convocatoria de aliados para las ferias de servicio de atención integral a la niñez.</t>
  </si>
  <si>
    <t>Se diseño la estrategia de bsuqueda activa que requiere elementos comunicativos (perifoneo, voz a voz) para promover el acceso y la permanencia escolar.</t>
  </si>
  <si>
    <t>SE CONTRATO ADICIONAL Y SE ESTA HACIENDO EL PROCESO HASTA 31/12/2025</t>
  </si>
  <si>
    <t>TENEMOS ADICIONAL PARA 15 DIAS</t>
  </si>
  <si>
    <t>En el periodo se realizó la entrega oportuna de la nómina, cancelándose los meses de julio a spetimbre 15 de 2025 la suma de $113.666.119.617</t>
  </si>
  <si>
    <t>Se realizó el reconocimiento de viaticos a 7 fuincionarios de la Secretaría de Educación Distrital, para asistir a actividades de formación</t>
  </si>
  <si>
    <t>A 15 de septiembre se han realizado 133 examenes medicos ocupacionales a personal administrativo</t>
  </si>
  <si>
    <t>En el periodo se realizó la entrega oportuna de la nómina de la planta temporal de doble jornada, cancelándose a corte de septiembre 15 de 2025 la suma de $289.737.554</t>
  </si>
  <si>
    <t>A corte de 15 de septiembre se  cuenta con 9  unidades de apoyo: Unidad de Apoyo Especializada oferta bilingüe, para atención poblaciión con discapacidad Unidad de Apoyo Aula Hospitalaria, Unidad de Docentes de Apoyo pedagógico, Unidad de apoyo talentos excepcionales, unidad Lider de apoyo, Unidad de apoyo 1 y  rural, unidad de apoyo localidad 2. Unidad de apoyo localidad 3, unidad de apoyo domiciliaria.</t>
  </si>
  <si>
    <t xml:space="preserve">A corte de 15 de Septiembre secuenta con 257 maestros que pertenecen a la RED DISTRITAL DE MAESTROS SABERES QUE TRANSFORMAN </t>
  </si>
  <si>
    <t>Se implementa el plan de asistencia tecnica en 56 EE con oferta de educación inclusiva focalizados.  Las ofertas definidas son: Domiciliaria, Hospitalaria, General, Bilingüe Bicultural, para discapacidad visual, talentos excepcionales.  Instituciones Educativas: IE juan Jose Nieto, Playas de Acapulco;soledad Román de Núñez, Ciudad de tunja, Maria Auxiliadora, Tecnica Pasacaballo, Santana, Ararca, Jose María Cordoba, 20 de Julio, Villa de Aranjuez, Fulgencio Lequerica, Fredonia, Fe y Alegria, Ambientalista, Gabriel García marquez, puerto Rey, boquilla, Manzanillo del Mar, Bayunca, Nuevo Bosque, Inem, Fernandez Baena, San Lucas, Fernando de la Vega, Nuestro Esfuerzo,  Milagrosa, Santa María, Ternera, Jorge Artel, Antonia Santos, San felipe Neri, San Juan de Damasco, Camilo Torres, Libano, Pontezuela, Arroyo Grande, Arroyo de Piedra, Tierra Baja, Liceo de Bolívar, Olga Gonzalez Arraut, Madre Gabriela San Martín, Clemente Manuel Zabala, Caño del Oro, Rafael Núñez, Normal Superior, Mercedes Abrego, soledad Acosta, Antonio Nariño.</t>
  </si>
  <si>
    <t xml:space="preserve">A corte de 15 de septiembre se realiza formación en LSC a familias de estudiantes sordos. </t>
  </si>
  <si>
    <t xml:space="preserve">A corte de 15 de Septiembre se cuenta con 3 aulas hospitalarias en: Clinica Blas de Lezo, Clinica la misericordia, Hospital infantil napoleon franco Pareja, se atienden estudiantes en otras instituciones como Funvivir con el apoyo de Aula Malu y la universidad Distrital. </t>
  </si>
  <si>
    <t xml:space="preserve">A corte 15 de septiembre se realiza alistamiento para la conmemoración de la Semana Internacional de la persona Sorda, Baston Blanco, V enciuentro de docentes de apoyo. </t>
  </si>
  <si>
    <t xml:space="preserve">A corte de 15 de septiembre se cuenta con 24 establecimientos focalizados para la atención educativa a la población  con talentos excepcionales. Se inicia la construcción de la ruta. </t>
  </si>
  <si>
    <t xml:space="preserve">Se han adelantado los 3 ciclos de asistencia tecnica programadas. </t>
  </si>
  <si>
    <t xml:space="preserve">Se reprogramó esta actividad debido a que la dotación se proyectó con la financiacion de la cooperación, ya que los recursos eran insuficientes para tal fin. A la fecha se ha logrado dotar 4 aulas con la ayuda de Israaid. </t>
  </si>
  <si>
    <t>Se cuenta con la planta temporal de docentes que se proyectó ( 16 docentes)</t>
  </si>
  <si>
    <t>Continuamos con dos unidades moviles; una conformada por docentes en planta temporal y otra por los profesionales de apoyo (5)</t>
  </si>
  <si>
    <t xml:space="preserve">El proceso de AT incluye la formacion inicial de los profesionales en plataformas para el monitoreo  de la desersion escolar. La actividad se encuentra en alistamiento. </t>
  </si>
  <si>
    <t xml:space="preserve">El proyecto se encuentra en etapa de aplicación de instrumento de caracterización. </t>
  </si>
  <si>
    <t xml:space="preserve">Se adelantó mesa de trabajo con profesionales de Inspección y vigilancia para la apertura de aulas. Se proyecta elaboración de oficio </t>
  </si>
  <si>
    <t xml:space="preserve">Se adelantó mesa de trabajo con la agencia de Empleos comfenalco con el proposito de mejorar capacidad de respuesta para jovenes y adultos en temas laborales. </t>
  </si>
  <si>
    <t>Se ha hecho la contratación  de Unidades Moviles conformada con profesionales del equipo psicosocial y pedagogico incluido la planta temporal. A la fecha se cuenta con una planta temporal de 15 docentes y 7 profesionales de apoyo quienes desarrollan AT en las I.E que cuentan con la oferta para jovenes y adultos: I.E OLGA GONZALEZ ARRAUT, I.E NUEVO BOSQUE, I.E SOLEDAD ROMAN DE NUÑEZ, I.E CIUDAD DE TUNJA, I.E FRANCISCO DE PAULA SANTANDER, I.E MARIA REINA, I.E OMAIRA SANCHEZ GARZON, I.E REPUBLICA DEL LIBANO, I.E SAN FELIPE NERI, I.E CAMILO TORRES DEL POZON, I.E DE FREDONIA, I.E LA LIBERTAD, I.E LUIS C GALAN SARMIENTO, I.E NUESTRO ESFUERZO, I.E VALORES UNIDOS, I.E VILLA ESTRELLA, I.E HIJOS DE MARIA, I.E MADRE GABRIELA DE SAN MARTIN, I.E 20 DE JULIO, I.E SAN FRANCISCO DE ASIS, I.E BERTHA GEDEON DE BALADI, I.E JOHN F KENNEDY, I.E JOSE MANUEL RODRIGUEZ TORICES, I.E JUAN JOSE NIETO, I.E AMBIENTALISTA DE CARTAGENA, I.E MARIA CANO, I.E MANUELA VERGARA DE CURI, I.E ARROYO DE PIEDRA, I.E DE BAYUNCA, I.E DE LA BOQUILLA, I.E DE PONTEZUELA, I.E NUEVA ESPERANZA ARROYO GRANDE, I.E PUERTO REY, I. ETNOEDUCATIVA DE SANTA ANA, I.E DE ARARCA, I.E DE TIERRA BOMBA, INSTITUCIÓN ETNOEDUCATIVA ACISCLO DE AVILA TORRES, I.E JOSE MARIA CORDOBA DE PASACABALLOS, I.E ANTONIA SANTOS, I.E JOSE DE LA VEGA, I.E CORAZON DE MARIA, I.E LICEO DE BOLIVAR</t>
  </si>
  <si>
    <t xml:space="preserve">Se ha hecho la contratación  de Unidades Moviles conformada con profesionales del equipo psicosocial y pedagogico incluido la planta temporal. A la fecha se cuenta con una planta temporal de 15 docentes y 7 profesionales de apoyo </t>
  </si>
  <si>
    <t xml:space="preserve">Se recibió apoyo por parte del equipo de comunicaciones para la elaboracion de video y conmemoración del dia de la alfabetización. </t>
  </si>
  <si>
    <t>Se adelanta proceso de formación de alfabetizacion para jovenes y adultos. Se ajusto la programacion debido a que la formación en ciclo I (Alfabetización) se realiza  una vez durante la vigencia. Consultado con Planeacion Distrital</t>
  </si>
  <si>
    <t xml:space="preserve">Se propuso la reprogramacion de la actividad. </t>
  </si>
  <si>
    <t xml:space="preserve">
1. Organización y participación en el Desfile tradicional del 20 de julio versión 2025 donde con  57 Bandas conformadas por 4.208 niños  
Asistencia técnica a  30 Instituciones Educativas en el ajuste y fortalecimiento de proyectos pedagógicos transversales:  INSTITUCIÓN EDUCATIVA MARIA AUXILIADORA
INSTITUCIÓN EDUCATIVA RAFAEL NUÑEZ
INSTITUCIÓN EDUCATIVA NUEVO BOSQUE
INSTITUCIÓN EDUCATIVA MADRE LAURA
INSTITUCIÓN EDUCATIVA LICEO DE BOLÍVAR
INSTITUCIÓN EDUCATIVA ARROYO DE PIEDRA
INSTITUCIÓN EDUCATIVA NUESTRA SEÑORA DEL CARMEN
INSTITUCIÓN EDUCATIVA MADRE GABRIELA DE SAN MARTIN
INSTITUCIÓN EDUCATIVA PEDRO ROMERO
INSTITUCIÓN EDUCATIVA VALORES UNIDOS
INSTITUCIÓN EDUCATIVA NUESTRO ESFUERZO
INSTITUCIÓN EDUCATIVA LAS GAVIOTAS
INSTITUCIÓN EDUCATIVA POLITÉCNICO DEL POZÓN
INSTITUCIÓN EDUCATIVA GABRIEL GARCIA MARQUEZ
INSTITUCIÓN EDUCATIVA REPÚBLICA DE ARGENTINA
INSTITUCIÓN EDUCATIVA BERTHA GEDEON DE BALADI
INSTITUCIÓN EDUCATIVA MARÍA CANO
INSTITUCIÓN EDUCATIVA SOLEDAD ACOSTA DE SAMPER
INSTITUCIÓN EDUCATIVA FE Y ALEGRIA EL PROGRESO
INSTITUCIÓN EDUCATIVA JOSE MARIA CORDOBA DE PASACABALLOS
INSTITUCIÓN EDUCATIVA DE LETICIA
INSTITUCIÓN EDUCATIVA PROMOCION SOCIAL
INSTITUCIÓN EDUCATIVA VILLA ESTRELLA
INSTITUCIÓN EDUCATIVA SAN JOSE DE CAÑO DEL ORO
INSTITUCIÓN EDUCATIVA TERNERA
INSTITUCIÓN EDUCATIVA MANUELA VERGARA DE CURI
INSTITUCIÓN EDUCATIVA FOCO ROJO
INSTITUCIÓN EDUCATIVA SAN JUAN DE DAMASCO
INSTITUCIÓN EDUCATIVA MANUELA BELTRAN
INSTITUCIÓN EDUCATIVA FERNANDO DE LA VEGA
</t>
  </si>
  <si>
    <t>En la actualidad, la Secretaría de Educación de Cartagena se encuentra adelantando los trámites administrativos reglamentarios para efectuar la transferencia de recursos a las 80 instituciones educativas inscritas en la versión 2025 del Festival Jorge García Usta  y desfile en homenaje a los herues de independencia.</t>
  </si>
  <si>
    <t xml:space="preserve">
En alianza con la Escuela de gobierno se realizó el Desarrollo del curso – concurso; Voces de la Cartageneidad – concurso de conocimientos sobre Historia de Cartagena y fortalecimiento de habilidades como la Oratoria. Con la participación de 63 instituciones educativas.
Bases y términos y condiciones del Concurso: 
https://www.cartagena.gov.co/sites/default/files/2025-07/TERMINOS%20Y%20CONDICIONES%20DE%20PARTICIPACI%C3%93N%20EN%20LA%20PRUEBA%20CALIFICATORIA%20DE%20ORATORIA_0001.pdf
En el marco del programa “Cartageneidad con orgullo y esplendor”, la Escuela de Gobierno y Liderazgo, en articulación con la Escuela Taller Cartagena de Indias, el Museo Histórico de Cartagena de Indias y la Secretaría de Educación Distrital, llevó a cabo las fases I y II de la estrategia integral de formación SOY CARTAGENA.
Esta estrategia tuvo como objetivo fortalecer en docentes y directivos el conocimiento histórico, la valoración del patrimonio y la implementación de estrategias pedagógicas creativas, con el fin de promover en sus estudiantes la identidad cultural y el sentido de pertenencia hacia la ciudad.
*Articulación interinstitucional con el Ministerio de las Culturas, las artes y los saberes, con el objetivo de vincular a 7 docentes de las siguientes instituciones  INSTITUCIÓN ETNOEDUCATIVA ANA MARIA VELEZ DE TRUJILLO, INSTITUCIÓN EDUCATIVA VILLA ESTRELLA, INSTITUCIÓN EDUCATIVA REPUBLICA DE ARGENTINA, INSTITUCIÓN EDUCATIVA SOLEDAD ACOSTA DE SAMPER, INSTITUCIÓN EDUCATIVA SALIM BECHARA, INSTITUCIÓN EDUCATIVA SAN JOSÉ DE CAÑO DEL ORO, INSTITUCIÓN EDUCATIVA DE BAYUNCA, en el proyecto de Formación en Educación Artística y Cultural 2025, impartido por el ministerio, que tiene como objetivo ampliar el repertorio pedagógico de los educadores artísticos. Concretar estrategias didácticas pertinentes en el campo artístico y cultural.  Problematizar las concepciones actuales de enseñanza y aprendizaje y promover innovaciones educativas en el ámbito de las artes y los procesos culturales.  * Por otra parte se realizó articulación con el IPCC y la Red de Museos de Cartagena y Bolivar, con el objetivo de entender a los museos como espacios 
 que cumplen una función clave en la educación patrimonial, por ello se realizaran mesas de trabajo con rectores de instituciones educativas oficiales y privadas, durante la jornada se dará a conocer la oferta educativa y cultural de la Red de Museos de Cartagena y Bolívar, como espacios fundamentales que trascienden las aulas y se convierten en escenarios vivos de aprendizaje, donde se conectan el conocimiento, la historia, la memoria y la identidad cultural de nuestra región.</t>
  </si>
  <si>
    <t xml:space="preserve">Asistencia técnica en conocimiento ecocisistema manglar, caños y lagunas con 8 institucion educativas:
1VALORES UNIDOS
2 NUESTRO ESFUERZO
3NUEVO BOSQUE
4ANTONIA SANTOS
5 RAFAEL NUÑEZ
6CLEMENTE MANUEL ZABAL
7 SAN LUCAS
8 SANTA MARIA
</t>
  </si>
  <si>
    <t xml:space="preserve">Asistencia técnica en  Actualizaciones de planes de gestión de riesgos escolares con acompañamiento de profesionales del equipo de calidad educativay FUNDIFAVA
1 14 de Febrero
2 Camilo Torres
3 Fe y Alegría El Progreso
4 Fredonia
5 Fulgencio Lequerica
6 Hijos de María
7 La Libertad
8 Madre Gabriela
9 Nuestro Esfuerzo
10 Seminario
11 Valores Unidos
12 Villa Estrella
</t>
  </si>
  <si>
    <t xml:space="preserve">19 IEO atendidas en Salud oral con entrega de kids a estudiantes de primaria
1 INEM
2 IE SOLEDAD ACOSTA DE SAMPER
3 IE CAMILO TORRES
4 VALORES UNIDOS
5 I.E VILLA ESTRELLA
6 FE Y ALEGRIA LAS AMERICAS
7 NUESTRO ESFUERZO
9 JOSE DE LA VEGA
9 POLITECNICO DEL POZON
10 LA LIBERTAD / LUIS CARLOS GALAN
11 Santa catalina / 7 de agosto 
12 HIJOS DE MARIA SEDE PROGRESO (GALAN)
13 HIJOS DE MARIA SEDE RAFAEL TONO Y MEXICO
14 MADRA GABRIELA DE SAN MARTIN
15 FULGENCIO LEQUERICA
16 IE SAN FRANCISCO DE ASIS 
17 IE SAN FRANCISCO DE ASIS 
18 IE SAN LUCAS / SALESIANA
19 IE FERNANDO DE LA VEGA
</t>
  </si>
  <si>
    <t>Alianzas interistitucionales con Colgate, Fundifava, Fundación Gupo social, FUNDASABER-CARDIQUE Y DATT QUE ASISTE EN EL TEMA DE SEGURIDAD VIAL, EPA: Visitas guiadas al parque espiritu del manglar .</t>
  </si>
  <si>
    <t>Continuamos con las 30 instituciones de los trimestres anteriores y entren 7 nuevas  en :
Asistencia tecnica en el fortalecimiento de la convivencia escolar y la prevencion de la violencia basada en genero:
1. Pedro Romer
2. Fredonia
3. Manuela Vergara de curi
4. Manuela Beltran
5. Clemente Manuel zabala
6. Pontezuela 
7. Puerto Rey</t>
  </si>
  <si>
    <t xml:space="preserve">Talleres relacionados con el fortalemciento de la comunidad educativa, docentes, estudiante y padres de familias en derechos humanos y violencia basadas en genero:
1. Ternera, 2. Fe y Alegría del Progreso, 3. Mercedes Abrego, 4. Fernando de la Vega, 5. Soledad Acosta, 6.  INEM, 7.  Fulgencio Lequerica, 8. Hijos de María, 9. San Felipe Neri, 10. Señora del Perpetuo Socorro,11, Las Gaviotas,12. Pablo Hoff, 13. Nuevo Bosque, 14. Omaira Sánchez, 15. Salim Bechara 16.  María Reina, 17.  Liceo de Bolívar, 19. Nuestro Esfuerzo, 20. Santa Ana, 21, Madre Gabriela, San Martín, 22.  Juan Bautista Scalabrini, 23. Arroyo de Piedra. 24. Ascisclo de Avila Torres, 25. La Libertad, 26. Caño del Oro, 27. Juan José Nieto, 28. Ternera, 29 Promoción Social, 30 Bayunca, 31. Pedro Romero, 32. Fredonia, 33. Manuela Vergara de Curi y 34. Manuela Beltrán, 35. Clemente Manuel Zabala, 36. Villa de Aranjuez, 37. Pontezuela y Puerto Rey. </t>
  </si>
  <si>
    <t xml:space="preserve">•Capacitación a 13 I.E.O oficiales y 13 consejos comunitarios sobre las competencias jurídicas del decreto 804 de 1995 y alcances normativos de los Proyectos Etnoeducativos Comunitarios PEC. Ley General de Educación 115/94.
•Formación sobre etnocurriculo y marco normativo para Proyectos Educativos a las comunidades:IE Puerto Rey
IE Bayunca
IE Caño Del Oro
IE Tierra Bomba
IE Luis Felipe Cabrera - Barú
IE Leticia 
IE Pasacaballos 
IE Ararca 
IE Arroyo de Piedra  Sede Punta Canoa
IE Isla Fuerte
IE santa Ana 
</t>
  </si>
  <si>
    <t xml:space="preserve">Capacitaciones, presentación del proyecto etnoeducativo interultural comunitario (PEInC), los lineamientos técnicos, normativos, jurídicos y metodológicos a seguir. Se encuentra en construcción del proyecto etnoeducativo intercultural comunitario.:IE Manuela Vergara de Curí ,IE Omaira Sánchez Garzón  yIE Ana María Vélez Trujillo 
</t>
  </si>
  <si>
    <t xml:space="preserve">Capacitación en el diseño e implementación de Catedra de Estudios Afrocolombianos:IE Foco Rojo
IE Alberto Elías Fernández Baena
IE Las Gaviotas
IE María Cano
IE Fe y alegría el progreso
</t>
  </si>
  <si>
    <t xml:space="preserve">•Taller de integración Curricular para Incorporar los contenidos de la Cátedra de Estudios Afrocolombianos en asignaturas del currículo escolar:
Foco Rojo
IE Alberto Elías Fernández Baena
IE Las Gaviotas
IE María Cano
IE Fe y alegría el progreso
</t>
  </si>
  <si>
    <t>194 docentes de intituciones educativas oficiales recibiendo formación con el SENA</t>
  </si>
  <si>
    <t xml:space="preserve"> Conveniointerinstitucional para la realización  de practicas de estudiantes de idiomas con el aliado UNICOLOMBO para acompañar los procesos de enseñanza de ingles en instituciones educativas oficiales especificamente los 13 colegios amigos del turismo:1. Tierra Baja
2. ⁠Boquilla
3. ⁠Liceo Bolívar
4. ⁠La Milagrosa
5. ⁠Antonia Santos
6. ⁠Pedro Romero
7. ⁠Nuestra Sra. del Carmen
8. ⁠INEM
9. ⁠Luis Carlos López
10. ⁠Manuela Vergara de Curí
11. ⁠Promoción Social
12. ⁠Ternera
13. ⁠Santa Ana
</t>
  </si>
  <si>
    <t>no programada</t>
  </si>
  <si>
    <t>179 estudiantes de instituciones educativas oficiales en formación en segunda lenga  con el SENA</t>
  </si>
  <si>
    <t xml:space="preserve">Talleres  de  Retro alimentación resultados de simulacro y diseño  de estrategias de mejoramiento con 96 docentes de grado 10 y 11 de los IEO que aplicaron simulacros con la Fundación Grupo Abel mendoza:1 SANTA MARIA 
2 ANTONIA SANTOS
3 LUIS CARLOS GALAN  SARMIENTO
4 MERCEDES ABREGO
5 CIUDAD DE TUNJA
6 TIERRA BAJA
7 BOQUILLA
8 TERNERA
9 MARIA CANO
10 GAVIOTAS
11 MILAGROSA
12 SOLEDAD ACOSTA DE SAMPER
13 PROMOSION SOCIAL
Asistencia tecnica a los docentes  focalizados con fundación santillana:
1 SOLEDAD ROMAN DE NUÑEZ
2 PIES DESCALZOS
3 PLAYAS DE ACAPULCO
4 JHON F KENEDY
5 CASD MANUELA BELTRAN
6 ISLA FUERTE
7 JOSE MANUEL RODRIGUEZ TORICES-INEM
8 FERNANDO DE LA VEGA
9 GABRIEL GARCIA MARQUEZ
10 ISLAS DEL ROSARIO
11 20 DE JULIO
12 NUESTRA SEÑORA DEL PERPETUO SOCORRO
13 MARIA AUXILIADORA
14 REPUBLICA DEL LIBANO.
Con el apoyo de la Fundació Grupo Abel mendoza se aplicaron simulacros en  13 instituciones educativas con una población de 1458 estudiantes de grado 11:
1 SANTA MARIA 
2 ANTONIA SANTOS
3 LUIS CARLOS GALAN  SARMIENTO
4 MERCEDES ABREGO
5 CIUDAD DE TUNJA
6 TIERRA BAJA
7 BOQUILLA
8 TERNERA
9 MARIA CANO
10 GAVIOTAS
11 MILAGROSA
12 SOLEDAD ACOSTA DE SAMPER
13 PROMOSION SOCIAL
</t>
  </si>
  <si>
    <t>Actividad cumplina en trimestre anterior</t>
  </si>
  <si>
    <t xml:space="preserve">Con el apoyo de la  Fundación santillana se aplicaron simulacros  en 14 instituciones educativas con una población de 1128 estudiantes de grado 11.1 SOLEDAD ROMAN DE NUÑEZ
2 PIES DESCALZOS
3 PLAYAS DE ACAPULCO
4 JHON F KENEDY
5 CASD MANUELA BELTRAN
6 ISLA FUERTE
7 JOSE MANUEL RODRIGUEZ TORICES-INEM
8 FERNANDO DE LA VEGA
9 GABRIEL GARCIA MARQUEZ
10 ISLAS DEL ROSARIO
11 20 DE JULIO
12 NUESTRA SEÑORA DEL PERPETUO SOCORRO
13 MARIA AUXILIADORA
14 REPUBLICA DEL LIBANO.
Con el apoyo de la Fundació Grupo Abel mendoza se aplicaron simulacros en  13 instituciones educativas con una población de 1458 estudiantes de grado 11:
1 SANTA MARIA 
2 ANTONIA SANTOS
3 LUIS CARLOS GALAN  SARMIENTO
4 MERCEDES ABREGO
5 CIUDAD DE TUNJA
6 TIERRA BAJA
7 BOQUILLA
8 TERNERA
9 MARIA CANO
10 GAVIOTAS
11 MILAGROSA
12 SOLEDAD ACOSTA DE SAMPER
13 PROMOSION SOCIAL
</t>
  </si>
  <si>
    <t xml:space="preserve">Se desarrolló Modelo de Naciones Unidas Educativo DICMUN I, destacando su relevancia pedagógica como estrategia innovadora para la formación de competencias ciudadanas, la resolución pacífica de conflictos y el fortalecimiento del liderazgo juvenil , la oralidad  y fortalecimiento de la lectura critica se desarrolló con la participación de 45 instituciones educativas oficiales y 260 estudiantes 
1 I.E 20 DE JULIO
2 I.E SAN FRANCISCO DE ASIS
3 I.E MARIA CANO
4 I.E ALBERTO E. FERNANDEZ BAENA
5 I.E FERNANDO DE LA VEGA
6 I.E MANUELA BELTRAN
7 I.E LAS GAVIOTAS
8 I.E LICEO DE BOLIVAR
9 I.E MERCEDES ABREGO
10 I.E HIJOS DE MARIA
11 I.E JOHN F KENNEDY
12 I.E DE TIERRA BOMBA
13 I.E NUEVA ESPERANZA ARROYO GRANDE
14 I.E SOLEDAD ACOSTA DE SAMPER
15 I.E OLGA GONZALEZ ARRAUT
16 I.E NUESTRO ESFUERZO
17 I.E RAFAEL NUÑEZ
18 I.E REPUBLICA DE ARGENTINA
19 I.E DE PONTEZUELA
20 I.E BERNARDO FOEGEN
21 I.E JOSE MANUEL RODRIGUEZ TORICES
22 I.E CAMILO TORRES DEL POZON
23 I.E VALORES UNIDOS
24 I.E NUEVO BOSQUE
25 I.E DE ARARCA
26 I.E LUIS CARLOS LOPEZ
27 I.E MARIA AUXILIADORA
28 I.E CLEMENTE MANUEL ZABALA
29 I.E POLITECNICO DEL POZON
30 I.E SALIM BECHARA
31 I.E FUNDACION PIES DESCALZOS - LOMA DE PEYE
32 I.E LA LIBERTAD
33 I.E MANUELA VERGARA DE CURI
34 I.E NUESTRA SRA DEL CARMEN
35 I.E SAN JUAN DE DAMASCO
36 I.E VILLA ESTRELLA
37 I.E SAN JOSE DE CAÑO DEL ORO
38 I.E FUND PIES DESCALZOS VILLAS DE ARANJUEZ
39 I.E GABRIEL GARCIA MARQUEZ
40 I.E DE TIERRA BAJA
41 I.E DE FREDONIA
42 I.E REPUBLICA DEL LIBANO
43 I.E CASD MANUELA BELTRAN
44 I.E.JORGE ARTEL
45 I.E PROMOCION SOCIAL
El desarrollo del modelo se estructuró en cuatro fases:
1. Capacitación inicial: estudiantes y docentes recibieron formación en temas de relaciones internacionales, oratoria, investigación y técnicas de negociación. Esta etapa garantizó la preparación conceptual y metodológica para enfrentar los debates.
2. Diseño de estrategias pedagógicas: se incorporaron herramientas innovadoras como el análisis de casos, los debates reglamentados y la resolución de situaciones problemáticas simuladas, lo cual generó aprendizajes significativos.
3. Simulación diplomática: los participantes representaron a diferentes Estados y organismos internacionales, enfrentando problemáticas reales del sistema internacional. Esta dinámica promovió el análisis crítico, la empatía y la búsqueda de consensos.
4. Evaluación y retroalimentación: se realizaron espacios de reflexión en donde los estudiantes y docentes valoraron los logros, las dificultades y las proyecciones futuras del modelo.
</t>
  </si>
  <si>
    <t>Pendiente para ultimo trimestre</t>
  </si>
  <si>
    <t xml:space="preserve">Se desarrollaron 19 actividades formativas, técnicas y creativas en el marco del proyecto Espaleer y la Red de Radio Escolar, con énfasis en:
• Encuentros distritales de lectura, escritura y oralidad (Programa SeLee)
• Asistencias técnicas en instituciones educativas oficiales (IEO)
• Talleres formativos en radio escolar y escuela audiovisual
• Fortalecimiento de competencias comunicativas, tecnológicas y narrativas
• Participación activa de docentes líderes y estudiantes radialistas
• Articulación con aliados estratégicos como la Agencia Española de Cooperación y Unitecnar
</t>
  </si>
  <si>
    <t>Se realizó socialización de las actividades del proyecto con las 5 instituciones educativas focalizadas: Liceo de bolivar, politecnico del pozon, Francisco de paula santander, Liceo de Bolivar y Fulgencio lequerica velez. Se realizó la formación de los tutores que acompañarán a los niños de las 5 IE.</t>
  </si>
  <si>
    <t xml:space="preserve">Se iniciaron las tutorias  de los estudiantes  de las IEO focalizadas </t>
  </si>
  <si>
    <t>La formación de los docentes se programan para la semana de desarrollo del mes de octubre.</t>
  </si>
  <si>
    <t>Se realiza aplicación de las pruebas diagnosticas a los 250 estudiantes de las IEO focalizadas : Liceo de bolivar, politecnico del pozon, Francisco de paula santander, Ciudad de Tunja y Fulgencio lequerica velez.</t>
  </si>
  <si>
    <t>La entrega de informes esta programada para el ultimo trimestre del año.</t>
  </si>
  <si>
    <r>
      <t xml:space="preserve">Este componente logró impactar directamente a </t>
    </r>
    <r>
      <rPr>
        <b/>
        <sz val="11"/>
        <rFont val="Arial"/>
        <family val="2"/>
      </rPr>
      <t>274 docentes y directivos docentes</t>
    </r>
    <r>
      <rPr>
        <sz val="11"/>
        <rFont val="Arial"/>
        <family val="2"/>
      </rPr>
      <t xml:space="preserve">, fortaleciendo tanto el liderazgo institucional como las prácticas pedagógicas innovadoras y digitales:I.E CAMILO TORRES DEL POZÓN (35)
I.E CORAZÓN DE MARÍA (10)
I.E FE Y ALEGRIA EL PROGRESO (15)
I.E FERNANDO DE LA VEGA (19)
I.E HIJOS DE MARIA (29)
IE LAS GAVIOTAS (8)
MINISTERIO DE EDUCACIÓN NACIONAL (37)
IE MANUELA VERGARA DE CURI (20)
I.E MANZANILLO DEL MAR (12)
IE NUEVO BOSQUE (52)
IE VILLAS DE ARANJUEZ (20)
I.E PLAYAS DE ACAPULCO (17)
</t>
    </r>
  </si>
  <si>
    <t>NO PROGRAMADA</t>
  </si>
  <si>
    <t>10 Rectores formados en Habilidades para liderar el cambio con el aliado Fundación terpel</t>
  </si>
  <si>
    <t>se programa para el mes de octubre.</t>
  </si>
  <si>
    <t xml:space="preserve">Durante el tercer trimestre del año se desarrollaron acciones estratégicas para fortalecer la calidad educativa en instituciones oficiales del distrito, en articulación con la Fundación TERPEL, Corpoeducación y otros aliados. Las actividades se orientaron principalmente a la implementación del programa Escuelas que Aprenden, la gestión educativa local, el apoyo a la jornada única, la atención de casos de convivencia escolar y el acompañamiento a procesos institucionales clave. Sin embargo se siguen trabajando con las 10 IEO priorizadas dentro del proyecto.
1. I.E. José de la Vega.
2. I.E. Santa María.
3. I.E. Rafael Núñez.
4. I.E. Politécnico del Pozón.
5. I.E. de Fredonia.
6. I.E. Soledad Acosta de Samper.7.  I.E. Técnica de Pasacaballos.
8. I.E. José María Córdoba.
9. I.E. Nuestra Señora del Buen Aire.
10. I.E. Antonio Nariño
</t>
  </si>
  <si>
    <t xml:space="preserve"> Focalización de 19 IEO con oferta en el nivel de preescolar en los grados de prejardín y Jardín, en el marco de la atención integral de la educación inicial.  
1. IE JOSE MARIA CORDOBA DE PASACABALLOS.
2. IE REPUBLICA DEL LIBANO
3. IE NUESTRA SEÑORA DEL PERPETUO SOCORRO
4. IE DE TIERRA BOMBA
5. IE DE SANTA ANA
6. IE SAN JOSE CAÑO DEL ORO
7. IE DEL ARCHIPIELAGO DE SAN BERNARDO
8. IE ANTONIA SANTOS
9. IE TERNERA
10. IE FE Y ALEGRIA DEL PROGRESO
11. IE TECNICA DE PASACABALLOS
12. IE PUERTO REY
13. IE MARIA REINA
14. IE CORAZON DE MARIA  
15. FREDONIA
16. SAN FELIPE NERI 
17. OMAIRA SANCHEZ
18. PEDRO ROMERO 
19. 20 DE JULIO 
</t>
  </si>
  <si>
    <t xml:space="preserve"> Presentación del proyecto a las 19 IEO focalizadas para el 2025.
 Primer ciclo de asistencias técnicas en el Marco del levantamiento de línea base y solicitud de las herramientas de gestión escolar. 
 Tercer encuentro de acompañamiento grupal denominado Hablemos de Puericultura, en articulación con el DADIS.
 Creación de informe de estado y uso de material pedagógicos y aulas de los grados de prejardín y jardín 
 Convocatoria y proceso de participación en el curso de formación dirigida a Maestros (as) de educación inicial y multigrados que atienden primera infancia en el caribe colombiano. “Construcciones curriculares pertinentes en torno al juego, la música, las expresiones artísticas y la oralidad”. Bajo la dirección de Primera Infancia del Ministerio de Educación Nacional y la participación de la Universidad del Norte y Secretaria de Educación de Barranquilla.
</t>
  </si>
  <si>
    <t xml:space="preserve">Dotación de material pedagógico en el Marco de la Atención Integral a la Primera Infancia. (AIPI) aliado COMFAMILIAR. 
IE. OLGA GONZÁLEZ ARRAUT
IE. NUEVO BOSQUE 
IE. MADRE LAURA 
IE. SAN JUAN DE DAMASCO
IE. MANUELA BELTRAN 
IE. HIJOS DE MARIA  
IE. LA LIBERTAD
IE. NUESTRO ESFUERZO 
IE. AMBIENTALISTA 
IE. BERTHA DE GEDEON
IE. NORMAL SUPERIOR DE CARTAGENA DE INDIAS 
IE. FRANCISCO DE PAULA SANTANDER 
IE. MARIA REINA 
</t>
  </si>
  <si>
    <t>Se realizó toda lapreparación  operativa y administrativa para llevar a cavo la convocatoria 2025-2 del Fondo Bocentenario, además del acompañamiento durante el proceso a los aspirantes.</t>
  </si>
  <si>
    <t>A través de la convocatoria 2025-2 se entregaron 321 becas del Fonco Bicentenario y 42 becas de la Alianza Distrito Cartagena, para un total de 831  becas entregadas en esta actividad al corte 30 de septiembre del 2025,</t>
  </si>
  <si>
    <t>No se cuentan con voluntarios a la fecha</t>
  </si>
  <si>
    <t>Debido a que no se cuenta con voluntario al corte no se ha requerido el pago de ARL,</t>
  </si>
  <si>
    <t>Se realizó convoctaria 2025-2 del Fondo Inclusivo donde se entregaron las 100 becas señaladas,</t>
  </si>
  <si>
    <t>se continua trabajando con articulacion con el SENA y UNITECNAR para la consolidacion de 11 niuevas creadas entre 2024 y 2025. Se suscribieron contratos de apoyo profesional soportados en los RP 7674 Y 8807 de 2025.</t>
  </si>
  <si>
    <t>con relacion a esta acitividad se realizo reunion con UNITECNAR para articular en nodo de turismo con la tacnologia en cocina ofertada por esta universidad de igual manera se continua adelantando mesas de trabajo con IES, IETDH e IEO para avanzar en el desarrollo de la iniciativa la U a tu localidad, desde la cual se pretende consolidar los programas de MT y su articulación con la educación superior, lo que ha permitido avanzar cualitativamente en las metas del programa Unidos por el Sueño Superior. Se reforzó el equipo con contratos soportados en los RP 11273 del 2025.</t>
  </si>
  <si>
    <t>IE Villa de Aranjuez con el programa Tecnología en Análisis y Desarrollo de Software e IE San Francisco de Asís con el programa Tecnología en Implementación de Infraestructura de Tecnologías de la información y las comunicaciones.</t>
  </si>
  <si>
    <t xml:space="preserve">"Se realizó la recepción de  6  propuestas de instituciones de Formación para el Trabajo interesadas en hacer parte del fondo como aliados, las cuales serán presentadas en la próxima junta Administrativa,                                                                                                                                   1. Universidad Mayor de Cartagena
2. Universidad Rafael Núñez
3. Escuela Estética de Cartagena
4. Emprender
5. Cruz Roja Bolívar
6. Conviventia"
</t>
  </si>
  <si>
    <t>Se obtuvo CDP por $200.000.000 para la próxima convocatoria de formación para el trabajo de entrega de becas, se emitió carta de intención para realizar convenio de administración para las becas del fondo, se adelantaron mesas de trabajo con el administrador del fondo “ICETEX” para modificar el reglamento operativo y estudio previo, con el objetivo de realizar los ajustes necesarios que faciliten el proceso de postulación  y legalización de los créditos condonables.</t>
  </si>
  <si>
    <t xml:space="preserve">Los valores reportados al corte de junio, se cambian al formato de número, para unificar el cálculo de avance de las actividades realizadas sobre las planteadas.
Mesas de trabajo realizadas con con las depenedencias de la Alcaldía encargadas de liderar la implementación de las políticas de: Integridad / 
Planeación Institucional
/ Seguimiento y Evaluación del desempeño institucional /
Gestión del conocimiento / 
Fortalecimiento Organizacional y simplificacion de Proceso 
Socialización a funcionarios de de los diferentes procesos de la SED de las Politicas de Integridad y Gestion del Conocimiento, por parte de la Dirección de Talento Humano de la Alcaldia Mayor de Cartagena.
Validación de armonización y articulación de las políticas de Atención al Ciudadano y Racionalizaci´n de trámites </t>
  </si>
  <si>
    <t>Asistencias Técnicas realizadas en las IEO: Promoción Social / Boquilla /  Fundación Pies Descalzos - Lomas del Peyé / Valores Unidos  / Fernández Baena / Fundación Pies Descalzos - Villas De Aranjuez / 20 De Julio / República del Líbano / Tierra Baja /  Jhon F. Kennedy / Luis Carlos López / Politécnico del Pozón /  La Milagrosa / Juan José Nieto / Santa María
En la SED, se realizaron asistencias técnicas a los Procesos SED: GEDCE. Calidad Educativa- GEDTH. Talento Humano - GEDGA. Gestión Administrativa - GEDGF. Gestión Financiera.
Se realizó capacitación para las IEO en el tema “Gestión por procesos”
Se realizó capacitación para la SED “Gestión de Riesgo”</t>
  </si>
  <si>
    <t xml:space="preserve"> Las IEO Técnica de Pasacaballos y San rancisco de Asís, realizaron la auditoría de renovación de la certificación de sus sistema de gestión de calidad bajo la Norma ISO 9001.
En la SED se realizaron capacitaciones al grupo de auditores internos y se realizó la auditoría interna, requisito de la Norma ISO 9001</t>
  </si>
  <si>
    <t xml:space="preserve">Mesas de trabajo para el seguimiento de los inidcadores de la política Pública Educativa, realizadas con entidades corresponsables: Secretaría de Planeación Distrital, DADIS, DATT, Programa de Cooperación Internacional, Escuela de Gobierno y Liderazgo, Instituto de Patrimonio y Cultura de Cartagena (IPCC), Instituto de Deportes y Recreación (IDER); las 3 Alcaldías Locales: Industrial y de la Bahía, De la Virgen y Turística e Histórica y del Caribe, Secretaría del Interior y Convivencia Ciudadana.y Secretaría de Participación y Desarrollo Social.
Mesas de trabajo para el seguimiento de los inidcadores de la política Pública Educativa, realizadas al interior de la SED con las dependencias: Dirección de Caiidad Educativa, Dirección de Cobertura Educativa, Subdirección Técnica Administrativa - Infraestructura Educativa -  Educación Superior, Inspección y Vigilancia, Servicios Informáticos, Subdirección Técnica de Talento Humano y  Gestión Organizacional.
Informe de Seguimiento de Plan de Acción Política Pública Educativa - Primer semestre 2025. </t>
  </si>
  <si>
    <t>Revisión, actualización y validación  de información de las Capacidades institucionales, con abordaje de los siguientes puntos: Plataforma Estratégica, Identificación y análisis de funciones, Capacidad directiva, Capacidad competitiva, Capacidad técnica, Capacidad tecnológica, Capacidad de talento humano, Entorno político, Entorno social, Entorno tecnológico, Arquitectura institucional, Análisis financiero, Análisis de procesos, Panta Educativa.</t>
  </si>
  <si>
    <t>En el año 2025, el proyecto se encuentra en su fase inicial de estructuración y diagnóstico, cuyo propósito es analizar la situación actual del proceso de inspección, vigilancia(IV) del servicio educativo, y definir los requerimientos del sistema de información que lo soportará. Durante este periodo, se llevan a cabo actividades como la revisión normativa, el análisis de procesos existentes, el mapeo de actores clave y el levantamiento de necesidades con los usuarios.
Una vez finalizada esta etapa de diagnóstico, y contando con los recursos presupuestados para el año 2026, la Dirección de Informática de la Secretaría de Educación avanzará con las siguientes fases del proyecto, que incluyen el diseño, desarrollo e implementación del sistema de información para el seguimiento y aseguramiento de la calidad educativa.</t>
  </si>
  <si>
    <t xml:space="preserve">*Formacion MIPG    3 SESIONES.                                                                                                                                                                                                                     *Formación en fortaleciemiento de proceso ALCALDIA DE CARTAGENA (PORTUS)                                                                                                                                                                        *Por ulimo a fin de fortalecer el capital humano de la ciudad, mejorar la comunicación y la capacidad de interactuar con un entorno globalizado, y potenciar las oportunidades profesionales dentro del sector público la alcaldia de Cartagena brinda a sus empleados la oportunidad de formarse en el idioma ingles, por lo cual 2 adminsitrativos de I y V se estan formando en cursos de ingles. </t>
  </si>
  <si>
    <t xml:space="preserve">Se reporta la realización de las fases distrital y departamental de los Juegos Deportivos y Encuentro Folclórico y Cultural del Magisterio (1). 
Se reportan 3 capacitaciones: Salud Mental para administrativos, Uso Eficaz del Tiempo Laboral y Capacitación en Liderazgo para Líderes de Subprocesos de Talento Humano. </t>
  </si>
  <si>
    <t xml:space="preserve">Se reportan 8 actividades del plan SST: encuesta de percepción del riesgo público, acta de entrega de señalizaciones , Muro SST I.E Soledad Acosta de Samper, Reporte de Accidente de Trabajo, Semana de la Salud I.E Politécnico del Pozón, Mesa Técnica FOMAG, Circular de Evaluaciones Médicas Ocupacionales y Perfil Sociodemográfico Secretaría de Educación. </t>
  </si>
  <si>
    <t xml:space="preserve">Se reporta 1 plan de bienestar (documento en word). </t>
  </si>
  <si>
    <t>Se están gestionando los recursos necesarios para dar inicio a la actividad. Para ello, se han articulado esfuerzos con aliados estratégicos y se ha enviado una solicitud de apoyo a la entidad Computadores para Educar y al Ministerio. Asimismo, se ha requerido el respaldo de otras dependencias de la Secretaría de Educación, con el fin de cumplir los objetivos planteados.</t>
  </si>
  <si>
    <t>Adquirimos una póliza para asegurar la infraestructura tecnológica de la sede educativas oficial Salim Bechara en el Distrito de Cartagena de Indias. Esta adquisición se respaldó con el Certificado de Disponibilidad Presupuestal (CDP) No. 25001929 y el Registro Presupuestal (RP) No. 9393.</t>
  </si>
  <si>
    <t>La actividad se encuentra en fase de ejecución, realizando el seguimiento y supervisión al cumplimiento de los términos establecidos en la Orden de Compra No. 145400, con el fin de garantizar la adecuada prestación del servicio de internet en las sedes educativas.</t>
  </si>
  <si>
    <t xml:space="preserve">Actualmente, esta iniciativa se encuentra en fase de ejecución, con los profesionales contratados desempeñando sus funciones para fortalecer la gestión del equipo y dar cumplimiento a los objetivos de los proyecto.
</t>
  </si>
  <si>
    <t>Actualmente, el Contrato No. CD-SED-055-2025 se encuentra en etapa de ejecución y nos encontramos en supervisión del mismo, garantizando la adecuada prestación del servicio de administración especializada y soporte para los sistemas de información de las instituciones educativas oficiales y de la Secretaría de Educación del Distrito de Cartagena.</t>
  </si>
  <si>
    <t>Se intervinieron dos sedes educativas adicionales, con el propósito de fortalecer la formación de los docentes en el uso de tecnologías aplicadas a la enseñanza.</t>
  </si>
  <si>
    <t>OBSERVACIONES 3° TRIMESTRE 2025 (JULIO 1° A SEPTIEMBRE 15)</t>
  </si>
  <si>
    <t>Mario</t>
  </si>
  <si>
    <t>LUIS GUILLERMO PACHECO- DIANA GOMEZ</t>
  </si>
  <si>
    <t>ALEX MONTES - MARIO EUSECHE</t>
  </si>
  <si>
    <t>LUIS CARLOS JARABA- FANIRA ANGEL</t>
  </si>
  <si>
    <t>AVANCE PLAN DE DESARROLLO PARTE ESTRATÉGICA - SECRETARÍA DE EDUCACIÓN SEPTIEMBRE DE  2025</t>
  </si>
  <si>
    <t>AVANCE PROYECTOS DE LA SECRETARÍA DE EDUCACIÓN CORTE SEPTIEMBRE 2025</t>
  </si>
  <si>
    <t>EJECUCIÓN PRESUPUESTAL S.E.D SEPTIEMBRE 30 2025</t>
  </si>
  <si>
    <t>A fecha del presente reporte se han asesorado a 25 Instituciones Educativas de las 25 focalizadas para la vigencia 2025. Se resguiran realizando seguimiento a cada una a lo largo del año.</t>
  </si>
  <si>
    <t xml:space="preserve">En primer lugar, es importante aclarar que la meta de producto establecida para el cuatrienio corresponde a la vinculación de 2.390 niños, niñas y adolescentes adicionales al sistema educativo oficial mediante estrategias de acceso. Sin embargo, para la vigencia 2024 no se programó un incremento de matrícula, toda vez que el proceso de planeación se encontraba avanzado al momento de iniciar la ejecución, y se decidió proyectar el aumento progresivo de cupos adicionales a partir del año 2025 hasta el 2027. Esta decisión respondió también a la tendencia de disminución nacional en la matrícula escolar, que hacía inviable una programación de expansión inmediata (2024).
Pese a que no se programó vinculación adicional este año, la ejecución presupuestal de la prestación del servicio educativo fue de $92.250.365.422, con destino atender la matricula contratada. Es decir, los recursos no están orientados exclusivamente a la vinculación de nuevos estudiantes, sino a cubrir lo siguiente:
• La suscripción de 51 contratos conforme al decreto 1851 del 2015, para la atención de 45.792 cupos educativos (21.041 en Banco de Oferentes y 24.751 en Confesiones Religiosas).
• La contratación del equipo interdisciplinario encargado de la supervisión, acompañamiento y control del proceso de cobertura educativa.
La línea base del proyecto fue de 182.465 estudiantes matriculados (SIMAT, 31 de octubre de 2023), lo que representaba una tasa de cobertura neta sin extraedad del 91,3%, frente a una población en edad escolar de 199.692 niños y adolescentes. No obstante, a corte de junio de 2025 la matrícula sin extraedad se redujo a 179.699 estudiantes, evidenciando una disminución de 1.400 estudiantes respecto al 2023, lo que refleja una problemática estructural a nivel nacional que impacta la posibilidad de cumplir con la meta de vinculación de nuevos estudiantes.
Entre las principales causas de esta disminución se encuentran:
• La reducción sostenida de la natalidad ( 24,5% entre 2012 y 2023 según DANE), que disminuye la población en edad escolar.
• Las dificultades económicas de las familias, que han generado migración interna y externa, así como deserción escolar.
• Las secuelas de la pandemia, que aumentaron la repitencia y el abandono escolar.
• El crecimiento de modelos alternativos de educación, como educación en casa y modalidades virtuales, que reducen la matrícula oficial.
En conclusión, la ejecución financiera de 2024 evidencia el cumplimiento de la gestión de cobertura educativa al garantizar la prestación del servicio a toda la población atendida, aunque no se refleje avance en la meta de vinculación adicional de 2.390 estudiantes. Esta situación corresponde a una planeación multianual del proyecto y a factores estructurales y demográficos que han generado una disminución nacional de la matrícula escolar, circunstancia soportada en los informes y estudios anexos.
Anexos:
• Informe de baja matrícula.
• FUC aprobado por el MEN.
</t>
  </si>
  <si>
    <t>Se evidencia actividades de entrega de complementos por equipo PAE. Para este corte se presenta ampliacion en la cobertura del programa pasando de  106.414 a 106.487 personas beneficiadas.</t>
  </si>
  <si>
    <t xml:space="preserve">Este año no se completó la meta de los 1230 debido a que en el proceso de reorganizacion, en el marco de la voluntad institucional, no se sumaron todas las instituciones previstas para tal fin. Sin embargo, en comparacion con la vigencia pasada hemos aumentado el numero de aulas con MEF en oferta regular  (15 nuevas aulas) lo cual representa un avance significativo en favor de la población objeto de atención. </t>
  </si>
  <si>
    <t xml:space="preserve">Con los recursos asignados se logró contratar una planta temporal de 16 docentes con los cuales se atienden entre 25 y 30 estudiantes, en promedio 400 estudiantes en total. Para este periodo no hubo aumento de la matricula. </t>
  </si>
  <si>
    <t xml:space="preserve">En la actualidad 310 personas se benefician del proceso de alfabetizacion, tras la contratacion de una planta de 15 docentes  que se contrataron con los recursos asignados. </t>
  </si>
  <si>
    <t xml:space="preserve">1. Organización y participación en el Desfile tradicional del 20 de julio versión 2025 donde con  57 Bandas conformadas por 4.208 niños  
Asistencia técnica a  30 Instituciones Educativas en el ajuste y fortalecimiento de proyectos pedagógicos transversales:  INSTITUCIÓN EDUCATIVA MARIA AUXILIADORA
INSTITUCIÓN EDUCATIVA RAFAEL NUÑEZ
INSTITUCIÓN EDUCATIVA NUEVO BOSQUE
INSTITUCIÓN EDUCATIVA MADRE LAURA
INSTITUCIÓN EDUCATIVA LICEO DE BOLÍVAR
INSTITUCIÓN EDUCATIVA ARROYO DE PIEDRA
INSTITUCIÓN EDUCATIVA NUESTRA SEÑORA DEL CARMEN
INSTITUCIÓN EDUCATIVA MADRE GABRIELA DE SAN MARTIN
INSTITUCIÓN EDUCATIVA PEDRO ROMERO
INSTITUCIÓN EDUCATIVA VALORES UNIDOS
INSTITUCIÓN EDUCATIVA NUESTRO ESFUERZO
INSTITUCIÓN EDUCATIVA LAS GAVIOTAS
INSTITUCIÓN EDUCATIVA POLITÉCNICO DEL POZÓN
INSTITUCIÓN EDUCATIVA GABRIEL GARCIA MARQUEZ
INSTITUCIÓN EDUCATIVA REPÚBLICA DE ARGENTINA
INSTITUCIÓN EDUCATIVA BERTHA GEDEON DE BALADI
INSTITUCIÓN EDUCATIVA MARÍA CANO
INSTITUCIÓN EDUCATIVA SOLEDAD ACOSTA DE SAMPER
INSTITUCIÓN EDUCATIVA FE Y ALEGRIA EL PROGRESO
INSTITUCIÓN EDUCATIVA JOSE MARIA CORDOBA DE PASACABALLOS
INSTITUCIÓN EDUCATIVA DE LETICIA
INSTITUCIÓN EDUCATIVA PROMOCION SOCIAL
INSTITUCIÓN EDUCATIVA VILLA ESTRELLA
INSTITUCIÓN EDUCATIVA SAN JOSE DE CAÑO DEL ORO
INSTITUCIÓN EDUCATIVA TERNERA
INSTITUCIÓN EDUCATIVA MANUELA VERGARA DE CURI
INSTITUCIÓN EDUCATIVA FOCO ROJO
INSTITUCIÓN EDUCATIVA SAN JUAN DE DAMASCO
INSTITUCIÓN EDUCATIVA MANUELA BELTRAN
INSTITUCIÓN EDUCATIVA FERNANDO DE LA VEGA
</t>
  </si>
  <si>
    <t>Asistencia técnica en conocimiento ecocisistema manglar, caños y lagunas con 8 institucion educativas:
1VALORES UNIDOS
2 NUESTRO ESFUERZO
3NUEVO BOSQUE
4ANTONIA SANTOS
5 RAFAEL NUÑEZ
6CLEMENTE MANUEL ZABAL
7 SAN LUCAS
8 SANTA MARIA</t>
  </si>
  <si>
    <t xml:space="preserve">se desarrollaron 19 actividades formativas, técnicas y creativas en el marco del proyecto Espaleer y la Red de Radio Escolar, con énfasis en:
• Encuentros distritales de lectura, escritura y oralidad (Programa SeLee)
• Asistencias técnicas en instituciones educativas oficiales (IEO)
• Talleres formativos en radio escolar y escuela audiovisual
• Fortalecimiento de competencias comunicativas, tecnológicas y narrativas
• Participación activa de docentes líderes y estudiantes radialistas
• Articulación con aliados estratégicos como la Agencia Española de Cooperación y Unitecnar
</t>
  </si>
  <si>
    <t xml:space="preserve">Se entrega 477 libros  donado par la Fundación Santillana a la institución educativa  Archipielago de san bernardo </t>
  </si>
  <si>
    <t>Se realiza asistencias técnicas a 19 instituciones educativas  con emisoras escolares para preparación de la feria de radio escolar que se desarrollara en ultimo trimestre del año escolar</t>
  </si>
  <si>
    <t xml:space="preserve">Validación de armonización y articulación de las políticas de Atención al Ciudadano y Racionalización de trámites </t>
  </si>
  <si>
    <t>Avance septiembre</t>
  </si>
  <si>
    <t>AVANCES PROYECTO SED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</si>
</sst>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quot;$&quot;\ #,##0;[Red]\-&quot;$&quot;\ #,##0"/>
    <numFmt numFmtId="165" formatCode="&quot;$&quot;\ #,##0.00;[Red]\-&quot;$&quot;\ #,##0.00"/>
    <numFmt numFmtId="166" formatCode="_-&quot;$&quot;\ * #,##0.00_-;\-&quot;$&quot;\ * #,##0.00_-;_-&quot;$&quot;\ * &quot;-&quot;??_-;_-@_-"/>
    <numFmt numFmtId="167" formatCode="&quot;$&quot;#,##0;[Red]\-&quot;$&quot;#,##0"/>
    <numFmt numFmtId="168" formatCode="_-&quot;$&quot;* #,##0_-;\-&quot;$&quot;* #,##0_-;_-&quot;$&quot;* &quot;-&quot;_-;_-@_-"/>
    <numFmt numFmtId="169" formatCode="[$$-240A]\ #,##0"/>
    <numFmt numFmtId="170" formatCode="&quot;$&quot;\ #,##0.00"/>
    <numFmt numFmtId="171" formatCode="&quot;$&quot;\ #,##0"/>
    <numFmt numFmtId="172" formatCode="_-[$$-409]* #,##0.00_ ;_-[$$-409]* \-#,##0.00\ ;_-[$$-409]* &quot;-&quot;??_ ;_-@_ "/>
    <numFmt numFmtId="173" formatCode="_(* #,##0_);_(* \(#,##0\);_(* &quot;-&quot;??_);_(@_)"/>
    <numFmt numFmtId="174" formatCode="\$\ #,##0.00"/>
    <numFmt numFmtId="175" formatCode="\$\ #,##0"/>
    <numFmt numFmtId="176" formatCode="_-&quot;$&quot;* #,##0.00_-;\-&quot;$&quot;* #,##0.00_-;_-&quot;$&quot;* &quot;-&quot;_-;_-@_-"/>
    <numFmt numFmtId="177" formatCode="0.000"/>
    <numFmt numFmtId="178" formatCode="_-[$$-240A]\ * #,##0.00_-;\-[$$-240A]\ * #,##0.00_-;_-[$$-240A]\ * &quot;-&quot;??_-;_-@_-"/>
    <numFmt numFmtId="179" formatCode="0.0%"/>
    <numFmt numFmtId="180" formatCode="_-* #,##0_-;\-* #,##0_-;_-* &quot;-&quot;??_-;_-@_-"/>
    <numFmt numFmtId="181" formatCode="_-[$$-409]* #,##0_ ;_-[$$-409]* \-#,##0\ ;_-[$$-409]* &quot;-&quot;??_ ;_-@_ "/>
    <numFmt numFmtId="184" formatCode="_-* #,##0.00_-;\-* #,##0.00_-;_-* &quot;-&quot;??_-;_-@_-"/>
  </numFmts>
  <fonts count="102">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4"/>
      <color theme="1"/>
      <name val="Aptos Narrow"/>
      <family val="2"/>
      <scheme val="minor"/>
    </font>
    <font>
      <sz val="11"/>
      <color theme="1" tint="4.9989318521683403E-2"/>
      <name val="Aptos Narrow"/>
      <family val="2"/>
      <scheme val="minor"/>
    </font>
    <font>
      <sz val="12"/>
      <name val="Arial"/>
      <family val="2"/>
    </font>
    <font>
      <b/>
      <sz val="10"/>
      <color theme="1"/>
      <name val="Verdana"/>
      <family val="2"/>
    </font>
    <font>
      <sz val="10"/>
      <color theme="1"/>
      <name val="Verdana"/>
      <family val="2"/>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sz val="12"/>
      <color theme="1" tint="4.9989318521683403E-2"/>
      <name val="Aptos Narrow"/>
      <family val="2"/>
      <scheme val="minor"/>
    </font>
    <font>
      <sz val="12"/>
      <color theme="1"/>
      <name val="Aptos Narrow"/>
      <family val="2"/>
      <scheme val="minor"/>
    </font>
    <font>
      <sz val="11"/>
      <name val="Aptos Narrow"/>
      <family val="2"/>
      <scheme val="minor"/>
    </font>
    <font>
      <sz val="11"/>
      <color theme="1"/>
      <name val="Segoe UI"/>
      <family val="2"/>
    </font>
    <font>
      <sz val="11"/>
      <color rgb="FF000000"/>
      <name val="Aptos Narrow"/>
      <family val="2"/>
      <scheme val="minor"/>
    </font>
    <font>
      <sz val="11"/>
      <color theme="1"/>
      <name val="Arial Narrow"/>
      <family val="2"/>
    </font>
    <font>
      <b/>
      <sz val="20"/>
      <color theme="1"/>
      <name val="Aptos Narrow"/>
      <scheme val="minor"/>
    </font>
    <font>
      <b/>
      <sz val="14"/>
      <color theme="1"/>
      <name val="Arial"/>
      <family val="2"/>
    </font>
    <font>
      <b/>
      <sz val="11"/>
      <color theme="1"/>
      <name val="Aptos Narrow"/>
      <scheme val="minor"/>
    </font>
    <font>
      <sz val="11"/>
      <color theme="1"/>
      <name val="Calibri"/>
      <family val="2"/>
    </font>
    <font>
      <b/>
      <sz val="16"/>
      <color theme="1"/>
      <name val="Aptos Narrow"/>
      <family val="2"/>
      <scheme val="minor"/>
    </font>
    <font>
      <b/>
      <sz val="16"/>
      <color rgb="FFFF0000"/>
      <name val="Aptos Narrow"/>
      <scheme val="minor"/>
    </font>
    <font>
      <sz val="11"/>
      <color theme="1"/>
      <name val="Aptos Narrow"/>
      <scheme val="minor"/>
    </font>
    <font>
      <sz val="11"/>
      <color rgb="FF000000"/>
      <name val="Aptos Narrow"/>
    </font>
    <font>
      <sz val="11"/>
      <name val="Arial"/>
      <family val="2"/>
    </font>
    <font>
      <sz val="11"/>
      <name val="Aptos Narrow"/>
      <scheme val="minor"/>
    </font>
    <font>
      <sz val="11"/>
      <color rgb="FF000000"/>
      <name val="Segoe UI"/>
      <family val="2"/>
    </font>
    <font>
      <sz val="11"/>
      <color theme="1"/>
      <name val="Arial"/>
      <family val="2"/>
    </font>
    <font>
      <sz val="11"/>
      <color theme="1"/>
      <name val="Aptos Narrow"/>
    </font>
    <font>
      <sz val="16"/>
      <name val="Aptos Narrow"/>
      <scheme val="minor"/>
    </font>
    <font>
      <sz val="11"/>
      <color rgb="FFFF0000"/>
      <name val="Aptos Narrow"/>
      <family val="2"/>
      <scheme val="minor"/>
    </font>
    <font>
      <sz val="14"/>
      <color theme="1"/>
      <name val="Aptos Narrow"/>
      <scheme val="minor"/>
    </font>
    <font>
      <sz val="11"/>
      <color rgb="FF0D0D0D"/>
      <name val="Aptos Narrow"/>
      <family val="2"/>
      <scheme val="minor"/>
    </font>
    <font>
      <b/>
      <sz val="16"/>
      <color rgb="FFFF0000"/>
      <name val="Aptos Narrow"/>
      <family val="2"/>
      <scheme val="minor"/>
    </font>
    <font>
      <b/>
      <sz val="11"/>
      <color rgb="FF0D0D0D"/>
      <name val="Aptos Narrow"/>
      <scheme val="minor"/>
    </font>
    <font>
      <b/>
      <sz val="16"/>
      <color rgb="FF0D0D0D"/>
      <name val="Aptos Narrow"/>
      <scheme val="minor"/>
    </font>
    <font>
      <b/>
      <sz val="11"/>
      <color theme="1" tint="4.9989318521683403E-2"/>
      <name val="Aptos Narrow"/>
      <scheme val="minor"/>
    </font>
    <font>
      <b/>
      <sz val="12"/>
      <color theme="1" tint="4.9989318521683403E-2"/>
      <name val="Aptos Narrow"/>
      <scheme val="minor"/>
    </font>
    <font>
      <b/>
      <sz val="16"/>
      <color theme="1" tint="4.9989318521683403E-2"/>
      <name val="Aptos Narrow"/>
      <scheme val="minor"/>
    </font>
    <font>
      <sz val="11"/>
      <color theme="1" tint="4.9989318521683403E-2"/>
      <name val="Aptos Narrow"/>
      <scheme val="minor"/>
    </font>
    <font>
      <b/>
      <sz val="18"/>
      <color rgb="FFFF0000"/>
      <name val="Aptos Narrow"/>
      <family val="2"/>
      <scheme val="minor"/>
    </font>
    <font>
      <b/>
      <sz val="24"/>
      <color theme="1"/>
      <name val="Aptos Narrow"/>
      <family val="2"/>
      <scheme val="minor"/>
    </font>
    <font>
      <b/>
      <sz val="11"/>
      <color theme="1"/>
      <name val="Aptos Narrow"/>
      <family val="2"/>
      <scheme val="minor"/>
    </font>
    <font>
      <sz val="11"/>
      <color rgb="FFFF0000"/>
      <name val="Aptos Narrow"/>
    </font>
    <font>
      <sz val="16"/>
      <color theme="1"/>
      <name val="Aptos Narrow"/>
      <family val="2"/>
      <scheme val="minor"/>
    </font>
    <font>
      <b/>
      <sz val="14"/>
      <color theme="1"/>
      <name val="Aptos Narrow"/>
      <scheme val="minor"/>
    </font>
    <font>
      <b/>
      <sz val="22"/>
      <color rgb="FFFF0000"/>
      <name val="Aptos Narrow"/>
      <scheme val="minor"/>
    </font>
    <font>
      <sz val="11"/>
      <color rgb="FFC00000"/>
      <name val="Aptos Narrow"/>
      <family val="2"/>
      <scheme val="minor"/>
    </font>
    <font>
      <sz val="11"/>
      <color rgb="FF000000"/>
      <name val="Aptos Narrow"/>
      <family val="2"/>
    </font>
    <font>
      <b/>
      <sz val="11"/>
      <color rgb="FF0D0D0D"/>
      <name val="Aptos Narrow"/>
    </font>
    <font>
      <b/>
      <sz val="16"/>
      <color rgb="FF000000"/>
      <name val="Aptos Narrow"/>
    </font>
    <font>
      <b/>
      <sz val="12"/>
      <color rgb="FF0D0D0D"/>
      <name val="Aptos Narrow"/>
    </font>
    <font>
      <sz val="12"/>
      <color rgb="FF000000"/>
      <name val="Aptos"/>
      <charset val="1"/>
    </font>
    <font>
      <b/>
      <sz val="11"/>
      <color rgb="FF000000"/>
      <name val="Aptos Narrow"/>
    </font>
    <font>
      <sz val="16"/>
      <color rgb="FF000000"/>
      <name val="Aptos Narrow"/>
      <family val="2"/>
    </font>
    <font>
      <b/>
      <sz val="16"/>
      <color rgb="FF000000"/>
      <name val="Aptos Narrow"/>
      <family val="2"/>
    </font>
    <font>
      <sz val="16"/>
      <color rgb="FF000000"/>
      <name val="Aptos Narrow"/>
    </font>
    <font>
      <sz val="12"/>
      <color rgb="FF000000"/>
      <name val="Aptos Narrow"/>
      <family val="2"/>
    </font>
    <font>
      <sz val="12"/>
      <color rgb="FF000000"/>
      <name val="Aptos Narrow"/>
    </font>
    <font>
      <sz val="12"/>
      <color rgb="FF000000"/>
      <name val="Aptos Narrow"/>
      <charset val="1"/>
    </font>
    <font>
      <b/>
      <sz val="11"/>
      <color theme="4"/>
      <name val="Aptos Narrow"/>
      <scheme val="minor"/>
    </font>
    <font>
      <sz val="9"/>
      <color theme="1"/>
      <name val="Aptos Narrow"/>
      <family val="2"/>
      <scheme val="minor"/>
    </font>
    <font>
      <sz val="8"/>
      <name val="Aptos Narrow"/>
      <family val="2"/>
      <scheme val="minor"/>
    </font>
    <font>
      <sz val="7"/>
      <color theme="1"/>
      <name val="Aptos Narrow"/>
      <family val="2"/>
      <scheme val="minor"/>
    </font>
    <font>
      <sz val="8"/>
      <color theme="1"/>
      <name val="Aptos Narrow"/>
      <family val="2"/>
      <scheme val="minor"/>
    </font>
    <font>
      <sz val="9"/>
      <name val="Aptos Narrow"/>
      <family val="2"/>
      <scheme val="minor"/>
    </font>
    <font>
      <sz val="10"/>
      <name val="Calibri"/>
      <family val="2"/>
    </font>
    <font>
      <b/>
      <sz val="11"/>
      <color rgb="FFC00000"/>
      <name val="Aptos Narrow"/>
    </font>
    <font>
      <b/>
      <sz val="11"/>
      <color rgb="FFC00000"/>
      <name val="Aptos Narrow"/>
      <scheme val="minor"/>
    </font>
    <font>
      <sz val="11"/>
      <color rgb="FF000000"/>
      <name val="Aptos Narrow"/>
      <scheme val="minor"/>
    </font>
    <font>
      <sz val="12"/>
      <color rgb="FF000000"/>
      <name val="Aptos Narrow"/>
      <scheme val="minor"/>
    </font>
    <font>
      <b/>
      <sz val="12"/>
      <color rgb="FF000000"/>
      <name val="Aptos Narrow"/>
      <scheme val="minor"/>
    </font>
    <font>
      <b/>
      <sz val="12"/>
      <color rgb="FFC00000"/>
      <name val="Aptos Narrow"/>
      <scheme val="minor"/>
    </font>
    <font>
      <sz val="12"/>
      <color rgb="FFC00000"/>
      <name val="Aptos Narrow"/>
      <scheme val="minor"/>
    </font>
    <font>
      <sz val="11"/>
      <color rgb="FFC00000"/>
      <name val="Aptos Narrow"/>
      <scheme val="minor"/>
    </font>
    <font>
      <sz val="11"/>
      <color rgb="FFC00000"/>
      <name val="Aptos Narrow"/>
    </font>
    <font>
      <b/>
      <i/>
      <sz val="11"/>
      <color rgb="FFC00000"/>
      <name val="Aptos Narrow"/>
    </font>
    <font>
      <sz val="10"/>
      <color theme="1"/>
      <name val="Aptos Narrow"/>
      <family val="2"/>
      <scheme val="minor"/>
    </font>
    <font>
      <sz val="10"/>
      <color theme="1"/>
      <name val="Aptos Narrow"/>
      <scheme val="minor"/>
    </font>
    <font>
      <b/>
      <sz val="10"/>
      <color theme="1"/>
      <name val="Aptos Narrow"/>
      <family val="2"/>
      <scheme val="minor"/>
    </font>
    <font>
      <b/>
      <sz val="10"/>
      <color theme="1"/>
      <name val="Aptos Narrow"/>
      <scheme val="minor"/>
    </font>
    <font>
      <b/>
      <sz val="11"/>
      <name val="Aptos"/>
      <family val="2"/>
    </font>
    <font>
      <b/>
      <sz val="20"/>
      <color rgb="FF000000"/>
      <name val="Aptos Narrow"/>
    </font>
    <font>
      <b/>
      <sz val="16"/>
      <color theme="1"/>
      <name val="Aptos Narrow"/>
      <scheme val="minor"/>
    </font>
    <font>
      <b/>
      <sz val="20"/>
      <color rgb="FFFF0000"/>
      <name val="Aptos Narrow"/>
      <scheme val="minor"/>
    </font>
    <font>
      <b/>
      <sz val="11"/>
      <color theme="1"/>
      <name val="Aptos Narrow"/>
    </font>
    <font>
      <b/>
      <sz val="10"/>
      <color theme="1"/>
      <name val="Arial"/>
      <family val="2"/>
    </font>
    <font>
      <b/>
      <sz val="11"/>
      <color rgb="FF0D0D0D"/>
      <name val="Arial"/>
      <family val="2"/>
    </font>
    <font>
      <b/>
      <sz val="11"/>
      <color rgb="FF0D0D0D"/>
      <name val="Arial 11"/>
    </font>
    <font>
      <sz val="11"/>
      <color rgb="FF000000"/>
      <name val="Arial"/>
      <family val="2"/>
    </font>
    <font>
      <sz val="12"/>
      <color rgb="FF000000"/>
      <name val="Arial"/>
      <family val="2"/>
    </font>
    <font>
      <sz val="12"/>
      <name val="Aptos Narrow"/>
      <family val="2"/>
      <scheme val="minor"/>
    </font>
    <font>
      <sz val="11"/>
      <name val="Arial 11"/>
    </font>
    <font>
      <sz val="11"/>
      <color indexed="8"/>
      <name val="Aptos Narrow"/>
      <family val="2"/>
      <scheme val="minor"/>
    </font>
  </fonts>
  <fills count="4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DBE5F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000"/>
        <bgColor indexed="64"/>
      </patternFill>
    </fill>
    <fill>
      <patternFill patternType="solid">
        <fgColor rgb="FFCCCC00"/>
        <bgColor indexed="64"/>
      </patternFill>
    </fill>
    <fill>
      <patternFill patternType="solid">
        <fgColor rgb="FFFFFF99"/>
        <bgColor indexed="64"/>
      </patternFill>
    </fill>
    <fill>
      <patternFill patternType="solid">
        <fgColor rgb="FFCC6600"/>
        <bgColor indexed="64"/>
      </patternFill>
    </fill>
    <fill>
      <patternFill patternType="solid">
        <fgColor rgb="FF66FFFF"/>
        <bgColor indexed="64"/>
      </patternFill>
    </fill>
    <fill>
      <patternFill patternType="solid">
        <fgColor rgb="FF00CC00"/>
        <bgColor indexed="64"/>
      </patternFill>
    </fill>
    <fill>
      <patternFill patternType="solid">
        <fgColor rgb="FFCCFF33"/>
        <bgColor indexed="64"/>
      </patternFill>
    </fill>
    <fill>
      <patternFill patternType="solid">
        <fgColor rgb="FF0099FF"/>
        <bgColor indexed="64"/>
      </patternFill>
    </fill>
    <fill>
      <patternFill patternType="solid">
        <fgColor rgb="FFFF6699"/>
        <bgColor indexed="64"/>
      </patternFill>
    </fill>
    <fill>
      <patternFill patternType="solid">
        <fgColor rgb="FFFF9933"/>
        <bgColor indexed="64"/>
      </patternFill>
    </fill>
    <fill>
      <patternFill patternType="solid">
        <fgColor rgb="FFFFCCFF"/>
        <bgColor indexed="64"/>
      </patternFill>
    </fill>
    <fill>
      <patternFill patternType="solid">
        <fgColor rgb="FFFF0000"/>
        <bgColor indexed="64"/>
      </patternFill>
    </fill>
    <fill>
      <patternFill patternType="solid">
        <fgColor theme="2"/>
        <bgColor indexed="64"/>
      </patternFill>
    </fill>
    <fill>
      <patternFill patternType="solid">
        <fgColor theme="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F990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FF7C80"/>
        <bgColor indexed="64"/>
      </patternFill>
    </fill>
    <fill>
      <patternFill patternType="solid">
        <fgColor rgb="FFFFFFCC"/>
        <bgColor indexed="64"/>
      </patternFill>
    </fill>
    <fill>
      <patternFill patternType="solid">
        <fgColor theme="0"/>
        <bgColor rgb="FF000000"/>
      </patternFill>
    </fill>
    <fill>
      <patternFill patternType="solid">
        <fgColor theme="3" tint="0.89999084444715716"/>
        <bgColor indexed="64"/>
      </patternFill>
    </fill>
    <fill>
      <patternFill patternType="solid">
        <fgColor theme="6" tint="0.79998168889431442"/>
        <bgColor indexed="64"/>
      </patternFill>
    </fill>
    <fill>
      <patternFill patternType="solid">
        <fgColor rgb="FFCCFF33"/>
        <bgColor rgb="FF000000"/>
      </patternFill>
    </fill>
    <fill>
      <patternFill patternType="solid">
        <fgColor rgb="FFFFFFFF"/>
        <bgColor rgb="FF000000"/>
      </patternFill>
    </fill>
    <fill>
      <patternFill patternType="solid">
        <fgColor theme="0" tint="-4.9989318521683403E-2"/>
        <bgColor rgb="FF000000"/>
      </patternFill>
    </fill>
    <fill>
      <patternFill patternType="solid">
        <fgColor rgb="FFFFCC0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8" tint="0.39997558519241921"/>
        <bgColor rgb="FF000000"/>
      </patternFill>
    </fill>
    <fill>
      <patternFill patternType="solid">
        <fgColor theme="8" tint="0.39997558519241921"/>
        <bgColor indexed="64"/>
      </patternFill>
    </fill>
    <fill>
      <patternFill patternType="solid">
        <fgColor rgb="FF00B0F0"/>
        <bgColor rgb="FF000000"/>
      </patternFill>
    </fill>
    <fill>
      <patternFill patternType="solid">
        <fgColor theme="6" tint="0.59999389629810485"/>
        <bgColor rgb="FF000000"/>
      </patternFill>
    </fill>
    <fill>
      <patternFill patternType="solid">
        <fgColor theme="6" tint="0.59999389629810485"/>
        <bgColor indexed="64"/>
      </patternFill>
    </fill>
    <fill>
      <patternFill patternType="solid">
        <fgColor theme="3" tint="0.89999084444715716"/>
        <bgColor rgb="FF000000"/>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rgb="FF000000"/>
      </top>
      <bottom/>
      <diagonal/>
    </border>
  </borders>
  <cellStyleXfs count="30">
    <xf numFmtId="0" fontId="0" fillId="0" borderId="0"/>
    <xf numFmtId="0" fontId="3" fillId="0" borderId="0"/>
    <xf numFmtId="166" fontId="1" fillId="0" borderId="0" applyFont="0" applyFill="0" applyBorder="0" applyAlignment="0" applyProtection="0"/>
    <xf numFmtId="43" fontId="1" fillId="0" borderId="0" applyFont="0" applyFill="0" applyBorder="0" applyAlignment="0" applyProtection="0"/>
    <xf numFmtId="0" fontId="10" fillId="5" borderId="0" applyNumberFormat="0" applyBorder="0" applyProtection="0">
      <alignment horizontal="center" vertical="center"/>
    </xf>
    <xf numFmtId="49" fontId="11" fillId="0" borderId="0" applyFill="0" applyBorder="0" applyProtection="0">
      <alignment horizontal="left" vertical="center"/>
    </xf>
    <xf numFmtId="3" fontId="11" fillId="0" borderId="0" applyFill="0" applyBorder="0" applyProtection="0">
      <alignment horizontal="right" vertical="center"/>
    </xf>
    <xf numFmtId="9"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01" fillId="0" borderId="0"/>
    <xf numFmtId="0" fontId="1" fillId="0" borderId="0"/>
    <xf numFmtId="9" fontId="1" fillId="0" borderId="0" applyFont="0" applyFill="0" applyBorder="0" applyAlignment="0" applyProtection="0"/>
    <xf numFmtId="184" fontId="1" fillId="0" borderId="0" applyFont="0" applyFill="0" applyBorder="0" applyAlignment="0" applyProtection="0"/>
    <xf numFmtId="166" fontId="101" fillId="0" borderId="0" applyFont="0" applyFill="0" applyBorder="0" applyAlignment="0" applyProtection="0"/>
  </cellStyleXfs>
  <cellXfs count="894">
    <xf numFmtId="0" fontId="0" fillId="0" borderId="0" xfId="0"/>
    <xf numFmtId="0" fontId="0" fillId="2" borderId="0" xfId="0" applyFill="1"/>
    <xf numFmtId="0" fontId="5" fillId="2" borderId="1" xfId="0" applyFont="1" applyFill="1" applyBorder="1" applyAlignment="1">
      <alignment horizontal="center" vertical="center" wrapText="1"/>
    </xf>
    <xf numFmtId="0" fontId="10" fillId="5" borderId="1" xfId="4" applyBorder="1" applyProtection="1">
      <alignment horizontal="center" vertical="center"/>
    </xf>
    <xf numFmtId="3" fontId="11" fillId="0" borderId="1" xfId="6" applyBorder="1" applyAlignment="1" applyProtection="1">
      <alignment horizontal="center" vertical="center"/>
    </xf>
    <xf numFmtId="49" fontId="11" fillId="0" borderId="1" xfId="5" applyBorder="1" applyProtection="1">
      <alignment horizontal="left" vertical="center"/>
    </xf>
    <xf numFmtId="0" fontId="12" fillId="0" borderId="0" xfId="0" applyFont="1" applyAlignment="1">
      <alignment horizontal="left"/>
    </xf>
    <xf numFmtId="0" fontId="12" fillId="0" borderId="0" xfId="0" applyFont="1" applyAlignment="1">
      <alignment horizontal="left" vertical="center" wrapText="1"/>
    </xf>
    <xf numFmtId="0" fontId="13" fillId="0" borderId="0" xfId="0" applyFont="1" applyAlignment="1">
      <alignment horizontal="left" vertical="center" wrapText="1"/>
    </xf>
    <xf numFmtId="0" fontId="9" fillId="0" borderId="0" xfId="0" applyFont="1" applyAlignment="1">
      <alignment horizontal="left" vertical="center" wrapText="1"/>
    </xf>
    <xf numFmtId="0" fontId="12" fillId="4" borderId="1" xfId="0" applyFont="1" applyFill="1" applyBorder="1" applyAlignment="1">
      <alignment horizontal="left" vertical="center" wrapText="1"/>
    </xf>
    <xf numFmtId="0" fontId="12" fillId="4" borderId="1" xfId="0" applyFont="1" applyFill="1" applyBorder="1" applyAlignment="1">
      <alignment horizontal="left" vertical="center"/>
    </xf>
    <xf numFmtId="0" fontId="13"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2" fillId="0" borderId="0" xfId="0" applyFont="1" applyAlignment="1">
      <alignment horizontal="left" vertical="center"/>
    </xf>
    <xf numFmtId="0" fontId="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0" fillId="0" borderId="0" xfId="0" applyAlignment="1">
      <alignment horizontal="center"/>
    </xf>
    <xf numFmtId="49" fontId="11" fillId="0" borderId="1" xfId="5" applyBorder="1" applyAlignment="1" applyProtection="1">
      <alignment vertical="center" wrapText="1"/>
    </xf>
    <xf numFmtId="0" fontId="10" fillId="5" borderId="1" xfId="4" applyBorder="1" applyAlignment="1" applyProtection="1">
      <alignment vertical="center"/>
    </xf>
    <xf numFmtId="0" fontId="17" fillId="2" borderId="1" xfId="1" applyFont="1" applyFill="1" applyBorder="1" applyAlignment="1">
      <alignment horizontal="left" vertical="center"/>
    </xf>
    <xf numFmtId="0" fontId="5" fillId="2" borderId="1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0" fillId="2" borderId="1" xfId="0" applyFill="1" applyBorder="1" applyAlignment="1">
      <alignment horizontal="center" vertical="center"/>
    </xf>
    <xf numFmtId="0" fontId="7" fillId="2" borderId="1" xfId="0" applyFont="1" applyFill="1" applyBorder="1" applyAlignment="1">
      <alignment horizontal="center" vertical="center"/>
    </xf>
    <xf numFmtId="0" fontId="0" fillId="2" borderId="1" xfId="0" applyFill="1" applyBorder="1" applyAlignment="1">
      <alignment vertical="center" wrapText="1"/>
    </xf>
    <xf numFmtId="0" fontId="0" fillId="2" borderId="1" xfId="0" applyFill="1" applyBorder="1" applyAlignment="1">
      <alignment horizontal="center" vertical="center" wrapText="1"/>
    </xf>
    <xf numFmtId="0" fontId="8" fillId="2" borderId="1" xfId="0" applyFont="1" applyFill="1" applyBorder="1" applyAlignment="1">
      <alignment horizontal="center" vertical="center"/>
    </xf>
    <xf numFmtId="9" fontId="0" fillId="2" borderId="1" xfId="7" applyFont="1" applyFill="1" applyBorder="1" applyAlignment="1">
      <alignment horizontal="center" vertical="center"/>
    </xf>
    <xf numFmtId="0" fontId="8"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9" fontId="8" fillId="2" borderId="1" xfId="7" applyFont="1" applyFill="1" applyBorder="1" applyAlignment="1">
      <alignment horizontal="center" vertical="center"/>
    </xf>
    <xf numFmtId="0" fontId="0" fillId="2" borderId="11" xfId="0" applyFill="1" applyBorder="1"/>
    <xf numFmtId="0" fontId="0" fillId="2" borderId="1" xfId="0" applyFill="1" applyBorder="1" applyAlignment="1">
      <alignment vertical="top" wrapText="1"/>
    </xf>
    <xf numFmtId="49" fontId="0" fillId="2" borderId="1" xfId="0" applyNumberFormat="1" applyFill="1" applyBorder="1" applyAlignment="1">
      <alignment horizontal="center" vertical="center" wrapText="1"/>
    </xf>
    <xf numFmtId="49" fontId="0" fillId="2" borderId="1" xfId="0" applyNumberFormat="1" applyFill="1" applyBorder="1" applyAlignment="1">
      <alignment horizontal="center" vertical="center"/>
    </xf>
    <xf numFmtId="0" fontId="0" fillId="6"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Border="1" applyAlignment="1">
      <alignment horizontal="center" wrapText="1"/>
    </xf>
    <xf numFmtId="0" fontId="0" fillId="3" borderId="1" xfId="0" applyFill="1" applyBorder="1" applyAlignment="1">
      <alignment horizontal="center" vertical="center" wrapText="1"/>
    </xf>
    <xf numFmtId="0" fontId="0" fillId="0" borderId="1" xfId="0" applyBorder="1" applyAlignment="1">
      <alignment vertical="center" wrapText="1"/>
    </xf>
    <xf numFmtId="1" fontId="0" fillId="0" borderId="1" xfId="0" applyNumberFormat="1" applyBorder="1" applyAlignment="1">
      <alignment horizontal="center" vertical="center" wrapText="1"/>
    </xf>
    <xf numFmtId="49" fontId="0" fillId="0" borderId="1" xfId="0" applyNumberFormat="1" applyBorder="1" applyAlignment="1">
      <alignment wrapText="1"/>
    </xf>
    <xf numFmtId="0" fontId="0" fillId="0" borderId="1" xfId="0" applyBorder="1" applyAlignment="1">
      <alignment horizontal="center" vertical="center"/>
    </xf>
    <xf numFmtId="0" fontId="20" fillId="0" borderId="1" xfId="0" applyFont="1" applyBorder="1" applyAlignment="1">
      <alignment horizontal="center" vertical="center" wrapText="1"/>
    </xf>
    <xf numFmtId="0" fontId="0" fillId="7" borderId="1" xfId="0" applyFill="1" applyBorder="1" applyAlignment="1">
      <alignment horizontal="center" vertical="center" wrapText="1"/>
    </xf>
    <xf numFmtId="0" fontId="0" fillId="8" borderId="1" xfId="0" applyFill="1" applyBorder="1" applyAlignment="1">
      <alignment horizontal="center" vertical="center" wrapText="1"/>
    </xf>
    <xf numFmtId="0" fontId="0" fillId="9" borderId="1" xfId="0" applyFill="1" applyBorder="1" applyAlignment="1">
      <alignment horizontal="center" vertical="center" wrapText="1"/>
    </xf>
    <xf numFmtId="0" fontId="0" fillId="0" borderId="1" xfId="0" applyBorder="1" applyAlignment="1">
      <alignment horizontal="left" vertical="center" wrapText="1"/>
    </xf>
    <xf numFmtId="0" fontId="0" fillId="10" borderId="1" xfId="0" applyFill="1" applyBorder="1" applyAlignment="1">
      <alignment horizontal="center" vertical="center" wrapText="1"/>
    </xf>
    <xf numFmtId="0" fontId="22" fillId="0" borderId="0" xfId="0" applyFont="1" applyAlignment="1">
      <alignment horizontal="justify" vertical="center"/>
    </xf>
    <xf numFmtId="0" fontId="22" fillId="0" borderId="1" xfId="0" applyFont="1" applyBorder="1" applyAlignment="1">
      <alignment horizontal="justify" vertical="center"/>
    </xf>
    <xf numFmtId="0" fontId="0" fillId="11" borderId="1" xfId="0" applyFill="1" applyBorder="1" applyAlignment="1">
      <alignment horizontal="center" vertical="center" wrapText="1"/>
    </xf>
    <xf numFmtId="0" fontId="0" fillId="0" borderId="1" xfId="0" applyBorder="1" applyAlignment="1">
      <alignment horizontal="justify" vertical="center" wrapText="1"/>
    </xf>
    <xf numFmtId="0" fontId="0" fillId="12" borderId="1" xfId="0" applyFill="1" applyBorder="1" applyAlignment="1">
      <alignment horizontal="center" vertical="center" wrapText="1"/>
    </xf>
    <xf numFmtId="0" fontId="0" fillId="0" borderId="0" xfId="0" applyAlignment="1">
      <alignment vertical="center" wrapText="1"/>
    </xf>
    <xf numFmtId="0" fontId="23" fillId="0" borderId="1" xfId="0" applyFont="1" applyBorder="1" applyAlignment="1">
      <alignment horizontal="justify" vertical="center"/>
    </xf>
    <xf numFmtId="0" fontId="0" fillId="13" borderId="1" xfId="0" applyFill="1" applyBorder="1" applyAlignment="1">
      <alignment horizontal="center" vertical="center" wrapText="1"/>
    </xf>
    <xf numFmtId="0" fontId="20" fillId="0" borderId="8" xfId="0" applyFont="1" applyBorder="1" applyAlignment="1">
      <alignment horizontal="center" vertical="center" wrapText="1"/>
    </xf>
    <xf numFmtId="0" fontId="0" fillId="14" borderId="1" xfId="0" applyFill="1" applyBorder="1" applyAlignment="1">
      <alignment horizontal="center" vertical="center" wrapText="1"/>
    </xf>
    <xf numFmtId="0" fontId="0" fillId="15" borderId="1" xfId="0" applyFill="1" applyBorder="1" applyAlignment="1">
      <alignment horizontal="center" vertical="center" wrapText="1"/>
    </xf>
    <xf numFmtId="0" fontId="0" fillId="16" borderId="1" xfId="0" applyFill="1" applyBorder="1" applyAlignment="1">
      <alignment horizontal="center" vertical="center" wrapText="1"/>
    </xf>
    <xf numFmtId="0" fontId="0" fillId="17" borderId="1" xfId="0" applyFill="1" applyBorder="1" applyAlignment="1">
      <alignment horizontal="center" vertical="center" wrapText="1"/>
    </xf>
    <xf numFmtId="0" fontId="0" fillId="18" borderId="1" xfId="0" applyFill="1" applyBorder="1" applyAlignment="1">
      <alignment horizontal="center" vertical="center" wrapText="1"/>
    </xf>
    <xf numFmtId="0" fontId="0" fillId="19" borderId="1" xfId="0" applyFill="1" applyBorder="1" applyAlignment="1">
      <alignment horizontal="center" vertical="center" wrapText="1"/>
    </xf>
    <xf numFmtId="0" fontId="0" fillId="21" borderId="1" xfId="0" applyFill="1" applyBorder="1" applyAlignment="1">
      <alignment horizontal="center" vertical="center" wrapText="1"/>
    </xf>
    <xf numFmtId="0" fontId="0" fillId="22" borderId="1" xfId="0" applyFill="1" applyBorder="1" applyAlignment="1">
      <alignment horizontal="center" vertical="center" wrapText="1"/>
    </xf>
    <xf numFmtId="0" fontId="0" fillId="23" borderId="1" xfId="0" applyFill="1" applyBorder="1" applyAlignment="1">
      <alignment horizontal="center" vertical="center" wrapText="1"/>
    </xf>
    <xf numFmtId="0" fontId="0" fillId="24" borderId="1" xfId="0" applyFill="1" applyBorder="1" applyAlignment="1">
      <alignment horizontal="center" vertical="center" wrapText="1"/>
    </xf>
    <xf numFmtId="0" fontId="0" fillId="25" borderId="1" xfId="0" applyFill="1" applyBorder="1" applyAlignment="1">
      <alignment horizontal="center" vertical="center" wrapText="1"/>
    </xf>
    <xf numFmtId="0" fontId="0" fillId="26" borderId="1" xfId="0" applyFill="1" applyBorder="1" applyAlignment="1">
      <alignment horizontal="center" vertical="center" wrapText="1"/>
    </xf>
    <xf numFmtId="1" fontId="0" fillId="0" borderId="1" xfId="0" applyNumberFormat="1" applyBorder="1" applyAlignment="1">
      <alignment horizontal="center" vertical="center"/>
    </xf>
    <xf numFmtId="0" fontId="0" fillId="0" borderId="6" xfId="0" applyBorder="1" applyAlignment="1">
      <alignment horizontal="center" vertical="center" wrapText="1"/>
    </xf>
    <xf numFmtId="9" fontId="0" fillId="0" borderId="1" xfId="0" applyNumberFormat="1" applyBorder="1" applyAlignment="1">
      <alignment horizontal="center" vertical="center"/>
    </xf>
    <xf numFmtId="0" fontId="0" fillId="19" borderId="1" xfId="0" applyFill="1" applyBorder="1" applyAlignment="1">
      <alignment horizontal="center" vertical="center"/>
    </xf>
    <xf numFmtId="0" fontId="0" fillId="11" borderId="1" xfId="0" applyFill="1" applyBorder="1" applyAlignment="1">
      <alignment horizontal="center" vertical="center"/>
    </xf>
    <xf numFmtId="0" fontId="0" fillId="17" borderId="1" xfId="0" applyFill="1" applyBorder="1" applyAlignment="1">
      <alignment horizontal="center" vertical="center"/>
    </xf>
    <xf numFmtId="0" fontId="0" fillId="13" borderId="1" xfId="0" applyFill="1" applyBorder="1" applyAlignment="1">
      <alignment horizontal="center" vertical="center"/>
    </xf>
    <xf numFmtId="0" fontId="23" fillId="0" borderId="1" xfId="0" applyFont="1" applyBorder="1" applyAlignment="1">
      <alignment horizontal="justify" vertical="center" wrapText="1"/>
    </xf>
    <xf numFmtId="0" fontId="0" fillId="0" borderId="1" xfId="0" applyBorder="1" applyAlignment="1">
      <alignment vertical="top" wrapText="1"/>
    </xf>
    <xf numFmtId="49" fontId="0" fillId="0" borderId="1" xfId="0" applyNumberFormat="1" applyBorder="1" applyAlignment="1">
      <alignment vertical="center" wrapText="1"/>
    </xf>
    <xf numFmtId="0" fontId="0" fillId="2" borderId="0" xfId="0" applyFill="1" applyAlignment="1">
      <alignment horizontal="center" vertical="center" wrapText="1"/>
    </xf>
    <xf numFmtId="10" fontId="27" fillId="0" borderId="14" xfId="0" applyNumberFormat="1" applyFont="1" applyBorder="1" applyAlignment="1">
      <alignment horizontal="center" vertical="center" wrapText="1"/>
    </xf>
    <xf numFmtId="9" fontId="0" fillId="0" borderId="1" xfId="7" applyFont="1" applyBorder="1" applyAlignment="1">
      <alignment horizontal="center" vertical="center"/>
    </xf>
    <xf numFmtId="0" fontId="0" fillId="0" borderId="0" xfId="0" applyAlignment="1">
      <alignment horizontal="center" vertical="center"/>
    </xf>
    <xf numFmtId="0" fontId="0" fillId="28" borderId="1" xfId="0" applyFill="1" applyBorder="1" applyAlignment="1">
      <alignment vertical="center" wrapText="1"/>
    </xf>
    <xf numFmtId="0" fontId="0" fillId="28" borderId="1" xfId="0" applyFill="1" applyBorder="1" applyAlignment="1">
      <alignment horizontal="center" vertical="center" wrapText="1"/>
    </xf>
    <xf numFmtId="0" fontId="0" fillId="27" borderId="1" xfId="0" applyFill="1" applyBorder="1" applyAlignment="1">
      <alignment horizontal="center" vertical="center" wrapText="1"/>
    </xf>
    <xf numFmtId="0" fontId="0" fillId="29" borderId="1" xfId="0" applyFill="1" applyBorder="1" applyAlignment="1">
      <alignment horizontal="center" vertical="center" wrapText="1"/>
    </xf>
    <xf numFmtId="0" fontId="0" fillId="30" borderId="1" xfId="0" applyFill="1" applyBorder="1" applyAlignment="1">
      <alignment horizontal="center" vertical="center" wrapText="1"/>
    </xf>
    <xf numFmtId="1" fontId="0" fillId="2" borderId="1" xfId="0" applyNumberFormat="1" applyFill="1" applyBorder="1" applyAlignment="1">
      <alignment horizontal="center" vertical="center" wrapText="1"/>
    </xf>
    <xf numFmtId="0" fontId="0" fillId="2" borderId="1" xfId="0" applyFill="1" applyBorder="1" applyAlignment="1">
      <alignment wrapText="1"/>
    </xf>
    <xf numFmtId="9" fontId="0" fillId="0" borderId="1" xfId="7" applyFont="1" applyFill="1" applyBorder="1" applyAlignment="1">
      <alignment horizontal="center" vertical="center"/>
    </xf>
    <xf numFmtId="0" fontId="0" fillId="31" borderId="1" xfId="0" applyFill="1" applyBorder="1" applyAlignment="1">
      <alignment horizontal="center" vertical="center" wrapText="1"/>
    </xf>
    <xf numFmtId="49" fontId="0" fillId="0" borderId="1" xfId="0" applyNumberFormat="1" applyBorder="1" applyAlignment="1">
      <alignment horizontal="center" vertical="center"/>
    </xf>
    <xf numFmtId="0" fontId="5" fillId="0" borderId="1" xfId="0" applyFont="1" applyBorder="1" applyAlignment="1">
      <alignment horizontal="center" vertical="center" wrapText="1"/>
    </xf>
    <xf numFmtId="0" fontId="14" fillId="0" borderId="1" xfId="0"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vertical="center"/>
    </xf>
    <xf numFmtId="0" fontId="5" fillId="2" borderId="1" xfId="1" applyFont="1" applyFill="1" applyBorder="1" applyAlignment="1">
      <alignment horizontal="left" vertical="center"/>
    </xf>
    <xf numFmtId="168" fontId="0" fillId="0" borderId="1" xfId="8" applyFont="1" applyBorder="1" applyAlignment="1">
      <alignment horizontal="center" vertical="center"/>
    </xf>
    <xf numFmtId="168" fontId="0" fillId="0" borderId="1" xfId="8" applyFont="1" applyBorder="1" applyAlignment="1">
      <alignment horizontal="center" vertical="center" wrapText="1"/>
    </xf>
    <xf numFmtId="168" fontId="0" fillId="2" borderId="1" xfId="8" applyFont="1" applyFill="1" applyBorder="1" applyAlignment="1">
      <alignment horizontal="center" vertical="center" wrapText="1"/>
    </xf>
    <xf numFmtId="168" fontId="0" fillId="0" borderId="1" xfId="8" applyFont="1" applyFill="1" applyBorder="1" applyAlignment="1">
      <alignment horizontal="center" vertical="center" wrapText="1"/>
    </xf>
    <xf numFmtId="14" fontId="0" fillId="0" borderId="1" xfId="0" applyNumberFormat="1" applyBorder="1" applyAlignment="1">
      <alignment horizontal="center" vertical="center" wrapText="1"/>
    </xf>
    <xf numFmtId="14" fontId="0" fillId="2" borderId="1" xfId="0" applyNumberFormat="1" applyFill="1" applyBorder="1" applyAlignment="1">
      <alignment horizontal="center" vertical="center" wrapText="1"/>
    </xf>
    <xf numFmtId="168" fontId="0" fillId="0" borderId="1" xfId="8" applyFont="1" applyBorder="1" applyAlignment="1">
      <alignment vertical="center"/>
    </xf>
    <xf numFmtId="14" fontId="20" fillId="0" borderId="1" xfId="0" applyNumberFormat="1" applyFont="1" applyBorder="1" applyAlignment="1">
      <alignment horizontal="center" vertical="center" wrapText="1"/>
    </xf>
    <xf numFmtId="14" fontId="0" fillId="2" borderId="1" xfId="0" applyNumberFormat="1" applyFill="1" applyBorder="1" applyAlignment="1">
      <alignment horizontal="center" vertical="center"/>
    </xf>
    <xf numFmtId="14" fontId="0" fillId="0" borderId="0" xfId="0" applyNumberFormat="1"/>
    <xf numFmtId="14" fontId="14" fillId="2" borderId="1" xfId="0" applyNumberFormat="1" applyFont="1" applyFill="1" applyBorder="1" applyAlignment="1">
      <alignment horizontal="center" vertical="center" wrapText="1"/>
    </xf>
    <xf numFmtId="10" fontId="0" fillId="2" borderId="1" xfId="7" applyNumberFormat="1" applyFont="1" applyFill="1" applyBorder="1" applyAlignment="1">
      <alignment horizontal="center" vertical="center" wrapText="1"/>
    </xf>
    <xf numFmtId="10" fontId="27" fillId="2" borderId="14" xfId="0" applyNumberFormat="1" applyFont="1" applyFill="1" applyBorder="1" applyAlignment="1">
      <alignment horizontal="center" vertical="center" wrapText="1"/>
    </xf>
    <xf numFmtId="2" fontId="0" fillId="2" borderId="1" xfId="7" applyNumberFormat="1" applyFont="1" applyFill="1" applyBorder="1" applyAlignment="1">
      <alignment horizontal="center" vertical="center" wrapText="1"/>
    </xf>
    <xf numFmtId="170" fontId="0" fillId="0" borderId="1" xfId="0" applyNumberFormat="1" applyBorder="1" applyAlignment="1">
      <alignment horizontal="center" vertical="center" wrapText="1"/>
    </xf>
    <xf numFmtId="166" fontId="0" fillId="0" borderId="1" xfId="2" applyFont="1" applyBorder="1" applyAlignment="1">
      <alignment horizontal="center" vertical="center"/>
    </xf>
    <xf numFmtId="0" fontId="0" fillId="32" borderId="1" xfId="0" applyFill="1" applyBorder="1" applyAlignment="1">
      <alignment horizontal="center" vertical="center" wrapText="1"/>
    </xf>
    <xf numFmtId="0" fontId="29" fillId="2" borderId="1" xfId="0" applyFont="1" applyFill="1" applyBorder="1" applyAlignment="1">
      <alignment horizontal="center" vertical="center" wrapText="1"/>
    </xf>
    <xf numFmtId="1" fontId="33" fillId="2" borderId="1" xfId="0" applyNumberFormat="1" applyFont="1" applyFill="1" applyBorder="1" applyAlignment="1">
      <alignment horizontal="center" vertical="center" wrapText="1"/>
    </xf>
    <xf numFmtId="0" fontId="0" fillId="33" borderId="1" xfId="0" applyFill="1" applyBorder="1" applyAlignment="1">
      <alignment horizontal="center" vertical="center" wrapText="1"/>
    </xf>
    <xf numFmtId="0" fontId="0" fillId="0" borderId="2" xfId="0" applyBorder="1" applyAlignment="1">
      <alignment horizontal="left" vertical="center" wrapText="1"/>
    </xf>
    <xf numFmtId="0" fontId="33" fillId="2" borderId="1" xfId="0" applyFont="1" applyFill="1" applyBorder="1" applyAlignment="1">
      <alignment horizontal="center" vertical="center" wrapText="1"/>
    </xf>
    <xf numFmtId="0" fontId="0" fillId="0" borderId="4" xfId="0" applyBorder="1" applyAlignment="1">
      <alignment horizontal="center" vertical="center" wrapText="1"/>
    </xf>
    <xf numFmtId="166" fontId="0" fillId="0" borderId="1" xfId="0" applyNumberFormat="1" applyBorder="1" applyAlignment="1">
      <alignment horizontal="center" vertical="center"/>
    </xf>
    <xf numFmtId="4" fontId="34" fillId="0" borderId="1" xfId="0" applyNumberFormat="1" applyFont="1" applyBorder="1" applyAlignment="1">
      <alignment vertical="center" wrapText="1"/>
    </xf>
    <xf numFmtId="4" fontId="21" fillId="0" borderId="1" xfId="0" applyNumberFormat="1" applyFont="1" applyBorder="1" applyAlignment="1">
      <alignment vertical="center" wrapText="1"/>
    </xf>
    <xf numFmtId="3" fontId="0" fillId="2" borderId="1" xfId="0" applyNumberFormat="1" applyFill="1" applyBorder="1" applyAlignment="1">
      <alignment horizontal="center" vertical="center" wrapText="1"/>
    </xf>
    <xf numFmtId="173" fontId="35" fillId="0" borderId="1" xfId="11" applyNumberFormat="1" applyFont="1" applyBorder="1" applyAlignment="1">
      <alignment horizontal="center" vertical="center"/>
    </xf>
    <xf numFmtId="174" fontId="0" fillId="2" borderId="1" xfId="8" applyNumberFormat="1" applyFont="1" applyFill="1" applyBorder="1" applyAlignment="1">
      <alignment horizontal="center" vertical="center" wrapText="1"/>
    </xf>
    <xf numFmtId="17" fontId="0" fillId="2" borderId="1" xfId="0" applyNumberFormat="1" applyFill="1" applyBorder="1" applyAlignment="1">
      <alignment horizontal="center" vertical="center" wrapText="1"/>
    </xf>
    <xf numFmtId="174" fontId="0" fillId="0" borderId="1" xfId="0" applyNumberFormat="1" applyBorder="1" applyAlignment="1">
      <alignment horizontal="center" vertical="center" wrapText="1"/>
    </xf>
    <xf numFmtId="17" fontId="0" fillId="0" borderId="1" xfId="0" applyNumberFormat="1" applyBorder="1" applyAlignment="1">
      <alignment horizontal="center" vertical="center" wrapText="1"/>
    </xf>
    <xf numFmtId="174" fontId="0" fillId="0" borderId="1" xfId="8" applyNumberFormat="1" applyFont="1" applyBorder="1" applyAlignment="1">
      <alignment horizontal="center" vertical="center" wrapText="1"/>
    </xf>
    <xf numFmtId="166" fontId="1" fillId="0" borderId="1" xfId="2" applyFont="1" applyBorder="1" applyAlignment="1">
      <alignment vertical="center"/>
    </xf>
    <xf numFmtId="166" fontId="0" fillId="0" borderId="1" xfId="2" applyFont="1" applyBorder="1" applyAlignment="1">
      <alignment horizontal="center" vertical="center" wrapText="1"/>
    </xf>
    <xf numFmtId="165" fontId="36" fillId="0" borderId="1" xfId="0" applyNumberFormat="1" applyFont="1" applyBorder="1" applyAlignment="1">
      <alignment horizontal="center" vertical="center" wrapText="1"/>
    </xf>
    <xf numFmtId="165" fontId="36" fillId="0" borderId="11" xfId="0" applyNumberFormat="1" applyFont="1" applyBorder="1" applyAlignment="1">
      <alignment horizontal="center" vertical="center" wrapText="1"/>
    </xf>
    <xf numFmtId="165" fontId="27" fillId="0" borderId="1" xfId="0" applyNumberFormat="1" applyFont="1" applyBorder="1" applyAlignment="1">
      <alignment horizontal="right" vertical="center" wrapText="1"/>
    </xf>
    <xf numFmtId="174" fontId="1" fillId="0" borderId="15" xfId="0" applyNumberFormat="1" applyFont="1" applyBorder="1" applyAlignment="1">
      <alignment vertical="center"/>
    </xf>
    <xf numFmtId="174" fontId="1" fillId="0" borderId="14" xfId="0" applyNumberFormat="1" applyFont="1" applyBorder="1" applyAlignment="1">
      <alignment vertical="center"/>
    </xf>
    <xf numFmtId="14" fontId="0" fillId="0" borderId="1" xfId="0" applyNumberFormat="1" applyBorder="1" applyAlignment="1">
      <alignment vertical="center" wrapText="1"/>
    </xf>
    <xf numFmtId="174" fontId="1" fillId="0" borderId="1" xfId="0" applyNumberFormat="1" applyFont="1" applyBorder="1" applyAlignment="1">
      <alignment vertical="center"/>
    </xf>
    <xf numFmtId="0" fontId="20" fillId="0" borderId="1" xfId="0" applyFont="1" applyBorder="1" applyAlignment="1">
      <alignment horizontal="center" vertical="center"/>
    </xf>
    <xf numFmtId="175" fontId="1" fillId="0" borderId="17" xfId="0" applyNumberFormat="1" applyFont="1" applyBorder="1" applyAlignment="1">
      <alignment vertical="center"/>
    </xf>
    <xf numFmtId="174" fontId="1" fillId="0" borderId="18" xfId="0" applyNumberFormat="1" applyFont="1" applyBorder="1" applyAlignment="1">
      <alignment vertical="center"/>
    </xf>
    <xf numFmtId="174" fontId="1" fillId="0" borderId="2" xfId="0" applyNumberFormat="1" applyFont="1" applyBorder="1" applyAlignment="1">
      <alignment vertical="center"/>
    </xf>
    <xf numFmtId="3" fontId="0" fillId="0" borderId="1" xfId="0" applyNumberFormat="1" applyBorder="1" applyAlignment="1">
      <alignment horizontal="center" vertical="center" wrapText="1"/>
    </xf>
    <xf numFmtId="176" fontId="0" fillId="0" borderId="1" xfId="8" applyNumberFormat="1" applyFont="1" applyBorder="1" applyAlignment="1">
      <alignment horizontal="center" vertical="center" wrapText="1"/>
    </xf>
    <xf numFmtId="0" fontId="37" fillId="2" borderId="5" xfId="0" applyFont="1" applyFill="1" applyBorder="1" applyAlignment="1">
      <alignment horizontal="center" vertical="center" wrapText="1"/>
    </xf>
    <xf numFmtId="49" fontId="0" fillId="0" borderId="1" xfId="0" applyNumberFormat="1" applyBorder="1" applyAlignment="1">
      <alignment vertical="top" wrapText="1"/>
    </xf>
    <xf numFmtId="10" fontId="27" fillId="0" borderId="19" xfId="0" applyNumberFormat="1" applyFont="1" applyBorder="1" applyAlignment="1">
      <alignment horizontal="center" vertical="center" wrapText="1"/>
    </xf>
    <xf numFmtId="1" fontId="38" fillId="2" borderId="1" xfId="11" applyNumberFormat="1" applyFont="1" applyFill="1" applyBorder="1" applyAlignment="1">
      <alignment horizontal="center" vertical="center"/>
    </xf>
    <xf numFmtId="1" fontId="1" fillId="2" borderId="1" xfId="11" applyNumberFormat="1" applyFont="1" applyFill="1" applyBorder="1" applyAlignment="1">
      <alignment horizontal="center" vertical="center" wrapText="1"/>
    </xf>
    <xf numFmtId="1" fontId="38"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38" fillId="2" borderId="1" xfId="0" applyFont="1" applyFill="1" applyBorder="1" applyAlignment="1">
      <alignment horizontal="center" vertical="center"/>
    </xf>
    <xf numFmtId="10" fontId="1" fillId="2" borderId="1" xfId="7" applyNumberFormat="1" applyFont="1" applyFill="1" applyBorder="1" applyAlignment="1">
      <alignment horizontal="center" vertical="center"/>
    </xf>
    <xf numFmtId="9" fontId="8" fillId="2" borderId="1" xfId="0" applyNumberFormat="1" applyFont="1" applyFill="1" applyBorder="1" applyAlignment="1">
      <alignment horizontal="center" vertical="center"/>
    </xf>
    <xf numFmtId="0" fontId="26" fillId="33" borderId="12" xfId="0" applyFont="1" applyFill="1" applyBorder="1" applyAlignment="1">
      <alignment horizontal="center" vertical="center" wrapText="1"/>
    </xf>
    <xf numFmtId="0" fontId="0" fillId="0" borderId="12" xfId="0" applyBorder="1" applyAlignment="1">
      <alignment vertical="center" wrapText="1"/>
    </xf>
    <xf numFmtId="0" fontId="22" fillId="0" borderId="1" xfId="0" applyFont="1" applyBorder="1" applyAlignment="1">
      <alignment horizontal="left" vertical="center" wrapText="1"/>
    </xf>
    <xf numFmtId="0" fontId="22" fillId="0" borderId="1" xfId="0" applyFont="1" applyBorder="1" applyAlignment="1">
      <alignment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27" fillId="0" borderId="1" xfId="0" applyFont="1" applyBorder="1" applyAlignment="1">
      <alignment horizontal="left" vertical="center"/>
    </xf>
    <xf numFmtId="0" fontId="0" fillId="0" borderId="11" xfId="0" applyBorder="1" applyAlignment="1">
      <alignment horizontal="center" vertical="center" wrapText="1"/>
    </xf>
    <xf numFmtId="9" fontId="0" fillId="2" borderId="11" xfId="0" applyNumberFormat="1" applyFill="1" applyBorder="1" applyAlignment="1">
      <alignment horizontal="center" vertical="center"/>
    </xf>
    <xf numFmtId="10" fontId="40" fillId="34" borderId="1" xfId="7" applyNumberFormat="1" applyFont="1" applyFill="1" applyBorder="1" applyAlignment="1">
      <alignment horizontal="center" vertical="center"/>
    </xf>
    <xf numFmtId="10" fontId="40" fillId="34" borderId="1" xfId="0" applyNumberFormat="1" applyFont="1" applyFill="1" applyBorder="1" applyAlignment="1">
      <alignment horizontal="center" vertical="center"/>
    </xf>
    <xf numFmtId="10" fontId="43" fillId="34" borderId="1" xfId="0" applyNumberFormat="1" applyFont="1" applyFill="1" applyBorder="1" applyAlignment="1">
      <alignment horizontal="center" vertical="center"/>
    </xf>
    <xf numFmtId="9" fontId="42" fillId="34" borderId="1" xfId="0" applyNumberFormat="1" applyFont="1" applyFill="1" applyBorder="1" applyAlignment="1">
      <alignment horizontal="center" vertical="center"/>
    </xf>
    <xf numFmtId="0" fontId="42" fillId="34" borderId="1" xfId="0" applyFont="1" applyFill="1" applyBorder="1" applyAlignment="1">
      <alignment horizontal="center" vertical="center"/>
    </xf>
    <xf numFmtId="0" fontId="44" fillId="2" borderId="1" xfId="0" applyFont="1" applyFill="1" applyBorder="1" applyAlignment="1">
      <alignment horizontal="center" vertical="center" wrapText="1"/>
    </xf>
    <xf numFmtId="10" fontId="46" fillId="2" borderId="1" xfId="0" applyNumberFormat="1" applyFont="1" applyFill="1" applyBorder="1" applyAlignment="1">
      <alignment horizontal="center" vertical="center" wrapText="1"/>
    </xf>
    <xf numFmtId="0" fontId="44" fillId="2" borderId="1" xfId="0" applyFont="1" applyFill="1" applyBorder="1" applyAlignment="1">
      <alignment horizontal="center" vertical="center"/>
    </xf>
    <xf numFmtId="0" fontId="47" fillId="2" borderId="1" xfId="0" applyFont="1" applyFill="1" applyBorder="1" applyAlignment="1">
      <alignment horizontal="center" vertical="center"/>
    </xf>
    <xf numFmtId="10" fontId="46" fillId="2" borderId="1" xfId="0" applyNumberFormat="1" applyFont="1" applyFill="1" applyBorder="1" applyAlignment="1">
      <alignment horizontal="center" vertical="center"/>
    </xf>
    <xf numFmtId="0" fontId="45" fillId="2" borderId="1" xfId="0" applyFont="1" applyFill="1" applyBorder="1" applyAlignment="1">
      <alignment horizontal="center" vertical="center" wrapText="1"/>
    </xf>
    <xf numFmtId="10" fontId="49" fillId="0" borderId="1" xfId="7" applyNumberFormat="1" applyFont="1" applyBorder="1" applyAlignment="1">
      <alignment horizontal="center" vertical="center"/>
    </xf>
    <xf numFmtId="1" fontId="0" fillId="2" borderId="1" xfId="7" applyNumberFormat="1" applyFont="1" applyFill="1" applyBorder="1" applyAlignment="1">
      <alignment horizontal="center" vertical="center" wrapText="1"/>
    </xf>
    <xf numFmtId="177" fontId="30" fillId="2" borderId="1" xfId="7" applyNumberFormat="1" applyFont="1" applyFill="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vertical="center" wrapText="1"/>
    </xf>
    <xf numFmtId="174" fontId="1" fillId="0" borderId="0" xfId="0" applyNumberFormat="1" applyFont="1" applyAlignment="1">
      <alignment vertical="center"/>
    </xf>
    <xf numFmtId="10" fontId="22" fillId="34" borderId="1" xfId="7"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10" fontId="7" fillId="2" borderId="1" xfId="7" applyNumberFormat="1" applyFont="1" applyFill="1" applyBorder="1" applyAlignment="1">
      <alignment horizontal="center" vertical="center" wrapText="1"/>
    </xf>
    <xf numFmtId="0" fontId="50" fillId="2" borderId="1" xfId="0" applyFont="1" applyFill="1" applyBorder="1" applyAlignment="1">
      <alignment horizontal="center" vertical="center"/>
    </xf>
    <xf numFmtId="10" fontId="2" fillId="2" borderId="24" xfId="0" applyNumberFormat="1" applyFont="1" applyFill="1" applyBorder="1" applyAlignment="1">
      <alignment horizontal="center" vertical="center"/>
    </xf>
    <xf numFmtId="0" fontId="0" fillId="0" borderId="12" xfId="0" applyBorder="1" applyAlignment="1">
      <alignment horizontal="center" vertical="center"/>
    </xf>
    <xf numFmtId="0" fontId="7" fillId="35" borderId="1" xfId="0" applyFont="1" applyFill="1" applyBorder="1" applyAlignment="1">
      <alignment horizontal="center" vertical="center"/>
    </xf>
    <xf numFmtId="10" fontId="44" fillId="2" borderId="1" xfId="7" applyNumberFormat="1" applyFont="1" applyFill="1" applyBorder="1" applyAlignment="1">
      <alignment horizontal="center" vertical="center"/>
    </xf>
    <xf numFmtId="10" fontId="46" fillId="2" borderId="1" xfId="7" applyNumberFormat="1" applyFont="1" applyFill="1" applyBorder="1" applyAlignment="1">
      <alignment horizontal="center" vertical="center"/>
    </xf>
    <xf numFmtId="168" fontId="38" fillId="2" borderId="11" xfId="8" applyFont="1" applyFill="1" applyBorder="1" applyAlignment="1">
      <alignment horizontal="center" vertical="center" wrapText="1"/>
    </xf>
    <xf numFmtId="0" fontId="38" fillId="34" borderId="1" xfId="0" applyFont="1" applyFill="1" applyBorder="1" applyAlignment="1">
      <alignment horizontal="center" vertical="center"/>
    </xf>
    <xf numFmtId="170" fontId="38" fillId="2" borderId="1" xfId="0" applyNumberFormat="1" applyFont="1" applyFill="1" applyBorder="1" applyAlignment="1">
      <alignment horizontal="center" vertical="center" wrapText="1"/>
    </xf>
    <xf numFmtId="170" fontId="38" fillId="2" borderId="1" xfId="8" applyNumberFormat="1" applyFont="1" applyFill="1" applyBorder="1" applyAlignment="1">
      <alignment horizontal="center" vertical="center" wrapText="1"/>
    </xf>
    <xf numFmtId="0" fontId="38" fillId="2" borderId="1" xfId="0" applyFont="1" applyFill="1" applyBorder="1" applyAlignment="1">
      <alignment horizontal="center" vertical="center" wrapText="1"/>
    </xf>
    <xf numFmtId="168" fontId="51" fillId="2" borderId="1" xfId="8" applyFont="1" applyFill="1" applyBorder="1" applyAlignment="1" applyProtection="1">
      <alignment horizontal="center" vertical="center" wrapText="1"/>
    </xf>
    <xf numFmtId="170" fontId="38" fillId="2" borderId="11" xfId="8" applyNumberFormat="1" applyFont="1" applyFill="1" applyBorder="1" applyAlignment="1">
      <alignment horizontal="center" vertical="center" wrapText="1"/>
    </xf>
    <xf numFmtId="164" fontId="38" fillId="2" borderId="12" xfId="0" applyNumberFormat="1" applyFont="1" applyFill="1" applyBorder="1" applyAlignment="1">
      <alignment horizontal="center" vertical="center" wrapText="1"/>
    </xf>
    <xf numFmtId="164" fontId="38" fillId="2" borderId="13" xfId="0" applyNumberFormat="1" applyFont="1" applyFill="1" applyBorder="1" applyAlignment="1">
      <alignment horizontal="center" vertical="center" wrapText="1"/>
    </xf>
    <xf numFmtId="0" fontId="38" fillId="2" borderId="12" xfId="0" applyFont="1" applyFill="1" applyBorder="1" applyAlignment="1">
      <alignment horizontal="center" vertical="center" wrapText="1"/>
    </xf>
    <xf numFmtId="0" fontId="38" fillId="2" borderId="13" xfId="0" applyFont="1" applyFill="1" applyBorder="1" applyAlignment="1">
      <alignment horizontal="center" vertical="center" wrapText="1"/>
    </xf>
    <xf numFmtId="168" fontId="38" fillId="2" borderId="1" xfId="8" applyFont="1" applyFill="1" applyBorder="1" applyAlignment="1">
      <alignment horizontal="center" vertical="center" wrapText="1"/>
    </xf>
    <xf numFmtId="171" fontId="38" fillId="2" borderId="1" xfId="0" applyNumberFormat="1" applyFont="1" applyFill="1" applyBorder="1" applyAlignment="1">
      <alignment horizontal="center" vertical="center" wrapText="1"/>
    </xf>
    <xf numFmtId="0" fontId="38" fillId="2" borderId="0" xfId="0" applyFont="1" applyFill="1"/>
    <xf numFmtId="49" fontId="0" fillId="2" borderId="1" xfId="0" applyNumberFormat="1" applyFill="1" applyBorder="1" applyAlignment="1">
      <alignment wrapText="1"/>
    </xf>
    <xf numFmtId="0" fontId="20" fillId="2" borderId="1" xfId="0" applyFont="1" applyFill="1" applyBorder="1" applyAlignment="1">
      <alignment horizontal="center" vertical="center" wrapText="1"/>
    </xf>
    <xf numFmtId="9" fontId="20" fillId="2" borderId="1" xfId="0" applyNumberFormat="1" applyFont="1" applyFill="1" applyBorder="1" applyAlignment="1">
      <alignment horizontal="center" vertical="center" wrapText="1"/>
    </xf>
    <xf numFmtId="166" fontId="0" fillId="2" borderId="1" xfId="2" applyFont="1" applyFill="1" applyBorder="1" applyAlignment="1">
      <alignment horizontal="center" vertical="center"/>
    </xf>
    <xf numFmtId="14" fontId="20" fillId="2" borderId="1" xfId="0" applyNumberFormat="1" applyFont="1" applyFill="1" applyBorder="1" applyAlignment="1">
      <alignment horizontal="center" vertical="center" wrapText="1"/>
    </xf>
    <xf numFmtId="166" fontId="0" fillId="2" borderId="1" xfId="0" applyNumberFormat="1" applyFill="1" applyBorder="1" applyAlignment="1">
      <alignment horizontal="center" vertical="center"/>
    </xf>
    <xf numFmtId="0" fontId="22" fillId="2" borderId="1" xfId="0" applyFont="1" applyFill="1" applyBorder="1" applyAlignment="1">
      <alignment horizontal="left" vertical="center" wrapText="1"/>
    </xf>
    <xf numFmtId="178" fontId="52" fillId="0" borderId="0" xfId="0" applyNumberFormat="1" applyFont="1"/>
    <xf numFmtId="0" fontId="0" fillId="36" borderId="1" xfId="0" applyFill="1" applyBorder="1" applyAlignment="1">
      <alignment horizontal="center" vertical="center" wrapText="1"/>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48" fillId="2" borderId="0" xfId="0" applyFont="1" applyFill="1" applyAlignment="1">
      <alignment horizontal="center" vertical="center" wrapText="1"/>
    </xf>
    <xf numFmtId="0" fontId="22" fillId="0" borderId="1" xfId="0" applyFont="1" applyBorder="1" applyAlignment="1">
      <alignment horizontal="left" vertical="top" wrapText="1"/>
    </xf>
    <xf numFmtId="0" fontId="22" fillId="0" borderId="12" xfId="0" applyFont="1" applyBorder="1" applyAlignment="1">
      <alignment vertical="center" wrapText="1"/>
    </xf>
    <xf numFmtId="0" fontId="22" fillId="0" borderId="1" xfId="0" applyFont="1" applyBorder="1" applyAlignment="1">
      <alignment vertical="center" wrapText="1"/>
    </xf>
    <xf numFmtId="0" fontId="0" fillId="0" borderId="4" xfId="0" applyBorder="1" applyAlignment="1">
      <alignment vertical="center" wrapText="1"/>
    </xf>
    <xf numFmtId="0" fontId="0" fillId="0" borderId="11" xfId="0" applyBorder="1" applyAlignment="1">
      <alignment vertical="center" wrapText="1"/>
    </xf>
    <xf numFmtId="0" fontId="0" fillId="0" borderId="11" xfId="0" applyBorder="1" applyAlignment="1">
      <alignment horizontal="left" vertical="center" wrapText="1"/>
    </xf>
    <xf numFmtId="0" fontId="38" fillId="0" borderId="3" xfId="0" applyFont="1" applyBorder="1" applyAlignment="1">
      <alignment horizontal="justify" vertical="center"/>
    </xf>
    <xf numFmtId="0" fontId="0" fillId="0" borderId="4" xfId="0" applyBorder="1" applyAlignment="1">
      <alignment horizontal="center" vertical="center"/>
    </xf>
    <xf numFmtId="0" fontId="0" fillId="0" borderId="0" xfId="0" applyAlignment="1">
      <alignment vertical="center"/>
    </xf>
    <xf numFmtId="0" fontId="0" fillId="2" borderId="4" xfId="0" applyFill="1" applyBorder="1" applyAlignment="1">
      <alignment vertical="center" wrapText="1"/>
    </xf>
    <xf numFmtId="0" fontId="0" fillId="2" borderId="0" xfId="0" applyFill="1" applyAlignment="1">
      <alignment vertical="center"/>
    </xf>
    <xf numFmtId="0" fontId="0" fillId="0" borderId="4" xfId="0" applyBorder="1" applyAlignment="1">
      <alignment vertical="center"/>
    </xf>
    <xf numFmtId="0" fontId="55" fillId="2" borderId="1" xfId="0" applyFont="1" applyFill="1" applyBorder="1" applyAlignment="1">
      <alignment horizontal="center" vertical="center"/>
    </xf>
    <xf numFmtId="0" fontId="8" fillId="0" borderId="1" xfId="0" applyFont="1" applyBorder="1" applyAlignment="1">
      <alignment horizontal="center" vertical="center" wrapText="1"/>
    </xf>
    <xf numFmtId="10" fontId="40" fillId="0" borderId="1" xfId="7" applyNumberFormat="1" applyFont="1" applyFill="1" applyBorder="1" applyAlignment="1">
      <alignment horizontal="center" vertical="center"/>
    </xf>
    <xf numFmtId="0" fontId="8" fillId="0" borderId="1" xfId="0" applyFont="1" applyBorder="1" applyAlignment="1">
      <alignment horizontal="center" vertical="center"/>
    </xf>
    <xf numFmtId="0" fontId="19" fillId="0" borderId="1" xfId="0" applyFont="1" applyBorder="1" applyAlignment="1">
      <alignment horizontal="center" vertical="center" wrapText="1"/>
    </xf>
    <xf numFmtId="0" fontId="7" fillId="0" borderId="1" xfId="0" applyFont="1" applyBorder="1" applyAlignment="1">
      <alignment horizontal="center" vertical="center"/>
    </xf>
    <xf numFmtId="9" fontId="8" fillId="0" borderId="1" xfId="7" applyFont="1" applyFill="1" applyBorder="1" applyAlignment="1">
      <alignment horizontal="center"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32" fillId="0" borderId="2" xfId="0" applyFont="1" applyBorder="1" applyAlignment="1">
      <alignment horizontal="left" vertical="center" wrapText="1"/>
    </xf>
    <xf numFmtId="168" fontId="38" fillId="0" borderId="13" xfId="8" applyFont="1" applyFill="1" applyBorder="1" applyAlignment="1">
      <alignment horizontal="center" vertical="center"/>
    </xf>
    <xf numFmtId="168" fontId="38" fillId="0" borderId="13" xfId="8" applyFont="1" applyFill="1" applyBorder="1" applyAlignment="1">
      <alignment horizontal="center" vertical="center" wrapText="1"/>
    </xf>
    <xf numFmtId="0" fontId="27" fillId="0" borderId="13" xfId="0" applyFont="1" applyBorder="1" applyAlignment="1">
      <alignment horizontal="left" vertical="center" wrapText="1"/>
    </xf>
    <xf numFmtId="1" fontId="33"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0" fontId="37" fillId="0" borderId="5" xfId="0" applyFont="1" applyBorder="1" applyAlignment="1">
      <alignment horizontal="center" vertical="center" wrapText="1"/>
    </xf>
    <xf numFmtId="166" fontId="38" fillId="0" borderId="1" xfId="12" applyFont="1" applyFill="1" applyBorder="1" applyAlignment="1">
      <alignment horizontal="center" vertical="center" wrapText="1"/>
    </xf>
    <xf numFmtId="0" fontId="44" fillId="15" borderId="1" xfId="0" applyFont="1" applyFill="1" applyBorder="1" applyAlignment="1">
      <alignment horizontal="center" vertical="center"/>
    </xf>
    <xf numFmtId="0" fontId="0" fillId="15" borderId="1" xfId="0" applyFill="1" applyBorder="1" applyAlignment="1">
      <alignment horizontal="left" vertical="center" wrapText="1"/>
    </xf>
    <xf numFmtId="0" fontId="0" fillId="15" borderId="1" xfId="0" applyFill="1" applyBorder="1" applyAlignment="1">
      <alignment horizontal="left" vertical="center"/>
    </xf>
    <xf numFmtId="0" fontId="0" fillId="0" borderId="0" xfId="0" applyAlignment="1">
      <alignment horizontal="left"/>
    </xf>
    <xf numFmtId="0" fontId="0" fillId="2" borderId="0" xfId="0" applyFill="1" applyAlignment="1">
      <alignment horizontal="left"/>
    </xf>
    <xf numFmtId="0" fontId="0" fillId="15" borderId="1" xfId="0" applyFill="1" applyBorder="1" applyAlignment="1">
      <alignment horizontal="left" vertical="top" wrapText="1"/>
    </xf>
    <xf numFmtId="0" fontId="53" fillId="15" borderId="1" xfId="0" applyFont="1" applyFill="1" applyBorder="1" applyAlignment="1">
      <alignment horizontal="center" vertical="center" wrapText="1"/>
    </xf>
    <xf numFmtId="0" fontId="55" fillId="0" borderId="1" xfId="0" applyFont="1" applyBorder="1" applyAlignment="1">
      <alignment horizontal="center" vertical="center" wrapText="1"/>
    </xf>
    <xf numFmtId="0" fontId="56" fillId="37" borderId="1" xfId="0" applyFont="1" applyFill="1" applyBorder="1" applyAlignment="1">
      <alignment vertical="center" wrapText="1"/>
    </xf>
    <xf numFmtId="0" fontId="62" fillId="37" borderId="12" xfId="0" applyFont="1" applyFill="1" applyBorder="1" applyAlignment="1">
      <alignment vertical="center" wrapText="1"/>
    </xf>
    <xf numFmtId="0" fontId="62" fillId="37" borderId="1" xfId="0" applyFont="1" applyFill="1" applyBorder="1" applyAlignment="1">
      <alignment vertical="center" wrapText="1"/>
    </xf>
    <xf numFmtId="0" fontId="0" fillId="0" borderId="1" xfId="0" applyBorder="1" applyAlignment="1">
      <alignment horizontal="left" vertical="center"/>
    </xf>
    <xf numFmtId="0" fontId="64" fillId="37" borderId="12" xfId="0" applyFont="1" applyFill="1" applyBorder="1" applyAlignment="1">
      <alignment vertical="center" wrapText="1"/>
    </xf>
    <xf numFmtId="0" fontId="19" fillId="15" borderId="1" xfId="0" applyFont="1" applyFill="1" applyBorder="1" applyAlignment="1">
      <alignment horizontal="left" vertical="center"/>
    </xf>
    <xf numFmtId="0" fontId="19" fillId="15" borderId="1" xfId="0" applyFont="1" applyFill="1" applyBorder="1" applyAlignment="1">
      <alignment horizontal="left" vertical="center" wrapText="1"/>
    </xf>
    <xf numFmtId="0" fontId="19" fillId="0" borderId="12" xfId="0" applyFont="1" applyBorder="1" applyAlignment="1">
      <alignment horizontal="left" vertical="center" wrapText="1"/>
    </xf>
    <xf numFmtId="0" fontId="65" fillId="37" borderId="12" xfId="0" applyFont="1" applyFill="1" applyBorder="1" applyAlignment="1">
      <alignment horizontal="left" vertical="center" wrapText="1"/>
    </xf>
    <xf numFmtId="0" fontId="65" fillId="37" borderId="1" xfId="0" applyFont="1" applyFill="1" applyBorder="1" applyAlignment="1">
      <alignment horizontal="left" vertical="center" wrapText="1"/>
    </xf>
    <xf numFmtId="0" fontId="65" fillId="0" borderId="1" xfId="0" applyFont="1" applyBorder="1" applyAlignment="1">
      <alignment horizontal="left" vertical="center" wrapText="1"/>
    </xf>
    <xf numFmtId="0" fontId="65" fillId="37" borderId="11" xfId="0" applyFont="1" applyFill="1" applyBorder="1" applyAlignment="1">
      <alignment horizontal="left" vertical="center" wrapText="1"/>
    </xf>
    <xf numFmtId="0" fontId="65" fillId="37" borderId="13" xfId="0" applyFont="1" applyFill="1" applyBorder="1" applyAlignment="1">
      <alignment horizontal="left" vertical="center" wrapText="1"/>
    </xf>
    <xf numFmtId="0" fontId="65" fillId="37" borderId="12" xfId="0" applyFont="1" applyFill="1" applyBorder="1" applyAlignment="1">
      <alignment horizontal="left" vertical="center"/>
    </xf>
    <xf numFmtId="0" fontId="65" fillId="0" borderId="12" xfId="0" applyFont="1" applyBorder="1" applyAlignment="1">
      <alignment horizontal="left" vertical="center" wrapText="1"/>
    </xf>
    <xf numFmtId="0" fontId="65" fillId="0" borderId="12" xfId="0" applyFont="1" applyBorder="1" applyAlignment="1">
      <alignment horizontal="left" vertical="center"/>
    </xf>
    <xf numFmtId="0" fontId="66" fillId="37" borderId="12" xfId="0" applyFont="1" applyFill="1" applyBorder="1" applyAlignment="1">
      <alignment horizontal="left" vertical="center" wrapText="1"/>
    </xf>
    <xf numFmtId="0" fontId="19" fillId="0" borderId="1" xfId="0" applyFont="1" applyBorder="1" applyAlignment="1">
      <alignment horizontal="left" vertical="center"/>
    </xf>
    <xf numFmtId="0" fontId="65" fillId="37" borderId="1" xfId="0" applyFont="1" applyFill="1" applyBorder="1" applyAlignment="1">
      <alignment horizontal="left" vertical="center"/>
    </xf>
    <xf numFmtId="0" fontId="0" fillId="0" borderId="1" xfId="0" applyBorder="1" applyAlignment="1">
      <alignment horizontal="center" vertical="top" wrapText="1"/>
    </xf>
    <xf numFmtId="0" fontId="55" fillId="2" borderId="1" xfId="0" applyFont="1" applyFill="1" applyBorder="1" applyAlignment="1">
      <alignment horizontal="center" vertical="center" wrapText="1"/>
    </xf>
    <xf numFmtId="0" fontId="20" fillId="0" borderId="8" xfId="0" applyFont="1" applyBorder="1" applyAlignment="1">
      <alignment horizontal="center" vertical="top" wrapText="1"/>
    </xf>
    <xf numFmtId="0" fontId="0" fillId="6" borderId="0" xfId="0" applyFill="1" applyAlignment="1">
      <alignment vertical="center"/>
    </xf>
    <xf numFmtId="179" fontId="40" fillId="34" borderId="1" xfId="7" applyNumberFormat="1" applyFont="1" applyFill="1" applyBorder="1" applyAlignment="1">
      <alignment horizontal="center" vertical="center"/>
    </xf>
    <xf numFmtId="0" fontId="44" fillId="3" borderId="1" xfId="0" applyFont="1" applyFill="1" applyBorder="1" applyAlignment="1">
      <alignment horizontal="center" vertical="center" wrapText="1"/>
    </xf>
    <xf numFmtId="0" fontId="42" fillId="39" borderId="1" xfId="0" applyFont="1" applyFill="1" applyBorder="1" applyAlignment="1">
      <alignment horizontal="center" vertical="center"/>
    </xf>
    <xf numFmtId="0" fontId="8" fillId="20" borderId="1" xfId="0" applyFont="1" applyFill="1" applyBorder="1" applyAlignment="1">
      <alignment horizontal="center" vertical="center"/>
    </xf>
    <xf numFmtId="0" fontId="55" fillId="0" borderId="1" xfId="0" applyFont="1" applyBorder="1" applyAlignment="1">
      <alignment horizontal="center" vertical="center"/>
    </xf>
    <xf numFmtId="0" fontId="68" fillId="2" borderId="0" xfId="0" applyFont="1" applyFill="1" applyAlignment="1">
      <alignment horizontal="center" vertical="center" wrapText="1"/>
    </xf>
    <xf numFmtId="0" fontId="50" fillId="2" borderId="1" xfId="0" applyFont="1" applyFill="1" applyBorder="1" applyAlignment="1">
      <alignment horizontal="center" vertical="center" wrapText="1"/>
    </xf>
    <xf numFmtId="0" fontId="0" fillId="2" borderId="0" xfId="0" applyFill="1" applyAlignment="1">
      <alignment horizontal="center"/>
    </xf>
    <xf numFmtId="0" fontId="69" fillId="3" borderId="1" xfId="0" applyFont="1" applyFill="1" applyBorder="1" applyAlignment="1">
      <alignment vertical="center" wrapText="1"/>
    </xf>
    <xf numFmtId="0" fontId="69" fillId="0" borderId="1" xfId="0" applyFont="1" applyBorder="1" applyAlignment="1">
      <alignment vertical="center" wrapText="1"/>
    </xf>
    <xf numFmtId="0" fontId="70" fillId="0" borderId="1" xfId="0" applyFont="1" applyBorder="1" applyAlignment="1">
      <alignment vertical="center" wrapText="1"/>
    </xf>
    <xf numFmtId="0" fontId="71" fillId="0" borderId="1" xfId="0" applyFont="1" applyBorder="1" applyAlignment="1">
      <alignment vertical="center" wrapText="1"/>
    </xf>
    <xf numFmtId="0" fontId="72" fillId="0" borderId="1" xfId="0" applyFont="1" applyBorder="1" applyAlignment="1">
      <alignment vertical="center" wrapText="1"/>
    </xf>
    <xf numFmtId="0" fontId="69" fillId="0" borderId="1" xfId="0" applyFont="1" applyBorder="1" applyAlignment="1">
      <alignment horizontal="center" vertical="center" wrapText="1"/>
    </xf>
    <xf numFmtId="0" fontId="72" fillId="0" borderId="1" xfId="0" applyFont="1" applyBorder="1" applyAlignment="1">
      <alignment horizontal="center" vertical="center" wrapText="1"/>
    </xf>
    <xf numFmtId="0" fontId="71" fillId="0" borderId="1" xfId="0" applyFont="1" applyBorder="1" applyAlignment="1">
      <alignment wrapText="1"/>
    </xf>
    <xf numFmtId="0" fontId="69" fillId="8" borderId="1" xfId="0" applyFont="1" applyFill="1" applyBorder="1" applyAlignment="1">
      <alignment vertical="center" wrapText="1"/>
    </xf>
    <xf numFmtId="0" fontId="73" fillId="0" borderId="1" xfId="0" applyFont="1" applyBorder="1" applyAlignment="1">
      <alignment horizontal="center" vertical="center" wrapText="1"/>
    </xf>
    <xf numFmtId="0" fontId="69" fillId="0" borderId="1" xfId="0" applyFont="1" applyBorder="1" applyAlignment="1">
      <alignment horizontal="center" vertical="center"/>
    </xf>
    <xf numFmtId="0" fontId="72" fillId="0" borderId="1" xfId="0" applyFont="1" applyBorder="1" applyAlignment="1">
      <alignment horizontal="center" vertical="center"/>
    </xf>
    <xf numFmtId="0" fontId="69" fillId="31" borderId="1" xfId="0" applyFont="1" applyFill="1" applyBorder="1" applyAlignment="1">
      <alignment vertical="center" wrapText="1"/>
    </xf>
    <xf numFmtId="10" fontId="74" fillId="0" borderId="1" xfId="7" applyNumberFormat="1" applyFont="1" applyFill="1" applyBorder="1" applyAlignment="1">
      <alignment horizontal="center" vertical="center" wrapText="1"/>
    </xf>
    <xf numFmtId="0" fontId="69" fillId="40" borderId="1" xfId="0" applyFont="1" applyFill="1" applyBorder="1" applyAlignment="1">
      <alignment vertical="center" wrapText="1"/>
    </xf>
    <xf numFmtId="0" fontId="69" fillId="25" borderId="1" xfId="0" applyFont="1" applyFill="1" applyBorder="1" applyAlignment="1">
      <alignment vertical="center" wrapText="1"/>
    </xf>
    <xf numFmtId="0" fontId="69" fillId="10" borderId="1" xfId="0" applyFont="1" applyFill="1" applyBorder="1" applyAlignment="1">
      <alignment horizontal="left" vertical="center" wrapText="1"/>
    </xf>
    <xf numFmtId="0" fontId="69" fillId="26" borderId="1" xfId="0" applyFont="1" applyFill="1" applyBorder="1" applyAlignment="1">
      <alignment vertical="center" wrapText="1"/>
    </xf>
    <xf numFmtId="0" fontId="69" fillId="11" borderId="1" xfId="0" applyFont="1" applyFill="1" applyBorder="1" applyAlignment="1">
      <alignment vertical="center" wrapText="1"/>
    </xf>
    <xf numFmtId="10" fontId="0" fillId="0" borderId="1" xfId="7" applyNumberFormat="1" applyFont="1" applyBorder="1" applyAlignment="1">
      <alignment horizontal="center" vertical="center"/>
    </xf>
    <xf numFmtId="0" fontId="69" fillId="22" borderId="1" xfId="0" applyFont="1" applyFill="1" applyBorder="1" applyAlignment="1">
      <alignment horizontal="center" vertical="center" wrapText="1"/>
    </xf>
    <xf numFmtId="0" fontId="69" fillId="13" borderId="1" xfId="0" applyFont="1" applyFill="1" applyBorder="1" applyAlignment="1">
      <alignment horizontal="left" vertical="center" wrapText="1"/>
    </xf>
    <xf numFmtId="0" fontId="69" fillId="28" borderId="1" xfId="0" applyFont="1" applyFill="1" applyBorder="1" applyAlignment="1">
      <alignment vertical="center" wrapText="1"/>
    </xf>
    <xf numFmtId="0" fontId="69" fillId="20" borderId="1" xfId="0" applyFont="1" applyFill="1" applyBorder="1" applyAlignment="1">
      <alignment vertical="center" wrapText="1"/>
    </xf>
    <xf numFmtId="0" fontId="69" fillId="27" borderId="1" xfId="0" applyFont="1" applyFill="1" applyBorder="1" applyAlignment="1">
      <alignment horizontal="center" vertical="center" wrapText="1"/>
    </xf>
    <xf numFmtId="0" fontId="69" fillId="14" borderId="1" xfId="0" applyFont="1" applyFill="1" applyBorder="1" applyAlignment="1">
      <alignment horizontal="center" vertical="center" wrapText="1"/>
    </xf>
    <xf numFmtId="0" fontId="69" fillId="15" borderId="1" xfId="0" applyFont="1" applyFill="1" applyBorder="1" applyAlignment="1">
      <alignment horizontal="center" vertical="center" wrapText="1"/>
    </xf>
    <xf numFmtId="0" fontId="69" fillId="16" borderId="1" xfId="0" applyFont="1" applyFill="1" applyBorder="1" applyAlignment="1">
      <alignment horizontal="center" vertical="center" wrapText="1"/>
    </xf>
    <xf numFmtId="0" fontId="69" fillId="17" borderId="1" xfId="0" applyFont="1" applyFill="1" applyBorder="1" applyAlignment="1">
      <alignment horizontal="center" vertical="center" wrapText="1"/>
    </xf>
    <xf numFmtId="0" fontId="69" fillId="18" borderId="1" xfId="0" applyFont="1" applyFill="1" applyBorder="1" applyAlignment="1">
      <alignment horizontal="center" vertical="center" wrapText="1"/>
    </xf>
    <xf numFmtId="0" fontId="69" fillId="19" borderId="1" xfId="0" applyFont="1" applyFill="1" applyBorder="1" applyAlignment="1">
      <alignment horizontal="center" vertical="center" wrapText="1"/>
    </xf>
    <xf numFmtId="0" fontId="69" fillId="29" borderId="1" xfId="0" applyFont="1" applyFill="1" applyBorder="1" applyAlignment="1">
      <alignment horizontal="center" vertical="center" wrapText="1"/>
    </xf>
    <xf numFmtId="0" fontId="69" fillId="11" borderId="1" xfId="0" applyFont="1" applyFill="1" applyBorder="1" applyAlignment="1">
      <alignment horizontal="center" vertical="center" wrapText="1"/>
    </xf>
    <xf numFmtId="0" fontId="72" fillId="0" borderId="1" xfId="0" applyFont="1" applyBorder="1"/>
    <xf numFmtId="0" fontId="69" fillId="30" borderId="1" xfId="0" applyFont="1" applyFill="1" applyBorder="1" applyAlignment="1">
      <alignment horizontal="center" vertical="center" wrapText="1"/>
    </xf>
    <xf numFmtId="0" fontId="69" fillId="13" borderId="1" xfId="0" applyFont="1" applyFill="1" applyBorder="1" applyAlignment="1">
      <alignment horizontal="center" vertical="center" wrapText="1"/>
    </xf>
    <xf numFmtId="0" fontId="69" fillId="24" borderId="1" xfId="0" applyFont="1" applyFill="1" applyBorder="1" applyAlignment="1">
      <alignment horizontal="center" vertical="center" wrapText="1"/>
    </xf>
    <xf numFmtId="9" fontId="0" fillId="0" borderId="1" xfId="7" applyFont="1" applyBorder="1" applyAlignment="1">
      <alignment horizontal="center" vertical="center" wrapText="1"/>
    </xf>
    <xf numFmtId="0" fontId="69" fillId="31" borderId="1" xfId="0" applyFont="1" applyFill="1" applyBorder="1" applyAlignment="1">
      <alignment horizontal="center" vertical="center" wrapText="1"/>
    </xf>
    <xf numFmtId="10" fontId="0" fillId="0" borderId="1" xfId="7" applyNumberFormat="1" applyFont="1" applyBorder="1" applyAlignment="1">
      <alignment horizontal="center" vertical="center" wrapText="1"/>
    </xf>
    <xf numFmtId="0" fontId="72" fillId="0" borderId="0" xfId="0" applyFont="1" applyAlignment="1">
      <alignment vertical="center" wrapText="1"/>
    </xf>
    <xf numFmtId="9" fontId="50" fillId="0" borderId="32" xfId="0" applyNumberFormat="1" applyFont="1" applyBorder="1" applyAlignment="1">
      <alignment horizontal="center" vertical="center"/>
    </xf>
    <xf numFmtId="0" fontId="0" fillId="0" borderId="5" xfId="0" applyBorder="1" applyAlignment="1">
      <alignment vertical="center" wrapText="1"/>
    </xf>
    <xf numFmtId="0" fontId="0" fillId="0" borderId="0" xfId="0" applyAlignment="1">
      <alignment wrapText="1"/>
    </xf>
    <xf numFmtId="9" fontId="0" fillId="0" borderId="1" xfId="7" applyFont="1" applyBorder="1"/>
    <xf numFmtId="9" fontId="46" fillId="2" borderId="1" xfId="0" applyNumberFormat="1" applyFont="1" applyFill="1" applyBorder="1" applyAlignment="1">
      <alignment horizontal="center" vertical="center" wrapText="1"/>
    </xf>
    <xf numFmtId="10" fontId="27" fillId="26" borderId="14" xfId="0" applyNumberFormat="1" applyFont="1" applyFill="1" applyBorder="1" applyAlignment="1">
      <alignment horizontal="center" vertical="center" wrapText="1"/>
    </xf>
    <xf numFmtId="0" fontId="77" fillId="15" borderId="1" xfId="0" applyFont="1" applyFill="1" applyBorder="1" applyAlignment="1">
      <alignment horizontal="left" vertical="top" wrapText="1"/>
    </xf>
    <xf numFmtId="0" fontId="78" fillId="15" borderId="1" xfId="0" applyFont="1" applyFill="1" applyBorder="1" applyAlignment="1">
      <alignment horizontal="left" vertical="top" wrapText="1"/>
    </xf>
    <xf numFmtId="0" fontId="83" fillId="37" borderId="12" xfId="0" applyFont="1" applyFill="1" applyBorder="1" applyAlignment="1">
      <alignment horizontal="left" vertical="center" wrapText="1"/>
    </xf>
    <xf numFmtId="0" fontId="31" fillId="37" borderId="12" xfId="0" applyFont="1" applyFill="1" applyBorder="1" applyAlignment="1">
      <alignment horizontal="left" vertical="top" wrapText="1"/>
    </xf>
    <xf numFmtId="0" fontId="56" fillId="37" borderId="11" xfId="0" applyFont="1" applyFill="1" applyBorder="1" applyAlignment="1">
      <alignment horizontal="left" vertical="center" wrapText="1"/>
    </xf>
    <xf numFmtId="0" fontId="83" fillId="37" borderId="11" xfId="0" applyFont="1" applyFill="1" applyBorder="1" applyAlignment="1">
      <alignment horizontal="left" vertical="center" wrapText="1"/>
    </xf>
    <xf numFmtId="0" fontId="0" fillId="41" borderId="1" xfId="0" applyFill="1" applyBorder="1" applyAlignment="1">
      <alignment horizontal="center" vertical="center"/>
    </xf>
    <xf numFmtId="0" fontId="0" fillId="41" borderId="1" xfId="0" applyFill="1" applyBorder="1" applyAlignment="1">
      <alignment horizontal="center" vertical="center" wrapText="1"/>
    </xf>
    <xf numFmtId="0" fontId="0" fillId="15" borderId="1" xfId="0" applyFill="1" applyBorder="1" applyAlignment="1">
      <alignment horizontal="left"/>
    </xf>
    <xf numFmtId="0" fontId="56" fillId="37" borderId="12" xfId="0" applyFont="1" applyFill="1" applyBorder="1" applyAlignment="1">
      <alignment horizontal="left" vertical="top" wrapText="1"/>
    </xf>
    <xf numFmtId="0" fontId="26" fillId="0" borderId="0" xfId="0" applyFont="1"/>
    <xf numFmtId="179" fontId="0" fillId="0" borderId="0" xfId="0" applyNumberFormat="1"/>
    <xf numFmtId="0" fontId="85" fillId="2" borderId="0" xfId="0" applyFont="1" applyFill="1"/>
    <xf numFmtId="0" fontId="85" fillId="2" borderId="1" xfId="0" applyFont="1" applyFill="1" applyBorder="1" applyAlignment="1">
      <alignment horizontal="center" vertical="center" wrapText="1"/>
    </xf>
    <xf numFmtId="179" fontId="86" fillId="2" borderId="1" xfId="0" applyNumberFormat="1" applyFont="1" applyFill="1" applyBorder="1" applyAlignment="1">
      <alignment horizontal="center" vertical="center"/>
    </xf>
    <xf numFmtId="179" fontId="85" fillId="2" borderId="1" xfId="0" applyNumberFormat="1" applyFont="1" applyFill="1" applyBorder="1" applyAlignment="1">
      <alignment horizontal="center" vertical="center"/>
    </xf>
    <xf numFmtId="0" fontId="88" fillId="0" borderId="1" xfId="0" applyFont="1" applyBorder="1" applyAlignment="1">
      <alignment horizontal="center" vertical="center"/>
    </xf>
    <xf numFmtId="1" fontId="86" fillId="2" borderId="1" xfId="0" applyNumberFormat="1" applyFont="1" applyFill="1" applyBorder="1" applyAlignment="1">
      <alignment horizontal="left" wrapText="1"/>
    </xf>
    <xf numFmtId="0" fontId="86" fillId="2" borderId="1" xfId="0" applyFont="1" applyFill="1" applyBorder="1"/>
    <xf numFmtId="0" fontId="86" fillId="2" borderId="1" xfId="0" applyFont="1" applyFill="1" applyBorder="1" applyAlignment="1">
      <alignment wrapText="1"/>
    </xf>
    <xf numFmtId="0" fontId="88" fillId="0" borderId="1" xfId="0" applyFont="1" applyBorder="1"/>
    <xf numFmtId="179" fontId="86" fillId="0" borderId="1" xfId="0" applyNumberFormat="1" applyFont="1" applyBorder="1" applyAlignment="1">
      <alignment horizontal="center" vertical="center"/>
    </xf>
    <xf numFmtId="179" fontId="88" fillId="36" borderId="1" xfId="7" applyNumberFormat="1" applyFont="1" applyFill="1" applyBorder="1" applyAlignment="1">
      <alignment horizontal="center" vertical="center"/>
    </xf>
    <xf numFmtId="9" fontId="88" fillId="36" borderId="1" xfId="0" applyNumberFormat="1" applyFont="1" applyFill="1" applyBorder="1" applyAlignment="1">
      <alignment horizontal="center" vertical="center"/>
    </xf>
    <xf numFmtId="179" fontId="88" fillId="36" borderId="1" xfId="0" applyNumberFormat="1" applyFont="1" applyFill="1" applyBorder="1" applyAlignment="1">
      <alignment horizontal="center" vertical="center"/>
    </xf>
    <xf numFmtId="10" fontId="87" fillId="36" borderId="1" xfId="7" applyNumberFormat="1" applyFont="1" applyFill="1" applyBorder="1" applyAlignment="1">
      <alignment horizontal="center" vertical="center" wrapText="1"/>
    </xf>
    <xf numFmtId="179" fontId="86" fillId="2" borderId="12" xfId="0" applyNumberFormat="1" applyFont="1" applyFill="1" applyBorder="1" applyAlignment="1">
      <alignment horizontal="center" vertical="center"/>
    </xf>
    <xf numFmtId="179" fontId="85" fillId="2" borderId="12" xfId="0" applyNumberFormat="1" applyFont="1" applyFill="1" applyBorder="1" applyAlignment="1">
      <alignment horizontal="center" vertical="center"/>
    </xf>
    <xf numFmtId="180" fontId="85" fillId="2" borderId="1" xfId="11" applyNumberFormat="1" applyFont="1" applyFill="1" applyBorder="1" applyAlignment="1">
      <alignment horizontal="center" vertical="center"/>
    </xf>
    <xf numFmtId="0" fontId="26" fillId="42" borderId="1" xfId="0" applyFont="1" applyFill="1" applyBorder="1" applyAlignment="1">
      <alignment horizontal="center" vertical="center"/>
    </xf>
    <xf numFmtId="0" fontId="26" fillId="42" borderId="1"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41" fillId="2" borderId="0" xfId="0" applyFont="1" applyFill="1" applyAlignment="1">
      <alignment vertical="center" wrapText="1"/>
    </xf>
    <xf numFmtId="0" fontId="0" fillId="2" borderId="2" xfId="0" applyFill="1" applyBorder="1" applyAlignment="1">
      <alignment vertical="center"/>
    </xf>
    <xf numFmtId="0" fontId="0" fillId="2" borderId="3" xfId="0" applyFill="1" applyBorder="1" applyAlignment="1">
      <alignment vertical="center"/>
    </xf>
    <xf numFmtId="10" fontId="38" fillId="2" borderId="11" xfId="7" applyNumberFormat="1" applyFont="1" applyFill="1" applyBorder="1" applyAlignment="1">
      <alignment horizontal="center" vertical="center" wrapText="1"/>
    </xf>
    <xf numFmtId="10" fontId="38" fillId="2" borderId="13" xfId="7" applyNumberFormat="1" applyFont="1" applyFill="1" applyBorder="1" applyAlignment="1">
      <alignment horizontal="center" vertical="center" wrapText="1"/>
    </xf>
    <xf numFmtId="10" fontId="38" fillId="2" borderId="12" xfId="7" applyNumberFormat="1" applyFont="1" applyFill="1" applyBorder="1" applyAlignment="1">
      <alignment horizontal="center" vertical="center" wrapText="1"/>
    </xf>
    <xf numFmtId="0" fontId="38" fillId="0" borderId="11" xfId="0" applyFont="1" applyBorder="1" applyAlignment="1">
      <alignment horizontal="center" vertical="center"/>
    </xf>
    <xf numFmtId="0" fontId="38" fillId="0" borderId="13" xfId="0" applyFont="1" applyBorder="1" applyAlignment="1">
      <alignment horizontal="center" vertical="center"/>
    </xf>
    <xf numFmtId="0" fontId="38" fillId="0" borderId="12" xfId="0" applyFont="1" applyBorder="1" applyAlignment="1">
      <alignment horizontal="center" vertical="center"/>
    </xf>
    <xf numFmtId="10" fontId="38" fillId="2" borderId="11" xfId="7" applyNumberFormat="1" applyFont="1" applyFill="1" applyBorder="1" applyAlignment="1">
      <alignment horizontal="center" vertical="center"/>
    </xf>
    <xf numFmtId="10" fontId="38" fillId="2" borderId="13" xfId="7" applyNumberFormat="1" applyFont="1" applyFill="1" applyBorder="1" applyAlignment="1">
      <alignment horizontal="center" vertical="center"/>
    </xf>
    <xf numFmtId="10" fontId="38" fillId="2" borderId="12" xfId="7" applyNumberFormat="1" applyFont="1" applyFill="1" applyBorder="1" applyAlignment="1">
      <alignment horizontal="center" vertical="center"/>
    </xf>
    <xf numFmtId="9" fontId="38" fillId="2" borderId="11" xfId="7" applyFont="1" applyFill="1" applyBorder="1" applyAlignment="1">
      <alignment horizontal="center" vertical="center"/>
    </xf>
    <xf numFmtId="9" fontId="38" fillId="2" borderId="13" xfId="7" applyFont="1" applyFill="1" applyBorder="1" applyAlignment="1">
      <alignment horizontal="center" vertical="center"/>
    </xf>
    <xf numFmtId="10" fontId="51" fillId="2" borderId="11" xfId="7" applyNumberFormat="1" applyFont="1" applyFill="1" applyBorder="1" applyAlignment="1" applyProtection="1">
      <alignment horizontal="center" vertical="center" wrapText="1"/>
    </xf>
    <xf numFmtId="10" fontId="51" fillId="2" borderId="13" xfId="7" applyNumberFormat="1" applyFont="1" applyFill="1" applyBorder="1" applyAlignment="1" applyProtection="1">
      <alignment horizontal="center" vertical="center" wrapText="1"/>
    </xf>
    <xf numFmtId="10" fontId="51" fillId="2" borderId="12" xfId="7" applyNumberFormat="1" applyFont="1" applyFill="1" applyBorder="1" applyAlignment="1" applyProtection="1">
      <alignment horizontal="center" vertical="center" wrapText="1"/>
    </xf>
    <xf numFmtId="9" fontId="38" fillId="2" borderId="11" xfId="7" applyFont="1" applyFill="1" applyBorder="1" applyAlignment="1">
      <alignment horizontal="center" vertical="center" wrapText="1"/>
    </xf>
    <xf numFmtId="9" fontId="38" fillId="2" borderId="13" xfId="7" applyFont="1" applyFill="1" applyBorder="1" applyAlignment="1">
      <alignment horizontal="center" vertical="center" wrapText="1"/>
    </xf>
    <xf numFmtId="9" fontId="38" fillId="2" borderId="12" xfId="7" applyFont="1" applyFill="1" applyBorder="1" applyAlignment="1">
      <alignment horizontal="center" vertical="center" wrapText="1"/>
    </xf>
    <xf numFmtId="168" fontId="0" fillId="2" borderId="11" xfId="8" applyFont="1" applyFill="1" applyBorder="1" applyAlignment="1">
      <alignment horizontal="center" vertical="center" wrapText="1"/>
    </xf>
    <xf numFmtId="168" fontId="0" fillId="2" borderId="13" xfId="8" applyFont="1" applyFill="1" applyBorder="1" applyAlignment="1">
      <alignment horizontal="center" vertical="center" wrapText="1"/>
    </xf>
    <xf numFmtId="168" fontId="0" fillId="2" borderId="12" xfId="8" applyFont="1" applyFill="1" applyBorder="1" applyAlignment="1">
      <alignment horizontal="center" vertical="center" wrapText="1"/>
    </xf>
    <xf numFmtId="10" fontId="38" fillId="2" borderId="1" xfId="7" applyNumberFormat="1" applyFont="1" applyFill="1" applyBorder="1" applyAlignment="1">
      <alignment horizontal="center" vertical="center" wrapText="1"/>
    </xf>
    <xf numFmtId="10" fontId="38" fillId="34" borderId="11" xfId="7" applyNumberFormat="1" applyFont="1" applyFill="1" applyBorder="1" applyAlignment="1">
      <alignment horizontal="center" vertical="center"/>
    </xf>
    <xf numFmtId="10" fontId="38" fillId="34" borderId="13" xfId="7" applyNumberFormat="1" applyFont="1" applyFill="1" applyBorder="1" applyAlignment="1">
      <alignment horizontal="center" vertical="center"/>
    </xf>
    <xf numFmtId="10" fontId="38" fillId="34" borderId="12" xfId="7" applyNumberFormat="1" applyFont="1" applyFill="1" applyBorder="1" applyAlignment="1">
      <alignment horizontal="center" vertical="center"/>
    </xf>
    <xf numFmtId="0" fontId="57" fillId="34" borderId="1" xfId="0" applyFont="1" applyFill="1" applyBorder="1" applyAlignment="1">
      <alignment horizontal="center" vertical="center" wrapText="1"/>
    </xf>
    <xf numFmtId="0" fontId="57" fillId="34" borderId="12" xfId="0" applyFont="1" applyFill="1" applyBorder="1" applyAlignment="1">
      <alignment horizontal="center" vertical="center" wrapText="1"/>
    </xf>
    <xf numFmtId="0" fontId="57" fillId="34" borderId="12" xfId="0" applyFont="1" applyFill="1" applyBorder="1" applyAlignment="1">
      <alignment horizontal="center" vertical="center"/>
    </xf>
    <xf numFmtId="0" fontId="59" fillId="34" borderId="1" xfId="0" applyFont="1" applyFill="1" applyBorder="1" applyAlignment="1">
      <alignment horizontal="center" vertical="center" wrapText="1"/>
    </xf>
    <xf numFmtId="0" fontId="59" fillId="34" borderId="12" xfId="0" applyFont="1" applyFill="1" applyBorder="1" applyAlignment="1">
      <alignment horizontal="center" vertical="center" wrapText="1"/>
    </xf>
    <xf numFmtId="0" fontId="57" fillId="34" borderId="1" xfId="0" applyFont="1" applyFill="1" applyBorder="1" applyAlignment="1">
      <alignment horizontal="center" vertical="center"/>
    </xf>
    <xf numFmtId="10" fontId="57" fillId="2" borderId="1" xfId="0" applyNumberFormat="1" applyFont="1" applyFill="1" applyBorder="1" applyAlignment="1">
      <alignment horizontal="center" vertical="center"/>
    </xf>
    <xf numFmtId="10" fontId="57" fillId="2" borderId="12" xfId="0" applyNumberFormat="1" applyFont="1" applyFill="1" applyBorder="1" applyAlignment="1">
      <alignment horizontal="center" vertical="center"/>
    </xf>
    <xf numFmtId="10" fontId="57" fillId="34" borderId="12" xfId="0" applyNumberFormat="1" applyFont="1" applyFill="1" applyBorder="1" applyAlignment="1">
      <alignment horizontal="center" vertical="center"/>
    </xf>
    <xf numFmtId="0" fontId="42" fillId="37" borderId="1" xfId="0" applyFont="1" applyFill="1" applyBorder="1" applyAlignment="1">
      <alignment horizontal="center" vertical="center" wrapText="1"/>
    </xf>
    <xf numFmtId="0" fontId="42" fillId="34"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44" fillId="2" borderId="1" xfId="7" applyNumberFormat="1" applyFont="1" applyFill="1" applyBorder="1" applyAlignment="1">
      <alignment horizontal="center" vertical="center"/>
    </xf>
    <xf numFmtId="0" fontId="20" fillId="6" borderId="1" xfId="0" applyFont="1" applyFill="1" applyBorder="1" applyAlignment="1">
      <alignment horizontal="center" vertical="center"/>
    </xf>
    <xf numFmtId="0" fontId="8" fillId="6" borderId="1" xfId="0" applyFont="1" applyFill="1" applyBorder="1" applyAlignment="1">
      <alignment horizontal="center" vertical="center"/>
    </xf>
    <xf numFmtId="0" fontId="89" fillId="24" borderId="1" xfId="0" applyFont="1" applyFill="1" applyBorder="1" applyAlignment="1">
      <alignment horizontal="center" vertical="center" wrapText="1"/>
    </xf>
    <xf numFmtId="0" fontId="5" fillId="35" borderId="22"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34" borderId="1" xfId="0" applyFont="1" applyFill="1" applyBorder="1" applyAlignment="1">
      <alignment horizontal="center" vertical="center" wrapText="1"/>
    </xf>
    <xf numFmtId="9" fontId="0" fillId="2" borderId="1" xfId="7" applyFont="1" applyFill="1" applyBorder="1" applyAlignment="1">
      <alignment horizontal="center" vertical="center" wrapText="1"/>
    </xf>
    <xf numFmtId="1" fontId="30" fillId="2" borderId="1" xfId="7" applyNumberFormat="1" applyFont="1" applyFill="1" applyBorder="1" applyAlignment="1">
      <alignment horizontal="center" vertical="center" wrapText="1"/>
    </xf>
    <xf numFmtId="2" fontId="30" fillId="2" borderId="1" xfId="7" applyNumberFormat="1" applyFont="1" applyFill="1" applyBorder="1" applyAlignment="1">
      <alignment horizontal="center" vertical="center" wrapText="1"/>
    </xf>
    <xf numFmtId="0" fontId="0" fillId="2" borderId="1" xfId="7" applyNumberFormat="1" applyFont="1" applyFill="1" applyBorder="1" applyAlignment="1">
      <alignment horizontal="center" vertical="center" wrapText="1"/>
    </xf>
    <xf numFmtId="3" fontId="0" fillId="2" borderId="1" xfId="7" applyNumberFormat="1" applyFont="1" applyFill="1" applyBorder="1" applyAlignment="1">
      <alignment horizontal="center" vertical="center" wrapText="1"/>
    </xf>
    <xf numFmtId="10" fontId="39" fillId="2" borderId="1" xfId="7" applyNumberFormat="1" applyFont="1" applyFill="1" applyBorder="1" applyAlignment="1">
      <alignment horizontal="center" vertical="center" wrapText="1"/>
    </xf>
    <xf numFmtId="0" fontId="39" fillId="2" borderId="1" xfId="7" applyNumberFormat="1" applyFont="1" applyFill="1" applyBorder="1" applyAlignment="1">
      <alignment horizontal="center" vertical="center" wrapText="1"/>
    </xf>
    <xf numFmtId="0" fontId="41" fillId="2" borderId="27" xfId="0" applyFont="1" applyFill="1" applyBorder="1" applyAlignment="1">
      <alignment horizontal="center" vertical="center"/>
    </xf>
    <xf numFmtId="9" fontId="5" fillId="35" borderId="22" xfId="7" applyFont="1" applyFill="1" applyBorder="1" applyAlignment="1">
      <alignment horizontal="center" vertical="center" wrapText="1"/>
    </xf>
    <xf numFmtId="0" fontId="56" fillId="34" borderId="1" xfId="0" applyFont="1" applyFill="1" applyBorder="1" applyAlignment="1">
      <alignment horizontal="center" vertical="center" wrapText="1"/>
    </xf>
    <xf numFmtId="0" fontId="56" fillId="34" borderId="12" xfId="0" applyFont="1" applyFill="1" applyBorder="1" applyAlignment="1">
      <alignment horizontal="center" vertical="center" wrapText="1"/>
    </xf>
    <xf numFmtId="0" fontId="56" fillId="34" borderId="12" xfId="0" applyFont="1" applyFill="1" applyBorder="1" applyAlignment="1">
      <alignment vertical="center" wrapText="1"/>
    </xf>
    <xf numFmtId="1" fontId="56" fillId="34" borderId="12" xfId="0" applyNumberFormat="1" applyFont="1" applyFill="1" applyBorder="1" applyAlignment="1">
      <alignment horizontal="center" vertical="center" wrapText="1"/>
    </xf>
    <xf numFmtId="0" fontId="31" fillId="34" borderId="12" xfId="0" applyFont="1" applyFill="1" applyBorder="1" applyAlignment="1">
      <alignment horizontal="center" vertical="center" wrapText="1"/>
    </xf>
    <xf numFmtId="0" fontId="56" fillId="34" borderId="1" xfId="0" applyFont="1" applyFill="1" applyBorder="1" applyAlignment="1">
      <alignment horizontal="center" vertical="center"/>
    </xf>
    <xf numFmtId="0" fontId="56" fillId="34" borderId="12" xfId="0" applyFont="1" applyFill="1" applyBorder="1" applyAlignment="1">
      <alignment horizontal="center" vertical="center"/>
    </xf>
    <xf numFmtId="3" fontId="0" fillId="2" borderId="1" xfId="0" applyNumberFormat="1" applyFill="1" applyBorder="1" applyAlignment="1">
      <alignment horizontal="center" vertical="center"/>
    </xf>
    <xf numFmtId="4" fontId="0" fillId="2" borderId="1" xfId="0" applyNumberFormat="1" applyFill="1" applyBorder="1" applyAlignment="1">
      <alignment horizontal="center" vertical="center"/>
    </xf>
    <xf numFmtId="4" fontId="0" fillId="2" borderId="1" xfId="7" applyNumberFormat="1" applyFont="1" applyFill="1" applyBorder="1" applyAlignment="1">
      <alignment horizontal="center" vertical="center" wrapText="1"/>
    </xf>
    <xf numFmtId="10" fontId="24" fillId="2" borderId="4" xfId="0" applyNumberFormat="1" applyFont="1" applyFill="1" applyBorder="1" applyAlignment="1">
      <alignment horizontal="center" vertical="center" wrapText="1"/>
    </xf>
    <xf numFmtId="10" fontId="24" fillId="2" borderId="1" xfId="7" applyNumberFormat="1" applyFont="1" applyFill="1" applyBorder="1" applyAlignment="1">
      <alignment horizontal="center" vertical="center" wrapText="1"/>
    </xf>
    <xf numFmtId="2" fontId="22" fillId="2" borderId="1" xfId="0" applyNumberFormat="1" applyFont="1" applyFill="1" applyBorder="1" applyAlignment="1">
      <alignment horizontal="center" vertical="center" wrapText="1"/>
    </xf>
    <xf numFmtId="1" fontId="22" fillId="2" borderId="1" xfId="0" applyNumberFormat="1" applyFont="1" applyFill="1" applyBorder="1" applyAlignment="1">
      <alignment horizontal="center" vertical="center" wrapText="1"/>
    </xf>
    <xf numFmtId="0" fontId="60" fillId="2" borderId="1" xfId="0" applyFont="1" applyFill="1" applyBorder="1" applyAlignment="1">
      <alignment horizontal="center" vertical="center"/>
    </xf>
    <xf numFmtId="10" fontId="2" fillId="2" borderId="1" xfId="7" applyNumberFormat="1" applyFont="1" applyFill="1" applyBorder="1" applyAlignment="1">
      <alignment horizontal="center" vertical="center" wrapText="1"/>
    </xf>
    <xf numFmtId="10" fontId="2" fillId="0" borderId="1" xfId="7"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10" fontId="2" fillId="2" borderId="1" xfId="0" applyNumberFormat="1" applyFont="1" applyFill="1" applyBorder="1" applyAlignment="1">
      <alignment horizontal="center" vertical="center" wrapText="1"/>
    </xf>
    <xf numFmtId="10" fontId="90" fillId="38"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69" fontId="0" fillId="2" borderId="13" xfId="0" applyNumberFormat="1" applyFill="1" applyBorder="1" applyAlignment="1">
      <alignment horizontal="center" vertical="center"/>
    </xf>
    <xf numFmtId="0" fontId="0" fillId="2" borderId="13" xfId="0" applyFill="1" applyBorder="1" applyAlignment="1">
      <alignment horizontal="center" vertical="center" wrapText="1"/>
    </xf>
    <xf numFmtId="0" fontId="0" fillId="2" borderId="13" xfId="0" applyFill="1" applyBorder="1" applyAlignment="1">
      <alignment horizontal="center" vertical="center"/>
    </xf>
    <xf numFmtId="168" fontId="0" fillId="2" borderId="16" xfId="8" applyFont="1" applyFill="1" applyBorder="1" applyAlignment="1">
      <alignment horizontal="center" vertical="center" wrapText="1"/>
    </xf>
    <xf numFmtId="0" fontId="0" fillId="2" borderId="16" xfId="0" applyFill="1" applyBorder="1" applyAlignment="1">
      <alignment horizontal="center" vertical="center" wrapText="1"/>
    </xf>
    <xf numFmtId="168" fontId="0" fillId="2" borderId="13" xfId="8" applyFont="1" applyFill="1" applyBorder="1" applyAlignment="1">
      <alignment horizontal="center" vertical="center"/>
    </xf>
    <xf numFmtId="0" fontId="0" fillId="2" borderId="11" xfId="0" applyFill="1" applyBorder="1" applyAlignment="1">
      <alignment horizontal="center" vertical="center"/>
    </xf>
    <xf numFmtId="0" fontId="0" fillId="2" borderId="4" xfId="0" applyFill="1" applyBorder="1" applyAlignment="1">
      <alignment horizontal="center" vertical="center"/>
    </xf>
    <xf numFmtId="168" fontId="0" fillId="2" borderId="12" xfId="8" applyFont="1" applyFill="1" applyBorder="1" applyAlignment="1">
      <alignment vertical="center" wrapText="1"/>
    </xf>
    <xf numFmtId="168" fontId="0" fillId="2" borderId="11" xfId="8" applyFont="1" applyFill="1" applyBorder="1" applyAlignment="1">
      <alignment horizontal="center" vertical="center"/>
    </xf>
    <xf numFmtId="168" fontId="0" fillId="2" borderId="12" xfId="8" applyFont="1" applyFill="1" applyBorder="1" applyAlignment="1">
      <alignment horizontal="center" vertical="center"/>
    </xf>
    <xf numFmtId="167" fontId="0" fillId="2" borderId="11" xfId="8" applyNumberFormat="1" applyFont="1" applyFill="1" applyBorder="1" applyAlignment="1">
      <alignment horizontal="center" vertical="center" wrapText="1"/>
    </xf>
    <xf numFmtId="167" fontId="0" fillId="2" borderId="13" xfId="8" applyNumberFormat="1" applyFont="1" applyFill="1" applyBorder="1" applyAlignment="1">
      <alignment horizontal="center" vertical="center" wrapText="1"/>
    </xf>
    <xf numFmtId="167" fontId="0" fillId="2" borderId="12" xfId="8" applyNumberFormat="1"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2" xfId="0" applyFill="1" applyBorder="1" applyAlignment="1">
      <alignment horizontal="center" vertical="center"/>
    </xf>
    <xf numFmtId="10" fontId="54" fillId="2" borderId="0" xfId="7" applyNumberFormat="1" applyFont="1" applyFill="1" applyBorder="1" applyAlignment="1">
      <alignment horizontal="center" vertical="center"/>
    </xf>
    <xf numFmtId="0" fontId="0" fillId="0" borderId="2" xfId="0" applyBorder="1" applyAlignment="1">
      <alignment vertical="center"/>
    </xf>
    <xf numFmtId="0" fontId="0" fillId="0" borderId="2" xfId="0" applyBorder="1" applyAlignment="1">
      <alignment vertical="center" wrapText="1"/>
    </xf>
    <xf numFmtId="169" fontId="26" fillId="2" borderId="1" xfId="0" applyNumberFormat="1" applyFont="1" applyFill="1" applyBorder="1" applyAlignment="1">
      <alignment vertical="center"/>
    </xf>
    <xf numFmtId="170" fontId="26" fillId="0" borderId="1" xfId="0" applyNumberFormat="1" applyFont="1" applyBorder="1" applyAlignment="1">
      <alignment vertical="center" wrapText="1"/>
    </xf>
    <xf numFmtId="171" fontId="26" fillId="0" borderId="1" xfId="0" applyNumberFormat="1" applyFont="1" applyBorder="1" applyAlignment="1">
      <alignment vertical="center" wrapText="1"/>
    </xf>
    <xf numFmtId="168" fontId="26" fillId="0" borderId="1" xfId="0" applyNumberFormat="1" applyFont="1" applyBorder="1" applyAlignment="1">
      <alignment vertical="center" wrapText="1"/>
    </xf>
    <xf numFmtId="164" fontId="26" fillId="0" borderId="1" xfId="0" applyNumberFormat="1" applyFont="1" applyBorder="1" applyAlignment="1">
      <alignment vertical="center" wrapText="1"/>
    </xf>
    <xf numFmtId="164" fontId="26" fillId="0" borderId="1" xfId="0" applyNumberFormat="1" applyFont="1" applyBorder="1" applyAlignment="1">
      <alignment vertical="center"/>
    </xf>
    <xf numFmtId="168" fontId="26" fillId="0" borderId="1" xfId="0" applyNumberFormat="1" applyFont="1" applyBorder="1" applyAlignment="1">
      <alignment vertical="center"/>
    </xf>
    <xf numFmtId="0" fontId="26" fillId="0" borderId="1" xfId="0" applyFont="1" applyBorder="1" applyAlignment="1">
      <alignment vertical="center"/>
    </xf>
    <xf numFmtId="166" fontId="26" fillId="0" borderId="1" xfId="0" applyNumberFormat="1" applyFont="1" applyBorder="1" applyAlignment="1">
      <alignment vertical="center" wrapText="1"/>
    </xf>
    <xf numFmtId="166" fontId="26" fillId="0" borderId="1" xfId="0" applyNumberFormat="1" applyFont="1" applyBorder="1" applyAlignment="1">
      <alignment vertical="center"/>
    </xf>
    <xf numFmtId="172" fontId="26" fillId="0" borderId="1" xfId="0" applyNumberFormat="1" applyFont="1" applyBorder="1" applyAlignment="1">
      <alignment vertical="center" wrapText="1"/>
    </xf>
    <xf numFmtId="169" fontId="91" fillId="9" borderId="24" xfId="0" applyNumberFormat="1" applyFont="1" applyFill="1" applyBorder="1" applyAlignment="1">
      <alignment horizontal="center" vertical="center"/>
    </xf>
    <xf numFmtId="180" fontId="26" fillId="34" borderId="1" xfId="0" applyNumberFormat="1" applyFont="1" applyFill="1" applyBorder="1" applyAlignment="1">
      <alignment horizontal="center" vertical="center"/>
    </xf>
    <xf numFmtId="170" fontId="26" fillId="2" borderId="1" xfId="0" applyNumberFormat="1" applyFont="1" applyFill="1" applyBorder="1" applyAlignment="1">
      <alignment horizontal="center" vertical="center" wrapText="1"/>
    </xf>
    <xf numFmtId="170" fontId="26" fillId="2" borderId="1" xfId="8" applyNumberFormat="1" applyFont="1" applyFill="1" applyBorder="1" applyAlignment="1">
      <alignment horizontal="center" vertical="center" wrapText="1"/>
    </xf>
    <xf numFmtId="180" fontId="26" fillId="2" borderId="12" xfId="0" applyNumberFormat="1" applyFont="1" applyFill="1" applyBorder="1" applyAlignment="1">
      <alignment horizontal="center" vertical="center" wrapText="1"/>
    </xf>
    <xf numFmtId="168" fontId="93" fillId="2" borderId="1" xfId="8" applyFont="1" applyFill="1" applyBorder="1" applyAlignment="1" applyProtection="1">
      <alignment horizontal="center" vertical="center" wrapText="1"/>
    </xf>
    <xf numFmtId="170" fontId="26" fillId="2" borderId="11" xfId="8" applyNumberFormat="1" applyFont="1" applyFill="1" applyBorder="1" applyAlignment="1">
      <alignment horizontal="center" vertical="center" wrapText="1"/>
    </xf>
    <xf numFmtId="164" fontId="26" fillId="2" borderId="13" xfId="0" applyNumberFormat="1" applyFont="1" applyFill="1" applyBorder="1" applyAlignment="1">
      <alignment horizontal="center" vertical="center" wrapText="1"/>
    </xf>
    <xf numFmtId="180" fontId="26" fillId="2" borderId="1" xfId="0" applyNumberFormat="1" applyFont="1" applyFill="1" applyBorder="1" applyAlignment="1">
      <alignment horizontal="center" vertical="center" wrapText="1"/>
    </xf>
    <xf numFmtId="180" fontId="26" fillId="0" borderId="13" xfId="0" applyNumberFormat="1" applyFont="1" applyBorder="1" applyAlignment="1">
      <alignment horizontal="center" vertical="center"/>
    </xf>
    <xf numFmtId="168" fontId="26" fillId="0" borderId="13" xfId="8" applyFont="1" applyFill="1" applyBorder="1" applyAlignment="1">
      <alignment horizontal="center" vertical="center"/>
    </xf>
    <xf numFmtId="168" fontId="26" fillId="0" borderId="13" xfId="8" applyFont="1" applyFill="1" applyBorder="1" applyAlignment="1">
      <alignment horizontal="center" vertical="center" wrapText="1"/>
    </xf>
    <xf numFmtId="43" fontId="26" fillId="2" borderId="13" xfId="0" applyNumberFormat="1" applyFont="1" applyFill="1" applyBorder="1" applyAlignment="1">
      <alignment horizontal="center" vertical="center" wrapText="1"/>
    </xf>
    <xf numFmtId="164" fontId="26" fillId="2" borderId="12" xfId="0" applyNumberFormat="1" applyFont="1" applyFill="1" applyBorder="1" applyAlignment="1">
      <alignment horizontal="center" vertical="center" wrapText="1"/>
    </xf>
    <xf numFmtId="180" fontId="26" fillId="2" borderId="1" xfId="0" applyNumberFormat="1" applyFont="1" applyFill="1" applyBorder="1" applyAlignment="1">
      <alignment horizontal="center" vertical="center"/>
    </xf>
    <xf numFmtId="168" fontId="26" fillId="2" borderId="11" xfId="8" applyFont="1" applyFill="1" applyBorder="1" applyAlignment="1">
      <alignment horizontal="center" vertical="center" wrapText="1"/>
    </xf>
    <xf numFmtId="43" fontId="26" fillId="2" borderId="12" xfId="0" applyNumberFormat="1" applyFont="1" applyFill="1" applyBorder="1" applyAlignment="1">
      <alignment horizontal="center" vertical="center" wrapText="1"/>
    </xf>
    <xf numFmtId="168" fontId="26" fillId="2" borderId="1" xfId="8" applyFont="1" applyFill="1" applyBorder="1" applyAlignment="1">
      <alignment horizontal="center" vertical="center" wrapText="1"/>
    </xf>
    <xf numFmtId="171" fontId="26" fillId="2" borderId="1" xfId="0" applyNumberFormat="1" applyFont="1" applyFill="1" applyBorder="1" applyAlignment="1">
      <alignment horizontal="center" vertical="center" wrapText="1"/>
    </xf>
    <xf numFmtId="180" fontId="26" fillId="0" borderId="1" xfId="0" applyNumberFormat="1" applyFont="1" applyBorder="1" applyAlignment="1">
      <alignment horizontal="center" vertical="center" wrapText="1"/>
    </xf>
    <xf numFmtId="181" fontId="91" fillId="2" borderId="21" xfId="0" applyNumberFormat="1" applyFont="1" applyFill="1" applyBorder="1" applyAlignment="1">
      <alignment horizontal="center" vertical="center"/>
    </xf>
    <xf numFmtId="10" fontId="92" fillId="0" borderId="22" xfId="7" applyNumberFormat="1" applyFont="1" applyBorder="1" applyAlignment="1">
      <alignment horizontal="center" vertical="center"/>
    </xf>
    <xf numFmtId="181" fontId="91" fillId="2" borderId="22" xfId="0" applyNumberFormat="1" applyFont="1" applyFill="1" applyBorder="1" applyAlignment="1">
      <alignment horizontal="center" vertical="center"/>
    </xf>
    <xf numFmtId="10" fontId="92" fillId="2" borderId="23" xfId="7" applyNumberFormat="1" applyFont="1" applyFill="1" applyBorder="1" applyAlignment="1">
      <alignment horizontal="center" vertical="center"/>
    </xf>
    <xf numFmtId="10" fontId="92" fillId="2" borderId="33" xfId="7" applyNumberFormat="1" applyFont="1" applyFill="1" applyBorder="1" applyAlignment="1">
      <alignment horizontal="center" vertical="center"/>
    </xf>
    <xf numFmtId="10" fontId="54" fillId="2" borderId="22" xfId="7" applyNumberFormat="1" applyFont="1" applyFill="1" applyBorder="1" applyAlignment="1">
      <alignment horizontal="center" vertical="center"/>
    </xf>
    <xf numFmtId="0" fontId="30" fillId="0" borderId="1" xfId="0" applyFont="1" applyBorder="1" applyAlignment="1">
      <alignment vertical="center"/>
    </xf>
    <xf numFmtId="0" fontId="30" fillId="2" borderId="1" xfId="0" applyFont="1" applyFill="1" applyBorder="1" applyAlignment="1">
      <alignment vertical="center"/>
    </xf>
    <xf numFmtId="0" fontId="30" fillId="34" borderId="1" xfId="0" applyFont="1" applyFill="1" applyBorder="1" applyAlignment="1">
      <alignment horizontal="center" vertical="center"/>
    </xf>
    <xf numFmtId="0" fontId="30" fillId="0" borderId="1" xfId="0" applyFont="1" applyBorder="1" applyAlignment="1">
      <alignment vertical="center" wrapText="1"/>
    </xf>
    <xf numFmtId="0" fontId="30" fillId="2" borderId="1" xfId="0" applyFont="1" applyFill="1" applyBorder="1" applyAlignment="1">
      <alignment vertical="center" wrapText="1"/>
    </xf>
    <xf numFmtId="170" fontId="30" fillId="2" borderId="1" xfId="0" applyNumberFormat="1" applyFont="1" applyFill="1" applyBorder="1" applyAlignment="1">
      <alignment horizontal="center" vertical="center" wrapText="1"/>
    </xf>
    <xf numFmtId="170" fontId="30" fillId="2" borderId="1" xfId="8" applyNumberFormat="1" applyFont="1" applyFill="1" applyBorder="1" applyAlignment="1">
      <alignment horizontal="center" vertical="center" wrapText="1"/>
    </xf>
    <xf numFmtId="0" fontId="30" fillId="2" borderId="12" xfId="0" applyFont="1" applyFill="1" applyBorder="1" applyAlignment="1">
      <alignment horizontal="center" vertical="center" wrapText="1"/>
    </xf>
    <xf numFmtId="168" fontId="36" fillId="2" borderId="11" xfId="8" applyFont="1" applyFill="1" applyBorder="1" applyAlignment="1" applyProtection="1">
      <alignment vertical="center" wrapText="1"/>
    </xf>
    <xf numFmtId="168" fontId="36" fillId="2" borderId="13" xfId="8" applyFont="1" applyFill="1" applyBorder="1" applyAlignment="1" applyProtection="1">
      <alignment vertical="center" wrapText="1"/>
    </xf>
    <xf numFmtId="10" fontId="36" fillId="2" borderId="12" xfId="7" applyNumberFormat="1" applyFont="1" applyFill="1" applyBorder="1" applyAlignment="1" applyProtection="1">
      <alignment horizontal="center" vertical="center" wrapText="1"/>
    </xf>
    <xf numFmtId="168" fontId="36" fillId="2" borderId="1" xfId="8" applyFont="1" applyFill="1" applyBorder="1" applyAlignment="1" applyProtection="1">
      <alignment horizontal="center" vertical="center" wrapText="1"/>
    </xf>
    <xf numFmtId="170" fontId="30" fillId="2" borderId="11" xfId="8" applyNumberFormat="1" applyFont="1" applyFill="1" applyBorder="1" applyAlignment="1">
      <alignment horizontal="center" vertical="center" wrapText="1"/>
    </xf>
    <xf numFmtId="164" fontId="30" fillId="2" borderId="13" xfId="0" applyNumberFormat="1" applyFont="1" applyFill="1" applyBorder="1" applyAlignment="1">
      <alignment horizontal="center" vertical="center" wrapText="1"/>
    </xf>
    <xf numFmtId="0" fontId="30" fillId="0" borderId="1" xfId="0" applyFont="1" applyBorder="1"/>
    <xf numFmtId="0" fontId="30" fillId="2" borderId="1" xfId="0" applyFont="1" applyFill="1" applyBorder="1"/>
    <xf numFmtId="0" fontId="30" fillId="2" borderId="1" xfId="0" applyFont="1" applyFill="1" applyBorder="1" applyAlignment="1">
      <alignment horizontal="center" vertical="center" wrapText="1"/>
    </xf>
    <xf numFmtId="0" fontId="30" fillId="0" borderId="13" xfId="0" applyFont="1" applyBorder="1" applyAlignment="1">
      <alignment horizontal="center" vertical="center"/>
    </xf>
    <xf numFmtId="168" fontId="30" fillId="0" borderId="13" xfId="8" applyFont="1" applyFill="1" applyBorder="1" applyAlignment="1">
      <alignment horizontal="center" vertical="center"/>
    </xf>
    <xf numFmtId="168" fontId="30" fillId="0" borderId="13" xfId="8" applyFont="1" applyFill="1" applyBorder="1" applyAlignment="1">
      <alignment horizontal="center" vertical="center" wrapText="1"/>
    </xf>
    <xf numFmtId="0" fontId="30" fillId="2" borderId="13" xfId="0" applyFont="1" applyFill="1" applyBorder="1" applyAlignment="1">
      <alignment horizontal="center" vertical="center" wrapText="1"/>
    </xf>
    <xf numFmtId="164" fontId="30" fillId="2" borderId="12" xfId="0" applyNumberFormat="1" applyFont="1" applyFill="1" applyBorder="1" applyAlignment="1">
      <alignment horizontal="center" vertical="center" wrapText="1"/>
    </xf>
    <xf numFmtId="0" fontId="30" fillId="2" borderId="1" xfId="0" applyFont="1" applyFill="1" applyBorder="1" applyAlignment="1">
      <alignment horizontal="center" vertical="center"/>
    </xf>
    <xf numFmtId="168" fontId="30" fillId="2" borderId="11" xfId="8" applyFont="1" applyFill="1" applyBorder="1" applyAlignment="1">
      <alignment horizontal="center" vertical="center" wrapText="1"/>
    </xf>
    <xf numFmtId="168" fontId="30" fillId="2" borderId="1" xfId="8" applyFont="1" applyFill="1" applyBorder="1" applyAlignment="1">
      <alignment horizontal="center" vertical="center" wrapText="1"/>
    </xf>
    <xf numFmtId="171" fontId="30" fillId="2" borderId="1" xfId="0" applyNumberFormat="1" applyFont="1" applyFill="1" applyBorder="1" applyAlignment="1">
      <alignment horizontal="center" vertical="center" wrapText="1"/>
    </xf>
    <xf numFmtId="166" fontId="30" fillId="0" borderId="1" xfId="12" applyFont="1" applyFill="1" applyBorder="1" applyAlignment="1">
      <alignment horizontal="center" vertical="center" wrapText="1"/>
    </xf>
    <xf numFmtId="0" fontId="30" fillId="0" borderId="1" xfId="0" applyFont="1" applyBorder="1" applyAlignment="1">
      <alignment horizontal="center" vertical="center" wrapText="1"/>
    </xf>
    <xf numFmtId="0" fontId="25" fillId="2" borderId="1" xfId="1" applyFont="1" applyFill="1" applyBorder="1" applyAlignment="1">
      <alignment horizontal="left" vertical="center"/>
    </xf>
    <xf numFmtId="0" fontId="24" fillId="2" borderId="1" xfId="0" applyFont="1" applyFill="1" applyBorder="1" applyAlignment="1">
      <alignment vertical="center"/>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95" fillId="43" borderId="1" xfId="0" applyFont="1" applyFill="1" applyBorder="1" applyAlignment="1">
      <alignment horizontal="center" vertical="center"/>
    </xf>
    <xf numFmtId="0" fontId="57" fillId="2" borderId="1" xfId="0" applyFont="1" applyFill="1" applyBorder="1" applyAlignment="1">
      <alignment horizontal="center" vertical="center"/>
    </xf>
    <xf numFmtId="0" fontId="57" fillId="2" borderId="12" xfId="0" applyFont="1" applyFill="1" applyBorder="1" applyAlignment="1">
      <alignment horizontal="center" vertical="center"/>
    </xf>
    <xf numFmtId="0" fontId="95" fillId="37" borderId="1" xfId="0" applyFont="1" applyFill="1" applyBorder="1" applyAlignment="1">
      <alignment horizontal="center" vertical="center"/>
    </xf>
    <xf numFmtId="0" fontId="0" fillId="15" borderId="0" xfId="0" applyFill="1" applyAlignment="1">
      <alignment vertical="center"/>
    </xf>
    <xf numFmtId="0" fontId="48" fillId="15" borderId="0" xfId="0" applyFont="1" applyFill="1" applyAlignment="1">
      <alignment horizontal="center" vertical="center" wrapText="1"/>
    </xf>
    <xf numFmtId="9" fontId="44" fillId="2" borderId="1" xfId="7" applyNumberFormat="1" applyFont="1" applyFill="1" applyBorder="1" applyAlignment="1">
      <alignment horizontal="center" vertical="center"/>
    </xf>
    <xf numFmtId="0" fontId="95" fillId="37" borderId="1" xfId="0" applyFont="1" applyFill="1" applyBorder="1" applyAlignment="1">
      <alignment horizontal="center" vertical="center" wrapText="1"/>
    </xf>
    <xf numFmtId="0" fontId="95" fillId="37" borderId="12" xfId="0" applyFont="1" applyFill="1" applyBorder="1" applyAlignment="1">
      <alignment horizontal="center" vertical="center" wrapText="1"/>
    </xf>
    <xf numFmtId="0" fontId="95" fillId="43" borderId="12" xfId="0" applyFont="1" applyFill="1" applyBorder="1" applyAlignment="1">
      <alignment horizontal="center" vertical="center"/>
    </xf>
    <xf numFmtId="0" fontId="95" fillId="37" borderId="12" xfId="0" applyFont="1" applyFill="1" applyBorder="1" applyAlignment="1">
      <alignment horizontal="center" vertical="center"/>
    </xf>
    <xf numFmtId="0" fontId="96" fillId="37" borderId="12" xfId="0" applyFont="1" applyFill="1" applyBorder="1" applyAlignment="1">
      <alignment horizontal="center" vertical="center"/>
    </xf>
    <xf numFmtId="10" fontId="95" fillId="15" borderId="12" xfId="0" applyNumberFormat="1" applyFont="1" applyFill="1" applyBorder="1" applyAlignment="1">
      <alignment horizontal="center" vertical="center"/>
    </xf>
    <xf numFmtId="10" fontId="95" fillId="37" borderId="12" xfId="0" applyNumberFormat="1" applyFont="1" applyFill="1" applyBorder="1" applyAlignment="1">
      <alignment horizontal="center" vertical="center"/>
    </xf>
    <xf numFmtId="0" fontId="97" fillId="44" borderId="1" xfId="0" applyFont="1" applyFill="1" applyBorder="1" applyAlignment="1">
      <alignment horizontal="center" vertical="center" wrapText="1"/>
    </xf>
    <xf numFmtId="0" fontId="97" fillId="43" borderId="1" xfId="0" applyFont="1" applyFill="1" applyBorder="1" applyAlignment="1">
      <alignment horizontal="center" vertical="center" wrapText="1"/>
    </xf>
    <xf numFmtId="0" fontId="97" fillId="43" borderId="12" xfId="0" applyFont="1" applyFill="1" applyBorder="1" applyAlignment="1">
      <alignment horizontal="center" vertical="center" wrapText="1"/>
    </xf>
    <xf numFmtId="1" fontId="97" fillId="43" borderId="12" xfId="0" applyNumberFormat="1" applyFont="1" applyFill="1" applyBorder="1" applyAlignment="1">
      <alignment horizontal="center" vertical="center" wrapText="1"/>
    </xf>
    <xf numFmtId="3" fontId="35" fillId="44" borderId="1" xfId="7" applyNumberFormat="1" applyFont="1" applyFill="1" applyBorder="1" applyAlignment="1">
      <alignment horizontal="center" vertical="center" wrapText="1"/>
    </xf>
    <xf numFmtId="0" fontId="32" fillId="43" borderId="1" xfId="0" applyFont="1" applyFill="1" applyBorder="1" applyAlignment="1">
      <alignment horizontal="center" vertical="center" wrapText="1"/>
    </xf>
    <xf numFmtId="0" fontId="32" fillId="43" borderId="12" xfId="0" applyFont="1" applyFill="1" applyBorder="1" applyAlignment="1">
      <alignment horizontal="center" vertical="center" wrapText="1"/>
    </xf>
    <xf numFmtId="0" fontId="97" fillId="43" borderId="1" xfId="0" applyFont="1" applyFill="1" applyBorder="1" applyAlignment="1">
      <alignment horizontal="center" vertical="center"/>
    </xf>
    <xf numFmtId="0" fontId="97" fillId="43" borderId="12" xfId="0" applyFont="1" applyFill="1" applyBorder="1" applyAlignment="1">
      <alignment horizontal="center" vertical="center"/>
    </xf>
    <xf numFmtId="3" fontId="0" fillId="44" borderId="1" xfId="7" applyNumberFormat="1" applyFont="1" applyFill="1" applyBorder="1" applyAlignment="1">
      <alignment horizontal="center" vertical="center" wrapText="1"/>
    </xf>
    <xf numFmtId="2" fontId="98" fillId="44" borderId="0" xfId="7" applyNumberFormat="1" applyFont="1" applyFill="1" applyAlignment="1">
      <alignment horizontal="center" vertical="center"/>
    </xf>
    <xf numFmtId="3" fontId="35" fillId="44" borderId="1" xfId="0" applyNumberFormat="1" applyFont="1" applyFill="1" applyBorder="1" applyAlignment="1">
      <alignment horizontal="center" vertical="center"/>
    </xf>
    <xf numFmtId="4" fontId="35" fillId="44" borderId="1" xfId="0" applyNumberFormat="1" applyFont="1" applyFill="1" applyBorder="1" applyAlignment="1">
      <alignment horizontal="center" vertical="center"/>
    </xf>
    <xf numFmtId="10" fontId="35" fillId="44" borderId="1" xfId="7" applyNumberFormat="1" applyFont="1" applyFill="1" applyBorder="1" applyAlignment="1">
      <alignment horizontal="center" vertical="center" wrapText="1"/>
    </xf>
    <xf numFmtId="0" fontId="35" fillId="44" borderId="1" xfId="7" applyNumberFormat="1" applyFont="1" applyFill="1" applyBorder="1" applyAlignment="1">
      <alignment horizontal="center" vertical="center" wrapText="1"/>
    </xf>
    <xf numFmtId="4" fontId="35" fillId="44" borderId="1" xfId="7" applyNumberFormat="1" applyFont="1" applyFill="1" applyBorder="1" applyAlignment="1">
      <alignment horizontal="center" vertical="center" wrapText="1"/>
    </xf>
    <xf numFmtId="2" fontId="35" fillId="44" borderId="1" xfId="7" applyNumberFormat="1" applyFont="1" applyFill="1" applyBorder="1" applyAlignment="1">
      <alignment horizontal="center" vertical="center" wrapText="1"/>
    </xf>
    <xf numFmtId="0" fontId="6" fillId="36" borderId="1" xfId="0" applyFont="1" applyFill="1" applyBorder="1" applyAlignment="1">
      <alignment horizontal="center" vertical="center" wrapText="1"/>
    </xf>
    <xf numFmtId="0" fontId="38" fillId="0" borderId="1" xfId="0" applyFont="1" applyBorder="1" applyAlignment="1">
      <alignment horizontal="center" vertical="center"/>
    </xf>
    <xf numFmtId="168" fontId="38" fillId="0" borderId="1" xfId="8" applyFont="1" applyFill="1" applyBorder="1" applyAlignment="1">
      <alignment horizontal="center" vertical="center"/>
    </xf>
    <xf numFmtId="0" fontId="97" fillId="43" borderId="1" xfId="7" applyNumberFormat="1" applyFont="1" applyFill="1" applyBorder="1" applyAlignment="1">
      <alignment horizontal="center" vertical="center" wrapText="1"/>
    </xf>
    <xf numFmtId="0" fontId="97" fillId="43" borderId="12" xfId="0" applyNumberFormat="1" applyFont="1" applyFill="1" applyBorder="1" applyAlignment="1">
      <alignment horizontal="center" vertical="center" wrapText="1"/>
    </xf>
    <xf numFmtId="0" fontId="97" fillId="43" borderId="12" xfId="7" applyNumberFormat="1" applyFont="1" applyFill="1" applyBorder="1" applyAlignment="1">
      <alignment horizontal="center" vertical="center" wrapText="1"/>
    </xf>
    <xf numFmtId="0" fontId="95" fillId="45" borderId="12" xfId="0" applyFont="1" applyFill="1" applyBorder="1" applyAlignment="1">
      <alignment horizontal="center" vertical="center" wrapText="1"/>
    </xf>
    <xf numFmtId="0" fontId="44" fillId="28" borderId="1" xfId="0" applyFont="1" applyFill="1" applyBorder="1" applyAlignment="1">
      <alignment horizontal="center" vertical="center" wrapText="1"/>
    </xf>
    <xf numFmtId="0" fontId="32" fillId="44" borderId="1" xfId="0" applyFont="1" applyFill="1" applyBorder="1" applyAlignment="1">
      <alignment horizontal="left" vertical="center" wrapText="1"/>
    </xf>
    <xf numFmtId="0" fontId="32" fillId="44" borderId="1" xfId="0" applyFont="1" applyFill="1" applyBorder="1" applyAlignment="1">
      <alignment horizontal="left" vertical="top" wrapText="1"/>
    </xf>
    <xf numFmtId="0" fontId="20" fillId="2" borderId="1" xfId="0" applyFont="1" applyFill="1" applyBorder="1" applyAlignment="1">
      <alignment horizontal="left" vertical="top" wrapText="1"/>
    </xf>
    <xf numFmtId="0" fontId="32" fillId="43" borderId="1" xfId="0" applyFont="1" applyFill="1" applyBorder="1" applyAlignment="1">
      <alignment horizontal="left" vertical="center" wrapText="1"/>
    </xf>
    <xf numFmtId="0" fontId="32" fillId="43" borderId="12" xfId="0" applyFont="1" applyFill="1" applyBorder="1" applyAlignment="1">
      <alignment horizontal="left" vertical="center" wrapText="1"/>
    </xf>
    <xf numFmtId="0" fontId="20" fillId="0" borderId="0" xfId="0" applyFont="1"/>
    <xf numFmtId="0" fontId="99" fillId="2" borderId="1" xfId="0" applyFont="1" applyFill="1" applyBorder="1" applyAlignment="1">
      <alignment horizontal="left" vertical="center"/>
    </xf>
    <xf numFmtId="0" fontId="32" fillId="44" borderId="1" xfId="0" applyFont="1" applyFill="1" applyBorder="1" applyAlignment="1">
      <alignment horizontal="left" vertical="center"/>
    </xf>
    <xf numFmtId="0" fontId="9" fillId="44" borderId="1" xfId="0" applyFont="1" applyFill="1" applyBorder="1" applyAlignment="1">
      <alignment horizontal="left" vertical="center"/>
    </xf>
    <xf numFmtId="0" fontId="32" fillId="44" borderId="1" xfId="0" applyFont="1" applyFill="1" applyBorder="1" applyAlignment="1">
      <alignment horizontal="left"/>
    </xf>
    <xf numFmtId="0" fontId="9" fillId="44" borderId="1" xfId="0" applyFont="1" applyFill="1" applyBorder="1" applyAlignment="1">
      <alignment horizontal="left" vertical="center" wrapText="1"/>
    </xf>
    <xf numFmtId="0" fontId="32" fillId="43" borderId="1" xfId="0" applyFont="1" applyFill="1" applyBorder="1" applyAlignment="1">
      <alignment vertical="center" wrapText="1"/>
    </xf>
    <xf numFmtId="0" fontId="32" fillId="43" borderId="28" xfId="0" applyFont="1" applyFill="1" applyBorder="1" applyAlignment="1">
      <alignment vertical="center" wrapText="1"/>
    </xf>
    <xf numFmtId="0" fontId="32" fillId="43" borderId="11" xfId="0" applyFont="1" applyFill="1" applyBorder="1" applyAlignment="1">
      <alignment vertical="center" wrapText="1"/>
    </xf>
    <xf numFmtId="0" fontId="9" fillId="2" borderId="12" xfId="0" applyFont="1" applyFill="1" applyBorder="1" applyAlignment="1">
      <alignment horizontal="left" vertical="center" wrapText="1"/>
    </xf>
    <xf numFmtId="0" fontId="32" fillId="43" borderId="11" xfId="0" applyFont="1" applyFill="1" applyBorder="1" applyAlignment="1">
      <alignment horizontal="left" vertical="center" wrapText="1"/>
    </xf>
    <xf numFmtId="0" fontId="32" fillId="43" borderId="13" xfId="0" applyFont="1" applyFill="1" applyBorder="1" applyAlignment="1">
      <alignment horizontal="left" vertical="center" wrapText="1"/>
    </xf>
    <xf numFmtId="0" fontId="32" fillId="43" borderId="12" xfId="0" applyFont="1" applyFill="1" applyBorder="1" applyAlignment="1">
      <alignment horizontal="left" vertical="center"/>
    </xf>
    <xf numFmtId="0" fontId="9" fillId="43" borderId="1" xfId="0" applyFont="1" applyFill="1" applyBorder="1" applyAlignment="1">
      <alignment horizontal="left" vertical="center"/>
    </xf>
    <xf numFmtId="0" fontId="32" fillId="44" borderId="12" xfId="0" applyFont="1" applyFill="1" applyBorder="1" applyAlignment="1">
      <alignment horizontal="left" vertical="center" wrapText="1"/>
    </xf>
    <xf numFmtId="0" fontId="9" fillId="44" borderId="12" xfId="0" applyFont="1" applyFill="1" applyBorder="1" applyAlignment="1">
      <alignment horizontal="left" vertical="center" wrapText="1"/>
    </xf>
    <xf numFmtId="0" fontId="32" fillId="44" borderId="1" xfId="0" applyFont="1" applyFill="1" applyBorder="1" applyAlignment="1">
      <alignment horizontal="center" vertical="center" wrapText="1"/>
    </xf>
    <xf numFmtId="0" fontId="32" fillId="44" borderId="12" xfId="0" applyFont="1" applyFill="1" applyBorder="1" applyAlignment="1">
      <alignment horizontal="center" vertical="center"/>
    </xf>
    <xf numFmtId="0" fontId="32" fillId="44" borderId="1" xfId="0" applyFont="1" applyFill="1" applyBorder="1" applyAlignment="1">
      <alignment horizontal="center" vertical="center"/>
    </xf>
    <xf numFmtId="0" fontId="32" fillId="44" borderId="1" xfId="0" applyFont="1" applyFill="1" applyBorder="1" applyAlignment="1">
      <alignment horizontal="left" wrapText="1"/>
    </xf>
    <xf numFmtId="0" fontId="32" fillId="44" borderId="1" xfId="0" applyFont="1" applyFill="1" applyBorder="1" applyAlignment="1">
      <alignment vertical="center" wrapText="1"/>
    </xf>
    <xf numFmtId="0" fontId="26" fillId="25" borderId="1" xfId="0" applyFont="1" applyFill="1" applyBorder="1" applyAlignment="1">
      <alignment horizontal="center" vertical="center" wrapText="1"/>
    </xf>
    <xf numFmtId="179" fontId="8" fillId="2" borderId="1" xfId="7" applyNumberFormat="1" applyFont="1" applyFill="1" applyBorder="1" applyAlignment="1">
      <alignment horizontal="center" vertical="center"/>
    </xf>
    <xf numFmtId="0" fontId="95" fillId="15" borderId="1" xfId="0" applyNumberFormat="1" applyFont="1" applyFill="1" applyBorder="1" applyAlignment="1">
      <alignment horizontal="center" vertical="center"/>
    </xf>
    <xf numFmtId="0" fontId="97" fillId="46" borderId="12" xfId="0" applyFont="1" applyFill="1" applyBorder="1" applyAlignment="1">
      <alignment horizontal="center" vertical="center" wrapText="1"/>
    </xf>
    <xf numFmtId="3" fontId="35" fillId="47" borderId="1" xfId="7"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96" fillId="48" borderId="1" xfId="0" applyFont="1" applyFill="1" applyBorder="1" applyAlignment="1">
      <alignment horizontal="center" vertical="center"/>
    </xf>
    <xf numFmtId="0" fontId="25" fillId="2" borderId="1" xfId="0" applyFont="1" applyFill="1" applyBorder="1" applyAlignment="1">
      <alignment horizontal="center" vertical="center" wrapText="1"/>
    </xf>
    <xf numFmtId="1" fontId="0" fillId="2" borderId="1" xfId="11" applyNumberFormat="1" applyFont="1" applyFill="1" applyBorder="1" applyAlignment="1">
      <alignment horizontal="center" vertical="center" wrapText="1"/>
    </xf>
    <xf numFmtId="1" fontId="20" fillId="2" borderId="1" xfId="0" applyNumberFormat="1" applyFont="1" applyFill="1" applyBorder="1" applyAlignment="1">
      <alignment horizontal="center" vertical="center" wrapText="1"/>
    </xf>
    <xf numFmtId="0" fontId="56" fillId="34" borderId="1" xfId="0" applyFont="1" applyFill="1" applyBorder="1" applyAlignment="1">
      <alignment wrapText="1"/>
    </xf>
    <xf numFmtId="0" fontId="56" fillId="34" borderId="12" xfId="0" applyFont="1" applyFill="1" applyBorder="1" applyAlignment="1">
      <alignment wrapText="1"/>
    </xf>
    <xf numFmtId="0" fontId="0" fillId="2" borderId="1" xfId="0" applyFill="1" applyBorder="1" applyAlignment="1">
      <alignment horizontal="justify" vertical="center" wrapText="1"/>
    </xf>
    <xf numFmtId="9" fontId="0" fillId="2" borderId="1" xfId="0" applyNumberFormat="1" applyFill="1" applyBorder="1" applyAlignment="1">
      <alignment horizontal="center" vertical="center"/>
    </xf>
    <xf numFmtId="0" fontId="0" fillId="2" borderId="1" xfId="0" applyFill="1" applyBorder="1" applyAlignment="1">
      <alignment vertical="center"/>
    </xf>
    <xf numFmtId="0" fontId="25" fillId="2" borderId="0" xfId="1" applyFont="1" applyFill="1" applyBorder="1" applyAlignment="1">
      <alignment horizontal="left" vertical="center"/>
    </xf>
    <xf numFmtId="0" fontId="24" fillId="2" borderId="0" xfId="0" applyFont="1" applyFill="1" applyBorder="1" applyAlignment="1">
      <alignment vertical="center"/>
    </xf>
    <xf numFmtId="0" fontId="25" fillId="2" borderId="0" xfId="0" applyFont="1" applyFill="1" applyBorder="1" applyAlignment="1">
      <alignment horizontal="center" vertical="center"/>
    </xf>
    <xf numFmtId="0" fontId="0" fillId="2" borderId="4" xfId="0" applyFill="1" applyBorder="1" applyAlignment="1">
      <alignment vertical="center"/>
    </xf>
    <xf numFmtId="1" fontId="32" fillId="44" borderId="1" xfId="20" applyNumberFormat="1" applyFont="1" applyFill="1" applyBorder="1" applyAlignment="1">
      <alignment horizontal="center" vertical="center" wrapText="1"/>
    </xf>
    <xf numFmtId="1" fontId="32" fillId="44" borderId="1" xfId="0" applyNumberFormat="1" applyFont="1" applyFill="1" applyBorder="1" applyAlignment="1">
      <alignment horizontal="center" vertical="center" wrapText="1"/>
    </xf>
    <xf numFmtId="0" fontId="32" fillId="44" borderId="1" xfId="0" applyFont="1" applyFill="1" applyBorder="1" applyAlignment="1">
      <alignment horizontal="center" vertical="center" wrapText="1"/>
    </xf>
    <xf numFmtId="0" fontId="32" fillId="43" borderId="1" xfId="0" applyFont="1" applyFill="1" applyBorder="1" applyAlignment="1">
      <alignment horizontal="center" vertical="center" wrapText="1"/>
    </xf>
    <xf numFmtId="0" fontId="32" fillId="43" borderId="12" xfId="0" applyFont="1" applyFill="1" applyBorder="1" applyAlignment="1">
      <alignment horizontal="center" vertical="center" wrapText="1"/>
    </xf>
    <xf numFmtId="0" fontId="32" fillId="44" borderId="1" xfId="0" applyFont="1" applyFill="1" applyBorder="1" applyAlignment="1">
      <alignment horizontal="left" vertical="center" wrapText="1"/>
    </xf>
    <xf numFmtId="0" fontId="32" fillId="43" borderId="1" xfId="0" applyFont="1" applyFill="1" applyBorder="1" applyAlignment="1">
      <alignment horizontal="left" vertical="center" wrapText="1"/>
    </xf>
    <xf numFmtId="0" fontId="32" fillId="43" borderId="12" xfId="0" applyFont="1" applyFill="1" applyBorder="1" applyAlignment="1">
      <alignment horizontal="left" vertical="center" wrapText="1"/>
    </xf>
    <xf numFmtId="0" fontId="32" fillId="44" borderId="1" xfId="0" applyFont="1" applyFill="1" applyBorder="1" applyAlignment="1">
      <alignment horizontal="center" vertical="center"/>
    </xf>
    <xf numFmtId="0" fontId="32" fillId="44" borderId="1" xfId="0" applyFont="1" applyFill="1" applyBorder="1" applyAlignment="1">
      <alignment vertical="center" wrapText="1"/>
    </xf>
    <xf numFmtId="0" fontId="20" fillId="0" borderId="0" xfId="0" applyFont="1" applyAlignment="1">
      <alignment vertical="center"/>
    </xf>
    <xf numFmtId="0" fontId="32" fillId="25" borderId="1" xfId="0" applyFont="1" applyFill="1" applyBorder="1" applyAlignment="1">
      <alignment horizontal="center" vertical="center" wrapText="1"/>
    </xf>
    <xf numFmtId="9" fontId="32" fillId="44" borderId="1" xfId="7" applyFont="1" applyFill="1" applyBorder="1" applyAlignment="1">
      <alignment horizontal="center" vertical="center"/>
    </xf>
    <xf numFmtId="0" fontId="32" fillId="25" borderId="1" xfId="0" applyFont="1" applyFill="1" applyBorder="1" applyAlignment="1">
      <alignment horizontal="center" vertical="center"/>
    </xf>
    <xf numFmtId="0" fontId="100" fillId="25" borderId="1" xfId="0" applyFont="1" applyFill="1" applyBorder="1" applyAlignment="1">
      <alignment horizontal="center" vertical="center"/>
    </xf>
    <xf numFmtId="9" fontId="100" fillId="25" borderId="1" xfId="7" applyFont="1" applyFill="1" applyBorder="1" applyAlignment="1">
      <alignment horizontal="center" vertical="center"/>
    </xf>
    <xf numFmtId="0" fontId="32" fillId="44" borderId="1" xfId="0" applyFont="1" applyFill="1" applyBorder="1" applyAlignment="1">
      <alignment horizontal="justify" vertical="center" wrapText="1"/>
    </xf>
    <xf numFmtId="9" fontId="32" fillId="25" borderId="1" xfId="7" applyFont="1" applyFill="1" applyBorder="1" applyAlignment="1">
      <alignment horizontal="center" vertical="center"/>
    </xf>
    <xf numFmtId="9" fontId="32" fillId="25" borderId="1" xfId="0" applyNumberFormat="1" applyFont="1" applyFill="1" applyBorder="1" applyAlignment="1">
      <alignment horizontal="center" vertical="center"/>
    </xf>
    <xf numFmtId="0" fontId="25" fillId="25" borderId="1"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4" fillId="3"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12" fillId="0" borderId="1" xfId="0" applyFont="1" applyBorder="1" applyAlignment="1">
      <alignment horizontal="left" vertical="top"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xf>
    <xf numFmtId="0" fontId="9"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xf>
    <xf numFmtId="0" fontId="13" fillId="0" borderId="1"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2" fillId="0" borderId="3" xfId="0" applyFont="1" applyBorder="1" applyAlignment="1">
      <alignment horizont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32" fillId="44" borderId="11" xfId="0" applyFont="1" applyFill="1" applyBorder="1" applyAlignment="1">
      <alignment horizontal="left" vertical="center" wrapText="1"/>
    </xf>
    <xf numFmtId="0" fontId="32" fillId="44" borderId="12" xfId="0" applyFont="1" applyFill="1" applyBorder="1" applyAlignment="1">
      <alignment horizontal="left" vertical="center" wrapText="1"/>
    </xf>
    <xf numFmtId="0" fontId="48"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4"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94" fillId="2" borderId="1"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1" xfId="0" applyFont="1" applyFill="1" applyBorder="1" applyAlignment="1">
      <alignment horizontal="center" vertical="center" wrapText="1"/>
    </xf>
    <xf numFmtId="0" fontId="41" fillId="2" borderId="20" xfId="0" applyFont="1" applyFill="1" applyBorder="1" applyAlignment="1">
      <alignment horizontal="center" vertical="center" wrapText="1"/>
    </xf>
    <xf numFmtId="0" fontId="41" fillId="2" borderId="0" xfId="0" applyFont="1" applyFill="1" applyBorder="1" applyAlignment="1">
      <alignment horizontal="center" vertical="center" wrapText="1"/>
    </xf>
    <xf numFmtId="0" fontId="41" fillId="2" borderId="16" xfId="0" applyFont="1" applyFill="1" applyBorder="1" applyAlignment="1">
      <alignment horizontal="center" vertical="center" wrapText="1"/>
    </xf>
    <xf numFmtId="0" fontId="2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0" fillId="2" borderId="6" xfId="0" applyFont="1" applyFill="1" applyBorder="1" applyAlignment="1">
      <alignment horizontal="center" vertical="center"/>
    </xf>
    <xf numFmtId="0" fontId="50" fillId="2" borderId="7" xfId="0" applyFont="1" applyFill="1" applyBorder="1" applyAlignment="1">
      <alignment horizontal="center" vertical="center"/>
    </xf>
    <xf numFmtId="0" fontId="50" fillId="2" borderId="8" xfId="0" applyFont="1" applyFill="1" applyBorder="1" applyAlignment="1">
      <alignment horizontal="center" vertical="center"/>
    </xf>
    <xf numFmtId="0" fontId="50" fillId="2" borderId="10" xfId="0" applyFont="1" applyFill="1" applyBorder="1" applyAlignment="1">
      <alignment horizontal="center" vertical="center"/>
    </xf>
    <xf numFmtId="0" fontId="50" fillId="0" borderId="29" xfId="0" applyFont="1" applyBorder="1" applyAlignment="1">
      <alignment horizontal="center" vertical="center"/>
    </xf>
    <xf numFmtId="0" fontId="50" fillId="0" borderId="30" xfId="0" applyFont="1" applyBorder="1" applyAlignment="1">
      <alignment horizontal="center" vertical="center"/>
    </xf>
    <xf numFmtId="0" fontId="50" fillId="0" borderId="31" xfId="0" applyFont="1" applyBorder="1" applyAlignment="1">
      <alignment horizontal="center" vertical="center"/>
    </xf>
    <xf numFmtId="0" fontId="16" fillId="2" borderId="6" xfId="0" applyFont="1" applyFill="1" applyBorder="1" applyAlignment="1">
      <alignment horizontal="center"/>
    </xf>
    <xf numFmtId="0" fontId="16" fillId="2" borderId="7" xfId="0" applyFont="1" applyFill="1" applyBorder="1" applyAlignment="1">
      <alignment horizontal="center"/>
    </xf>
    <xf numFmtId="0" fontId="16" fillId="2" borderId="20" xfId="0" applyFont="1" applyFill="1" applyBorder="1" applyAlignment="1">
      <alignment horizontal="center"/>
    </xf>
    <xf numFmtId="0" fontId="16" fillId="2" borderId="16" xfId="0" applyFont="1" applyFill="1" applyBorder="1" applyAlignment="1">
      <alignment horizontal="center"/>
    </xf>
    <xf numFmtId="0" fontId="16" fillId="2" borderId="8" xfId="0" applyFont="1" applyFill="1" applyBorder="1" applyAlignment="1">
      <alignment horizontal="center"/>
    </xf>
    <xf numFmtId="0" fontId="16" fillId="2" borderId="10" xfId="0" applyFont="1" applyFill="1" applyBorder="1" applyAlignment="1">
      <alignment horizont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2" fillId="43" borderId="11" xfId="0" applyFont="1" applyFill="1" applyBorder="1" applyAlignment="1">
      <alignment horizontal="left" vertical="center" wrapText="1"/>
    </xf>
    <xf numFmtId="0" fontId="32" fillId="43" borderId="13" xfId="0" applyFont="1" applyFill="1" applyBorder="1" applyAlignment="1">
      <alignment horizontal="left" vertical="center" wrapText="1"/>
    </xf>
    <xf numFmtId="0" fontId="32" fillId="43" borderId="28" xfId="0" applyFont="1" applyFill="1" applyBorder="1" applyAlignment="1">
      <alignment horizontal="left" vertical="center" wrapText="1"/>
    </xf>
    <xf numFmtId="0" fontId="32" fillId="43" borderId="13" xfId="0" applyFont="1" applyFill="1" applyBorder="1" applyAlignment="1">
      <alignment horizontal="left" vertical="center"/>
    </xf>
    <xf numFmtId="0" fontId="32" fillId="43" borderId="28" xfId="0" applyFont="1" applyFill="1" applyBorder="1" applyAlignment="1">
      <alignment horizontal="left" vertical="center"/>
    </xf>
    <xf numFmtId="0" fontId="32" fillId="43" borderId="34" xfId="0" applyFont="1" applyFill="1" applyBorder="1" applyAlignment="1">
      <alignment horizontal="left" vertical="center" wrapText="1"/>
    </xf>
    <xf numFmtId="180" fontId="30" fillId="2" borderId="1" xfId="11" applyNumberFormat="1" applyFont="1" applyFill="1" applyBorder="1" applyAlignment="1">
      <alignment horizontal="center" vertical="center"/>
    </xf>
    <xf numFmtId="10" fontId="38" fillId="2" borderId="11" xfId="7" applyNumberFormat="1" applyFont="1" applyFill="1" applyBorder="1" applyAlignment="1">
      <alignment horizontal="center" vertical="center"/>
    </xf>
    <xf numFmtId="10" fontId="38" fillId="2" borderId="13" xfId="7" applyNumberFormat="1" applyFont="1" applyFill="1" applyBorder="1" applyAlignment="1">
      <alignment horizontal="center" vertical="center"/>
    </xf>
    <xf numFmtId="180" fontId="30" fillId="2" borderId="11" xfId="11" applyNumberFormat="1" applyFont="1" applyFill="1" applyBorder="1" applyAlignment="1">
      <alignment horizontal="center" vertical="center" wrapText="1"/>
    </xf>
    <xf numFmtId="180" fontId="30" fillId="2" borderId="13" xfId="11" applyNumberFormat="1" applyFont="1" applyFill="1" applyBorder="1" applyAlignment="1">
      <alignment horizontal="center" vertical="center" wrapText="1"/>
    </xf>
    <xf numFmtId="180" fontId="30" fillId="2" borderId="12" xfId="11" applyNumberFormat="1" applyFont="1" applyFill="1" applyBorder="1" applyAlignment="1">
      <alignment horizontal="center" vertical="center" wrapText="1"/>
    </xf>
    <xf numFmtId="10" fontId="38" fillId="2" borderId="11" xfId="7" applyNumberFormat="1" applyFont="1" applyFill="1" applyBorder="1" applyAlignment="1">
      <alignment horizontal="center" vertical="center" wrapText="1"/>
    </xf>
    <xf numFmtId="10" fontId="38" fillId="2" borderId="13" xfId="7" applyNumberFormat="1" applyFont="1" applyFill="1" applyBorder="1" applyAlignment="1">
      <alignment horizontal="center" vertical="center" wrapText="1"/>
    </xf>
    <xf numFmtId="10" fontId="38" fillId="2" borderId="12" xfId="7" applyNumberFormat="1" applyFont="1" applyFill="1" applyBorder="1" applyAlignment="1">
      <alignment horizontal="center" vertical="center" wrapText="1"/>
    </xf>
    <xf numFmtId="168" fontId="30" fillId="2" borderId="1" xfId="8" applyFont="1" applyFill="1" applyBorder="1" applyAlignment="1">
      <alignment horizontal="center" vertical="center" wrapText="1"/>
    </xf>
    <xf numFmtId="0" fontId="65" fillId="37" borderId="13" xfId="0" applyFont="1" applyFill="1" applyBorder="1" applyAlignment="1">
      <alignment horizontal="left" vertical="center"/>
    </xf>
    <xf numFmtId="0" fontId="65" fillId="37" borderId="28" xfId="0" applyFont="1" applyFill="1" applyBorder="1" applyAlignment="1">
      <alignment horizontal="left" vertical="center"/>
    </xf>
    <xf numFmtId="0" fontId="65" fillId="37" borderId="13" xfId="0" applyFont="1" applyFill="1" applyBorder="1" applyAlignment="1">
      <alignment horizontal="left" vertical="center" wrapText="1"/>
    </xf>
    <xf numFmtId="0" fontId="65" fillId="37" borderId="28" xfId="0" applyFont="1" applyFill="1" applyBorder="1" applyAlignment="1">
      <alignment horizontal="left" vertical="center" wrapText="1"/>
    </xf>
    <xf numFmtId="9" fontId="38" fillId="2" borderId="11" xfId="7" applyFont="1" applyFill="1" applyBorder="1" applyAlignment="1">
      <alignment horizontal="center" vertical="center"/>
    </xf>
    <xf numFmtId="9" fontId="38" fillId="2" borderId="13" xfId="7" applyFont="1" applyFill="1" applyBorder="1" applyAlignment="1">
      <alignment horizontal="center" vertical="center"/>
    </xf>
    <xf numFmtId="0" fontId="65" fillId="37" borderId="11" xfId="0" applyFont="1" applyFill="1" applyBorder="1" applyAlignment="1">
      <alignment horizontal="left" vertical="center" wrapText="1"/>
    </xf>
    <xf numFmtId="0" fontId="67" fillId="37" borderId="11" xfId="0" applyFont="1" applyFill="1" applyBorder="1" applyAlignment="1">
      <alignment horizontal="left" vertical="center" wrapText="1"/>
    </xf>
    <xf numFmtId="0" fontId="67" fillId="37" borderId="13" xfId="0" applyFont="1" applyFill="1" applyBorder="1" applyAlignment="1">
      <alignment horizontal="left" vertical="center" wrapText="1"/>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12" xfId="0" applyFill="1" applyBorder="1" applyAlignment="1">
      <alignment horizontal="center" vertical="center"/>
    </xf>
    <xf numFmtId="0" fontId="30" fillId="2" borderId="11" xfId="0" applyFont="1" applyFill="1" applyBorder="1" applyAlignment="1">
      <alignment horizontal="center" vertical="center"/>
    </xf>
    <xf numFmtId="0" fontId="30" fillId="2" borderId="13" xfId="0" applyFont="1" applyFill="1" applyBorder="1" applyAlignment="1">
      <alignment horizontal="center" vertical="center"/>
    </xf>
    <xf numFmtId="0" fontId="30" fillId="2" borderId="12" xfId="0" applyFont="1" applyFill="1" applyBorder="1" applyAlignment="1">
      <alignment horizontal="center" vertical="center"/>
    </xf>
    <xf numFmtId="0" fontId="30" fillId="0" borderId="11" xfId="0" applyFont="1" applyBorder="1" applyAlignment="1">
      <alignment horizontal="center" vertical="center"/>
    </xf>
    <xf numFmtId="0" fontId="30" fillId="0" borderId="13" xfId="0" applyFont="1" applyBorder="1" applyAlignment="1">
      <alignment horizontal="center" vertical="center"/>
    </xf>
    <xf numFmtId="0" fontId="30" fillId="0" borderId="12" xfId="0" applyFont="1" applyBorder="1" applyAlignment="1">
      <alignment horizontal="center" vertical="center"/>
    </xf>
    <xf numFmtId="0" fontId="41" fillId="0" borderId="25" xfId="0" applyFont="1" applyBorder="1" applyAlignment="1">
      <alignment horizontal="center" vertical="center" wrapText="1"/>
    </xf>
    <xf numFmtId="0" fontId="41" fillId="0" borderId="26" xfId="0" applyFont="1" applyBorder="1" applyAlignment="1">
      <alignment horizontal="center" vertical="center" wrapText="1"/>
    </xf>
    <xf numFmtId="0" fontId="41" fillId="0" borderId="27" xfId="0" applyFont="1" applyBorder="1" applyAlignment="1">
      <alignment horizontal="center" vertical="center" wrapText="1"/>
    </xf>
    <xf numFmtId="172" fontId="30" fillId="2" borderId="11" xfId="0" applyNumberFormat="1" applyFont="1" applyFill="1" applyBorder="1" applyAlignment="1">
      <alignment horizontal="center" vertical="center" wrapText="1"/>
    </xf>
    <xf numFmtId="172" fontId="30" fillId="2" borderId="13" xfId="0" applyNumberFormat="1" applyFont="1" applyFill="1" applyBorder="1" applyAlignment="1">
      <alignment horizontal="center" vertical="center" wrapText="1"/>
    </xf>
    <xf numFmtId="172" fontId="30" fillId="2" borderId="12" xfId="0" applyNumberFormat="1" applyFont="1" applyFill="1" applyBorder="1" applyAlignment="1">
      <alignment horizontal="center" vertical="center" wrapText="1"/>
    </xf>
    <xf numFmtId="10" fontId="30" fillId="2" borderId="11" xfId="7" applyNumberFormat="1" applyFont="1" applyFill="1" applyBorder="1" applyAlignment="1">
      <alignment horizontal="center" vertical="center" wrapText="1"/>
    </xf>
    <xf numFmtId="10" fontId="30" fillId="2" borderId="13" xfId="7" applyNumberFormat="1" applyFont="1" applyFill="1" applyBorder="1" applyAlignment="1">
      <alignment horizontal="center" vertical="center" wrapText="1"/>
    </xf>
    <xf numFmtId="10" fontId="30" fillId="2" borderId="12" xfId="7" applyNumberFormat="1" applyFont="1" applyFill="1" applyBorder="1" applyAlignment="1">
      <alignment horizontal="center" vertical="center" wrapText="1"/>
    </xf>
    <xf numFmtId="168" fontId="30" fillId="2" borderId="11" xfId="8" applyFont="1" applyFill="1" applyBorder="1" applyAlignment="1">
      <alignment horizontal="center" vertical="center" wrapText="1"/>
    </xf>
    <xf numFmtId="168" fontId="30" fillId="2" borderId="13" xfId="8" applyFont="1" applyFill="1" applyBorder="1" applyAlignment="1">
      <alignment horizontal="center" vertical="center" wrapText="1"/>
    </xf>
    <xf numFmtId="168" fontId="30" fillId="2" borderId="12" xfId="8" applyFont="1" applyFill="1" applyBorder="1" applyAlignment="1">
      <alignment horizontal="center" vertical="center" wrapText="1"/>
    </xf>
    <xf numFmtId="168" fontId="0" fillId="2" borderId="11" xfId="8" applyFont="1" applyFill="1" applyBorder="1" applyAlignment="1">
      <alignment horizontal="center" vertical="center" wrapText="1"/>
    </xf>
    <xf numFmtId="168" fontId="0" fillId="2" borderId="13" xfId="8" applyFont="1" applyFill="1" applyBorder="1" applyAlignment="1">
      <alignment horizontal="center" vertical="center" wrapText="1"/>
    </xf>
    <xf numFmtId="168" fontId="0" fillId="2" borderId="12" xfId="8"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2" xfId="0" applyFill="1" applyBorder="1" applyAlignment="1">
      <alignment horizontal="center" vertical="center" wrapText="1"/>
    </xf>
    <xf numFmtId="166" fontId="30" fillId="2" borderId="11" xfId="12" applyFont="1" applyFill="1" applyBorder="1" applyAlignment="1">
      <alignment horizontal="center" vertical="center" wrapText="1"/>
    </xf>
    <xf numFmtId="166" fontId="30" fillId="2" borderId="13" xfId="12" applyFont="1" applyFill="1" applyBorder="1" applyAlignment="1">
      <alignment horizontal="center" vertical="center" wrapText="1"/>
    </xf>
    <xf numFmtId="166" fontId="30" fillId="2" borderId="12" xfId="12" applyFont="1" applyFill="1" applyBorder="1" applyAlignment="1">
      <alignment horizontal="center" vertical="center" wrapText="1"/>
    </xf>
    <xf numFmtId="171" fontId="30" fillId="2" borderId="11" xfId="0" applyNumberFormat="1" applyFont="1" applyFill="1" applyBorder="1" applyAlignment="1">
      <alignment horizontal="center" vertical="center" wrapText="1"/>
    </xf>
    <xf numFmtId="171" fontId="30" fillId="2" borderId="12"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64" fontId="30" fillId="2" borderId="11" xfId="0" applyNumberFormat="1" applyFont="1" applyFill="1" applyBorder="1" applyAlignment="1">
      <alignment horizontal="center" vertical="center" wrapText="1"/>
    </xf>
    <xf numFmtId="164" fontId="30" fillId="2" borderId="13" xfId="0" applyNumberFormat="1" applyFont="1" applyFill="1" applyBorder="1" applyAlignment="1">
      <alignment horizontal="center" vertical="center" wrapText="1"/>
    </xf>
    <xf numFmtId="164" fontId="30" fillId="2" borderId="12" xfId="0" applyNumberFormat="1" applyFont="1" applyFill="1" applyBorder="1" applyAlignment="1">
      <alignment horizontal="center" vertical="center" wrapText="1"/>
    </xf>
    <xf numFmtId="168" fontId="0" fillId="2" borderId="1" xfId="8" applyFont="1" applyFill="1" applyBorder="1" applyAlignment="1">
      <alignment horizontal="center" vertical="center" wrapText="1"/>
    </xf>
    <xf numFmtId="168" fontId="30" fillId="2" borderId="1" xfId="8" applyFont="1" applyFill="1"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41" fillId="0" borderId="21" xfId="0" applyFont="1" applyBorder="1" applyAlignment="1">
      <alignment horizontal="center" vertical="center"/>
    </xf>
    <xf numFmtId="0" fontId="41" fillId="0" borderId="22" xfId="0" applyFont="1" applyBorder="1" applyAlignment="1">
      <alignment horizontal="center" vertical="center"/>
    </xf>
    <xf numFmtId="0" fontId="41" fillId="0" borderId="23"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27" fillId="0" borderId="11" xfId="0" applyFont="1" applyBorder="1" applyAlignment="1">
      <alignment horizontal="left" vertical="center" wrapText="1"/>
    </xf>
    <xf numFmtId="0" fontId="27" fillId="0" borderId="13" xfId="0" applyFont="1" applyBorder="1" applyAlignment="1">
      <alignment horizontal="left" vertical="center" wrapText="1"/>
    </xf>
    <xf numFmtId="0" fontId="27" fillId="0" borderId="12" xfId="0" applyFont="1" applyBorder="1" applyAlignment="1">
      <alignment horizontal="left" vertical="center" wrapText="1"/>
    </xf>
    <xf numFmtId="0" fontId="17" fillId="2" borderId="1"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9" xfId="0" applyFont="1" applyFill="1" applyBorder="1" applyAlignment="1">
      <alignment horizontal="center" vertical="center" wrapText="1"/>
    </xf>
    <xf numFmtId="169" fontId="30" fillId="2" borderId="11" xfId="0" applyNumberFormat="1" applyFont="1" applyFill="1" applyBorder="1" applyAlignment="1">
      <alignment horizontal="center" vertical="center"/>
    </xf>
    <xf numFmtId="169" fontId="30" fillId="2" borderId="13" xfId="0" applyNumberFormat="1" applyFont="1" applyFill="1" applyBorder="1" applyAlignment="1">
      <alignment horizontal="center" vertical="center"/>
    </xf>
    <xf numFmtId="169" fontId="30" fillId="2" borderId="12" xfId="0" applyNumberFormat="1" applyFont="1" applyFill="1" applyBorder="1" applyAlignment="1">
      <alignment horizontal="center" vertical="center"/>
    </xf>
    <xf numFmtId="10" fontId="30" fillId="34" borderId="11" xfId="7" applyNumberFormat="1" applyFont="1" applyFill="1" applyBorder="1" applyAlignment="1">
      <alignment horizontal="center" vertical="center"/>
    </xf>
    <xf numFmtId="10" fontId="30" fillId="34" borderId="13" xfId="7" applyNumberFormat="1" applyFont="1" applyFill="1" applyBorder="1" applyAlignment="1">
      <alignment horizontal="center" vertical="center"/>
    </xf>
    <xf numFmtId="10" fontId="30" fillId="34" borderId="12" xfId="7" applyNumberFormat="1" applyFont="1" applyFill="1" applyBorder="1" applyAlignment="1">
      <alignment horizontal="center" vertical="center"/>
    </xf>
    <xf numFmtId="180" fontId="30" fillId="34" borderId="11" xfId="11" applyNumberFormat="1" applyFont="1" applyFill="1" applyBorder="1" applyAlignment="1">
      <alignment horizontal="center" vertical="center"/>
    </xf>
    <xf numFmtId="180" fontId="30" fillId="34" borderId="13" xfId="11" applyNumberFormat="1" applyFont="1" applyFill="1" applyBorder="1" applyAlignment="1">
      <alignment horizontal="center" vertical="center"/>
    </xf>
    <xf numFmtId="180" fontId="30" fillId="34" borderId="12" xfId="11" applyNumberFormat="1"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2" fillId="0" borderId="11" xfId="0" applyFont="1" applyBorder="1" applyAlignment="1">
      <alignment horizontal="left" vertical="center" wrapText="1"/>
    </xf>
    <xf numFmtId="0" fontId="22" fillId="0" borderId="13" xfId="0" applyFont="1" applyBorder="1" applyAlignment="1">
      <alignment horizontal="left" vertical="center" wrapText="1"/>
    </xf>
    <xf numFmtId="0" fontId="22" fillId="0" borderId="12" xfId="0" applyFont="1" applyBorder="1" applyAlignment="1">
      <alignment horizontal="left" vertical="center" wrapText="1"/>
    </xf>
    <xf numFmtId="0" fontId="25" fillId="2" borderId="5"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10" xfId="0" applyFont="1" applyFill="1" applyBorder="1" applyAlignment="1">
      <alignment horizontal="center" vertical="center"/>
    </xf>
    <xf numFmtId="0" fontId="28" fillId="2" borderId="1" xfId="0" applyFont="1" applyFill="1" applyBorder="1" applyAlignment="1">
      <alignment horizontal="center" vertical="center" wrapText="1"/>
    </xf>
    <xf numFmtId="9" fontId="30" fillId="2" borderId="11" xfId="7" applyFont="1" applyFill="1" applyBorder="1" applyAlignment="1">
      <alignment horizontal="center" vertical="center" wrapText="1"/>
    </xf>
    <xf numFmtId="9" fontId="30" fillId="2" borderId="13" xfId="7" applyFont="1" applyFill="1" applyBorder="1" applyAlignment="1">
      <alignment horizontal="center" vertical="center" wrapText="1"/>
    </xf>
    <xf numFmtId="9" fontId="30" fillId="2" borderId="12" xfId="7" applyFont="1" applyFill="1" applyBorder="1" applyAlignment="1">
      <alignment horizontal="center" vertical="center" wrapText="1"/>
    </xf>
    <xf numFmtId="0" fontId="27" fillId="0" borderId="1" xfId="0" applyFont="1" applyBorder="1" applyAlignment="1">
      <alignment horizontal="left" vertical="center" wrapText="1"/>
    </xf>
    <xf numFmtId="0" fontId="27" fillId="0" borderId="1" xfId="0" applyFont="1" applyBorder="1" applyAlignment="1">
      <alignment horizontal="left" vertical="center"/>
    </xf>
    <xf numFmtId="0" fontId="0" fillId="0" borderId="13" xfId="0" applyBorder="1" applyAlignment="1">
      <alignment horizontal="left"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168" fontId="30" fillId="2" borderId="11" xfId="8" applyFont="1" applyFill="1" applyBorder="1" applyAlignment="1">
      <alignment horizontal="center" vertical="center"/>
    </xf>
    <xf numFmtId="168" fontId="30" fillId="2" borderId="13" xfId="8" applyFont="1" applyFill="1" applyBorder="1" applyAlignment="1">
      <alignment horizontal="center" vertical="center"/>
    </xf>
    <xf numFmtId="168" fontId="30" fillId="2" borderId="12" xfId="8" applyFont="1" applyFill="1" applyBorder="1" applyAlignment="1">
      <alignment horizontal="center" vertical="center"/>
    </xf>
    <xf numFmtId="10" fontId="30" fillId="2" borderId="1" xfId="7" applyNumberFormat="1" applyFont="1" applyFill="1" applyBorder="1" applyAlignment="1">
      <alignment horizontal="center" vertical="center"/>
    </xf>
    <xf numFmtId="9" fontId="30" fillId="2" borderId="1" xfId="7" applyFont="1" applyFill="1" applyBorder="1" applyAlignment="1">
      <alignment horizontal="center" vertical="center"/>
    </xf>
    <xf numFmtId="171" fontId="30" fillId="2" borderId="1" xfId="8" applyNumberFormat="1" applyFont="1" applyFill="1" applyBorder="1" applyAlignment="1">
      <alignment horizontal="center" vertical="center" wrapText="1"/>
    </xf>
    <xf numFmtId="170" fontId="30" fillId="2" borderId="11" xfId="8" applyNumberFormat="1" applyFont="1" applyFill="1" applyBorder="1" applyAlignment="1">
      <alignment horizontal="center" vertical="center" wrapText="1"/>
    </xf>
    <xf numFmtId="170" fontId="30" fillId="2" borderId="13" xfId="8" applyNumberFormat="1" applyFont="1" applyFill="1" applyBorder="1" applyAlignment="1">
      <alignment horizontal="center" vertical="center" wrapText="1"/>
    </xf>
    <xf numFmtId="170" fontId="30" fillId="2" borderId="12" xfId="8" applyNumberFormat="1" applyFont="1" applyFill="1" applyBorder="1" applyAlignment="1">
      <alignment horizontal="center" vertical="center" wrapText="1"/>
    </xf>
    <xf numFmtId="170" fontId="30" fillId="2" borderId="11" xfId="0" applyNumberFormat="1" applyFont="1" applyFill="1" applyBorder="1" applyAlignment="1">
      <alignment horizontal="center" vertical="center" wrapText="1"/>
    </xf>
    <xf numFmtId="170" fontId="30" fillId="2" borderId="13" xfId="0" applyNumberFormat="1" applyFont="1" applyFill="1" applyBorder="1" applyAlignment="1">
      <alignment horizontal="center" vertical="center" wrapText="1"/>
    </xf>
    <xf numFmtId="170" fontId="30" fillId="2" borderId="12" xfId="0" applyNumberFormat="1" applyFont="1" applyFill="1" applyBorder="1" applyAlignment="1">
      <alignment horizontal="center" vertical="center" wrapText="1"/>
    </xf>
    <xf numFmtId="170" fontId="30" fillId="2" borderId="11" xfId="12" applyNumberFormat="1" applyFont="1" applyFill="1" applyBorder="1" applyAlignment="1">
      <alignment horizontal="center" vertical="center" wrapText="1"/>
    </xf>
    <xf numFmtId="170" fontId="30" fillId="2" borderId="13" xfId="12" applyNumberFormat="1" applyFont="1" applyFill="1" applyBorder="1" applyAlignment="1">
      <alignment horizontal="center" vertical="center" wrapText="1"/>
    </xf>
    <xf numFmtId="170" fontId="30" fillId="2" borderId="12" xfId="12" applyNumberFormat="1" applyFont="1" applyFill="1" applyBorder="1" applyAlignment="1">
      <alignment horizontal="center" vertical="center" wrapText="1"/>
    </xf>
    <xf numFmtId="10" fontId="30" fillId="2" borderId="1" xfId="7" applyNumberFormat="1" applyFont="1" applyFill="1" applyBorder="1" applyAlignment="1">
      <alignment horizontal="center" vertical="center" wrapText="1"/>
    </xf>
    <xf numFmtId="180" fontId="36" fillId="2" borderId="11" xfId="11" applyNumberFormat="1" applyFont="1" applyFill="1" applyBorder="1" applyAlignment="1" applyProtection="1">
      <alignment horizontal="center" vertical="center" wrapText="1"/>
    </xf>
    <xf numFmtId="180" fontId="36" fillId="2" borderId="13" xfId="11" applyNumberFormat="1" applyFont="1" applyFill="1" applyBorder="1" applyAlignment="1" applyProtection="1">
      <alignment horizontal="center" vertical="center" wrapText="1"/>
    </xf>
    <xf numFmtId="180" fontId="36" fillId="2" borderId="12" xfId="11" applyNumberFormat="1" applyFont="1" applyFill="1" applyBorder="1" applyAlignment="1" applyProtection="1">
      <alignment horizontal="center" vertical="center" wrapText="1"/>
    </xf>
    <xf numFmtId="10" fontId="36" fillId="2" borderId="11" xfId="7" applyNumberFormat="1" applyFont="1" applyFill="1" applyBorder="1" applyAlignment="1" applyProtection="1">
      <alignment horizontal="center" vertical="center" wrapText="1"/>
    </xf>
    <xf numFmtId="10" fontId="36" fillId="2" borderId="13" xfId="7" applyNumberFormat="1" applyFont="1" applyFill="1" applyBorder="1" applyAlignment="1" applyProtection="1">
      <alignment horizontal="center" vertical="center" wrapText="1"/>
    </xf>
    <xf numFmtId="10" fontId="36" fillId="2" borderId="12" xfId="7" applyNumberFormat="1" applyFont="1" applyFill="1" applyBorder="1" applyAlignment="1" applyProtection="1">
      <alignment horizontal="center" vertical="center" wrapText="1"/>
    </xf>
    <xf numFmtId="168" fontId="36" fillId="2" borderId="13" xfId="8" applyFont="1" applyFill="1" applyBorder="1" applyAlignment="1" applyProtection="1">
      <alignment horizontal="center" vertical="center" wrapText="1"/>
    </xf>
    <xf numFmtId="168" fontId="36" fillId="2" borderId="12" xfId="8" applyFont="1" applyFill="1" applyBorder="1" applyAlignment="1" applyProtection="1">
      <alignment horizontal="center" vertical="center" wrapText="1"/>
    </xf>
    <xf numFmtId="10" fontId="30" fillId="2" borderId="11" xfId="7" applyNumberFormat="1" applyFont="1" applyFill="1" applyBorder="1" applyAlignment="1">
      <alignment horizontal="center" vertical="center"/>
    </xf>
    <xf numFmtId="10" fontId="30" fillId="2" borderId="13" xfId="7" applyNumberFormat="1" applyFont="1" applyFill="1" applyBorder="1" applyAlignment="1">
      <alignment horizontal="center" vertical="center"/>
    </xf>
    <xf numFmtId="10" fontId="30" fillId="2" borderId="12" xfId="7" applyNumberFormat="1" applyFont="1" applyFill="1" applyBorder="1" applyAlignment="1">
      <alignment horizontal="center" vertical="center"/>
    </xf>
    <xf numFmtId="180" fontId="30" fillId="2" borderId="11" xfId="11" applyNumberFormat="1" applyFont="1" applyFill="1" applyBorder="1" applyAlignment="1">
      <alignment horizontal="center" vertical="center"/>
    </xf>
    <xf numFmtId="180" fontId="30" fillId="2" borderId="13" xfId="11" applyNumberFormat="1" applyFont="1" applyFill="1" applyBorder="1" applyAlignment="1">
      <alignment horizontal="center" vertical="center"/>
    </xf>
    <xf numFmtId="180" fontId="30" fillId="2" borderId="12" xfId="11" applyNumberFormat="1" applyFont="1" applyFill="1" applyBorder="1" applyAlignment="1">
      <alignment horizontal="center" vertical="center"/>
    </xf>
    <xf numFmtId="168" fontId="0" fillId="2" borderId="11" xfId="8" applyFont="1" applyFill="1" applyBorder="1" applyAlignment="1">
      <alignment horizontal="center" vertical="center"/>
    </xf>
    <xf numFmtId="168" fontId="0" fillId="2" borderId="13" xfId="8" applyFont="1" applyFill="1" applyBorder="1" applyAlignment="1">
      <alignment horizontal="center" vertical="center"/>
    </xf>
    <xf numFmtId="168" fontId="0" fillId="2" borderId="12" xfId="8" applyFont="1" applyFill="1" applyBorder="1" applyAlignment="1">
      <alignment horizontal="center" vertical="center"/>
    </xf>
    <xf numFmtId="167" fontId="0" fillId="2" borderId="11" xfId="8" applyNumberFormat="1" applyFont="1" applyFill="1" applyBorder="1" applyAlignment="1">
      <alignment horizontal="center" vertical="center" wrapText="1"/>
    </xf>
    <xf numFmtId="167" fontId="0" fillId="2" borderId="13" xfId="8" applyNumberFormat="1" applyFont="1" applyFill="1" applyBorder="1" applyAlignment="1">
      <alignment horizontal="center" vertical="center" wrapText="1"/>
    </xf>
    <xf numFmtId="167" fontId="0" fillId="2" borderId="12" xfId="8" applyNumberFormat="1" applyFont="1" applyFill="1" applyBorder="1" applyAlignment="1">
      <alignment horizontal="center" vertical="center" wrapText="1"/>
    </xf>
    <xf numFmtId="43" fontId="30" fillId="2" borderId="11" xfId="11" applyFont="1" applyFill="1" applyBorder="1" applyAlignment="1">
      <alignment horizontal="center" vertical="center" wrapText="1"/>
    </xf>
    <xf numFmtId="43" fontId="30" fillId="2" borderId="13" xfId="11" applyFont="1" applyFill="1" applyBorder="1" applyAlignment="1">
      <alignment horizontal="center" vertical="center" wrapText="1"/>
    </xf>
    <xf numFmtId="43" fontId="30" fillId="2" borderId="12" xfId="11" applyFont="1" applyFill="1" applyBorder="1" applyAlignment="1">
      <alignment horizontal="center" vertical="center" wrapText="1"/>
    </xf>
    <xf numFmtId="166" fontId="30" fillId="0" borderId="11" xfId="12" applyFont="1" applyFill="1" applyBorder="1" applyAlignment="1">
      <alignment horizontal="center" vertical="center" wrapText="1"/>
    </xf>
    <xf numFmtId="166" fontId="30" fillId="0" borderId="13" xfId="12" applyFont="1" applyFill="1" applyBorder="1" applyAlignment="1">
      <alignment horizontal="center" vertical="center" wrapText="1"/>
    </xf>
    <xf numFmtId="166" fontId="30" fillId="0" borderId="12" xfId="12" applyFont="1" applyFill="1" applyBorder="1" applyAlignment="1">
      <alignment horizontal="center" vertical="center" wrapText="1"/>
    </xf>
    <xf numFmtId="168" fontId="36" fillId="2" borderId="11" xfId="8" applyFont="1" applyFill="1" applyBorder="1" applyAlignment="1" applyProtection="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166" fontId="30" fillId="2" borderId="11" xfId="2" applyFont="1" applyFill="1" applyBorder="1" applyAlignment="1">
      <alignment horizontal="center" vertical="center" wrapText="1"/>
    </xf>
    <xf numFmtId="166" fontId="30" fillId="2" borderId="13" xfId="2" applyFont="1" applyFill="1" applyBorder="1" applyAlignment="1">
      <alignment horizontal="center" vertical="center" wrapText="1"/>
    </xf>
    <xf numFmtId="166" fontId="30" fillId="2" borderId="12" xfId="2" applyFont="1" applyFill="1" applyBorder="1" applyAlignment="1">
      <alignment horizontal="center" vertical="center" wrapText="1"/>
    </xf>
    <xf numFmtId="10" fontId="38" fillId="34" borderId="11" xfId="7" applyNumberFormat="1" applyFont="1" applyFill="1" applyBorder="1" applyAlignment="1">
      <alignment horizontal="center" vertical="center"/>
    </xf>
    <xf numFmtId="10" fontId="38" fillId="34" borderId="13" xfId="7" applyNumberFormat="1" applyFont="1" applyFill="1" applyBorder="1" applyAlignment="1">
      <alignment horizontal="center" vertical="center"/>
    </xf>
    <xf numFmtId="10" fontId="38" fillId="34" borderId="12" xfId="7" applyNumberFormat="1" applyFont="1" applyFill="1" applyBorder="1" applyAlignment="1">
      <alignment horizontal="center" vertical="center"/>
    </xf>
    <xf numFmtId="9" fontId="38" fillId="2" borderId="11" xfId="7" applyFont="1" applyFill="1" applyBorder="1" applyAlignment="1">
      <alignment horizontal="center" vertical="center" wrapText="1"/>
    </xf>
    <xf numFmtId="9" fontId="38" fillId="2" borderId="13" xfId="7" applyFont="1" applyFill="1" applyBorder="1" applyAlignment="1">
      <alignment horizontal="center" vertical="center" wrapText="1"/>
    </xf>
    <xf numFmtId="9" fontId="38" fillId="2" borderId="12" xfId="7" applyFont="1" applyFill="1" applyBorder="1" applyAlignment="1">
      <alignment horizontal="center" vertical="center" wrapText="1"/>
    </xf>
    <xf numFmtId="10" fontId="51" fillId="2" borderId="11" xfId="7" applyNumberFormat="1" applyFont="1" applyFill="1" applyBorder="1" applyAlignment="1" applyProtection="1">
      <alignment horizontal="center" vertical="center" wrapText="1"/>
    </xf>
    <xf numFmtId="10" fontId="51" fillId="2" borderId="13" xfId="7" applyNumberFormat="1" applyFont="1" applyFill="1" applyBorder="1" applyAlignment="1" applyProtection="1">
      <alignment horizontal="center" vertical="center" wrapText="1"/>
    </xf>
    <xf numFmtId="10" fontId="51" fillId="2" borderId="12" xfId="7" applyNumberFormat="1" applyFont="1" applyFill="1" applyBorder="1" applyAlignment="1" applyProtection="1">
      <alignment horizontal="center" vertical="center" wrapText="1"/>
    </xf>
    <xf numFmtId="10" fontId="38" fillId="2" borderId="12" xfId="7" applyNumberFormat="1" applyFont="1" applyFill="1" applyBorder="1" applyAlignment="1">
      <alignment horizontal="center" vertical="center"/>
    </xf>
    <xf numFmtId="0" fontId="38" fillId="0" borderId="11" xfId="0" applyFont="1" applyBorder="1" applyAlignment="1">
      <alignment horizontal="center" vertical="center"/>
    </xf>
    <xf numFmtId="0" fontId="38" fillId="0" borderId="13" xfId="0" applyFont="1" applyBorder="1" applyAlignment="1">
      <alignment horizontal="center" vertical="center"/>
    </xf>
    <xf numFmtId="0" fontId="38" fillId="0" borderId="12" xfId="0" applyFont="1" applyBorder="1" applyAlignment="1">
      <alignment horizontal="center" vertical="center"/>
    </xf>
    <xf numFmtId="0" fontId="88" fillId="0" borderId="1" xfId="0" applyFont="1" applyBorder="1" applyAlignment="1">
      <alignment horizontal="center" vertical="center"/>
    </xf>
    <xf numFmtId="0" fontId="88" fillId="0" borderId="1" xfId="0" applyFont="1" applyBorder="1" applyAlignment="1">
      <alignment horizontal="center"/>
    </xf>
    <xf numFmtId="0" fontId="88" fillId="0" borderId="2" xfId="0" applyFont="1" applyBorder="1" applyAlignment="1">
      <alignment horizontal="center"/>
    </xf>
    <xf numFmtId="0" fontId="88" fillId="0" borderId="4" xfId="0" applyFont="1" applyBorder="1" applyAlignment="1">
      <alignment horizontal="center"/>
    </xf>
    <xf numFmtId="179" fontId="0" fillId="0" borderId="1" xfId="0" applyNumberFormat="1" applyBorder="1"/>
    <xf numFmtId="9" fontId="87" fillId="36" borderId="1" xfId="7" applyNumberFormat="1" applyFont="1" applyFill="1" applyBorder="1" applyAlignment="1">
      <alignment horizontal="center" vertical="center" wrapText="1"/>
    </xf>
  </cellXfs>
  <cellStyles count="30">
    <cellStyle name="BodyStyle" xfId="5" xr:uid="{00000000-0005-0000-0000-000000000000}"/>
    <cellStyle name="HeaderStyle" xfId="4" xr:uid="{00000000-0005-0000-0000-000001000000}"/>
    <cellStyle name="Millares" xfId="11" builtinId="3"/>
    <cellStyle name="Millares 2" xfId="3" xr:uid="{00000000-0005-0000-0000-000003000000}"/>
    <cellStyle name="Millares 2 2" xfId="10" xr:uid="{00000000-0005-0000-0000-000004000000}"/>
    <cellStyle name="Millares 2 2 2" xfId="14" xr:uid="{00000000-0005-0000-0000-000005000000}"/>
    <cellStyle name="Millares 2 2 2 2" xfId="23" xr:uid="{00000000-0005-0000-0000-000006000000}"/>
    <cellStyle name="Millares 2 2 3" xfId="19" xr:uid="{00000000-0005-0000-0000-000007000000}"/>
    <cellStyle name="Millares 2 3" xfId="13" xr:uid="{00000000-0005-0000-0000-000008000000}"/>
    <cellStyle name="Millares 2 3 2" xfId="22" xr:uid="{00000000-0005-0000-0000-000009000000}"/>
    <cellStyle name="Millares 2 4" xfId="17" xr:uid="{00000000-0005-0000-0000-00000A000000}"/>
    <cellStyle name="Millares 2 5" xfId="28" xr:uid="{6277E168-9DBB-4907-95AB-551933E9FFC0}"/>
    <cellStyle name="Millares 3" xfId="15" xr:uid="{00000000-0005-0000-0000-00000B000000}"/>
    <cellStyle name="Millares 3 2" xfId="24" xr:uid="{00000000-0005-0000-0000-00000C000000}"/>
    <cellStyle name="Millares 4" xfId="20" xr:uid="{00000000-0005-0000-0000-00000D000000}"/>
    <cellStyle name="Moneda" xfId="12" builtinId="4"/>
    <cellStyle name="Moneda [0]" xfId="8" builtinId="7"/>
    <cellStyle name="Moneda 2" xfId="2" xr:uid="{00000000-0005-0000-0000-000010000000}"/>
    <cellStyle name="Moneda 2 2" xfId="9" xr:uid="{00000000-0005-0000-0000-000011000000}"/>
    <cellStyle name="Moneda 2 2 2" xfId="18" xr:uid="{00000000-0005-0000-0000-000012000000}"/>
    <cellStyle name="Moneda 2 3" xfId="16" xr:uid="{00000000-0005-0000-0000-000013000000}"/>
    <cellStyle name="Moneda 3" xfId="21" xr:uid="{00000000-0005-0000-0000-000014000000}"/>
    <cellStyle name="Moneda 4" xfId="29" xr:uid="{5854C111-F38D-4203-88EE-AA3C9DB9A0AC}"/>
    <cellStyle name="Normal" xfId="0" builtinId="0"/>
    <cellStyle name="Normal 2" xfId="1" xr:uid="{00000000-0005-0000-0000-000016000000}"/>
    <cellStyle name="Normal 2 2" xfId="26" xr:uid="{E8C2C219-380B-4D3B-A84B-0FE9861A66C7}"/>
    <cellStyle name="Normal 3" xfId="25" xr:uid="{47A0EFF6-F2DD-448C-BAFA-7594A65EF001}"/>
    <cellStyle name="Numeric" xfId="6" xr:uid="{00000000-0005-0000-0000-000017000000}"/>
    <cellStyle name="Porcentaje" xfId="7" builtinId="5"/>
    <cellStyle name="Porcentaje 2" xfId="27" xr:uid="{ED4E7F83-6C1D-4047-BB78-82166A1A16F9}"/>
  </cellStyles>
  <dxfs count="0"/>
  <tableStyles count="0" defaultTableStyle="TableStyleMedium2" defaultPivotStyle="PivotStyleLight16"/>
  <colors>
    <mruColors>
      <color rgb="FFCCFF33"/>
      <color rgb="FFFFFF99"/>
      <color rgb="FF66FFFF"/>
      <color rgb="FFFF9933"/>
      <color rgb="FFFFCCFF"/>
      <color rgb="FFCCFFCC"/>
      <color rgb="FFFFFFCC"/>
      <color rgb="FF99FF99"/>
      <color rgb="FFFF7C8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b="1"/>
              <a:t>Avances</a:t>
            </a:r>
            <a:r>
              <a:rPr lang="es-ES" b="1" baseline="0"/>
              <a:t> Secretaría de Educación Distrital a Septiembre 2025</a:t>
            </a:r>
            <a:endParaRPr lang="es-E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Hoja1!$B$3:$B$7</c:f>
              <c:strCache>
                <c:ptCount val="5"/>
                <c:pt idx="0">
                  <c:v>Plan de Desarrollo al año 2025</c:v>
                </c:pt>
                <c:pt idx="1">
                  <c:v>Ejecución de Proyectos</c:v>
                </c:pt>
                <c:pt idx="2">
                  <c:v>Ejecución Presupuestal por Compromisos</c:v>
                </c:pt>
                <c:pt idx="3">
                  <c:v>Ejecución Presupuestal por Obligaciones</c:v>
                </c:pt>
                <c:pt idx="4">
                  <c:v>Plan de Desarrollo al Cuatrienio</c:v>
                </c:pt>
              </c:strCache>
            </c:strRef>
          </c:cat>
          <c:val>
            <c:numRef>
              <c:f>Hoja1!$C$3:$C$7</c:f>
              <c:numCache>
                <c:formatCode>0.0%</c:formatCode>
                <c:ptCount val="5"/>
                <c:pt idx="0">
                  <c:v>0.73499999999999999</c:v>
                </c:pt>
                <c:pt idx="1">
                  <c:v>0.72599999999999998</c:v>
                </c:pt>
                <c:pt idx="2">
                  <c:v>0.73699999999999999</c:v>
                </c:pt>
                <c:pt idx="3">
                  <c:v>0.46600000000000003</c:v>
                </c:pt>
                <c:pt idx="4">
                  <c:v>0.42899999999999999</c:v>
                </c:pt>
              </c:numCache>
            </c:numRef>
          </c:val>
          <c:extLst>
            <c:ext xmlns:c16="http://schemas.microsoft.com/office/drawing/2014/chart" uri="{C3380CC4-5D6E-409C-BE32-E72D297353CC}">
              <c16:uniqueId val="{00000000-4172-4BE4-A094-F53F658CFD45}"/>
            </c:ext>
          </c:extLst>
        </c:ser>
        <c:dLbls>
          <c:dLblPos val="inEnd"/>
          <c:showLegendKey val="0"/>
          <c:showVal val="1"/>
          <c:showCatName val="0"/>
          <c:showSerName val="0"/>
          <c:showPercent val="0"/>
          <c:showBubbleSize val="0"/>
        </c:dLbls>
        <c:gapWidth val="150"/>
        <c:overlap val="100"/>
        <c:axId val="331667208"/>
        <c:axId val="373297256"/>
      </c:barChart>
      <c:catAx>
        <c:axId val="331667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3297256"/>
        <c:crosses val="autoZero"/>
        <c:auto val="1"/>
        <c:lblAlgn val="ctr"/>
        <c:lblOffset val="100"/>
        <c:noMultiLvlLbl val="0"/>
      </c:catAx>
      <c:valAx>
        <c:axId val="3732972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316672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b="1"/>
              <a:t>Resulatados</a:t>
            </a:r>
            <a:r>
              <a:rPr lang="es-ES" b="1" baseline="0"/>
              <a:t> comparativos corte junio vs corte septiembre SED</a:t>
            </a:r>
            <a:endParaRPr lang="es-E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v>Junio</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Hoja1!$B$16:$B$20</c:f>
              <c:strCache>
                <c:ptCount val="5"/>
                <c:pt idx="0">
                  <c:v>Plan de Desarrollo al año 2025</c:v>
                </c:pt>
                <c:pt idx="1">
                  <c:v>Ejecución de Proyectos</c:v>
                </c:pt>
                <c:pt idx="2">
                  <c:v>Ejecución Presupuestal por Compromisos</c:v>
                </c:pt>
                <c:pt idx="3">
                  <c:v>Ejecución Presupuestal por Obligaciones</c:v>
                </c:pt>
                <c:pt idx="4">
                  <c:v>Plan de Desarrollo al Cuatrienio</c:v>
                </c:pt>
              </c:strCache>
            </c:strRef>
          </c:cat>
          <c:val>
            <c:numRef>
              <c:f>Hoja1!$C$16:$C$20</c:f>
              <c:numCache>
                <c:formatCode>0.0%</c:formatCode>
                <c:ptCount val="5"/>
                <c:pt idx="0">
                  <c:v>0.53</c:v>
                </c:pt>
                <c:pt idx="1">
                  <c:v>0.54600000000000004</c:v>
                </c:pt>
                <c:pt idx="2">
                  <c:v>0.47199999999999998</c:v>
                </c:pt>
                <c:pt idx="3">
                  <c:v>0.29299999999999998</c:v>
                </c:pt>
                <c:pt idx="4">
                  <c:v>0.33300000000000002</c:v>
                </c:pt>
              </c:numCache>
            </c:numRef>
          </c:val>
          <c:extLst>
            <c:ext xmlns:c16="http://schemas.microsoft.com/office/drawing/2014/chart" uri="{C3380CC4-5D6E-409C-BE32-E72D297353CC}">
              <c16:uniqueId val="{00000000-BC3D-4B99-9636-B76A11BDAB22}"/>
            </c:ext>
          </c:extLst>
        </c:ser>
        <c:ser>
          <c:idx val="1"/>
          <c:order val="1"/>
          <c:tx>
            <c:v>Septiembre</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Hoja1!$B$16:$B$20</c:f>
              <c:strCache>
                <c:ptCount val="5"/>
                <c:pt idx="0">
                  <c:v>Plan de Desarrollo al año 2025</c:v>
                </c:pt>
                <c:pt idx="1">
                  <c:v>Ejecución de Proyectos</c:v>
                </c:pt>
                <c:pt idx="2">
                  <c:v>Ejecución Presupuestal por Compromisos</c:v>
                </c:pt>
                <c:pt idx="3">
                  <c:v>Ejecución Presupuestal por Obligaciones</c:v>
                </c:pt>
                <c:pt idx="4">
                  <c:v>Plan de Desarrollo al Cuatrienio</c:v>
                </c:pt>
              </c:strCache>
            </c:strRef>
          </c:cat>
          <c:val>
            <c:numRef>
              <c:f>Hoja1!$D$16:$D$20</c:f>
              <c:numCache>
                <c:formatCode>0.0%</c:formatCode>
                <c:ptCount val="5"/>
                <c:pt idx="0">
                  <c:v>0.73499999999999999</c:v>
                </c:pt>
                <c:pt idx="1">
                  <c:v>0.72599999999999998</c:v>
                </c:pt>
                <c:pt idx="2">
                  <c:v>0.73699999999999999</c:v>
                </c:pt>
                <c:pt idx="3">
                  <c:v>0.46600000000000003</c:v>
                </c:pt>
                <c:pt idx="4">
                  <c:v>0.42899999999999999</c:v>
                </c:pt>
              </c:numCache>
            </c:numRef>
          </c:val>
          <c:extLst>
            <c:ext xmlns:c16="http://schemas.microsoft.com/office/drawing/2014/chart" uri="{C3380CC4-5D6E-409C-BE32-E72D297353CC}">
              <c16:uniqueId val="{00000001-BC3D-4B99-9636-B76A11BDAB22}"/>
            </c:ext>
          </c:extLst>
        </c:ser>
        <c:dLbls>
          <c:showLegendKey val="0"/>
          <c:showVal val="0"/>
          <c:showCatName val="0"/>
          <c:showSerName val="0"/>
          <c:showPercent val="0"/>
          <c:showBubbleSize val="0"/>
        </c:dLbls>
        <c:gapWidth val="219"/>
        <c:overlap val="-27"/>
        <c:axId val="374098768"/>
        <c:axId val="375877384"/>
      </c:barChart>
      <c:catAx>
        <c:axId val="374098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375877384"/>
        <c:crosses val="autoZero"/>
        <c:auto val="1"/>
        <c:lblAlgn val="ctr"/>
        <c:lblOffset val="100"/>
        <c:noMultiLvlLbl val="0"/>
      </c:catAx>
      <c:valAx>
        <c:axId val="37587738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374098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Avance</a:t>
            </a:r>
            <a:r>
              <a:rPr lang="en-US" b="1" baseline="0"/>
              <a:t> proyecto SED septiembre 2025</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v>Físico</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Hoja1!$B$38:$B$44</c:f>
              <c:strCache>
                <c:ptCount val="7"/>
                <c:pt idx="0">
                  <c:v>Modernización de la Infraestructura Educativa del Distrito Cartagena de Indias</c:v>
                </c:pt>
                <c:pt idx="1">
                  <c:v>Implementación de la estrategia Descubriendo Mi Escuela para la atención a la primera </c:v>
                </c:pt>
                <c:pt idx="2">
                  <c:v>Implementación del proyecto "La escuela nos espera" en el Distrito de Cartagena de Indias</c:v>
                </c:pt>
                <c:pt idx="3">
                  <c:v>Implementación De La Estrategia  Alimentando Sueños Y Conocimientos", Alimentación Escolar En Cartagena de Indias</c:v>
                </c:pt>
                <c:pt idx="4">
                  <c:v>Implementación Del Proyecto "Todos por la Permanencia" Cartagena de Indias</c:v>
                </c:pt>
                <c:pt idx="5">
                  <c:v>Optimización De La Operación De Las Instituciones Educativas Oficiales del distrito de Cartagena de Indias</c:v>
                </c:pt>
                <c:pt idx="6">
                  <c:v>Administración del Talento Humano del Servicio Educativo Oficial Docentes, Directivos Docentes y </c:v>
                </c:pt>
              </c:strCache>
            </c:strRef>
          </c:cat>
          <c:val>
            <c:numRef>
              <c:f>Hoja1!$C$38:$C$44</c:f>
              <c:numCache>
                <c:formatCode>0.0%</c:formatCode>
                <c:ptCount val="7"/>
                <c:pt idx="0">
                  <c:v>0.57099999999999995</c:v>
                </c:pt>
                <c:pt idx="1">
                  <c:v>0.93</c:v>
                </c:pt>
                <c:pt idx="2">
                  <c:v>0.90800000000000003</c:v>
                </c:pt>
                <c:pt idx="3">
                  <c:v>0.82499999999999996</c:v>
                </c:pt>
                <c:pt idx="4">
                  <c:v>0.59099999999999997</c:v>
                </c:pt>
                <c:pt idx="5">
                  <c:v>0.60599999999999998</c:v>
                </c:pt>
                <c:pt idx="6">
                  <c:v>0.35199999999999998</c:v>
                </c:pt>
              </c:numCache>
            </c:numRef>
          </c:val>
          <c:extLst>
            <c:ext xmlns:c16="http://schemas.microsoft.com/office/drawing/2014/chart" uri="{C3380CC4-5D6E-409C-BE32-E72D297353CC}">
              <c16:uniqueId val="{00000000-570A-439F-BACA-29E81511748A}"/>
            </c:ext>
          </c:extLst>
        </c:ser>
        <c:ser>
          <c:idx val="1"/>
          <c:order val="1"/>
          <c:tx>
            <c:v>Compromisos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Hoja1!$B$38:$B$44</c:f>
              <c:strCache>
                <c:ptCount val="7"/>
                <c:pt idx="0">
                  <c:v>Modernización de la Infraestructura Educativa del Distrito Cartagena de Indias</c:v>
                </c:pt>
                <c:pt idx="1">
                  <c:v>Implementación de la estrategia Descubriendo Mi Escuela para la atención a la primera </c:v>
                </c:pt>
                <c:pt idx="2">
                  <c:v>Implementación del proyecto "La escuela nos espera" en el Distrito de Cartagena de Indias</c:v>
                </c:pt>
                <c:pt idx="3">
                  <c:v>Implementación De La Estrategia  Alimentando Sueños Y Conocimientos", Alimentación Escolar En Cartagena de Indias</c:v>
                </c:pt>
                <c:pt idx="4">
                  <c:v>Implementación Del Proyecto "Todos por la Permanencia" Cartagena de Indias</c:v>
                </c:pt>
                <c:pt idx="5">
                  <c:v>Optimización De La Operación De Las Instituciones Educativas Oficiales del distrito de Cartagena de Indias</c:v>
                </c:pt>
                <c:pt idx="6">
                  <c:v>Administración del Talento Humano del Servicio Educativo Oficial Docentes, Directivos Docentes y </c:v>
                </c:pt>
              </c:strCache>
            </c:strRef>
          </c:cat>
          <c:val>
            <c:numRef>
              <c:f>Hoja1!$D$38:$D$44</c:f>
              <c:numCache>
                <c:formatCode>0.0%</c:formatCode>
                <c:ptCount val="7"/>
                <c:pt idx="0">
                  <c:v>0.75924250217138733</c:v>
                </c:pt>
                <c:pt idx="1">
                  <c:v>1</c:v>
                </c:pt>
                <c:pt idx="2">
                  <c:v>0.9693254089480362</c:v>
                </c:pt>
                <c:pt idx="3">
                  <c:v>0.99407432873650392</c:v>
                </c:pt>
                <c:pt idx="4">
                  <c:v>0.95356787753259198</c:v>
                </c:pt>
                <c:pt idx="5">
                  <c:v>0.83843121008312094</c:v>
                </c:pt>
                <c:pt idx="6">
                  <c:v>0.6139521357146972</c:v>
                </c:pt>
              </c:numCache>
            </c:numRef>
          </c:val>
          <c:extLst>
            <c:ext xmlns:c16="http://schemas.microsoft.com/office/drawing/2014/chart" uri="{C3380CC4-5D6E-409C-BE32-E72D297353CC}">
              <c16:uniqueId val="{00000001-570A-439F-BACA-29E81511748A}"/>
            </c:ext>
          </c:extLst>
        </c:ser>
        <c:ser>
          <c:idx val="2"/>
          <c:order val="2"/>
          <c:tx>
            <c:v>Obligaciones</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Hoja1!$B$38:$B$44</c:f>
              <c:strCache>
                <c:ptCount val="7"/>
                <c:pt idx="0">
                  <c:v>Modernización de la Infraestructura Educativa del Distrito Cartagena de Indias</c:v>
                </c:pt>
                <c:pt idx="1">
                  <c:v>Implementación de la estrategia Descubriendo Mi Escuela para la atención a la primera </c:v>
                </c:pt>
                <c:pt idx="2">
                  <c:v>Implementación del proyecto "La escuela nos espera" en el Distrito de Cartagena de Indias</c:v>
                </c:pt>
                <c:pt idx="3">
                  <c:v>Implementación De La Estrategia  Alimentando Sueños Y Conocimientos", Alimentación Escolar En Cartagena de Indias</c:v>
                </c:pt>
                <c:pt idx="4">
                  <c:v>Implementación Del Proyecto "Todos por la Permanencia" Cartagena de Indias</c:v>
                </c:pt>
                <c:pt idx="5">
                  <c:v>Optimización De La Operación De Las Instituciones Educativas Oficiales del distrito de Cartagena de Indias</c:v>
                </c:pt>
                <c:pt idx="6">
                  <c:v>Administración del Talento Humano del Servicio Educativo Oficial Docentes, Directivos Docentes y </c:v>
                </c:pt>
              </c:strCache>
            </c:strRef>
          </c:cat>
          <c:val>
            <c:numRef>
              <c:f>Hoja1!$E$38:$E$44</c:f>
              <c:numCache>
                <c:formatCode>0.0%</c:formatCode>
                <c:ptCount val="7"/>
                <c:pt idx="0">
                  <c:v>2.8188524913466941E-2</c:v>
                </c:pt>
                <c:pt idx="1">
                  <c:v>0.48</c:v>
                </c:pt>
                <c:pt idx="2">
                  <c:v>0.37956278576143998</c:v>
                </c:pt>
                <c:pt idx="3">
                  <c:v>0.64999225183459675</c:v>
                </c:pt>
                <c:pt idx="4">
                  <c:v>0.58886768540629442</c:v>
                </c:pt>
                <c:pt idx="5">
                  <c:v>0.71549323852188107</c:v>
                </c:pt>
                <c:pt idx="6">
                  <c:v>0.6124599621362391</c:v>
                </c:pt>
              </c:numCache>
            </c:numRef>
          </c:val>
          <c:extLst>
            <c:ext xmlns:c16="http://schemas.microsoft.com/office/drawing/2014/chart" uri="{C3380CC4-5D6E-409C-BE32-E72D297353CC}">
              <c16:uniqueId val="{00000002-570A-439F-BACA-29E81511748A}"/>
            </c:ext>
          </c:extLst>
        </c:ser>
        <c:dLbls>
          <c:dLblPos val="outEnd"/>
          <c:showLegendKey val="0"/>
          <c:showVal val="1"/>
          <c:showCatName val="0"/>
          <c:showSerName val="0"/>
          <c:showPercent val="0"/>
          <c:showBubbleSize val="0"/>
        </c:dLbls>
        <c:gapWidth val="182"/>
        <c:axId val="375872976"/>
        <c:axId val="449918880"/>
      </c:barChart>
      <c:catAx>
        <c:axId val="3758729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449918880"/>
        <c:crosses val="autoZero"/>
        <c:auto val="1"/>
        <c:lblAlgn val="ctr"/>
        <c:lblOffset val="100"/>
        <c:noMultiLvlLbl val="0"/>
      </c:catAx>
      <c:valAx>
        <c:axId val="44991888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5872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Físico</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Hoja1!$B$45:$B$51</c:f>
              <c:strCache>
                <c:ptCount val="7"/>
                <c:pt idx="0">
                  <c:v>Implementación de la estrategia Una Escuela Transformadora para la Inclusión y Diversidad, en Cartagena de Indias</c:v>
                </c:pt>
                <c:pt idx="1">
                  <c:v>Implementación de la Estrategia "Educación Sin Edad" Para la Atención a la Población en Extraedad en Cartagena de Indias. Cartagena de Indias</c:v>
                </c:pt>
                <c:pt idx="2">
                  <c:v> Estrategia de implementación Llego, me quedo y me supero; “atención a jóvenes, adultos y mayores en el distrito de Cartagena de indias”</c:v>
                </c:pt>
                <c:pt idx="3">
                  <c:v> Implementacion Potenciarte Cartagena de Indias </c:v>
                </c:pt>
                <c:pt idx="4">
                  <c:v>Implementación "La Escuela generadoras de bienestar y ciudadanía en acción" en instituciones educativas oficiales del Distrito Cartagena de Indias</c:v>
                </c:pt>
                <c:pt idx="5">
                  <c:v>Fortalecimiento de la educación integral desde las habilidades socioemocionales, la convivencia y la participación, para vivir en paz en las Instituciones Educativas Oficiales Cartagena de Indias</c:v>
                </c:pt>
                <c:pt idx="6">
                  <c:v>Formación en derechos humanos, prevencion de las violencias basadas en genero y todo tipo de discriminación en las instutuciones educativas oficiales del distrito Cartagena de Indias</c:v>
                </c:pt>
              </c:strCache>
            </c:strRef>
          </c:cat>
          <c:val>
            <c:numRef>
              <c:f>Hoja1!$C$45:$C$51</c:f>
              <c:numCache>
                <c:formatCode>0.0%</c:formatCode>
                <c:ptCount val="7"/>
                <c:pt idx="0">
                  <c:v>1</c:v>
                </c:pt>
                <c:pt idx="1">
                  <c:v>0.64400000000000002</c:v>
                </c:pt>
                <c:pt idx="2">
                  <c:v>0.5</c:v>
                </c:pt>
                <c:pt idx="3">
                  <c:v>1</c:v>
                </c:pt>
                <c:pt idx="4">
                  <c:v>1</c:v>
                </c:pt>
                <c:pt idx="5">
                  <c:v>1</c:v>
                </c:pt>
                <c:pt idx="6">
                  <c:v>1</c:v>
                </c:pt>
              </c:numCache>
            </c:numRef>
          </c:val>
          <c:extLst>
            <c:ext xmlns:c16="http://schemas.microsoft.com/office/drawing/2014/chart" uri="{C3380CC4-5D6E-409C-BE32-E72D297353CC}">
              <c16:uniqueId val="{00000000-C31E-4DFB-AB91-FFE7E1BAF83C}"/>
            </c:ext>
          </c:extLst>
        </c:ser>
        <c:ser>
          <c:idx val="1"/>
          <c:order val="1"/>
          <c:tx>
            <c:v>Compromisos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Hoja1!$B$45:$B$51</c:f>
              <c:strCache>
                <c:ptCount val="7"/>
                <c:pt idx="0">
                  <c:v>Implementación de la estrategia Una Escuela Transformadora para la Inclusión y Diversidad, en Cartagena de Indias</c:v>
                </c:pt>
                <c:pt idx="1">
                  <c:v>Implementación de la Estrategia "Educación Sin Edad" Para la Atención a la Población en Extraedad en Cartagena de Indias. Cartagena de Indias</c:v>
                </c:pt>
                <c:pt idx="2">
                  <c:v> Estrategia de implementación Llego, me quedo y me supero; “atención a jóvenes, adultos y mayores en el distrito de Cartagena de indias”</c:v>
                </c:pt>
                <c:pt idx="3">
                  <c:v> Implementacion Potenciarte Cartagena de Indias </c:v>
                </c:pt>
                <c:pt idx="4">
                  <c:v>Implementación "La Escuela generadoras de bienestar y ciudadanía en acción" en instituciones educativas oficiales del Distrito Cartagena de Indias</c:v>
                </c:pt>
                <c:pt idx="5">
                  <c:v>Fortalecimiento de la educación integral desde las habilidades socioemocionales, la convivencia y la participación, para vivir en paz en las Instituciones Educativas Oficiales Cartagena de Indias</c:v>
                </c:pt>
                <c:pt idx="6">
                  <c:v>Formación en derechos humanos, prevencion de las violencias basadas en genero y todo tipo de discriminación en las instutuciones educativas oficiales del distrito Cartagena de Indias</c:v>
                </c:pt>
              </c:strCache>
            </c:strRef>
          </c:cat>
          <c:val>
            <c:numRef>
              <c:f>Hoja1!$D$45:$D$51</c:f>
              <c:numCache>
                <c:formatCode>0.0%</c:formatCode>
                <c:ptCount val="7"/>
                <c:pt idx="0">
                  <c:v>0.49820860471657302</c:v>
                </c:pt>
                <c:pt idx="1">
                  <c:v>0.5967718708730253</c:v>
                </c:pt>
                <c:pt idx="2">
                  <c:v>0.50094547555555557</c:v>
                </c:pt>
                <c:pt idx="3">
                  <c:v>0.98049845953068926</c:v>
                </c:pt>
                <c:pt idx="4">
                  <c:v>0.97407407407407409</c:v>
                </c:pt>
                <c:pt idx="5">
                  <c:v>0</c:v>
                </c:pt>
                <c:pt idx="6">
                  <c:v>0.89390979703176288</c:v>
                </c:pt>
              </c:numCache>
            </c:numRef>
          </c:val>
          <c:extLst>
            <c:ext xmlns:c16="http://schemas.microsoft.com/office/drawing/2014/chart" uri="{C3380CC4-5D6E-409C-BE32-E72D297353CC}">
              <c16:uniqueId val="{00000001-C31E-4DFB-AB91-FFE7E1BAF83C}"/>
            </c:ext>
          </c:extLst>
        </c:ser>
        <c:ser>
          <c:idx val="2"/>
          <c:order val="2"/>
          <c:tx>
            <c:v>Obligaciones</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Hoja1!$B$45:$B$51</c:f>
              <c:strCache>
                <c:ptCount val="7"/>
                <c:pt idx="0">
                  <c:v>Implementación de la estrategia Una Escuela Transformadora para la Inclusión y Diversidad, en Cartagena de Indias</c:v>
                </c:pt>
                <c:pt idx="1">
                  <c:v>Implementación de la Estrategia "Educación Sin Edad" Para la Atención a la Población en Extraedad en Cartagena de Indias. Cartagena de Indias</c:v>
                </c:pt>
                <c:pt idx="2">
                  <c:v> Estrategia de implementación Llego, me quedo y me supero; “atención a jóvenes, adultos y mayores en el distrito de Cartagena de indias”</c:v>
                </c:pt>
                <c:pt idx="3">
                  <c:v> Implementacion Potenciarte Cartagena de Indias </c:v>
                </c:pt>
                <c:pt idx="4">
                  <c:v>Implementación "La Escuela generadoras de bienestar y ciudadanía en acción" en instituciones educativas oficiales del Distrito Cartagena de Indias</c:v>
                </c:pt>
                <c:pt idx="5">
                  <c:v>Fortalecimiento de la educación integral desde las habilidades socioemocionales, la convivencia y la participación, para vivir en paz en las Instituciones Educativas Oficiales Cartagena de Indias</c:v>
                </c:pt>
                <c:pt idx="6">
                  <c:v>Formación en derechos humanos, prevencion de las violencias basadas en genero y todo tipo de discriminación en las instutuciones educativas oficiales del distrito Cartagena de Indias</c:v>
                </c:pt>
              </c:strCache>
            </c:strRef>
          </c:cat>
          <c:val>
            <c:numRef>
              <c:f>Hoja1!$E$45:$E$51</c:f>
              <c:numCache>
                <c:formatCode>0.0%</c:formatCode>
                <c:ptCount val="7"/>
                <c:pt idx="0">
                  <c:v>0.23138502125240068</c:v>
                </c:pt>
                <c:pt idx="1">
                  <c:v>0.43344546041157395</c:v>
                </c:pt>
                <c:pt idx="2">
                  <c:v>0.34894025333333334</c:v>
                </c:pt>
                <c:pt idx="3">
                  <c:v>0.87138595349873105</c:v>
                </c:pt>
                <c:pt idx="4">
                  <c:v>0.44444444444444442</c:v>
                </c:pt>
                <c:pt idx="5">
                  <c:v>0</c:v>
                </c:pt>
                <c:pt idx="6">
                  <c:v>0.50279717046557859</c:v>
                </c:pt>
              </c:numCache>
            </c:numRef>
          </c:val>
          <c:extLst>
            <c:ext xmlns:c16="http://schemas.microsoft.com/office/drawing/2014/chart" uri="{C3380CC4-5D6E-409C-BE32-E72D297353CC}">
              <c16:uniqueId val="{00000002-C31E-4DFB-AB91-FFE7E1BAF83C}"/>
            </c:ext>
          </c:extLst>
        </c:ser>
        <c:dLbls>
          <c:dLblPos val="outEnd"/>
          <c:showLegendKey val="0"/>
          <c:showVal val="1"/>
          <c:showCatName val="0"/>
          <c:showSerName val="0"/>
          <c:showPercent val="0"/>
          <c:showBubbleSize val="0"/>
        </c:dLbls>
        <c:gapWidth val="182"/>
        <c:axId val="375470152"/>
        <c:axId val="375470936"/>
      </c:barChart>
      <c:catAx>
        <c:axId val="3754701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5470936"/>
        <c:crosses val="autoZero"/>
        <c:auto val="1"/>
        <c:lblAlgn val="ctr"/>
        <c:lblOffset val="100"/>
        <c:noMultiLvlLbl val="0"/>
      </c:catAx>
      <c:valAx>
        <c:axId val="37547093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5470152"/>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Físico</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Hoja1!$B$52:$B$59</c:f>
              <c:strCache>
                <c:ptCount val="8"/>
                <c:pt idx="0">
                  <c:v>Asistencia Revitalización de las prácticas etnoeducativas y respeto a la diversidad. </c:v>
                </c:pt>
                <c:pt idx="1">
                  <c:v>Implementación "La escuela un espacio para la diversidad lingüística" Cartagena de Indias</c:v>
                </c:pt>
                <c:pt idx="2">
                  <c:v>Formación en competencias a docentes y estudiantes de las instituciones educativas Cartagena de Indias</c:v>
                </c:pt>
                <c:pt idx="3">
                  <c:v>Fortaleciminto del Plan de Lectura,Escritura y Oralidad ESPALEER, Escucha, Parlamenta, Lee. Redacta, en las Instituciones  educativas de Cartagena de Indias</c:v>
                </c:pt>
                <c:pt idx="4">
                  <c:v>Mejoramiento de la calidad educativa para el cierre de brechas Cartagena de Indias</c:v>
                </c:pt>
                <c:pt idx="5">
                  <c:v> Fortalecimientode los Procesos formativos que favorezcan los procesos pedagógicos de los docentes y estudiantes de las instituciones educativas oficiales. Cartagena de Indias</c:v>
                </c:pt>
                <c:pt idx="6">
                  <c:v>Fortalecimiento , implementación y seguimiento de la gestión escolar en las IEO, a través de la actualización de los modelos pedagógicos y curriculares declarados en los Proyectos Educativos Institucionales PEI, para mejorar los índices de calidad educativ</c:v>
                </c:pt>
                <c:pt idx="7">
                  <c:v>Implementación del ecosistemas de infancias en clave de derechos en el Distrito de Cartagena de Indias</c:v>
                </c:pt>
              </c:strCache>
            </c:strRef>
          </c:cat>
          <c:val>
            <c:numRef>
              <c:f>Hoja1!$C$52:$C$59</c:f>
              <c:numCache>
                <c:formatCode>0.0%</c:formatCode>
                <c:ptCount val="8"/>
                <c:pt idx="0">
                  <c:v>1</c:v>
                </c:pt>
                <c:pt idx="1">
                  <c:v>0.99</c:v>
                </c:pt>
                <c:pt idx="2">
                  <c:v>0.90700000000000003</c:v>
                </c:pt>
                <c:pt idx="3">
                  <c:v>0.58699999999999997</c:v>
                </c:pt>
                <c:pt idx="4">
                  <c:v>0.5</c:v>
                </c:pt>
                <c:pt idx="5">
                  <c:v>0.61099999999999999</c:v>
                </c:pt>
                <c:pt idx="6">
                  <c:v>1</c:v>
                </c:pt>
                <c:pt idx="7">
                  <c:v>1</c:v>
                </c:pt>
              </c:numCache>
            </c:numRef>
          </c:val>
          <c:extLst>
            <c:ext xmlns:c16="http://schemas.microsoft.com/office/drawing/2014/chart" uri="{C3380CC4-5D6E-409C-BE32-E72D297353CC}">
              <c16:uniqueId val="{00000000-8539-46CC-A0EB-C1E9F46D29FE}"/>
            </c:ext>
          </c:extLst>
        </c:ser>
        <c:ser>
          <c:idx val="1"/>
          <c:order val="1"/>
          <c:tx>
            <c:v>Compromisos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Hoja1!$B$52:$B$59</c:f>
              <c:strCache>
                <c:ptCount val="8"/>
                <c:pt idx="0">
                  <c:v>Asistencia Revitalización de las prácticas etnoeducativas y respeto a la diversidad. </c:v>
                </c:pt>
                <c:pt idx="1">
                  <c:v>Implementación "La escuela un espacio para la diversidad lingüística" Cartagena de Indias</c:v>
                </c:pt>
                <c:pt idx="2">
                  <c:v>Formación en competencias a docentes y estudiantes de las instituciones educativas Cartagena de Indias</c:v>
                </c:pt>
                <c:pt idx="3">
                  <c:v>Fortaleciminto del Plan de Lectura,Escritura y Oralidad ESPALEER, Escucha, Parlamenta, Lee. Redacta, en las Instituciones  educativas de Cartagena de Indias</c:v>
                </c:pt>
                <c:pt idx="4">
                  <c:v>Mejoramiento de la calidad educativa para el cierre de brechas Cartagena de Indias</c:v>
                </c:pt>
                <c:pt idx="5">
                  <c:v> Fortalecimientode los Procesos formativos que favorezcan los procesos pedagógicos de los docentes y estudiantes de las instituciones educativas oficiales. Cartagena de Indias</c:v>
                </c:pt>
                <c:pt idx="6">
                  <c:v>Fortalecimiento , implementación y seguimiento de la gestión escolar en las IEO, a través de la actualización de los modelos pedagógicos y curriculares declarados en los Proyectos Educativos Institucionales PEI, para mejorar los índices de calidad educativ</c:v>
                </c:pt>
                <c:pt idx="7">
                  <c:v>Implementación del ecosistemas de infancias en clave de derechos en el Distrito de Cartagena de Indias</c:v>
                </c:pt>
              </c:strCache>
            </c:strRef>
          </c:cat>
          <c:val>
            <c:numRef>
              <c:f>Hoja1!$D$52:$D$59</c:f>
              <c:numCache>
                <c:formatCode>0.0%</c:formatCode>
                <c:ptCount val="8"/>
                <c:pt idx="0">
                  <c:v>0.7191153846153846</c:v>
                </c:pt>
                <c:pt idx="1">
                  <c:v>0</c:v>
                </c:pt>
                <c:pt idx="2">
                  <c:v>0.67266547672131305</c:v>
                </c:pt>
                <c:pt idx="3">
                  <c:v>0.67090249621643538</c:v>
                </c:pt>
                <c:pt idx="4">
                  <c:v>1</c:v>
                </c:pt>
                <c:pt idx="5">
                  <c:v>0</c:v>
                </c:pt>
                <c:pt idx="6">
                  <c:v>0</c:v>
                </c:pt>
                <c:pt idx="7">
                  <c:v>0.99583333552631581</c:v>
                </c:pt>
              </c:numCache>
            </c:numRef>
          </c:val>
          <c:extLst>
            <c:ext xmlns:c16="http://schemas.microsoft.com/office/drawing/2014/chart" uri="{C3380CC4-5D6E-409C-BE32-E72D297353CC}">
              <c16:uniqueId val="{00000001-8539-46CC-A0EB-C1E9F46D29FE}"/>
            </c:ext>
          </c:extLst>
        </c:ser>
        <c:ser>
          <c:idx val="2"/>
          <c:order val="2"/>
          <c:tx>
            <c:v>Obligaciones</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Hoja1!$B$52:$B$59</c:f>
              <c:strCache>
                <c:ptCount val="8"/>
                <c:pt idx="0">
                  <c:v>Asistencia Revitalización de las prácticas etnoeducativas y respeto a la diversidad. </c:v>
                </c:pt>
                <c:pt idx="1">
                  <c:v>Implementación "La escuela un espacio para la diversidad lingüística" Cartagena de Indias</c:v>
                </c:pt>
                <c:pt idx="2">
                  <c:v>Formación en competencias a docentes y estudiantes de las instituciones educativas Cartagena de Indias</c:v>
                </c:pt>
                <c:pt idx="3">
                  <c:v>Fortaleciminto del Plan de Lectura,Escritura y Oralidad ESPALEER, Escucha, Parlamenta, Lee. Redacta, en las Instituciones  educativas de Cartagena de Indias</c:v>
                </c:pt>
                <c:pt idx="4">
                  <c:v>Mejoramiento de la calidad educativa para el cierre de brechas Cartagena de Indias</c:v>
                </c:pt>
                <c:pt idx="5">
                  <c:v> Fortalecimientode los Procesos formativos que favorezcan los procesos pedagógicos de los docentes y estudiantes de las instituciones educativas oficiales. Cartagena de Indias</c:v>
                </c:pt>
                <c:pt idx="6">
                  <c:v>Fortalecimiento , implementación y seguimiento de la gestión escolar en las IEO, a través de la actualización de los modelos pedagógicos y curriculares declarados en los Proyectos Educativos Institucionales PEI, para mejorar los índices de calidad educativ</c:v>
                </c:pt>
                <c:pt idx="7">
                  <c:v>Implementación del ecosistemas de infancias en clave de derechos en el Distrito de Cartagena de Indias</c:v>
                </c:pt>
              </c:strCache>
            </c:strRef>
          </c:cat>
          <c:val>
            <c:numRef>
              <c:f>Hoja1!$E$52:$E$59</c:f>
              <c:numCache>
                <c:formatCode>0.0%</c:formatCode>
                <c:ptCount val="8"/>
                <c:pt idx="0">
                  <c:v>0.26388461538461538</c:v>
                </c:pt>
                <c:pt idx="1">
                  <c:v>0</c:v>
                </c:pt>
                <c:pt idx="2">
                  <c:v>0.62943966440216803</c:v>
                </c:pt>
                <c:pt idx="3">
                  <c:v>0.50687521842400896</c:v>
                </c:pt>
                <c:pt idx="4">
                  <c:v>0</c:v>
                </c:pt>
                <c:pt idx="5">
                  <c:v>0</c:v>
                </c:pt>
                <c:pt idx="6">
                  <c:v>0</c:v>
                </c:pt>
                <c:pt idx="7">
                  <c:v>0.25</c:v>
                </c:pt>
              </c:numCache>
            </c:numRef>
          </c:val>
          <c:extLst>
            <c:ext xmlns:c16="http://schemas.microsoft.com/office/drawing/2014/chart" uri="{C3380CC4-5D6E-409C-BE32-E72D297353CC}">
              <c16:uniqueId val="{00000002-8539-46CC-A0EB-C1E9F46D29FE}"/>
            </c:ext>
          </c:extLst>
        </c:ser>
        <c:dLbls>
          <c:dLblPos val="outEnd"/>
          <c:showLegendKey val="0"/>
          <c:showVal val="1"/>
          <c:showCatName val="0"/>
          <c:showSerName val="0"/>
          <c:showPercent val="0"/>
          <c:showBubbleSize val="0"/>
        </c:dLbls>
        <c:gapWidth val="182"/>
        <c:axId val="375471328"/>
        <c:axId val="375471720"/>
      </c:barChart>
      <c:catAx>
        <c:axId val="3754713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375471720"/>
        <c:crosses val="autoZero"/>
        <c:auto val="1"/>
        <c:lblAlgn val="ctr"/>
        <c:lblOffset val="100"/>
        <c:noMultiLvlLbl val="0"/>
      </c:catAx>
      <c:valAx>
        <c:axId val="375471720"/>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5471328"/>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Físico</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Hoja1!$B$60:$B$66</c:f>
              <c:strCache>
                <c:ptCount val="7"/>
                <c:pt idx="0">
                  <c:v>Fortalecimiento del Acceso y Permanencia a la Educación Superior para los Bachilleres del Distrito de Cartagena de Indias</c:v>
                </c:pt>
                <c:pt idx="1">
                  <c:v>Fortalecimiento de la Educación Media Técnica y su Articulación con la Educación Superior en el Distrito de Cartagena de Indias</c:v>
                </c:pt>
                <c:pt idx="2">
                  <c:v>Generación de Oportunidades de Acceso y Permanencia a la Educación para el Trabajo y el Desarrollo Humano para Egresados del Sistema</c:v>
                </c:pt>
                <c:pt idx="3">
                  <c:v>Fortalecimiento Institucional de la Secretaría de Educación de  Cartagena de Indias</c:v>
                </c:pt>
                <c:pt idx="4">
                  <c:v>Fortalecimiento de la calidad del servicio educativo a través de la función de Inspección y Vigilancia en las instituciones educativas de  Cartagena de Indias</c:v>
                </c:pt>
                <c:pt idx="5">
                  <c:v>Mejoramiento del bienestar y protección de los funcionarios de la sed para contribuir a una mejor calidad de vida en el distrito de Cartagena de Indias.</c:v>
                </c:pt>
                <c:pt idx="6">
                  <c:v>Fortalecimiento de las competencias Digitales mediante la integración de las TIC en los procesos de enseñanza aprendizaje de las Instituciones Educativas Oficiales de Cartagena de Indias</c:v>
                </c:pt>
              </c:strCache>
            </c:strRef>
          </c:cat>
          <c:val>
            <c:numRef>
              <c:f>Hoja1!$C$60:$C$66</c:f>
              <c:numCache>
                <c:formatCode>0.0%</c:formatCode>
                <c:ptCount val="7"/>
                <c:pt idx="0">
                  <c:v>0.39900000000000002</c:v>
                </c:pt>
                <c:pt idx="1">
                  <c:v>0.22800000000000001</c:v>
                </c:pt>
                <c:pt idx="2">
                  <c:v>0.67600000000000005</c:v>
                </c:pt>
                <c:pt idx="3">
                  <c:v>0.59299999999999997</c:v>
                </c:pt>
                <c:pt idx="4">
                  <c:v>0.41</c:v>
                </c:pt>
                <c:pt idx="5">
                  <c:v>0.73699999999999999</c:v>
                </c:pt>
                <c:pt idx="6">
                  <c:v>0.47499999999999998</c:v>
                </c:pt>
              </c:numCache>
            </c:numRef>
          </c:val>
          <c:extLst>
            <c:ext xmlns:c16="http://schemas.microsoft.com/office/drawing/2014/chart" uri="{C3380CC4-5D6E-409C-BE32-E72D297353CC}">
              <c16:uniqueId val="{00000000-A5A3-48DC-B7F6-8FFD4BA91E01}"/>
            </c:ext>
          </c:extLst>
        </c:ser>
        <c:ser>
          <c:idx val="1"/>
          <c:order val="1"/>
          <c:tx>
            <c:v>Compromisos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Hoja1!$B$60:$B$66</c:f>
              <c:strCache>
                <c:ptCount val="7"/>
                <c:pt idx="0">
                  <c:v>Fortalecimiento del Acceso y Permanencia a la Educación Superior para los Bachilleres del Distrito de Cartagena de Indias</c:v>
                </c:pt>
                <c:pt idx="1">
                  <c:v>Fortalecimiento de la Educación Media Técnica y su Articulación con la Educación Superior en el Distrito de Cartagena de Indias</c:v>
                </c:pt>
                <c:pt idx="2">
                  <c:v>Generación de Oportunidades de Acceso y Permanencia a la Educación para el Trabajo y el Desarrollo Humano para Egresados del Sistema</c:v>
                </c:pt>
                <c:pt idx="3">
                  <c:v>Fortalecimiento Institucional de la Secretaría de Educación de  Cartagena de Indias</c:v>
                </c:pt>
                <c:pt idx="4">
                  <c:v>Fortalecimiento de la calidad del servicio educativo a través de la función de Inspección y Vigilancia en las instituciones educativas de  Cartagena de Indias</c:v>
                </c:pt>
                <c:pt idx="5">
                  <c:v>Mejoramiento del bienestar y protección de los funcionarios de la sed para contribuir a una mejor calidad de vida en el distrito de Cartagena de Indias.</c:v>
                </c:pt>
                <c:pt idx="6">
                  <c:v>Fortalecimiento de las competencias Digitales mediante la integración de las TIC en los procesos de enseñanza aprendizaje de las Instituciones Educativas Oficiales de Cartagena de Indias</c:v>
                </c:pt>
              </c:strCache>
            </c:strRef>
          </c:cat>
          <c:val>
            <c:numRef>
              <c:f>Hoja1!$D$60:$D$66</c:f>
              <c:numCache>
                <c:formatCode>0.0%</c:formatCode>
                <c:ptCount val="7"/>
                <c:pt idx="0">
                  <c:v>0.65152601069013305</c:v>
                </c:pt>
                <c:pt idx="1">
                  <c:v>0.66125828004145026</c:v>
                </c:pt>
                <c:pt idx="2">
                  <c:v>0</c:v>
                </c:pt>
                <c:pt idx="3">
                  <c:v>0.77204727760032477</c:v>
                </c:pt>
                <c:pt idx="4">
                  <c:v>0</c:v>
                </c:pt>
                <c:pt idx="5">
                  <c:v>0.45362248900000002</c:v>
                </c:pt>
                <c:pt idx="6">
                  <c:v>0.4084041070599827</c:v>
                </c:pt>
              </c:numCache>
            </c:numRef>
          </c:val>
          <c:extLst>
            <c:ext xmlns:c16="http://schemas.microsoft.com/office/drawing/2014/chart" uri="{C3380CC4-5D6E-409C-BE32-E72D297353CC}">
              <c16:uniqueId val="{00000001-A5A3-48DC-B7F6-8FFD4BA91E01}"/>
            </c:ext>
          </c:extLst>
        </c:ser>
        <c:ser>
          <c:idx val="2"/>
          <c:order val="2"/>
          <c:tx>
            <c:v>Obligaciones</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Hoja1!$B$60:$B$66</c:f>
              <c:strCache>
                <c:ptCount val="7"/>
                <c:pt idx="0">
                  <c:v>Fortalecimiento del Acceso y Permanencia a la Educación Superior para los Bachilleres del Distrito de Cartagena de Indias</c:v>
                </c:pt>
                <c:pt idx="1">
                  <c:v>Fortalecimiento de la Educación Media Técnica y su Articulación con la Educación Superior en el Distrito de Cartagena de Indias</c:v>
                </c:pt>
                <c:pt idx="2">
                  <c:v>Generación de Oportunidades de Acceso y Permanencia a la Educación para el Trabajo y el Desarrollo Humano para Egresados del Sistema</c:v>
                </c:pt>
                <c:pt idx="3">
                  <c:v>Fortalecimiento Institucional de la Secretaría de Educación de  Cartagena de Indias</c:v>
                </c:pt>
                <c:pt idx="4">
                  <c:v>Fortalecimiento de la calidad del servicio educativo a través de la función de Inspección y Vigilancia en las instituciones educativas de  Cartagena de Indias</c:v>
                </c:pt>
                <c:pt idx="5">
                  <c:v>Mejoramiento del bienestar y protección de los funcionarios de la sed para contribuir a una mejor calidad de vida en el distrito de Cartagena de Indias.</c:v>
                </c:pt>
                <c:pt idx="6">
                  <c:v>Fortalecimiento de las competencias Digitales mediante la integración de las TIC en los procesos de enseñanza aprendizaje de las Instituciones Educativas Oficiales de Cartagena de Indias</c:v>
                </c:pt>
              </c:strCache>
            </c:strRef>
          </c:cat>
          <c:val>
            <c:numRef>
              <c:f>Hoja1!$E$60:$E$66</c:f>
              <c:numCache>
                <c:formatCode>0.0%</c:formatCode>
                <c:ptCount val="7"/>
                <c:pt idx="0">
                  <c:v>0.34405738837293953</c:v>
                </c:pt>
                <c:pt idx="1">
                  <c:v>0.39360611907229187</c:v>
                </c:pt>
                <c:pt idx="2">
                  <c:v>0</c:v>
                </c:pt>
                <c:pt idx="3">
                  <c:v>0.38993098786746788</c:v>
                </c:pt>
                <c:pt idx="4">
                  <c:v>0</c:v>
                </c:pt>
                <c:pt idx="5">
                  <c:v>0.1542788215</c:v>
                </c:pt>
                <c:pt idx="6">
                  <c:v>5.5484133762983105E-2</c:v>
                </c:pt>
              </c:numCache>
            </c:numRef>
          </c:val>
          <c:extLst>
            <c:ext xmlns:c16="http://schemas.microsoft.com/office/drawing/2014/chart" uri="{C3380CC4-5D6E-409C-BE32-E72D297353CC}">
              <c16:uniqueId val="{00000002-A5A3-48DC-B7F6-8FFD4BA91E01}"/>
            </c:ext>
          </c:extLst>
        </c:ser>
        <c:dLbls>
          <c:dLblPos val="outEnd"/>
          <c:showLegendKey val="0"/>
          <c:showVal val="1"/>
          <c:showCatName val="0"/>
          <c:showSerName val="0"/>
          <c:showPercent val="0"/>
          <c:showBubbleSize val="0"/>
        </c:dLbls>
        <c:gapWidth val="182"/>
        <c:axId val="450447736"/>
        <c:axId val="450448912"/>
      </c:barChart>
      <c:catAx>
        <c:axId val="4504477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50448912"/>
        <c:crosses val="autoZero"/>
        <c:auto val="1"/>
        <c:lblAlgn val="ctr"/>
        <c:lblOffset val="100"/>
        <c:noMultiLvlLbl val="0"/>
      </c:catAx>
      <c:valAx>
        <c:axId val="450448912"/>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5044773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135390</xdr:colOff>
      <xdr:row>0</xdr:row>
      <xdr:rowOff>0</xdr:rowOff>
    </xdr:from>
    <xdr:ext cx="1413010" cy="1047750"/>
    <xdr:pic>
      <xdr:nvPicPr>
        <xdr:cNvPr id="2" name="Imagen 1">
          <a:extLst>
            <a:ext uri="{FF2B5EF4-FFF2-40B4-BE49-F238E27FC236}">
              <a16:creationId xmlns:a16="http://schemas.microsoft.com/office/drawing/2014/main" id="{9CCE53AD-F03B-4205-82E4-E6B13F0193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965809</xdr:colOff>
      <xdr:row>0</xdr:row>
      <xdr:rowOff>162622</xdr:rowOff>
    </xdr:from>
    <xdr:ext cx="1374321" cy="1114425"/>
    <xdr:pic>
      <xdr:nvPicPr>
        <xdr:cNvPr id="2" name="Imagen 1">
          <a:extLst>
            <a:ext uri="{FF2B5EF4-FFF2-40B4-BE49-F238E27FC236}">
              <a16:creationId xmlns:a16="http://schemas.microsoft.com/office/drawing/2014/main" id="{DF430268-A1A5-4FF2-89CA-A98789266A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809" y="0"/>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513810</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3810" y="137914"/>
          <a:ext cx="1339010" cy="12096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4</xdr:col>
      <xdr:colOff>509586</xdr:colOff>
      <xdr:row>0</xdr:row>
      <xdr:rowOff>71436</xdr:rowOff>
    </xdr:from>
    <xdr:to>
      <xdr:col>10</xdr:col>
      <xdr:colOff>171449</xdr:colOff>
      <xdr:row>16</xdr:row>
      <xdr:rowOff>38099</xdr:rowOff>
    </xdr:to>
    <xdr:graphicFrame macro="">
      <xdr:nvGraphicFramePr>
        <xdr:cNvPr id="2" name="Gráfico 1">
          <a:extLst>
            <a:ext uri="{FF2B5EF4-FFF2-40B4-BE49-F238E27FC236}">
              <a16:creationId xmlns:a16="http://schemas.microsoft.com/office/drawing/2014/main" id="{D21212E4-EA78-4C1A-B4E4-2799DD19FF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604837</xdr:colOff>
      <xdr:row>17</xdr:row>
      <xdr:rowOff>147636</xdr:rowOff>
    </xdr:from>
    <xdr:to>
      <xdr:col>10</xdr:col>
      <xdr:colOff>523875</xdr:colOff>
      <xdr:row>34</xdr:row>
      <xdr:rowOff>142874</xdr:rowOff>
    </xdr:to>
    <xdr:graphicFrame macro="">
      <xdr:nvGraphicFramePr>
        <xdr:cNvPr id="3" name="Gráfico 2">
          <a:extLst>
            <a:ext uri="{FF2B5EF4-FFF2-40B4-BE49-F238E27FC236}">
              <a16:creationId xmlns:a16="http://schemas.microsoft.com/office/drawing/2014/main" id="{48ED4F02-426A-48F3-87EA-FC8756FE36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176211</xdr:colOff>
      <xdr:row>37</xdr:row>
      <xdr:rowOff>147636</xdr:rowOff>
    </xdr:from>
    <xdr:to>
      <xdr:col>13</xdr:col>
      <xdr:colOff>352425</xdr:colOff>
      <xdr:row>42</xdr:row>
      <xdr:rowOff>390525</xdr:rowOff>
    </xdr:to>
    <xdr:graphicFrame macro="">
      <xdr:nvGraphicFramePr>
        <xdr:cNvPr id="4" name="Gráfico 3">
          <a:extLst>
            <a:ext uri="{FF2B5EF4-FFF2-40B4-BE49-F238E27FC236}">
              <a16:creationId xmlns:a16="http://schemas.microsoft.com/office/drawing/2014/main" id="{B289D84F-99D5-4769-888D-D8A377E3AC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157162</xdr:colOff>
      <xdr:row>44</xdr:row>
      <xdr:rowOff>338136</xdr:rowOff>
    </xdr:from>
    <xdr:to>
      <xdr:col>14</xdr:col>
      <xdr:colOff>314325</xdr:colOff>
      <xdr:row>50</xdr:row>
      <xdr:rowOff>152400</xdr:rowOff>
    </xdr:to>
    <xdr:graphicFrame macro="">
      <xdr:nvGraphicFramePr>
        <xdr:cNvPr id="5" name="Gráfico 4">
          <a:extLst>
            <a:ext uri="{FF2B5EF4-FFF2-40B4-BE49-F238E27FC236}">
              <a16:creationId xmlns:a16="http://schemas.microsoft.com/office/drawing/2014/main" id="{781D3EB5-5DD2-43EE-95FB-C77F98C2CC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423861</xdr:colOff>
      <xdr:row>51</xdr:row>
      <xdr:rowOff>185736</xdr:rowOff>
    </xdr:from>
    <xdr:to>
      <xdr:col>13</xdr:col>
      <xdr:colOff>495300</xdr:colOff>
      <xdr:row>56</xdr:row>
      <xdr:rowOff>361949</xdr:rowOff>
    </xdr:to>
    <xdr:graphicFrame macro="">
      <xdr:nvGraphicFramePr>
        <xdr:cNvPr id="6" name="Gráfico 5">
          <a:extLst>
            <a:ext uri="{FF2B5EF4-FFF2-40B4-BE49-F238E27FC236}">
              <a16:creationId xmlns:a16="http://schemas.microsoft.com/office/drawing/2014/main" id="{586BF07C-63E3-4CA6-BE80-70A06CE8D2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385762</xdr:colOff>
      <xdr:row>59</xdr:row>
      <xdr:rowOff>138111</xdr:rowOff>
    </xdr:from>
    <xdr:to>
      <xdr:col>12</xdr:col>
      <xdr:colOff>762000</xdr:colOff>
      <xdr:row>64</xdr:row>
      <xdr:rowOff>447675</xdr:rowOff>
    </xdr:to>
    <xdr:graphicFrame macro="">
      <xdr:nvGraphicFramePr>
        <xdr:cNvPr id="7" name="Gráfico 6">
          <a:extLst>
            <a:ext uri="{FF2B5EF4-FFF2-40B4-BE49-F238E27FC236}">
              <a16:creationId xmlns:a16="http://schemas.microsoft.com/office/drawing/2014/main" id="{63240634-A479-4722-B2B5-0CAA39E970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PTDGI01-F001%20PLAN%20DE%20ACCI&#211;N%20INSTITUCIONAL%20V1_S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ESTRATÉGICO"/>
      <sheetName val="3. INVERSIÓN"/>
      <sheetName val="CONTROL DE CAMBIOS "/>
      <sheetName val="ANEXO1"/>
    </sheetNames>
    <sheetDataSet>
      <sheetData sheetId="0"/>
      <sheetData sheetId="1">
        <row r="8">
          <cell r="E8" t="str">
            <v>Incrementar la tasa de cobertura neta sin extraedad global al 95%</v>
          </cell>
        </row>
        <row r="14">
          <cell r="E14" t="str">
            <v>Incrementar a 40% el porcentaje de las Instituciones Educativas Oficiales con oferta en Educación Inicial para la atención de la primera infancia</v>
          </cell>
        </row>
        <row r="16">
          <cell r="E16" t="str">
            <v>Reducir la tasa de deserción en educación preescolar, básica y media de Instituciones Educativas Oficiales a 2,47%</v>
          </cell>
        </row>
        <row r="17">
          <cell r="E17" t="str">
            <v>Reducir la tasa de deserción en educación preescolar, básica y media de Instituciones Educativas Oficiales a 2,47%</v>
          </cell>
        </row>
        <row r="18">
          <cell r="E18" t="str">
            <v>Reducir la tasa de deserción en educación preescolar, básica y media de Instituciones Educativas Oficiales a 2,47%</v>
          </cell>
        </row>
        <row r="19">
          <cell r="E19" t="str">
            <v>Reducir la tasa de deserción en educación preescolar, básica y media de Instituciones Educativas Oficiales a 2,47%</v>
          </cell>
        </row>
        <row r="23">
          <cell r="E23" t="str">
            <v>Incrementar a 67% el porcentaje de Instituciones Educativas Oficiales que cuentan con fortalecimiento de educación inclusiva</v>
          </cell>
        </row>
        <row r="26">
          <cell r="E26" t="str">
            <v>Reducir la tasa de extraedad en el Distrito al 9%</v>
          </cell>
        </row>
        <row r="27">
          <cell r="E27" t="str">
            <v>Reducir la tasa de extraedad en el Distrito al 9%</v>
          </cell>
        </row>
        <row r="30">
          <cell r="E30" t="str">
            <v>Incrementar a 67% el porcentaje de Instituciones Educativas Oficiales que cuentan con fortalecimiento de educación inclusiva</v>
          </cell>
        </row>
        <row r="31">
          <cell r="E31" t="str">
            <v>Incrementar a 67% el porcentaje de Instituciones Educativas Oficiales que cuentan con fortalecimiento de educación inclusiva</v>
          </cell>
        </row>
        <row r="32">
          <cell r="E32" t="str">
            <v>Incrementar a 67% el porcentaje de Instituciones Educativas Oficiales que cuentan con fortalecimiento de educación inclusiva</v>
          </cell>
        </row>
        <row r="33">
          <cell r="E33" t="str">
            <v>Incrementar a 67% el porcentaje de Instituciones Educativas Oficiales que cuentan con fortalecimiento de educación inclusiva</v>
          </cell>
        </row>
        <row r="34">
          <cell r="E34" t="str">
            <v>Incrementar a 67% el porcentaje de Instituciones Educativas Oficiales que cuentan con fortalecimiento de educación inclusiva</v>
          </cell>
        </row>
        <row r="35">
          <cell r="E35" t="str">
            <v>Incrementar a 67% el porcentaje de Instituciones Educativas Oficiales que cuentan con fortalecimiento de educación inclusiva</v>
          </cell>
        </row>
        <row r="38">
          <cell r="E38" t="str">
            <v>Incrementar a treinta y dos (32) el número de Instituciones Educativas Oficiales que mejoran su clasificación en Pruebas SABER 11</v>
          </cell>
        </row>
        <row r="41">
          <cell r="E41" t="str">
            <v>Reducir la tasa de deserción en educación preescolar, básica y media de Instituciones Educativas Oficiales a 2,47%</v>
          </cell>
        </row>
        <row r="46">
          <cell r="E46" t="str">
            <v>Incrementar la tasa de cobertura neta sin extraedad global al 95%</v>
          </cell>
        </row>
        <row r="48">
          <cell r="E48" t="str">
            <v>Reducir la tasa de deserción en educación preescolar, básica y media de Instituciones Educativas Oficiales a 2,47%</v>
          </cell>
        </row>
        <row r="49">
          <cell r="E49" t="str">
            <v>Reducir la tasa de deserción en educación preescolar, básica y media de Instituciones Educativas Oficiales a 2,47%</v>
          </cell>
        </row>
        <row r="53">
          <cell r="E53" t="str">
            <v>Incrementar a 40% el porcentaje de las Instituciones Educativas Oficiales con oferta en Educación Inicial para la atención de la primera infancia</v>
          </cell>
        </row>
        <row r="54">
          <cell r="E54" t="str">
            <v>Incrementar la participación de los egresados de las Instituciones Educativas Oficiales en la tasa de absorción de educación superior del Distrito a 30%</v>
          </cell>
        </row>
        <row r="55">
          <cell r="E55" t="str">
            <v>Incrementar a 67% el porcentaje de Instituciones Educativas Oficiales que cuentan con fortalecimiento de educación inclusiva</v>
          </cell>
        </row>
        <row r="57">
          <cell r="E57" t="str">
            <v>Incrementar a 67% el porcentaje de Instituciones Educativas Oficiales que cuentan con fortalecimiento de educación inclusiva</v>
          </cell>
        </row>
        <row r="58">
          <cell r="E58" t="str">
            <v>Incrementar a 67% el porcentaje de Instituciones Educativas Oficiales que cuentan con fortalecimiento de educación inclusiva</v>
          </cell>
        </row>
        <row r="59">
          <cell r="E59" t="str">
            <v>Incrementar a 67% el porcentaje de Instituciones Educativas Oficiales que cuentan con fortalecimiento de educación inclusiva</v>
          </cell>
        </row>
        <row r="61">
          <cell r="E61" t="str">
            <v>Reducir la tasa de deserción en educación preescolar, básica y media de Instituciones Educativas Oficiales a 2,47%</v>
          </cell>
        </row>
        <row r="62">
          <cell r="E62" t="str">
            <v>Reducir la tasa de deserción en educación preescolar, básica y media de Instituciones Educativas Oficiales a 2,47%</v>
          </cell>
        </row>
      </sheetData>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Angela Gomez Lombana" id="{368EBCBD-29A6-43EC-AEFC-44696250C5E6}" userId="S::agomezl@cartagena.gov.co::e555bec9-b474-4f1c-af92-ae20445ac91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K38" dT="2025-07-04T20:18:10.41" personId="{368EBCBD-29A6-43EC-AEFC-44696250C5E6}" id="{3176EA1B-10D2-412E-AED8-5232156020D1}">
    <text xml:space="preserve">de los sectores y la ciudaDANÍA
</text>
  </threadedComment>
  <threadedComment ref="K66" dT="2025-07-04T20:48:41.71" personId="{368EBCBD-29A6-43EC-AEFC-44696250C5E6}" id="{1CCAF878-AD68-4D81-B636-4A156924E5A3}">
    <text>Preguntar a OBacci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Y87"/>
  <sheetViews>
    <sheetView zoomScale="60" zoomScaleNormal="60" workbookViewId="0">
      <selection activeCell="M4" sqref="M4"/>
    </sheetView>
  </sheetViews>
  <sheetFormatPr baseColWidth="10" defaultColWidth="10.875" defaultRowHeight="15"/>
  <cols>
    <col min="1" max="1" width="10.875" style="6"/>
    <col min="2" max="2" width="43.25" style="14" customWidth="1"/>
    <col min="3" max="3" width="10.875" style="6"/>
    <col min="4" max="4" width="28.375" style="6" customWidth="1"/>
    <col min="5" max="5" width="21.375" style="6" customWidth="1"/>
    <col min="6" max="6" width="19.375" style="6" customWidth="1"/>
    <col min="7" max="7" width="27.375" style="6" customWidth="1"/>
    <col min="8" max="8" width="17.25" style="6" customWidth="1"/>
    <col min="9" max="9" width="27.375" style="6" customWidth="1"/>
    <col min="10" max="10" width="15.375" style="6" customWidth="1"/>
    <col min="11" max="11" width="17.875" style="6" customWidth="1"/>
    <col min="12" max="12" width="19.375" style="6" customWidth="1"/>
    <col min="13" max="13" width="25.375" style="6" customWidth="1"/>
    <col min="14" max="14" width="20.75" style="6" customWidth="1"/>
    <col min="15" max="16" width="10.875" style="6"/>
    <col min="17" max="17" width="16.75" style="6" customWidth="1"/>
    <col min="18" max="18" width="20.375" style="6" customWidth="1"/>
    <col min="19" max="19" width="18.75" style="6" customWidth="1"/>
    <col min="20" max="20" width="22.875" style="6" customWidth="1"/>
    <col min="21" max="21" width="22.125" style="6" customWidth="1"/>
    <col min="22" max="22" width="25.375" style="6" customWidth="1"/>
    <col min="23" max="23" width="21.125" style="6" customWidth="1"/>
    <col min="24" max="24" width="19.125" style="6" customWidth="1"/>
    <col min="25" max="25" width="17.375" style="6" customWidth="1"/>
    <col min="26" max="26" width="16.375" style="6" customWidth="1"/>
    <col min="27" max="27" width="16.25" style="6" customWidth="1"/>
    <col min="28" max="28" width="28.75" style="6" customWidth="1"/>
    <col min="29" max="29" width="19.375" style="6" customWidth="1"/>
    <col min="30" max="30" width="21.125" style="6" customWidth="1"/>
    <col min="31" max="31" width="21.875" style="6" customWidth="1"/>
    <col min="32" max="32" width="25.375" style="6" customWidth="1"/>
    <col min="33" max="33" width="22.25" style="6" customWidth="1"/>
    <col min="34" max="34" width="29.75" style="6" customWidth="1"/>
    <col min="35" max="35" width="18.75" style="6" customWidth="1"/>
    <col min="36" max="36" width="18.25" style="6" customWidth="1"/>
    <col min="37" max="37" width="22.25" style="6" customWidth="1"/>
    <col min="38" max="16384" width="10.875" style="6"/>
  </cols>
  <sheetData>
    <row r="1" spans="2:51" ht="54.75" customHeight="1">
      <c r="B1" s="670" t="s">
        <v>0</v>
      </c>
      <c r="C1" s="670"/>
      <c r="D1" s="670"/>
      <c r="E1" s="670"/>
      <c r="F1" s="670"/>
      <c r="G1" s="670"/>
      <c r="H1" s="670"/>
      <c r="I1" s="670"/>
    </row>
    <row r="2" spans="2:51" ht="33" customHeight="1">
      <c r="B2" s="653" t="s">
        <v>1</v>
      </c>
      <c r="C2" s="653"/>
      <c r="D2" s="653"/>
      <c r="E2" s="653"/>
      <c r="F2" s="653"/>
      <c r="G2" s="653"/>
      <c r="H2" s="653"/>
      <c r="I2" s="653"/>
      <c r="J2" s="7"/>
      <c r="K2" s="7"/>
      <c r="L2" s="7"/>
      <c r="M2" s="7"/>
      <c r="N2" s="7"/>
      <c r="O2" s="7"/>
      <c r="P2" s="7"/>
      <c r="Q2" s="7"/>
      <c r="R2" s="7"/>
      <c r="S2" s="7"/>
      <c r="T2" s="7"/>
      <c r="U2" s="7"/>
      <c r="V2" s="7"/>
      <c r="W2" s="7"/>
      <c r="X2" s="7"/>
      <c r="Y2" s="7"/>
      <c r="Z2" s="7"/>
      <c r="AA2" s="7"/>
      <c r="AB2" s="8"/>
      <c r="AC2" s="8"/>
      <c r="AD2" s="8"/>
      <c r="AE2" s="8"/>
      <c r="AF2" s="8"/>
      <c r="AG2" s="8"/>
      <c r="AH2" s="9"/>
      <c r="AI2" s="9"/>
      <c r="AJ2" s="9"/>
      <c r="AK2" s="9"/>
      <c r="AL2" s="9"/>
      <c r="AM2" s="9"/>
      <c r="AN2" s="9"/>
      <c r="AO2" s="9"/>
      <c r="AP2" s="9"/>
      <c r="AQ2" s="9"/>
      <c r="AR2" s="7"/>
      <c r="AS2" s="7"/>
      <c r="AT2" s="7"/>
      <c r="AU2" s="7"/>
      <c r="AV2" s="7"/>
      <c r="AW2" s="7"/>
      <c r="AX2" s="7"/>
      <c r="AY2" s="7"/>
    </row>
    <row r="3" spans="2:51" ht="48" customHeight="1">
      <c r="B3" s="10" t="s">
        <v>2</v>
      </c>
      <c r="C3" s="648" t="s">
        <v>3</v>
      </c>
      <c r="D3" s="648"/>
      <c r="E3" s="648"/>
      <c r="F3" s="648"/>
      <c r="G3" s="648"/>
      <c r="H3" s="648"/>
      <c r="I3" s="648"/>
    </row>
    <row r="4" spans="2:51" ht="48" customHeight="1">
      <c r="B4" s="10" t="s">
        <v>4</v>
      </c>
      <c r="C4" s="641" t="s">
        <v>5</v>
      </c>
      <c r="D4" s="642"/>
      <c r="E4" s="642"/>
      <c r="F4" s="642"/>
      <c r="G4" s="642"/>
      <c r="H4" s="642"/>
      <c r="I4" s="643"/>
    </row>
    <row r="5" spans="2:51" ht="31.5" customHeight="1">
      <c r="B5" s="10" t="s">
        <v>6</v>
      </c>
      <c r="C5" s="648" t="s">
        <v>7</v>
      </c>
      <c r="D5" s="648"/>
      <c r="E5" s="648"/>
      <c r="F5" s="648"/>
      <c r="G5" s="648"/>
      <c r="H5" s="648"/>
      <c r="I5" s="648"/>
    </row>
    <row r="6" spans="2:51" ht="40.5" customHeight="1">
      <c r="B6" s="10" t="s">
        <v>8</v>
      </c>
      <c r="C6" s="641" t="s">
        <v>9</v>
      </c>
      <c r="D6" s="642"/>
      <c r="E6" s="642"/>
      <c r="F6" s="642"/>
      <c r="G6" s="642"/>
      <c r="H6" s="642"/>
      <c r="I6" s="643"/>
    </row>
    <row r="7" spans="2:51" ht="41.1" customHeight="1">
      <c r="B7" s="10" t="s">
        <v>10</v>
      </c>
      <c r="C7" s="648" t="s">
        <v>11</v>
      </c>
      <c r="D7" s="648"/>
      <c r="E7" s="648"/>
      <c r="F7" s="648"/>
      <c r="G7" s="648"/>
      <c r="H7" s="648"/>
      <c r="I7" s="648"/>
    </row>
    <row r="8" spans="2:51" ht="48.95" customHeight="1">
      <c r="B8" s="10" t="s">
        <v>12</v>
      </c>
      <c r="C8" s="648" t="s">
        <v>13</v>
      </c>
      <c r="D8" s="648"/>
      <c r="E8" s="648"/>
      <c r="F8" s="648"/>
      <c r="G8" s="648"/>
      <c r="H8" s="648"/>
      <c r="I8" s="648"/>
    </row>
    <row r="9" spans="2:51">
      <c r="B9" s="10" t="s">
        <v>14</v>
      </c>
      <c r="C9" s="641" t="s">
        <v>15</v>
      </c>
      <c r="D9" s="642"/>
      <c r="E9" s="642"/>
      <c r="F9" s="642"/>
      <c r="G9" s="642"/>
      <c r="H9" s="642"/>
      <c r="I9" s="643"/>
    </row>
    <row r="10" spans="2:51">
      <c r="B10" s="10" t="s">
        <v>16</v>
      </c>
      <c r="C10" s="648" t="s">
        <v>17</v>
      </c>
      <c r="D10" s="648"/>
      <c r="E10" s="648"/>
      <c r="F10" s="648"/>
      <c r="G10" s="648"/>
      <c r="H10" s="648"/>
      <c r="I10" s="648"/>
    </row>
    <row r="11" spans="2:51" ht="30">
      <c r="B11" s="10" t="s">
        <v>18</v>
      </c>
      <c r="C11" s="648" t="s">
        <v>19</v>
      </c>
      <c r="D11" s="648"/>
      <c r="E11" s="648"/>
      <c r="F11" s="648"/>
      <c r="G11" s="648"/>
      <c r="H11" s="648"/>
      <c r="I11" s="648"/>
    </row>
    <row r="12" spans="2:51" ht="33.950000000000003" customHeight="1">
      <c r="B12" s="10" t="s">
        <v>20</v>
      </c>
      <c r="C12" s="648" t="s">
        <v>21</v>
      </c>
      <c r="D12" s="648"/>
      <c r="E12" s="648"/>
      <c r="F12" s="648"/>
      <c r="G12" s="648"/>
      <c r="H12" s="648"/>
      <c r="I12" s="648"/>
    </row>
    <row r="13" spans="2:51" ht="30">
      <c r="B13" s="10" t="s">
        <v>22</v>
      </c>
      <c r="C13" s="648" t="s">
        <v>23</v>
      </c>
      <c r="D13" s="648"/>
      <c r="E13" s="648"/>
      <c r="F13" s="648"/>
      <c r="G13" s="648"/>
      <c r="H13" s="648"/>
      <c r="I13" s="648"/>
    </row>
    <row r="14" spans="2:51">
      <c r="B14" s="10" t="s">
        <v>24</v>
      </c>
      <c r="C14" s="648" t="s">
        <v>25</v>
      </c>
      <c r="D14" s="648"/>
      <c r="E14" s="648"/>
      <c r="F14" s="648"/>
      <c r="G14" s="648"/>
      <c r="H14" s="648"/>
      <c r="I14" s="648"/>
    </row>
    <row r="15" spans="2:51">
      <c r="B15" s="10" t="s">
        <v>26</v>
      </c>
      <c r="C15" s="648" t="s">
        <v>27</v>
      </c>
      <c r="D15" s="648"/>
      <c r="E15" s="648"/>
      <c r="F15" s="648"/>
      <c r="G15" s="648"/>
      <c r="H15" s="648"/>
      <c r="I15" s="648"/>
    </row>
    <row r="16" spans="2:51" ht="45">
      <c r="B16" s="10" t="s">
        <v>28</v>
      </c>
      <c r="C16" s="648" t="s">
        <v>29</v>
      </c>
      <c r="D16" s="648"/>
      <c r="E16" s="648"/>
      <c r="F16" s="648"/>
      <c r="G16" s="648"/>
      <c r="H16" s="648"/>
      <c r="I16" s="648"/>
    </row>
    <row r="17" spans="2:9" ht="30">
      <c r="B17" s="10" t="s">
        <v>30</v>
      </c>
      <c r="C17" s="648" t="s">
        <v>31</v>
      </c>
      <c r="D17" s="648"/>
      <c r="E17" s="648"/>
      <c r="F17" s="648"/>
      <c r="G17" s="648"/>
      <c r="H17" s="648"/>
      <c r="I17" s="648"/>
    </row>
    <row r="18" spans="2:9" ht="30">
      <c r="B18" s="10" t="s">
        <v>32</v>
      </c>
      <c r="C18" s="648" t="s">
        <v>33</v>
      </c>
      <c r="D18" s="648"/>
      <c r="E18" s="648"/>
      <c r="F18" s="648"/>
      <c r="G18" s="648"/>
      <c r="H18" s="648"/>
      <c r="I18" s="648"/>
    </row>
    <row r="19" spans="2:9" ht="30" customHeight="1">
      <c r="B19" s="667"/>
      <c r="C19" s="668"/>
      <c r="D19" s="668"/>
      <c r="E19" s="668"/>
      <c r="F19" s="668"/>
      <c r="G19" s="668"/>
      <c r="H19" s="668"/>
      <c r="I19" s="669"/>
    </row>
    <row r="20" spans="2:9" ht="37.5" customHeight="1">
      <c r="B20" s="653" t="s">
        <v>34</v>
      </c>
      <c r="C20" s="653"/>
      <c r="D20" s="653"/>
      <c r="E20" s="653"/>
      <c r="F20" s="653"/>
      <c r="G20" s="653"/>
      <c r="H20" s="653"/>
      <c r="I20" s="653"/>
    </row>
    <row r="21" spans="2:9" ht="117" customHeight="1">
      <c r="B21" s="650" t="s">
        <v>35</v>
      </c>
      <c r="C21" s="650"/>
      <c r="D21" s="650"/>
      <c r="E21" s="650"/>
      <c r="F21" s="650"/>
      <c r="G21" s="650"/>
      <c r="H21" s="650"/>
      <c r="I21" s="650"/>
    </row>
    <row r="22" spans="2:9">
      <c r="B22" s="10" t="s">
        <v>10</v>
      </c>
      <c r="C22" s="648" t="s">
        <v>11</v>
      </c>
      <c r="D22" s="648"/>
      <c r="E22" s="648"/>
      <c r="F22" s="648"/>
      <c r="G22" s="648"/>
      <c r="H22" s="648"/>
      <c r="I22" s="648"/>
    </row>
    <row r="23" spans="2:9" ht="167.1" customHeight="1">
      <c r="B23" s="10" t="s">
        <v>36</v>
      </c>
      <c r="C23" s="650" t="s">
        <v>37</v>
      </c>
      <c r="D23" s="650"/>
      <c r="E23" s="650"/>
      <c r="F23" s="650"/>
      <c r="G23" s="650"/>
      <c r="H23" s="650"/>
      <c r="I23" s="650"/>
    </row>
    <row r="24" spans="2:9" ht="30">
      <c r="B24" s="10" t="s">
        <v>38</v>
      </c>
      <c r="C24" s="649" t="s">
        <v>39</v>
      </c>
      <c r="D24" s="649"/>
      <c r="E24" s="649"/>
      <c r="F24" s="649"/>
      <c r="G24" s="649"/>
      <c r="H24" s="649"/>
      <c r="I24" s="649"/>
    </row>
    <row r="25" spans="2:9" ht="30">
      <c r="B25" s="10" t="s">
        <v>40</v>
      </c>
      <c r="C25" s="649" t="s">
        <v>41</v>
      </c>
      <c r="D25" s="649"/>
      <c r="E25" s="649"/>
      <c r="F25" s="649"/>
      <c r="G25" s="649"/>
      <c r="H25" s="649"/>
      <c r="I25" s="649"/>
    </row>
    <row r="26" spans="2:9" ht="24.75" customHeight="1">
      <c r="B26" s="11" t="s">
        <v>42</v>
      </c>
      <c r="C26" s="651" t="s">
        <v>43</v>
      </c>
      <c r="D26" s="651"/>
      <c r="E26" s="651"/>
      <c r="F26" s="651"/>
      <c r="G26" s="651"/>
      <c r="H26" s="651"/>
      <c r="I26" s="651"/>
    </row>
    <row r="27" spans="2:9" ht="26.25" customHeight="1">
      <c r="B27" s="11" t="s">
        <v>44</v>
      </c>
      <c r="C27" s="651" t="s">
        <v>45</v>
      </c>
      <c r="D27" s="651"/>
      <c r="E27" s="651"/>
      <c r="F27" s="651"/>
      <c r="G27" s="651"/>
      <c r="H27" s="651"/>
      <c r="I27" s="651"/>
    </row>
    <row r="28" spans="2:9">
      <c r="B28" s="10" t="s">
        <v>46</v>
      </c>
      <c r="C28" s="650" t="s">
        <v>47</v>
      </c>
      <c r="D28" s="650"/>
      <c r="E28" s="650"/>
      <c r="F28" s="650"/>
      <c r="G28" s="650"/>
      <c r="H28" s="650"/>
      <c r="I28" s="650"/>
    </row>
    <row r="29" spans="2:9">
      <c r="B29" s="10" t="s">
        <v>48</v>
      </c>
      <c r="C29" s="644" t="s">
        <v>49</v>
      </c>
      <c r="D29" s="645"/>
      <c r="E29" s="645"/>
      <c r="F29" s="645"/>
      <c r="G29" s="645"/>
      <c r="H29" s="645"/>
      <c r="I29" s="646"/>
    </row>
    <row r="30" spans="2:9">
      <c r="B30" s="10" t="s">
        <v>50</v>
      </c>
      <c r="C30" s="644" t="s">
        <v>51</v>
      </c>
      <c r="D30" s="645"/>
      <c r="E30" s="645"/>
      <c r="F30" s="645"/>
      <c r="G30" s="645"/>
      <c r="H30" s="645"/>
      <c r="I30" s="646"/>
    </row>
    <row r="31" spans="2:9">
      <c r="B31" s="10" t="s">
        <v>52</v>
      </c>
      <c r="C31" s="644" t="s">
        <v>53</v>
      </c>
      <c r="D31" s="645"/>
      <c r="E31" s="645"/>
      <c r="F31" s="645"/>
      <c r="G31" s="645"/>
      <c r="H31" s="645"/>
      <c r="I31" s="646"/>
    </row>
    <row r="32" spans="2:9">
      <c r="B32" s="11" t="s">
        <v>54</v>
      </c>
      <c r="C32" s="650" t="s">
        <v>55</v>
      </c>
      <c r="D32" s="650"/>
      <c r="E32" s="650"/>
      <c r="F32" s="650"/>
      <c r="G32" s="650"/>
      <c r="H32" s="650"/>
      <c r="I32" s="650"/>
    </row>
    <row r="33" spans="2:9">
      <c r="B33" s="10" t="s">
        <v>56</v>
      </c>
      <c r="C33" s="651" t="s">
        <v>57</v>
      </c>
      <c r="D33" s="651"/>
      <c r="E33" s="651"/>
      <c r="F33" s="651"/>
      <c r="G33" s="651"/>
      <c r="H33" s="651"/>
      <c r="I33" s="651"/>
    </row>
    <row r="34" spans="2:9" ht="39" customHeight="1">
      <c r="B34" s="653" t="s">
        <v>58</v>
      </c>
      <c r="C34" s="653"/>
      <c r="D34" s="653"/>
      <c r="E34" s="653"/>
      <c r="F34" s="653"/>
      <c r="G34" s="653"/>
      <c r="H34" s="653"/>
      <c r="I34" s="653"/>
    </row>
    <row r="35" spans="2:9" ht="79.5" customHeight="1">
      <c r="B35" s="641" t="s">
        <v>59</v>
      </c>
      <c r="C35" s="642"/>
      <c r="D35" s="642"/>
      <c r="E35" s="642"/>
      <c r="F35" s="642"/>
      <c r="G35" s="642"/>
      <c r="H35" s="642"/>
      <c r="I35" s="643"/>
    </row>
    <row r="36" spans="2:9" ht="33" customHeight="1">
      <c r="B36" s="10" t="s">
        <v>60</v>
      </c>
      <c r="C36" s="650" t="s">
        <v>61</v>
      </c>
      <c r="D36" s="650"/>
      <c r="E36" s="650"/>
      <c r="F36" s="650"/>
      <c r="G36" s="650"/>
      <c r="H36" s="650"/>
      <c r="I36" s="650"/>
    </row>
    <row r="37" spans="2:9" ht="33" customHeight="1">
      <c r="B37" s="10" t="s">
        <v>62</v>
      </c>
      <c r="C37" s="650" t="s">
        <v>63</v>
      </c>
      <c r="D37" s="650"/>
      <c r="E37" s="650"/>
      <c r="F37" s="650"/>
      <c r="G37" s="650"/>
      <c r="H37" s="650"/>
      <c r="I37" s="650"/>
    </row>
    <row r="38" spans="2:9" ht="33" customHeight="1">
      <c r="B38" s="17"/>
      <c r="C38" s="18"/>
      <c r="D38" s="18"/>
      <c r="E38" s="18"/>
      <c r="F38" s="18"/>
      <c r="G38" s="18"/>
      <c r="H38" s="18"/>
      <c r="I38" s="19"/>
    </row>
    <row r="39" spans="2:9" ht="34.5" customHeight="1">
      <c r="B39" s="653" t="s">
        <v>64</v>
      </c>
      <c r="C39" s="653"/>
      <c r="D39" s="653"/>
      <c r="E39" s="653"/>
      <c r="F39" s="653"/>
      <c r="G39" s="653"/>
      <c r="H39" s="653"/>
      <c r="I39" s="653"/>
    </row>
    <row r="40" spans="2:9">
      <c r="B40" s="10" t="s">
        <v>65</v>
      </c>
      <c r="C40" s="650" t="s">
        <v>66</v>
      </c>
      <c r="D40" s="650"/>
      <c r="E40" s="650"/>
      <c r="F40" s="650"/>
      <c r="G40" s="650"/>
      <c r="H40" s="650"/>
      <c r="I40" s="650"/>
    </row>
    <row r="41" spans="2:9">
      <c r="B41" s="10" t="s">
        <v>67</v>
      </c>
      <c r="C41" s="650" t="s">
        <v>68</v>
      </c>
      <c r="D41" s="650"/>
      <c r="E41" s="650"/>
      <c r="F41" s="650"/>
      <c r="G41" s="650"/>
      <c r="H41" s="650"/>
      <c r="I41" s="650"/>
    </row>
    <row r="42" spans="2:9">
      <c r="B42" s="10" t="s">
        <v>69</v>
      </c>
      <c r="C42" s="650" t="s">
        <v>70</v>
      </c>
      <c r="D42" s="650"/>
      <c r="E42" s="650"/>
      <c r="F42" s="650"/>
      <c r="G42" s="650"/>
      <c r="H42" s="650"/>
      <c r="I42" s="650"/>
    </row>
    <row r="43" spans="2:9">
      <c r="B43" s="10" t="s">
        <v>71</v>
      </c>
      <c r="C43" s="644" t="s">
        <v>72</v>
      </c>
      <c r="D43" s="645"/>
      <c r="E43" s="645"/>
      <c r="F43" s="645"/>
      <c r="G43" s="645"/>
      <c r="H43" s="645"/>
      <c r="I43" s="646"/>
    </row>
    <row r="44" spans="2:9">
      <c r="B44" s="10" t="s">
        <v>73</v>
      </c>
      <c r="C44" s="644" t="s">
        <v>74</v>
      </c>
      <c r="D44" s="645"/>
      <c r="E44" s="645"/>
      <c r="F44" s="645"/>
      <c r="G44" s="645"/>
      <c r="H44" s="645"/>
      <c r="I44" s="646"/>
    </row>
    <row r="45" spans="2:9">
      <c r="B45" s="10" t="s">
        <v>75</v>
      </c>
      <c r="C45" s="644" t="s">
        <v>76</v>
      </c>
      <c r="D45" s="645"/>
      <c r="E45" s="645"/>
      <c r="F45" s="645"/>
      <c r="G45" s="645"/>
      <c r="H45" s="645"/>
      <c r="I45" s="646"/>
    </row>
    <row r="46" spans="2:9" ht="60">
      <c r="B46" s="12" t="s">
        <v>77</v>
      </c>
      <c r="C46" s="656" t="s">
        <v>78</v>
      </c>
      <c r="D46" s="656"/>
      <c r="E46" s="656"/>
      <c r="F46" s="656"/>
      <c r="G46" s="656"/>
      <c r="H46" s="656"/>
      <c r="I46" s="656"/>
    </row>
    <row r="47" spans="2:9">
      <c r="B47" s="12" t="s">
        <v>79</v>
      </c>
      <c r="C47" s="664" t="s">
        <v>80</v>
      </c>
      <c r="D47" s="665"/>
      <c r="E47" s="665"/>
      <c r="F47" s="665"/>
      <c r="G47" s="665"/>
      <c r="H47" s="665"/>
      <c r="I47" s="666"/>
    </row>
    <row r="48" spans="2:9">
      <c r="B48" s="12" t="s">
        <v>81</v>
      </c>
      <c r="C48" s="656" t="s">
        <v>82</v>
      </c>
      <c r="D48" s="656"/>
      <c r="E48" s="656"/>
      <c r="F48" s="656"/>
      <c r="G48" s="656"/>
      <c r="H48" s="656"/>
      <c r="I48" s="656"/>
    </row>
    <row r="49" spans="2:9" ht="30">
      <c r="B49" s="12" t="s">
        <v>83</v>
      </c>
      <c r="C49" s="656" t="s">
        <v>84</v>
      </c>
      <c r="D49" s="656"/>
      <c r="E49" s="656"/>
      <c r="F49" s="656"/>
      <c r="G49" s="656"/>
      <c r="H49" s="656"/>
      <c r="I49" s="656"/>
    </row>
    <row r="50" spans="2:9" ht="30">
      <c r="B50" s="12" t="s">
        <v>85</v>
      </c>
      <c r="C50" s="656" t="s">
        <v>86</v>
      </c>
      <c r="D50" s="656"/>
      <c r="E50" s="656"/>
      <c r="F50" s="656"/>
      <c r="G50" s="656"/>
      <c r="H50" s="656"/>
      <c r="I50" s="656"/>
    </row>
    <row r="51" spans="2:9" ht="30">
      <c r="B51" s="12" t="s">
        <v>87</v>
      </c>
      <c r="C51" s="656" t="s">
        <v>88</v>
      </c>
      <c r="D51" s="656"/>
      <c r="E51" s="656"/>
      <c r="F51" s="656"/>
      <c r="G51" s="656"/>
      <c r="H51" s="656"/>
      <c r="I51" s="656"/>
    </row>
    <row r="52" spans="2:9" ht="30">
      <c r="B52" s="13" t="s">
        <v>89</v>
      </c>
      <c r="C52" s="652" t="s">
        <v>90</v>
      </c>
      <c r="D52" s="652"/>
      <c r="E52" s="652"/>
      <c r="F52" s="652"/>
      <c r="G52" s="652"/>
      <c r="H52" s="652"/>
      <c r="I52" s="652"/>
    </row>
    <row r="53" spans="2:9">
      <c r="B53" s="13" t="s">
        <v>91</v>
      </c>
      <c r="C53" s="652" t="s">
        <v>92</v>
      </c>
      <c r="D53" s="652"/>
      <c r="E53" s="652"/>
      <c r="F53" s="652"/>
      <c r="G53" s="652"/>
      <c r="H53" s="652"/>
      <c r="I53" s="652"/>
    </row>
    <row r="54" spans="2:9" ht="30">
      <c r="B54" s="13" t="s">
        <v>93</v>
      </c>
      <c r="C54" s="652" t="s">
        <v>94</v>
      </c>
      <c r="D54" s="652"/>
      <c r="E54" s="652"/>
      <c r="F54" s="652"/>
      <c r="G54" s="652"/>
      <c r="H54" s="652"/>
      <c r="I54" s="652"/>
    </row>
    <row r="55" spans="2:9">
      <c r="B55" s="13" t="s">
        <v>95</v>
      </c>
      <c r="C55" s="652" t="s">
        <v>96</v>
      </c>
      <c r="D55" s="652"/>
      <c r="E55" s="652"/>
      <c r="F55" s="652"/>
      <c r="G55" s="652"/>
      <c r="H55" s="652"/>
      <c r="I55" s="652"/>
    </row>
    <row r="56" spans="2:9">
      <c r="B56" s="13" t="s">
        <v>97</v>
      </c>
      <c r="C56" s="652" t="s">
        <v>98</v>
      </c>
      <c r="D56" s="652"/>
      <c r="E56" s="652"/>
      <c r="F56" s="652"/>
      <c r="G56" s="652"/>
      <c r="H56" s="652"/>
      <c r="I56" s="652"/>
    </row>
    <row r="57" spans="2:9" ht="30">
      <c r="B57" s="13" t="s">
        <v>99</v>
      </c>
      <c r="C57" s="652" t="s">
        <v>100</v>
      </c>
      <c r="D57" s="652"/>
      <c r="E57" s="652"/>
      <c r="F57" s="652"/>
      <c r="G57" s="652"/>
      <c r="H57" s="652"/>
      <c r="I57" s="652"/>
    </row>
    <row r="58" spans="2:9" ht="33.75" customHeight="1">
      <c r="B58" s="657"/>
      <c r="C58" s="657"/>
      <c r="D58" s="657"/>
      <c r="E58" s="657"/>
      <c r="F58" s="657"/>
      <c r="G58" s="657"/>
      <c r="H58" s="657"/>
      <c r="I58" s="658"/>
    </row>
    <row r="59" spans="2:9" ht="32.25" customHeight="1">
      <c r="B59" s="647" t="s">
        <v>101</v>
      </c>
      <c r="C59" s="647"/>
      <c r="D59" s="647"/>
      <c r="E59" s="647"/>
      <c r="F59" s="647"/>
      <c r="G59" s="647"/>
      <c r="H59" s="647"/>
      <c r="I59" s="647"/>
    </row>
    <row r="60" spans="2:9">
      <c r="B60" s="10" t="s">
        <v>102</v>
      </c>
      <c r="C60" s="654" t="s">
        <v>103</v>
      </c>
      <c r="D60" s="654"/>
      <c r="E60" s="654"/>
      <c r="F60" s="654"/>
      <c r="G60" s="654"/>
      <c r="H60" s="654"/>
      <c r="I60" s="654"/>
    </row>
    <row r="61" spans="2:9" ht="30">
      <c r="B61" s="10" t="s">
        <v>104</v>
      </c>
      <c r="C61" s="663" t="s">
        <v>105</v>
      </c>
      <c r="D61" s="663"/>
      <c r="E61" s="663"/>
      <c r="F61" s="663"/>
      <c r="G61" s="663"/>
      <c r="H61" s="663"/>
      <c r="I61" s="663"/>
    </row>
    <row r="62" spans="2:9">
      <c r="B62" s="10" t="s">
        <v>106</v>
      </c>
      <c r="C62" s="660" t="s">
        <v>107</v>
      </c>
      <c r="D62" s="661"/>
      <c r="E62" s="661"/>
      <c r="F62" s="661"/>
      <c r="G62" s="661"/>
      <c r="H62" s="661"/>
      <c r="I62" s="662"/>
    </row>
    <row r="63" spans="2:9">
      <c r="B63" s="10" t="s">
        <v>108</v>
      </c>
      <c r="C63" s="650" t="s">
        <v>109</v>
      </c>
      <c r="D63" s="650"/>
      <c r="E63" s="650"/>
      <c r="F63" s="650"/>
      <c r="G63" s="650"/>
      <c r="H63" s="650"/>
      <c r="I63" s="650"/>
    </row>
    <row r="64" spans="2:9">
      <c r="B64" s="10" t="s">
        <v>110</v>
      </c>
      <c r="C64" s="654" t="s">
        <v>111</v>
      </c>
      <c r="D64" s="654"/>
      <c r="E64" s="654"/>
      <c r="F64" s="654"/>
      <c r="G64" s="654"/>
      <c r="H64" s="654"/>
      <c r="I64" s="654"/>
    </row>
    <row r="65" spans="2:9">
      <c r="B65" s="10" t="s">
        <v>112</v>
      </c>
      <c r="C65" s="654" t="s">
        <v>113</v>
      </c>
      <c r="D65" s="654"/>
      <c r="E65" s="654"/>
      <c r="F65" s="654"/>
      <c r="G65" s="654"/>
      <c r="H65" s="654"/>
      <c r="I65" s="654"/>
    </row>
    <row r="66" spans="2:9" ht="30.75" customHeight="1">
      <c r="B66" s="659"/>
      <c r="C66" s="659"/>
      <c r="D66" s="659"/>
      <c r="E66" s="659"/>
      <c r="F66" s="659"/>
      <c r="G66" s="659"/>
      <c r="H66" s="659"/>
      <c r="I66" s="659"/>
    </row>
    <row r="67" spans="2:9" ht="34.5" customHeight="1">
      <c r="B67" s="647" t="s">
        <v>114</v>
      </c>
      <c r="C67" s="647"/>
      <c r="D67" s="647"/>
      <c r="E67" s="647"/>
      <c r="F67" s="647"/>
      <c r="G67" s="647"/>
      <c r="H67" s="647"/>
      <c r="I67" s="647"/>
    </row>
    <row r="68" spans="2:9">
      <c r="B68" s="13" t="s">
        <v>115</v>
      </c>
      <c r="C68" s="654" t="s">
        <v>116</v>
      </c>
      <c r="D68" s="654"/>
      <c r="E68" s="654"/>
      <c r="F68" s="654"/>
      <c r="G68" s="654"/>
      <c r="H68" s="654"/>
      <c r="I68" s="654"/>
    </row>
    <row r="69" spans="2:9">
      <c r="B69" s="13" t="s">
        <v>117</v>
      </c>
      <c r="C69" s="654" t="s">
        <v>118</v>
      </c>
      <c r="D69" s="654"/>
      <c r="E69" s="654"/>
      <c r="F69" s="654"/>
      <c r="G69" s="654"/>
      <c r="H69" s="654"/>
      <c r="I69" s="654"/>
    </row>
    <row r="70" spans="2:9">
      <c r="B70" s="13" t="s">
        <v>119</v>
      </c>
      <c r="C70" s="652" t="s">
        <v>120</v>
      </c>
      <c r="D70" s="652"/>
      <c r="E70" s="652"/>
      <c r="F70" s="652"/>
      <c r="G70" s="652"/>
      <c r="H70" s="652"/>
      <c r="I70" s="652"/>
    </row>
    <row r="71" spans="2:9">
      <c r="B71" s="13" t="s">
        <v>121</v>
      </c>
      <c r="C71" s="654" t="s">
        <v>122</v>
      </c>
      <c r="D71" s="654"/>
      <c r="E71" s="654"/>
      <c r="F71" s="654"/>
      <c r="G71" s="654"/>
      <c r="H71" s="654"/>
      <c r="I71" s="654"/>
    </row>
    <row r="72" spans="2:9">
      <c r="B72" s="13" t="s">
        <v>123</v>
      </c>
      <c r="C72" s="654" t="s">
        <v>124</v>
      </c>
      <c r="D72" s="654"/>
      <c r="E72" s="654"/>
      <c r="F72" s="654"/>
      <c r="G72" s="654"/>
      <c r="H72" s="654"/>
      <c r="I72" s="654"/>
    </row>
    <row r="73" spans="2:9" ht="33.75" customHeight="1">
      <c r="B73" s="655"/>
      <c r="C73" s="655"/>
      <c r="D73" s="655"/>
      <c r="E73" s="655"/>
      <c r="F73" s="655"/>
      <c r="G73" s="655"/>
      <c r="H73" s="655"/>
      <c r="I73" s="655"/>
    </row>
    <row r="74" spans="2:9" ht="54.75" customHeight="1"/>
    <row r="76" spans="2:9" ht="134.44999999999999" customHeight="1"/>
    <row r="77" spans="2:9" ht="64.5" customHeight="1"/>
    <row r="78" spans="2:9" ht="49.5" customHeight="1"/>
    <row r="87" ht="40.5" customHeight="1"/>
  </sheetData>
  <mergeCells count="72">
    <mergeCell ref="C8:I8"/>
    <mergeCell ref="B1:I1"/>
    <mergeCell ref="C5:I5"/>
    <mergeCell ref="C6:I6"/>
    <mergeCell ref="C7:I7"/>
    <mergeCell ref="B2:I2"/>
    <mergeCell ref="C3:I3"/>
    <mergeCell ref="C4:I4"/>
    <mergeCell ref="C27:I27"/>
    <mergeCell ref="B19:I19"/>
    <mergeCell ref="C16:I16"/>
    <mergeCell ref="C17:I17"/>
    <mergeCell ref="B20:I20"/>
    <mergeCell ref="C23:I23"/>
    <mergeCell ref="C24:I24"/>
    <mergeCell ref="C22:I22"/>
    <mergeCell ref="C42:I42"/>
    <mergeCell ref="C46:I46"/>
    <mergeCell ref="C50:I50"/>
    <mergeCell ref="C51:I51"/>
    <mergeCell ref="C55:I55"/>
    <mergeCell ref="C47:I47"/>
    <mergeCell ref="C69:I69"/>
    <mergeCell ref="C68:I68"/>
    <mergeCell ref="C52:I52"/>
    <mergeCell ref="C53:I53"/>
    <mergeCell ref="C54:I54"/>
    <mergeCell ref="C71:I71"/>
    <mergeCell ref="C72:I72"/>
    <mergeCell ref="B73:I73"/>
    <mergeCell ref="C70:I70"/>
    <mergeCell ref="C48:I48"/>
    <mergeCell ref="B58:I58"/>
    <mergeCell ref="B66:I66"/>
    <mergeCell ref="B67:I67"/>
    <mergeCell ref="C62:I62"/>
    <mergeCell ref="C63:I63"/>
    <mergeCell ref="C64:I64"/>
    <mergeCell ref="C65:I65"/>
    <mergeCell ref="C60:I60"/>
    <mergeCell ref="C61:I61"/>
    <mergeCell ref="C57:I57"/>
    <mergeCell ref="C49:I49"/>
    <mergeCell ref="C28:I28"/>
    <mergeCell ref="C32:I32"/>
    <mergeCell ref="B39:I39"/>
    <mergeCell ref="C40:I40"/>
    <mergeCell ref="C41:I41"/>
    <mergeCell ref="C29:I29"/>
    <mergeCell ref="C30:I30"/>
    <mergeCell ref="C31:I31"/>
    <mergeCell ref="C33:I33"/>
    <mergeCell ref="B34:I34"/>
    <mergeCell ref="C36:I36"/>
    <mergeCell ref="C37:I37"/>
    <mergeCell ref="B35:I35"/>
    <mergeCell ref="C9:I9"/>
    <mergeCell ref="C43:I43"/>
    <mergeCell ref="C44:I44"/>
    <mergeCell ref="C45:I45"/>
    <mergeCell ref="B59:I59"/>
    <mergeCell ref="C15:I15"/>
    <mergeCell ref="C10:I10"/>
    <mergeCell ref="C11:I11"/>
    <mergeCell ref="C12:I12"/>
    <mergeCell ref="C13:I13"/>
    <mergeCell ref="C25:I25"/>
    <mergeCell ref="C18:I18"/>
    <mergeCell ref="B21:I21"/>
    <mergeCell ref="C26:I26"/>
    <mergeCell ref="C14:I14"/>
    <mergeCell ref="C56:I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AM86"/>
  <sheetViews>
    <sheetView topLeftCell="M1" zoomScale="60" zoomScaleNormal="60" workbookViewId="0">
      <pane ySplit="8" topLeftCell="A18" activePane="bottomLeft" state="frozen"/>
      <selection activeCell="A7" sqref="A7"/>
      <selection pane="bottomLeft" activeCell="K19" sqref="K19"/>
    </sheetView>
  </sheetViews>
  <sheetFormatPr baseColWidth="10" defaultColWidth="11.375" defaultRowHeight="14.25"/>
  <cols>
    <col min="1" max="2" width="20.625" style="233" customWidth="1"/>
    <col min="3" max="4" width="16.125" style="233" customWidth="1"/>
    <col min="5" max="5" width="20.625" style="233" customWidth="1"/>
    <col min="6" max="7" width="17" style="233" customWidth="1"/>
    <col min="8" max="8" width="28.25" style="233" customWidth="1"/>
    <col min="9" max="9" width="16.25" style="233" customWidth="1"/>
    <col min="10" max="10" width="20.625" style="233" customWidth="1"/>
    <col min="11" max="11" width="38" style="233" customWidth="1"/>
    <col min="12" max="12" width="20.625" style="233" customWidth="1"/>
    <col min="13" max="13" width="22.75" style="233" customWidth="1"/>
    <col min="14" max="14" width="24.375" style="233" customWidth="1"/>
    <col min="15" max="15" width="17" style="233" customWidth="1"/>
    <col min="16" max="16" width="21.125" style="233" customWidth="1"/>
    <col min="17" max="19" width="21" style="233" customWidth="1"/>
    <col min="20" max="23" width="16" style="235" customWidth="1"/>
    <col min="24" max="24" width="20.375" style="235" customWidth="1"/>
    <col min="25" max="25" width="20.125" style="233" customWidth="1"/>
    <col min="26" max="26" width="18.625" style="235" customWidth="1"/>
    <col min="27" max="27" width="18.625" style="541" customWidth="1"/>
    <col min="28" max="28" width="18.625" style="235" customWidth="1"/>
    <col min="29" max="30" width="19.375" style="235" customWidth="1"/>
    <col min="31" max="31" width="20.125" style="235" customWidth="1"/>
    <col min="32" max="32" width="27.125" style="235" customWidth="1"/>
    <col min="33" max="33" width="32.375" style="235" hidden="1" customWidth="1"/>
    <col min="34" max="34" width="63.25" style="235" customWidth="1"/>
    <col min="35" max="35" width="65.875" style="233" hidden="1" customWidth="1"/>
    <col min="36" max="42" width="20.625" style="233" customWidth="1"/>
    <col min="43" max="16384" width="11.375" style="233"/>
  </cols>
  <sheetData>
    <row r="1" spans="1:35" ht="29.25" hidden="1" customHeight="1">
      <c r="A1" s="676"/>
      <c r="B1" s="676"/>
      <c r="C1" s="677" t="s">
        <v>125</v>
      </c>
      <c r="D1" s="677"/>
      <c r="E1" s="677"/>
      <c r="F1" s="677"/>
      <c r="G1" s="677"/>
      <c r="H1" s="677"/>
      <c r="I1" s="677"/>
      <c r="J1" s="677"/>
      <c r="K1" s="677"/>
      <c r="L1" s="677"/>
      <c r="M1" s="677"/>
      <c r="N1" s="677"/>
      <c r="O1" s="677"/>
      <c r="P1" s="677"/>
      <c r="Q1" s="677"/>
      <c r="R1" s="677"/>
      <c r="S1" s="677"/>
      <c r="T1" s="677"/>
      <c r="U1" s="677"/>
      <c r="V1" s="677"/>
      <c r="W1" s="677"/>
      <c r="X1" s="677"/>
      <c r="Y1" s="677"/>
      <c r="Z1" s="677"/>
      <c r="AA1" s="677"/>
      <c r="AB1" s="677"/>
      <c r="AC1" s="677"/>
      <c r="AD1" s="677"/>
      <c r="AE1" s="677"/>
      <c r="AF1" s="677"/>
      <c r="AG1" s="533" t="s">
        <v>126</v>
      </c>
      <c r="AH1" s="617"/>
    </row>
    <row r="2" spans="1:35" ht="28.5" hidden="1" customHeight="1">
      <c r="A2" s="676"/>
      <c r="B2" s="676"/>
      <c r="C2" s="677" t="s">
        <v>127</v>
      </c>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533" t="s">
        <v>128</v>
      </c>
      <c r="AH2" s="617"/>
    </row>
    <row r="3" spans="1:35" ht="30.75" hidden="1" customHeight="1">
      <c r="A3" s="676"/>
      <c r="B3" s="676"/>
      <c r="C3" s="677" t="s">
        <v>129</v>
      </c>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533" t="s">
        <v>130</v>
      </c>
      <c r="AH3" s="617"/>
    </row>
    <row r="4" spans="1:35" ht="23.25" hidden="1" customHeight="1">
      <c r="A4" s="676"/>
      <c r="B4" s="676"/>
      <c r="C4" s="677" t="s">
        <v>131</v>
      </c>
      <c r="D4" s="677"/>
      <c r="E4" s="677"/>
      <c r="F4" s="677"/>
      <c r="G4" s="677"/>
      <c r="H4" s="677"/>
      <c r="I4" s="677"/>
      <c r="J4" s="677"/>
      <c r="K4" s="677"/>
      <c r="L4" s="677"/>
      <c r="M4" s="677"/>
      <c r="N4" s="677"/>
      <c r="O4" s="677"/>
      <c r="P4" s="677"/>
      <c r="Q4" s="677"/>
      <c r="R4" s="677"/>
      <c r="S4" s="677"/>
      <c r="T4" s="677"/>
      <c r="U4" s="677"/>
      <c r="V4" s="677"/>
      <c r="W4" s="677"/>
      <c r="X4" s="677"/>
      <c r="Y4" s="677"/>
      <c r="Z4" s="677"/>
      <c r="AA4" s="677"/>
      <c r="AB4" s="677"/>
      <c r="AC4" s="677"/>
      <c r="AD4" s="677"/>
      <c r="AE4" s="677"/>
      <c r="AF4" s="677"/>
      <c r="AG4" s="533" t="s">
        <v>132</v>
      </c>
      <c r="AH4" s="617"/>
    </row>
    <row r="5" spans="1:35" ht="35.25" hidden="1" customHeight="1">
      <c r="A5" s="674" t="s">
        <v>133</v>
      </c>
      <c r="B5" s="674"/>
      <c r="C5" s="675" t="s">
        <v>134</v>
      </c>
      <c r="D5" s="675"/>
      <c r="E5" s="675"/>
      <c r="F5" s="675"/>
      <c r="G5" s="675"/>
      <c r="H5" s="675"/>
      <c r="I5" s="675"/>
      <c r="J5" s="675"/>
      <c r="K5" s="675"/>
      <c r="L5" s="675"/>
      <c r="M5" s="675"/>
      <c r="N5" s="675"/>
      <c r="O5" s="675"/>
      <c r="P5" s="675"/>
      <c r="Q5" s="675"/>
      <c r="R5" s="675"/>
      <c r="S5" s="675"/>
      <c r="T5" s="675"/>
      <c r="U5" s="675"/>
      <c r="V5" s="675"/>
      <c r="W5" s="675"/>
      <c r="X5" s="675"/>
      <c r="Y5" s="675"/>
      <c r="Z5" s="675"/>
      <c r="AA5" s="675"/>
      <c r="AB5" s="675"/>
      <c r="AC5" s="675"/>
      <c r="AD5" s="675"/>
      <c r="AE5" s="675"/>
      <c r="AF5" s="675"/>
      <c r="AG5" s="534"/>
      <c r="AH5" s="618"/>
    </row>
    <row r="6" spans="1:35" ht="30" hidden="1" customHeight="1">
      <c r="A6" s="684" t="s">
        <v>135</v>
      </c>
      <c r="B6" s="684"/>
      <c r="C6" s="684"/>
      <c r="D6" s="684"/>
      <c r="E6" s="684"/>
      <c r="F6" s="684"/>
      <c r="G6" s="684"/>
      <c r="H6" s="684"/>
      <c r="I6" s="684"/>
      <c r="J6" s="684"/>
      <c r="K6" s="684"/>
      <c r="L6" s="684"/>
      <c r="M6" s="684"/>
      <c r="N6" s="684"/>
      <c r="O6" s="684"/>
      <c r="P6" s="684"/>
      <c r="Q6" s="684"/>
      <c r="R6" s="684"/>
      <c r="S6" s="684"/>
      <c r="T6" s="684"/>
      <c r="U6" s="684"/>
      <c r="V6" s="684"/>
      <c r="W6" s="684"/>
      <c r="X6" s="684"/>
      <c r="Y6" s="684"/>
      <c r="Z6" s="684"/>
      <c r="AA6" s="684"/>
      <c r="AB6" s="684"/>
      <c r="AC6" s="684"/>
      <c r="AD6" s="684"/>
      <c r="AE6" s="684"/>
      <c r="AF6" s="684"/>
      <c r="AG6" s="684"/>
      <c r="AH6" s="619"/>
    </row>
    <row r="7" spans="1:35" ht="24.75" hidden="1" customHeight="1">
      <c r="A7" s="684" t="s">
        <v>136</v>
      </c>
      <c r="B7" s="684"/>
      <c r="C7" s="684"/>
      <c r="D7" s="684"/>
      <c r="E7" s="684"/>
      <c r="F7" s="684"/>
      <c r="G7" s="684"/>
      <c r="H7" s="684"/>
      <c r="I7" s="684"/>
      <c r="J7" s="684"/>
      <c r="K7" s="684"/>
      <c r="L7" s="684"/>
      <c r="M7" s="684"/>
      <c r="N7" s="684"/>
      <c r="O7" s="684"/>
      <c r="P7" s="684" t="s">
        <v>137</v>
      </c>
      <c r="Q7" s="684"/>
      <c r="R7" s="684"/>
      <c r="S7" s="684"/>
      <c r="T7" s="684" t="s">
        <v>138</v>
      </c>
      <c r="U7" s="684"/>
      <c r="V7" s="684"/>
      <c r="W7" s="684"/>
      <c r="X7" s="684"/>
      <c r="Y7" s="684" t="s">
        <v>139</v>
      </c>
      <c r="Z7" s="684"/>
      <c r="AA7" s="684"/>
      <c r="AB7" s="684"/>
      <c r="AC7" s="684" t="s">
        <v>140</v>
      </c>
      <c r="AD7" s="684"/>
      <c r="AE7" s="684"/>
      <c r="AF7" s="684"/>
      <c r="AG7" s="684"/>
      <c r="AH7" s="619"/>
    </row>
    <row r="8" spans="1:35" ht="84.75" customHeight="1">
      <c r="A8" s="24" t="s">
        <v>2</v>
      </c>
      <c r="B8" s="24" t="s">
        <v>4</v>
      </c>
      <c r="C8" s="24" t="s">
        <v>141</v>
      </c>
      <c r="D8" s="24" t="s">
        <v>142</v>
      </c>
      <c r="E8" s="24" t="s">
        <v>143</v>
      </c>
      <c r="F8" s="24" t="s">
        <v>144</v>
      </c>
      <c r="G8" s="24" t="s">
        <v>14</v>
      </c>
      <c r="H8" s="24" t="s">
        <v>16</v>
      </c>
      <c r="I8" s="24" t="s">
        <v>18</v>
      </c>
      <c r="J8" s="25" t="s">
        <v>145</v>
      </c>
      <c r="K8" s="24" t="s">
        <v>146</v>
      </c>
      <c r="L8" s="24" t="s">
        <v>147</v>
      </c>
      <c r="M8" s="24" t="s">
        <v>148</v>
      </c>
      <c r="N8" s="24" t="s">
        <v>28</v>
      </c>
      <c r="O8" s="24" t="s">
        <v>30</v>
      </c>
      <c r="P8" s="24" t="s">
        <v>149</v>
      </c>
      <c r="Q8" s="24" t="s">
        <v>150</v>
      </c>
      <c r="R8" s="24" t="s">
        <v>151</v>
      </c>
      <c r="S8" s="24" t="s">
        <v>152</v>
      </c>
      <c r="T8" s="410" t="s">
        <v>153</v>
      </c>
      <c r="U8" s="410" t="s">
        <v>154</v>
      </c>
      <c r="V8" s="2" t="s">
        <v>155</v>
      </c>
      <c r="W8" s="2" t="s">
        <v>156</v>
      </c>
      <c r="X8" s="410" t="s">
        <v>157</v>
      </c>
      <c r="Y8" s="409" t="s">
        <v>158</v>
      </c>
      <c r="Z8" s="409" t="s">
        <v>159</v>
      </c>
      <c r="AA8" s="408" t="s">
        <v>160</v>
      </c>
      <c r="AB8" s="409" t="s">
        <v>161</v>
      </c>
      <c r="AC8" s="414" t="s">
        <v>162</v>
      </c>
      <c r="AD8" s="414" t="s">
        <v>163</v>
      </c>
      <c r="AE8" s="414" t="s">
        <v>164</v>
      </c>
      <c r="AF8" s="414" t="s">
        <v>165</v>
      </c>
      <c r="AG8" s="609" t="s">
        <v>166</v>
      </c>
      <c r="AH8" s="640" t="s">
        <v>166</v>
      </c>
    </row>
    <row r="9" spans="1:35" ht="60" customHeight="1">
      <c r="A9" s="29" t="s">
        <v>167</v>
      </c>
      <c r="B9" s="37" t="s">
        <v>168</v>
      </c>
      <c r="C9" s="26" t="s">
        <v>169</v>
      </c>
      <c r="D9" s="26" t="s">
        <v>170</v>
      </c>
      <c r="E9" s="29" t="s">
        <v>171</v>
      </c>
      <c r="F9" s="45" t="s">
        <v>172</v>
      </c>
      <c r="G9" s="38" t="s">
        <v>173</v>
      </c>
      <c r="H9" s="29" t="s">
        <v>174</v>
      </c>
      <c r="I9" s="26" t="s">
        <v>175</v>
      </c>
      <c r="J9" s="29" t="s">
        <v>176</v>
      </c>
      <c r="K9" s="29" t="s">
        <v>177</v>
      </c>
      <c r="L9" s="88">
        <v>0.1</v>
      </c>
      <c r="M9" s="26" t="s">
        <v>178</v>
      </c>
      <c r="N9" s="29" t="s">
        <v>179</v>
      </c>
      <c r="O9" s="26">
        <v>1</v>
      </c>
      <c r="P9" s="26"/>
      <c r="Q9" s="163">
        <v>0.3</v>
      </c>
      <c r="R9" s="162">
        <v>0.5</v>
      </c>
      <c r="S9" s="162">
        <v>0.2</v>
      </c>
      <c r="T9" s="35">
        <v>0</v>
      </c>
      <c r="U9" s="543">
        <f>+Y9+Z9+AA9</f>
        <v>0.1</v>
      </c>
      <c r="V9" s="35"/>
      <c r="W9" s="35"/>
      <c r="X9" s="35">
        <f>+T9+U9+V9+W9</f>
        <v>0.1</v>
      </c>
      <c r="Y9" s="176">
        <v>0.1</v>
      </c>
      <c r="Z9" s="177">
        <v>0</v>
      </c>
      <c r="AA9" s="540">
        <v>0</v>
      </c>
      <c r="AB9" s="177"/>
      <c r="AC9" s="174">
        <f>(U9/Q9)*L9</f>
        <v>3.333333333333334E-2</v>
      </c>
      <c r="AD9" s="174">
        <f t="shared" ref="AD9:AD14" si="0">(X9/O9)*L9</f>
        <v>1.0000000000000002E-2</v>
      </c>
      <c r="AE9" s="174">
        <f>U9/Q9</f>
        <v>0.33333333333333337</v>
      </c>
      <c r="AF9" s="174">
        <f>X9/O9</f>
        <v>0.1</v>
      </c>
      <c r="AG9" s="610"/>
      <c r="AH9" s="621" t="s">
        <v>1715</v>
      </c>
    </row>
    <row r="10" spans="1:35" ht="60" customHeight="1">
      <c r="A10" s="29" t="s">
        <v>167</v>
      </c>
      <c r="B10" s="37" t="s">
        <v>168</v>
      </c>
      <c r="C10" s="26" t="s">
        <v>169</v>
      </c>
      <c r="D10" s="26" t="s">
        <v>170</v>
      </c>
      <c r="E10" s="29" t="s">
        <v>171</v>
      </c>
      <c r="F10" s="45" t="s">
        <v>172</v>
      </c>
      <c r="G10" s="38" t="s">
        <v>180</v>
      </c>
      <c r="H10" s="29" t="s">
        <v>181</v>
      </c>
      <c r="I10" s="237" t="s">
        <v>182</v>
      </c>
      <c r="J10" s="29" t="s">
        <v>176</v>
      </c>
      <c r="K10" s="29" t="s">
        <v>183</v>
      </c>
      <c r="L10" s="88">
        <v>0.1</v>
      </c>
      <c r="M10" s="26" t="s">
        <v>178</v>
      </c>
      <c r="N10" s="29" t="s">
        <v>184</v>
      </c>
      <c r="O10" s="26">
        <v>60</v>
      </c>
      <c r="P10" s="26"/>
      <c r="Q10" s="30">
        <v>17</v>
      </c>
      <c r="R10" s="157">
        <v>21</v>
      </c>
      <c r="S10" s="157">
        <v>21</v>
      </c>
      <c r="T10" s="30">
        <v>1</v>
      </c>
      <c r="U10" s="411">
        <f>+Y10+Z10+AA10</f>
        <v>0</v>
      </c>
      <c r="V10" s="30"/>
      <c r="W10" s="30"/>
      <c r="X10" s="30">
        <f>+T10+U10+V10+W10</f>
        <v>1</v>
      </c>
      <c r="Y10" s="177">
        <v>0</v>
      </c>
      <c r="Z10" s="177">
        <v>0</v>
      </c>
      <c r="AA10" s="540">
        <v>0</v>
      </c>
      <c r="AB10" s="177"/>
      <c r="AC10" s="174">
        <f t="shared" ref="AC10:AC16" si="1">(U10/Q10)*L10</f>
        <v>0</v>
      </c>
      <c r="AD10" s="174">
        <f t="shared" si="0"/>
        <v>1.6666666666666668E-3</v>
      </c>
      <c r="AE10" s="174">
        <f t="shared" ref="AE10:AE40" si="2">U10/Q10</f>
        <v>0</v>
      </c>
      <c r="AF10" s="174">
        <f t="shared" ref="AF10:AF14" si="3">X10/O10</f>
        <v>1.6666666666666666E-2</v>
      </c>
      <c r="AG10" s="157"/>
      <c r="AH10" s="621" t="s">
        <v>1716</v>
      </c>
    </row>
    <row r="11" spans="1:35" ht="60" customHeight="1">
      <c r="A11" s="29" t="s">
        <v>167</v>
      </c>
      <c r="B11" s="37" t="s">
        <v>185</v>
      </c>
      <c r="C11" s="26" t="s">
        <v>169</v>
      </c>
      <c r="D11" s="26" t="s">
        <v>170</v>
      </c>
      <c r="E11" s="29" t="s">
        <v>171</v>
      </c>
      <c r="F11" s="45" t="s">
        <v>172</v>
      </c>
      <c r="G11" s="38" t="s">
        <v>186</v>
      </c>
      <c r="H11" s="29" t="s">
        <v>187</v>
      </c>
      <c r="I11" s="237" t="s">
        <v>182</v>
      </c>
      <c r="J11" s="29" t="s">
        <v>176</v>
      </c>
      <c r="K11" s="29" t="s">
        <v>188</v>
      </c>
      <c r="L11" s="88">
        <v>0.2</v>
      </c>
      <c r="M11" s="26" t="s">
        <v>189</v>
      </c>
      <c r="N11" s="29" t="s">
        <v>190</v>
      </c>
      <c r="O11" s="26">
        <v>5</v>
      </c>
      <c r="P11" s="26"/>
      <c r="Q11" s="30">
        <v>1</v>
      </c>
      <c r="R11" s="158">
        <v>2</v>
      </c>
      <c r="S11" s="158">
        <v>1</v>
      </c>
      <c r="T11" s="30">
        <v>1</v>
      </c>
      <c r="U11" s="411">
        <f t="shared" ref="U11:U14" si="4">+Y11+Z11+AA11</f>
        <v>0.52</v>
      </c>
      <c r="V11" s="30"/>
      <c r="W11" s="30"/>
      <c r="X11" s="30">
        <f t="shared" ref="X11:X14" si="5">+T11+U11+V11+W11</f>
        <v>1.52</v>
      </c>
      <c r="Y11" s="177">
        <v>0</v>
      </c>
      <c r="Z11" s="177">
        <v>0.4</v>
      </c>
      <c r="AA11" s="540">
        <v>0.12</v>
      </c>
      <c r="AB11" s="177"/>
      <c r="AC11" s="174">
        <f t="shared" si="1"/>
        <v>0.10400000000000001</v>
      </c>
      <c r="AD11" s="174">
        <f t="shared" si="0"/>
        <v>6.08E-2</v>
      </c>
      <c r="AE11" s="174">
        <f t="shared" si="2"/>
        <v>0.52</v>
      </c>
      <c r="AF11" s="174">
        <f t="shared" si="3"/>
        <v>0.30399999999999999</v>
      </c>
      <c r="AG11" s="610"/>
      <c r="AH11" s="621" t="s">
        <v>1717</v>
      </c>
    </row>
    <row r="12" spans="1:35" ht="60" customHeight="1">
      <c r="A12" s="29" t="s">
        <v>167</v>
      </c>
      <c r="B12" s="37" t="s">
        <v>168</v>
      </c>
      <c r="C12" s="26" t="s">
        <v>169</v>
      </c>
      <c r="D12" s="26" t="s">
        <v>170</v>
      </c>
      <c r="E12" s="29" t="s">
        <v>171</v>
      </c>
      <c r="F12" s="45" t="s">
        <v>172</v>
      </c>
      <c r="G12" s="38" t="s">
        <v>191</v>
      </c>
      <c r="H12" s="29" t="s">
        <v>192</v>
      </c>
      <c r="I12" s="237" t="s">
        <v>182</v>
      </c>
      <c r="J12" s="29" t="s">
        <v>176</v>
      </c>
      <c r="K12" s="29" t="s">
        <v>193</v>
      </c>
      <c r="L12" s="88">
        <v>0.3</v>
      </c>
      <c r="M12" s="26" t="s">
        <v>189</v>
      </c>
      <c r="N12" s="29" t="s">
        <v>194</v>
      </c>
      <c r="O12" s="26">
        <v>15</v>
      </c>
      <c r="P12" s="26"/>
      <c r="Q12" s="30">
        <v>4</v>
      </c>
      <c r="R12" s="159">
        <v>5</v>
      </c>
      <c r="S12" s="159">
        <v>5</v>
      </c>
      <c r="T12" s="30">
        <v>1</v>
      </c>
      <c r="U12" s="411">
        <f t="shared" si="4"/>
        <v>5</v>
      </c>
      <c r="V12" s="30"/>
      <c r="W12" s="30"/>
      <c r="X12" s="30">
        <f t="shared" si="5"/>
        <v>6</v>
      </c>
      <c r="Y12" s="177">
        <v>1</v>
      </c>
      <c r="Z12" s="177">
        <v>1</v>
      </c>
      <c r="AA12" s="540">
        <v>3</v>
      </c>
      <c r="AB12" s="177"/>
      <c r="AC12" s="174">
        <v>0.3</v>
      </c>
      <c r="AD12" s="174">
        <f t="shared" si="0"/>
        <v>0.12</v>
      </c>
      <c r="AE12" s="174">
        <v>1</v>
      </c>
      <c r="AF12" s="174">
        <f t="shared" si="3"/>
        <v>0.4</v>
      </c>
      <c r="AG12" s="611"/>
      <c r="AH12" s="622" t="s">
        <v>1719</v>
      </c>
    </row>
    <row r="13" spans="1:35" ht="60" customHeight="1">
      <c r="A13" s="29" t="s">
        <v>167</v>
      </c>
      <c r="B13" s="37" t="s">
        <v>168</v>
      </c>
      <c r="C13" s="26" t="s">
        <v>169</v>
      </c>
      <c r="D13" s="26" t="s">
        <v>170</v>
      </c>
      <c r="E13" s="29" t="s">
        <v>171</v>
      </c>
      <c r="F13" s="45" t="s">
        <v>172</v>
      </c>
      <c r="G13" s="38" t="s">
        <v>195</v>
      </c>
      <c r="H13" s="29" t="s">
        <v>196</v>
      </c>
      <c r="I13" s="237" t="s">
        <v>182</v>
      </c>
      <c r="J13" s="29" t="s">
        <v>176</v>
      </c>
      <c r="K13" s="29" t="s">
        <v>197</v>
      </c>
      <c r="L13" s="88">
        <v>0.2</v>
      </c>
      <c r="M13" s="26" t="s">
        <v>189</v>
      </c>
      <c r="N13" s="29" t="s">
        <v>194</v>
      </c>
      <c r="O13" s="26">
        <v>80</v>
      </c>
      <c r="P13" s="26"/>
      <c r="Q13" s="30">
        <v>22</v>
      </c>
      <c r="R13" s="160">
        <v>26</v>
      </c>
      <c r="S13" s="160">
        <v>24</v>
      </c>
      <c r="T13" s="30">
        <v>10</v>
      </c>
      <c r="U13" s="411">
        <f t="shared" si="4"/>
        <v>31</v>
      </c>
      <c r="V13" s="30"/>
      <c r="W13" s="30"/>
      <c r="X13" s="30">
        <f t="shared" si="5"/>
        <v>41</v>
      </c>
      <c r="Y13" s="287">
        <v>10</v>
      </c>
      <c r="Z13" s="177">
        <v>0</v>
      </c>
      <c r="AA13" s="540">
        <v>21</v>
      </c>
      <c r="AB13" s="177"/>
      <c r="AC13" s="174">
        <v>0.2</v>
      </c>
      <c r="AD13" s="174">
        <f t="shared" si="0"/>
        <v>0.10249999999999999</v>
      </c>
      <c r="AE13" s="174">
        <v>1</v>
      </c>
      <c r="AF13" s="174">
        <f t="shared" si="3"/>
        <v>0.51249999999999996</v>
      </c>
      <c r="AG13" s="29"/>
      <c r="AH13" s="626" t="s">
        <v>1720</v>
      </c>
    </row>
    <row r="14" spans="1:35" ht="60" customHeight="1">
      <c r="A14" s="29" t="s">
        <v>167</v>
      </c>
      <c r="B14" s="37" t="s">
        <v>168</v>
      </c>
      <c r="C14" s="26" t="s">
        <v>169</v>
      </c>
      <c r="D14" s="26" t="s">
        <v>170</v>
      </c>
      <c r="E14" s="29" t="s">
        <v>171</v>
      </c>
      <c r="F14" s="45" t="s">
        <v>172</v>
      </c>
      <c r="G14" s="38" t="s">
        <v>198</v>
      </c>
      <c r="H14" s="29" t="s">
        <v>199</v>
      </c>
      <c r="I14" s="237" t="s">
        <v>182</v>
      </c>
      <c r="J14" s="29" t="s">
        <v>176</v>
      </c>
      <c r="K14" s="29" t="s">
        <v>200</v>
      </c>
      <c r="L14" s="88">
        <v>0.1</v>
      </c>
      <c r="M14" s="26" t="s">
        <v>189</v>
      </c>
      <c r="N14" s="29" t="s">
        <v>201</v>
      </c>
      <c r="O14" s="26">
        <v>1000</v>
      </c>
      <c r="P14" s="26"/>
      <c r="Q14" s="30">
        <v>255</v>
      </c>
      <c r="R14" s="161">
        <v>353</v>
      </c>
      <c r="S14" s="161">
        <v>303</v>
      </c>
      <c r="T14" s="30">
        <v>89</v>
      </c>
      <c r="U14" s="411">
        <f t="shared" si="4"/>
        <v>203</v>
      </c>
      <c r="V14" s="30"/>
      <c r="W14" s="30"/>
      <c r="X14" s="30">
        <f t="shared" si="5"/>
        <v>292</v>
      </c>
      <c r="Y14" s="177">
        <v>111</v>
      </c>
      <c r="Z14" s="177">
        <v>75</v>
      </c>
      <c r="AA14" s="540">
        <v>17</v>
      </c>
      <c r="AB14" s="177"/>
      <c r="AC14" s="174">
        <f t="shared" si="1"/>
        <v>7.9607843137254899E-2</v>
      </c>
      <c r="AD14" s="174">
        <f t="shared" si="0"/>
        <v>2.92E-2</v>
      </c>
      <c r="AE14" s="174">
        <f t="shared" si="2"/>
        <v>0.79607843137254897</v>
      </c>
      <c r="AF14" s="174">
        <f t="shared" si="3"/>
        <v>0.29199999999999998</v>
      </c>
      <c r="AG14" s="214"/>
      <c r="AH14" s="623" t="s">
        <v>1723</v>
      </c>
    </row>
    <row r="15" spans="1:35" ht="60" customHeight="1">
      <c r="A15" s="373"/>
      <c r="B15" s="374"/>
      <c r="C15" s="374"/>
      <c r="D15" s="374"/>
      <c r="E15" s="372"/>
      <c r="F15" s="681" t="s">
        <v>202</v>
      </c>
      <c r="G15" s="682"/>
      <c r="H15" s="682"/>
      <c r="I15" s="682"/>
      <c r="J15" s="682"/>
      <c r="K15" s="682"/>
      <c r="L15" s="682"/>
      <c r="M15" s="682"/>
      <c r="N15" s="682"/>
      <c r="O15" s="682"/>
      <c r="P15" s="682"/>
      <c r="Q15" s="682"/>
      <c r="R15" s="682"/>
      <c r="S15" s="682"/>
      <c r="T15" s="682"/>
      <c r="U15" s="682"/>
      <c r="V15" s="682"/>
      <c r="W15" s="682"/>
      <c r="X15" s="682"/>
      <c r="Y15" s="682"/>
      <c r="Z15" s="682"/>
      <c r="AA15" s="682"/>
      <c r="AB15" s="683"/>
      <c r="AC15" s="175">
        <f>SUM(AC9:AC14)</f>
        <v>0.71694117647058819</v>
      </c>
      <c r="AD15" s="175">
        <f>SUM(AD9:AD14)</f>
        <v>0.32416666666666666</v>
      </c>
      <c r="AE15" s="175">
        <f>AVERAGE(AE9:AE14)</f>
        <v>0.6082352941176471</v>
      </c>
      <c r="AF15" s="175">
        <f>AVERAGE(AF9:AF14)</f>
        <v>0.27086111111111111</v>
      </c>
      <c r="AG15" s="161"/>
      <c r="AH15" s="631"/>
    </row>
    <row r="16" spans="1:35" s="235" customFormat="1" ht="60" customHeight="1">
      <c r="A16" s="29" t="s">
        <v>167</v>
      </c>
      <c r="B16" s="28" t="s">
        <v>203</v>
      </c>
      <c r="C16" s="26" t="s">
        <v>169</v>
      </c>
      <c r="D16" s="26" t="s">
        <v>170</v>
      </c>
      <c r="E16" s="29" t="s">
        <v>204</v>
      </c>
      <c r="F16" s="52" t="s">
        <v>205</v>
      </c>
      <c r="G16" s="39" t="s">
        <v>180</v>
      </c>
      <c r="H16" s="29" t="s">
        <v>206</v>
      </c>
      <c r="I16" s="26" t="s">
        <v>175</v>
      </c>
      <c r="J16" s="29" t="s">
        <v>207</v>
      </c>
      <c r="K16" s="29" t="s">
        <v>208</v>
      </c>
      <c r="L16" s="118">
        <v>0.6</v>
      </c>
      <c r="M16" s="26" t="s">
        <v>178</v>
      </c>
      <c r="N16" s="29" t="s">
        <v>209</v>
      </c>
      <c r="O16" s="26">
        <v>40</v>
      </c>
      <c r="P16" s="26"/>
      <c r="Q16" s="287">
        <v>10</v>
      </c>
      <c r="R16" s="29">
        <v>10</v>
      </c>
      <c r="S16" s="29">
        <v>5</v>
      </c>
      <c r="T16" s="32">
        <v>15</v>
      </c>
      <c r="U16" s="178">
        <f>+Y16+Z16+AA16</f>
        <v>10</v>
      </c>
      <c r="V16" s="32"/>
      <c r="W16" s="32"/>
      <c r="X16" s="32">
        <f>+T16+U16+V16+W16</f>
        <v>25</v>
      </c>
      <c r="Y16" s="287">
        <v>10</v>
      </c>
      <c r="Z16" s="399">
        <v>0</v>
      </c>
      <c r="AA16" s="544">
        <v>0</v>
      </c>
      <c r="AB16" s="399"/>
      <c r="AC16" s="174">
        <f t="shared" si="1"/>
        <v>0.6</v>
      </c>
      <c r="AD16" s="174">
        <f>(X16/O16)*L16</f>
        <v>0.375</v>
      </c>
      <c r="AE16" s="174">
        <f t="shared" si="2"/>
        <v>1</v>
      </c>
      <c r="AF16" s="174">
        <f t="shared" ref="AF16:AF17" si="6">X16/O16</f>
        <v>0.625</v>
      </c>
      <c r="AG16" s="612" t="s">
        <v>210</v>
      </c>
      <c r="AH16" s="624" t="s">
        <v>210</v>
      </c>
      <c r="AI16" s="234" t="s">
        <v>211</v>
      </c>
    </row>
    <row r="17" spans="1:39" ht="60" customHeight="1">
      <c r="A17" s="41" t="s">
        <v>167</v>
      </c>
      <c r="B17" s="46" t="s">
        <v>203</v>
      </c>
      <c r="C17" s="49" t="s">
        <v>169</v>
      </c>
      <c r="D17" s="49" t="s">
        <v>170</v>
      </c>
      <c r="E17" s="41" t="s">
        <v>204</v>
      </c>
      <c r="F17" s="52" t="s">
        <v>205</v>
      </c>
      <c r="G17" s="100" t="s">
        <v>186</v>
      </c>
      <c r="H17" s="41" t="s">
        <v>212</v>
      </c>
      <c r="I17" s="49" t="s">
        <v>175</v>
      </c>
      <c r="J17" s="41" t="s">
        <v>213</v>
      </c>
      <c r="K17" s="41" t="s">
        <v>214</v>
      </c>
      <c r="L17" s="88">
        <v>0.4</v>
      </c>
      <c r="M17" s="49" t="s">
        <v>178</v>
      </c>
      <c r="N17" s="41" t="s">
        <v>215</v>
      </c>
      <c r="O17" s="49">
        <v>105</v>
      </c>
      <c r="P17" s="49"/>
      <c r="Q17" s="32">
        <v>25</v>
      </c>
      <c r="R17" s="41">
        <v>80</v>
      </c>
      <c r="S17" s="41">
        <v>105</v>
      </c>
      <c r="T17" s="32">
        <v>10</v>
      </c>
      <c r="U17" s="178">
        <f>+Y17+Z17+AA17</f>
        <v>45</v>
      </c>
      <c r="V17" s="32"/>
      <c r="W17" s="32"/>
      <c r="X17" s="32">
        <f>+T17+U17+V17+W17</f>
        <v>55</v>
      </c>
      <c r="Y17" s="178">
        <v>20</v>
      </c>
      <c r="Z17" s="400">
        <v>6</v>
      </c>
      <c r="AA17" s="545">
        <v>19</v>
      </c>
      <c r="AB17" s="400"/>
      <c r="AC17" s="239">
        <v>0.4</v>
      </c>
      <c r="AD17" s="174">
        <f>(X17/O17)*L17</f>
        <v>0.20952380952380956</v>
      </c>
      <c r="AE17" s="239">
        <v>1</v>
      </c>
      <c r="AF17" s="174">
        <f t="shared" si="6"/>
        <v>0.52380952380952384</v>
      </c>
      <c r="AG17" s="613" t="s">
        <v>216</v>
      </c>
      <c r="AH17" s="625" t="s">
        <v>1849</v>
      </c>
    </row>
    <row r="18" spans="1:39" ht="60" customHeight="1">
      <c r="A18" s="26"/>
      <c r="B18" s="678" t="s">
        <v>217</v>
      </c>
      <c r="C18" s="679"/>
      <c r="D18" s="679"/>
      <c r="E18" s="679"/>
      <c r="F18" s="679"/>
      <c r="G18" s="679"/>
      <c r="H18" s="679"/>
      <c r="I18" s="679"/>
      <c r="J18" s="679"/>
      <c r="K18" s="679"/>
      <c r="L18" s="679"/>
      <c r="M18" s="679"/>
      <c r="N18" s="679"/>
      <c r="O18" s="679"/>
      <c r="P18" s="679"/>
      <c r="Q18" s="679"/>
      <c r="R18" s="679"/>
      <c r="S18" s="679"/>
      <c r="T18" s="679"/>
      <c r="U18" s="679"/>
      <c r="V18" s="679"/>
      <c r="W18" s="679"/>
      <c r="X18" s="679"/>
      <c r="Y18" s="679"/>
      <c r="Z18" s="679"/>
      <c r="AA18" s="679"/>
      <c r="AB18" s="679"/>
      <c r="AC18" s="338">
        <f>+AC16+AC17</f>
        <v>1</v>
      </c>
      <c r="AD18" s="338">
        <f>+AD16+AD17</f>
        <v>0.58452380952380956</v>
      </c>
      <c r="AE18" s="338">
        <f>AVERAGE(AE16:AE17)</f>
        <v>1</v>
      </c>
      <c r="AF18" s="179">
        <f>AVERAGE(AF16:AF17)</f>
        <v>0.57440476190476186</v>
      </c>
      <c r="AG18" s="29"/>
      <c r="AH18" s="631"/>
    </row>
    <row r="19" spans="1:39" ht="60" customHeight="1">
      <c r="A19" s="41" t="s">
        <v>167</v>
      </c>
      <c r="B19" s="46" t="s">
        <v>203</v>
      </c>
      <c r="C19" s="49" t="s">
        <v>169</v>
      </c>
      <c r="D19" s="49" t="s">
        <v>170</v>
      </c>
      <c r="E19" s="41" t="s">
        <v>218</v>
      </c>
      <c r="F19" s="73" t="s">
        <v>219</v>
      </c>
      <c r="G19" s="100" t="s">
        <v>186</v>
      </c>
      <c r="H19" s="41" t="s">
        <v>220</v>
      </c>
      <c r="I19" s="49" t="s">
        <v>175</v>
      </c>
      <c r="J19" s="41" t="s">
        <v>221</v>
      </c>
      <c r="K19" s="41" t="s">
        <v>222</v>
      </c>
      <c r="L19" s="88">
        <v>0.1</v>
      </c>
      <c r="M19" s="49" t="s">
        <v>178</v>
      </c>
      <c r="N19" s="41" t="s">
        <v>223</v>
      </c>
      <c r="O19" s="49">
        <v>2390</v>
      </c>
      <c r="P19" s="49"/>
      <c r="Q19" s="240">
        <v>585</v>
      </c>
      <c r="R19" s="49">
        <v>878</v>
      </c>
      <c r="S19" s="49">
        <v>927</v>
      </c>
      <c r="T19" s="30">
        <v>0</v>
      </c>
      <c r="U19" s="180">
        <f>+Y19+Z19+AA19+AB19</f>
        <v>0</v>
      </c>
      <c r="V19" s="30"/>
      <c r="W19" s="30"/>
      <c r="X19" s="30">
        <f>+T19+U19+V19+W19</f>
        <v>0</v>
      </c>
      <c r="Y19" s="180">
        <v>0</v>
      </c>
      <c r="Z19" s="399">
        <v>0</v>
      </c>
      <c r="AA19" s="544">
        <v>0</v>
      </c>
      <c r="AB19" s="399"/>
      <c r="AC19" s="174">
        <f t="shared" ref="AC19:AC21" si="7">(U19/Q19)*L19</f>
        <v>0</v>
      </c>
      <c r="AD19" s="174">
        <f>(X19/O19)*L19</f>
        <v>0</v>
      </c>
      <c r="AE19" s="174">
        <f t="shared" si="2"/>
        <v>0</v>
      </c>
      <c r="AF19" s="174">
        <f>X19/O19</f>
        <v>0</v>
      </c>
      <c r="AG19" s="26"/>
      <c r="AH19" s="623" t="s">
        <v>1850</v>
      </c>
    </row>
    <row r="20" spans="1:39" s="235" customFormat="1" ht="60" customHeight="1">
      <c r="A20" s="29" t="s">
        <v>167</v>
      </c>
      <c r="B20" s="28" t="s">
        <v>203</v>
      </c>
      <c r="C20" s="26" t="s">
        <v>169</v>
      </c>
      <c r="D20" s="26" t="s">
        <v>170</v>
      </c>
      <c r="E20" s="29" t="s">
        <v>218</v>
      </c>
      <c r="F20" s="73" t="s">
        <v>219</v>
      </c>
      <c r="G20" s="39" t="s">
        <v>191</v>
      </c>
      <c r="H20" s="29" t="s">
        <v>224</v>
      </c>
      <c r="I20" s="26" t="s">
        <v>175</v>
      </c>
      <c r="J20" s="29" t="s">
        <v>225</v>
      </c>
      <c r="K20" s="29" t="s">
        <v>226</v>
      </c>
      <c r="L20" s="118">
        <v>0.4</v>
      </c>
      <c r="M20" s="26" t="s">
        <v>178</v>
      </c>
      <c r="N20" s="29" t="s">
        <v>227</v>
      </c>
      <c r="O20" s="26">
        <v>425948</v>
      </c>
      <c r="P20" s="26"/>
      <c r="Q20" s="30">
        <v>106487</v>
      </c>
      <c r="R20" s="26">
        <v>106487</v>
      </c>
      <c r="S20" s="26">
        <v>106487</v>
      </c>
      <c r="T20" s="30">
        <v>100207</v>
      </c>
      <c r="U20" s="180">
        <f>+Z20</f>
        <v>106414</v>
      </c>
      <c r="V20" s="30"/>
      <c r="W20" s="30"/>
      <c r="X20" s="30">
        <f>+T20+U20+V20+W20</f>
        <v>206621</v>
      </c>
      <c r="Y20" s="180">
        <v>101017</v>
      </c>
      <c r="Z20" s="401">
        <v>106414</v>
      </c>
      <c r="AA20" s="547">
        <v>106487</v>
      </c>
      <c r="AB20" s="401"/>
      <c r="AC20" s="173">
        <f>AE20*L20</f>
        <v>0.30000000000000004</v>
      </c>
      <c r="AD20" s="174">
        <f>(X20/O20)*L20</f>
        <v>0.19403401354155908</v>
      </c>
      <c r="AE20" s="173">
        <f>+(AA20/Q20)*0.75</f>
        <v>0.75</v>
      </c>
      <c r="AF20" s="285">
        <v>0.41699999999999998</v>
      </c>
      <c r="AG20" s="26"/>
      <c r="AH20" s="623" t="s">
        <v>1851</v>
      </c>
    </row>
    <row r="21" spans="1:39" ht="60" customHeight="1">
      <c r="A21" s="29" t="s">
        <v>167</v>
      </c>
      <c r="B21" s="28" t="s">
        <v>203</v>
      </c>
      <c r="C21" s="26" t="s">
        <v>169</v>
      </c>
      <c r="D21" s="26" t="s">
        <v>170</v>
      </c>
      <c r="E21" s="29" t="s">
        <v>218</v>
      </c>
      <c r="F21" s="73" t="s">
        <v>219</v>
      </c>
      <c r="G21" s="39" t="s">
        <v>195</v>
      </c>
      <c r="H21" s="29" t="s">
        <v>228</v>
      </c>
      <c r="I21" s="26" t="s">
        <v>175</v>
      </c>
      <c r="J21" s="29" t="s">
        <v>229</v>
      </c>
      <c r="K21" s="29" t="s">
        <v>230</v>
      </c>
      <c r="L21" s="88">
        <v>0.2</v>
      </c>
      <c r="M21" s="26" t="s">
        <v>178</v>
      </c>
      <c r="N21" s="29" t="s">
        <v>231</v>
      </c>
      <c r="O21" s="26">
        <v>22000</v>
      </c>
      <c r="P21" s="26"/>
      <c r="Q21" s="30">
        <v>5500</v>
      </c>
      <c r="R21" s="26">
        <v>5500</v>
      </c>
      <c r="S21" s="26">
        <v>5500</v>
      </c>
      <c r="T21" s="30">
        <v>5011</v>
      </c>
      <c r="U21" s="180">
        <f>+Y21+Z21+AA21+AB21</f>
        <v>2887</v>
      </c>
      <c r="V21" s="30"/>
      <c r="W21" s="30"/>
      <c r="X21" s="30">
        <f t="shared" ref="X21:X23" si="8">+T21+U21+V21+W21</f>
        <v>7898</v>
      </c>
      <c r="Y21" s="180">
        <v>1787</v>
      </c>
      <c r="Z21" s="401">
        <v>1100</v>
      </c>
      <c r="AA21" s="547">
        <v>0</v>
      </c>
      <c r="AB21" s="401"/>
      <c r="AC21" s="174">
        <f t="shared" si="7"/>
        <v>0.10498181818181818</v>
      </c>
      <c r="AD21" s="174">
        <f>(X21/O21)*L21</f>
        <v>7.1800000000000003E-2</v>
      </c>
      <c r="AE21" s="174">
        <f t="shared" si="2"/>
        <v>0.52490909090909088</v>
      </c>
      <c r="AF21" s="174">
        <f>X21/O21</f>
        <v>0.35899999999999999</v>
      </c>
      <c r="AG21" s="26"/>
      <c r="AH21" s="627" t="s">
        <v>1746</v>
      </c>
      <c r="AI21" s="284"/>
    </row>
    <row r="22" spans="1:39" s="235" customFormat="1" ht="60" customHeight="1">
      <c r="A22" s="29" t="s">
        <v>167</v>
      </c>
      <c r="B22" s="28" t="s">
        <v>203</v>
      </c>
      <c r="C22" s="26" t="s">
        <v>169</v>
      </c>
      <c r="D22" s="26" t="s">
        <v>170</v>
      </c>
      <c r="E22" s="29" t="s">
        <v>218</v>
      </c>
      <c r="F22" s="73" t="s">
        <v>219</v>
      </c>
      <c r="G22" s="39" t="s">
        <v>198</v>
      </c>
      <c r="H22" s="29" t="s">
        <v>232</v>
      </c>
      <c r="I22" s="26" t="s">
        <v>175</v>
      </c>
      <c r="J22" s="29" t="s">
        <v>233</v>
      </c>
      <c r="K22" s="58" t="s">
        <v>234</v>
      </c>
      <c r="L22" s="118">
        <v>0.25</v>
      </c>
      <c r="M22" s="26" t="s">
        <v>178</v>
      </c>
      <c r="N22" s="29" t="s">
        <v>235</v>
      </c>
      <c r="O22" s="81">
        <v>40000</v>
      </c>
      <c r="P22" s="26"/>
      <c r="Q22" s="30">
        <v>10000</v>
      </c>
      <c r="R22" s="26">
        <v>10000</v>
      </c>
      <c r="S22" s="26">
        <v>10000</v>
      </c>
      <c r="T22" s="30">
        <v>11786</v>
      </c>
      <c r="U22" s="180">
        <f>+Y22+Z22+AA22+AB22</f>
        <v>9525</v>
      </c>
      <c r="V22" s="30"/>
      <c r="W22" s="30"/>
      <c r="X22" s="30">
        <f t="shared" si="8"/>
        <v>21311</v>
      </c>
      <c r="Y22" s="180">
        <v>6000</v>
      </c>
      <c r="Z22" s="401">
        <v>1400</v>
      </c>
      <c r="AA22" s="547">
        <v>2125</v>
      </c>
      <c r="AB22" s="401"/>
      <c r="AC22" s="174">
        <f t="shared" ref="AC22:AC40" si="9">(U22/Q22)*L22</f>
        <v>0.238125</v>
      </c>
      <c r="AD22" s="174">
        <f>(X22/O22)*L22</f>
        <v>0.13319375</v>
      </c>
      <c r="AE22" s="174">
        <f t="shared" si="2"/>
        <v>0.95250000000000001</v>
      </c>
      <c r="AF22" s="174">
        <f>X22/O22</f>
        <v>0.532775</v>
      </c>
      <c r="AG22" s="26"/>
      <c r="AH22" s="628" t="s">
        <v>1747</v>
      </c>
      <c r="AI22" s="284"/>
      <c r="AJ22" s="235" t="s">
        <v>236</v>
      </c>
    </row>
    <row r="23" spans="1:39" ht="60" customHeight="1">
      <c r="A23" s="29" t="s">
        <v>167</v>
      </c>
      <c r="B23" s="28" t="s">
        <v>203</v>
      </c>
      <c r="C23" s="26" t="s">
        <v>169</v>
      </c>
      <c r="D23" s="26" t="s">
        <v>170</v>
      </c>
      <c r="E23" s="29" t="s">
        <v>218</v>
      </c>
      <c r="F23" s="73" t="s">
        <v>219</v>
      </c>
      <c r="G23" s="39" t="s">
        <v>237</v>
      </c>
      <c r="H23" s="29" t="s">
        <v>238</v>
      </c>
      <c r="I23" s="26" t="s">
        <v>175</v>
      </c>
      <c r="J23" s="29" t="s">
        <v>239</v>
      </c>
      <c r="K23" s="29" t="s">
        <v>240</v>
      </c>
      <c r="L23" s="88">
        <v>0.05</v>
      </c>
      <c r="M23" s="26" t="s">
        <v>178</v>
      </c>
      <c r="N23" s="29" t="s">
        <v>241</v>
      </c>
      <c r="O23" s="26">
        <v>45</v>
      </c>
      <c r="P23" s="26"/>
      <c r="Q23" s="30">
        <v>15</v>
      </c>
      <c r="R23" s="26">
        <v>15</v>
      </c>
      <c r="S23" s="26">
        <v>5</v>
      </c>
      <c r="T23" s="30">
        <v>10</v>
      </c>
      <c r="U23" s="180">
        <f>+Y23+Z23+AA23+AB23</f>
        <v>10</v>
      </c>
      <c r="V23" s="30"/>
      <c r="W23" s="30"/>
      <c r="X23" s="30">
        <f t="shared" si="8"/>
        <v>20</v>
      </c>
      <c r="Y23" s="180">
        <v>0</v>
      </c>
      <c r="Z23" s="401">
        <v>0</v>
      </c>
      <c r="AA23" s="547">
        <v>10</v>
      </c>
      <c r="AB23" s="401"/>
      <c r="AC23" s="174">
        <f t="shared" si="9"/>
        <v>3.3333333333333333E-2</v>
      </c>
      <c r="AD23" s="174">
        <f>(X23/O23)*L23</f>
        <v>2.2222222222222223E-2</v>
      </c>
      <c r="AE23" s="174">
        <f t="shared" si="2"/>
        <v>0.66666666666666663</v>
      </c>
      <c r="AF23" s="174">
        <f>X23/O23</f>
        <v>0.44444444444444442</v>
      </c>
      <c r="AG23" s="26"/>
      <c r="AH23" s="628" t="s">
        <v>1750</v>
      </c>
    </row>
    <row r="24" spans="1:39" ht="60" customHeight="1">
      <c r="A24" s="29"/>
      <c r="B24" s="678" t="s">
        <v>242</v>
      </c>
      <c r="C24" s="679"/>
      <c r="D24" s="679"/>
      <c r="E24" s="679"/>
      <c r="F24" s="679"/>
      <c r="G24" s="679"/>
      <c r="H24" s="679"/>
      <c r="I24" s="679"/>
      <c r="J24" s="679"/>
      <c r="K24" s="679"/>
      <c r="L24" s="679"/>
      <c r="M24" s="679"/>
      <c r="N24" s="679"/>
      <c r="O24" s="679"/>
      <c r="P24" s="679"/>
      <c r="Q24" s="679"/>
      <c r="R24" s="679"/>
      <c r="S24" s="679"/>
      <c r="T24" s="679"/>
      <c r="U24" s="679"/>
      <c r="V24" s="679"/>
      <c r="W24" s="679"/>
      <c r="X24" s="679"/>
      <c r="Y24" s="679"/>
      <c r="Z24" s="679"/>
      <c r="AA24" s="679"/>
      <c r="AB24" s="679"/>
      <c r="AC24" s="182">
        <f>SUM(AC20:AC23)</f>
        <v>0.67644015151515158</v>
      </c>
      <c r="AD24" s="182">
        <f>SUM(AD20:AD23)</f>
        <v>0.42124998576378131</v>
      </c>
      <c r="AE24" s="182">
        <f>AVERAGE(AE19:AE23)</f>
        <v>0.5788151515151515</v>
      </c>
      <c r="AF24" s="182">
        <f>AVERAGE(AF19:AF23)</f>
        <v>0.35064388888888887</v>
      </c>
      <c r="AG24" s="26"/>
      <c r="AH24" s="631"/>
    </row>
    <row r="25" spans="1:39" ht="60" customHeight="1">
      <c r="A25" s="29" t="s">
        <v>167</v>
      </c>
      <c r="B25" s="28" t="s">
        <v>203</v>
      </c>
      <c r="C25" s="26" t="s">
        <v>169</v>
      </c>
      <c r="D25" s="26" t="s">
        <v>170</v>
      </c>
      <c r="E25" s="29" t="s">
        <v>243</v>
      </c>
      <c r="F25" s="80" t="s">
        <v>244</v>
      </c>
      <c r="G25" s="39" t="s">
        <v>191</v>
      </c>
      <c r="H25" s="29" t="s">
        <v>245</v>
      </c>
      <c r="I25" s="26" t="s">
        <v>175</v>
      </c>
      <c r="J25" s="29" t="s">
        <v>246</v>
      </c>
      <c r="K25" s="41" t="s">
        <v>247</v>
      </c>
      <c r="L25" s="88">
        <v>0.1</v>
      </c>
      <c r="M25" s="26" t="s">
        <v>178</v>
      </c>
      <c r="N25" s="29" t="s">
        <v>248</v>
      </c>
      <c r="O25" s="26">
        <v>72</v>
      </c>
      <c r="P25" s="26"/>
      <c r="Q25" s="191">
        <v>8</v>
      </c>
      <c r="R25" s="34">
        <v>8</v>
      </c>
      <c r="S25" s="34">
        <v>8</v>
      </c>
      <c r="T25" s="32">
        <v>48</v>
      </c>
      <c r="U25" s="178">
        <f>+Y25+Z25+AA25+AB25</f>
        <v>8</v>
      </c>
      <c r="V25" s="32"/>
      <c r="W25" s="32"/>
      <c r="X25" s="32">
        <f>+T25+U25+V25+W25</f>
        <v>56</v>
      </c>
      <c r="Y25" s="286">
        <v>0</v>
      </c>
      <c r="Z25" s="399">
        <v>8</v>
      </c>
      <c r="AA25" s="544">
        <v>0</v>
      </c>
      <c r="AB25" s="399"/>
      <c r="AC25" s="174">
        <f t="shared" si="9"/>
        <v>0.1</v>
      </c>
      <c r="AD25" s="174">
        <f t="shared" ref="AD25:AD31" si="10">(X25/O25)*L25</f>
        <v>7.7777777777777779E-2</v>
      </c>
      <c r="AE25" s="174">
        <f t="shared" si="2"/>
        <v>1</v>
      </c>
      <c r="AF25" s="174">
        <f t="shared" ref="AF25:AF31" si="11">X25/O25</f>
        <v>0.77777777777777779</v>
      </c>
      <c r="AG25" s="34"/>
      <c r="AH25" s="627" t="s">
        <v>1759</v>
      </c>
      <c r="AI25" s="228" t="s">
        <v>249</v>
      </c>
    </row>
    <row r="26" spans="1:39" ht="60" customHeight="1">
      <c r="A26" s="29" t="s">
        <v>167</v>
      </c>
      <c r="B26" s="28" t="s">
        <v>203</v>
      </c>
      <c r="C26" s="26" t="s">
        <v>169</v>
      </c>
      <c r="D26" s="26" t="s">
        <v>170</v>
      </c>
      <c r="E26" s="29" t="s">
        <v>243</v>
      </c>
      <c r="F26" s="80" t="s">
        <v>244</v>
      </c>
      <c r="G26" s="39" t="s">
        <v>195</v>
      </c>
      <c r="H26" s="29" t="s">
        <v>250</v>
      </c>
      <c r="I26" s="26" t="s">
        <v>175</v>
      </c>
      <c r="J26" s="29" t="s">
        <v>251</v>
      </c>
      <c r="K26" s="41" t="s">
        <v>252</v>
      </c>
      <c r="L26" s="88">
        <v>0.15</v>
      </c>
      <c r="M26" s="26" t="s">
        <v>178</v>
      </c>
      <c r="N26" s="29" t="s">
        <v>253</v>
      </c>
      <c r="O26" s="26">
        <v>4</v>
      </c>
      <c r="P26" s="26"/>
      <c r="Q26" s="32">
        <v>1</v>
      </c>
      <c r="R26" s="34">
        <v>1</v>
      </c>
      <c r="S26" s="34">
        <v>0</v>
      </c>
      <c r="T26" s="32">
        <v>3</v>
      </c>
      <c r="U26" s="178">
        <f t="shared" ref="U26:U31" si="12">+Y26+Z26+AA26+AB26</f>
        <v>1</v>
      </c>
      <c r="V26" s="32"/>
      <c r="W26" s="32"/>
      <c r="X26" s="32">
        <f t="shared" ref="X26:X31" si="13">+T26+U26+V26+W26</f>
        <v>4</v>
      </c>
      <c r="Y26" s="178">
        <v>0</v>
      </c>
      <c r="Z26" s="400">
        <v>0</v>
      </c>
      <c r="AA26" s="574">
        <v>1</v>
      </c>
      <c r="AB26" s="400"/>
      <c r="AC26" s="174">
        <f t="shared" si="9"/>
        <v>0.15</v>
      </c>
      <c r="AD26" s="174">
        <f t="shared" si="10"/>
        <v>0.15</v>
      </c>
      <c r="AE26" s="174">
        <f t="shared" si="2"/>
        <v>1</v>
      </c>
      <c r="AF26" s="174">
        <f t="shared" si="11"/>
        <v>1</v>
      </c>
      <c r="AG26" s="34"/>
      <c r="AH26" s="628" t="s">
        <v>1763</v>
      </c>
      <c r="AI26" s="228" t="s">
        <v>254</v>
      </c>
      <c r="AJ26" s="284"/>
    </row>
    <row r="27" spans="1:39" ht="60" customHeight="1">
      <c r="A27" s="29" t="s">
        <v>167</v>
      </c>
      <c r="B27" s="28" t="s">
        <v>203</v>
      </c>
      <c r="C27" s="26" t="s">
        <v>169</v>
      </c>
      <c r="D27" s="26" t="s">
        <v>170</v>
      </c>
      <c r="E27" s="29" t="s">
        <v>243</v>
      </c>
      <c r="F27" s="80" t="s">
        <v>244</v>
      </c>
      <c r="G27" s="39" t="s">
        <v>198</v>
      </c>
      <c r="H27" s="29" t="s">
        <v>255</v>
      </c>
      <c r="I27" s="26" t="s">
        <v>175</v>
      </c>
      <c r="J27" s="29" t="s">
        <v>256</v>
      </c>
      <c r="K27" s="29" t="s">
        <v>257</v>
      </c>
      <c r="L27" s="88">
        <v>0.05</v>
      </c>
      <c r="M27" s="26" t="s">
        <v>178</v>
      </c>
      <c r="N27" s="29" t="s">
        <v>258</v>
      </c>
      <c r="O27" s="26">
        <v>50</v>
      </c>
      <c r="P27" s="26"/>
      <c r="Q27" s="32">
        <v>12</v>
      </c>
      <c r="R27" s="34">
        <v>13</v>
      </c>
      <c r="S27" s="34">
        <v>13</v>
      </c>
      <c r="T27" s="32">
        <v>12</v>
      </c>
      <c r="U27" s="178">
        <f t="shared" si="12"/>
        <v>12</v>
      </c>
      <c r="V27" s="32"/>
      <c r="W27" s="32"/>
      <c r="X27" s="32">
        <f t="shared" si="13"/>
        <v>24</v>
      </c>
      <c r="Y27" s="178">
        <v>0</v>
      </c>
      <c r="Z27" s="400">
        <v>12</v>
      </c>
      <c r="AA27" s="545">
        <v>0</v>
      </c>
      <c r="AB27" s="400"/>
      <c r="AC27" s="174">
        <f t="shared" si="9"/>
        <v>0.05</v>
      </c>
      <c r="AD27" s="174">
        <f t="shared" si="10"/>
        <v>2.4E-2</v>
      </c>
      <c r="AE27" s="174">
        <f t="shared" si="2"/>
        <v>1</v>
      </c>
      <c r="AF27" s="174">
        <f t="shared" si="11"/>
        <v>0.48</v>
      </c>
      <c r="AG27" s="34"/>
      <c r="AH27" s="628" t="s">
        <v>1765</v>
      </c>
    </row>
    <row r="28" spans="1:39" s="235" customFormat="1" ht="60" customHeight="1">
      <c r="A28" s="29" t="s">
        <v>167</v>
      </c>
      <c r="B28" s="28" t="s">
        <v>203</v>
      </c>
      <c r="C28" s="26" t="s">
        <v>169</v>
      </c>
      <c r="D28" s="26" t="s">
        <v>170</v>
      </c>
      <c r="E28" s="29" t="s">
        <v>259</v>
      </c>
      <c r="F28" s="80" t="s">
        <v>244</v>
      </c>
      <c r="G28" s="39" t="s">
        <v>237</v>
      </c>
      <c r="H28" s="29" t="s">
        <v>260</v>
      </c>
      <c r="I28" s="26" t="s">
        <v>175</v>
      </c>
      <c r="J28" s="29" t="s">
        <v>261</v>
      </c>
      <c r="K28" s="29" t="s">
        <v>262</v>
      </c>
      <c r="L28" s="118">
        <v>0.2</v>
      </c>
      <c r="M28" s="26" t="s">
        <v>178</v>
      </c>
      <c r="N28" s="29" t="s">
        <v>263</v>
      </c>
      <c r="O28" s="26">
        <v>27</v>
      </c>
      <c r="P28" s="26"/>
      <c r="Q28" s="32">
        <v>2</v>
      </c>
      <c r="R28" s="34">
        <v>3</v>
      </c>
      <c r="S28" s="34">
        <v>2</v>
      </c>
      <c r="T28" s="32">
        <v>20</v>
      </c>
      <c r="U28" s="178">
        <f t="shared" si="12"/>
        <v>5</v>
      </c>
      <c r="V28" s="32"/>
      <c r="W28" s="32"/>
      <c r="X28" s="32">
        <f t="shared" si="13"/>
        <v>25</v>
      </c>
      <c r="Y28" s="575">
        <v>5</v>
      </c>
      <c r="Z28" s="400">
        <v>0</v>
      </c>
      <c r="AA28" s="545">
        <v>0</v>
      </c>
      <c r="AB28" s="400"/>
      <c r="AC28" s="173">
        <v>0.2</v>
      </c>
      <c r="AD28" s="174">
        <f t="shared" si="10"/>
        <v>0.1851851851851852</v>
      </c>
      <c r="AE28" s="173">
        <v>1</v>
      </c>
      <c r="AF28" s="174">
        <f t="shared" si="11"/>
        <v>0.92592592592592593</v>
      </c>
      <c r="AG28" s="34"/>
      <c r="AH28" s="623"/>
      <c r="AI28" s="234" t="s">
        <v>264</v>
      </c>
      <c r="AM28" s="235" t="s">
        <v>265</v>
      </c>
    </row>
    <row r="29" spans="1:39" ht="81.75" customHeight="1">
      <c r="A29" s="41" t="s">
        <v>167</v>
      </c>
      <c r="B29" s="46" t="s">
        <v>203</v>
      </c>
      <c r="C29" s="49" t="s">
        <v>169</v>
      </c>
      <c r="D29" s="49" t="s">
        <v>170</v>
      </c>
      <c r="E29" s="41" t="s">
        <v>259</v>
      </c>
      <c r="F29" s="80" t="s">
        <v>244</v>
      </c>
      <c r="G29" s="100" t="s">
        <v>266</v>
      </c>
      <c r="H29" s="41" t="s">
        <v>267</v>
      </c>
      <c r="I29" s="49" t="s">
        <v>175</v>
      </c>
      <c r="J29" s="41" t="s">
        <v>268</v>
      </c>
      <c r="K29" s="127" t="s">
        <v>269</v>
      </c>
      <c r="L29" s="88">
        <v>0.2</v>
      </c>
      <c r="M29" s="49" t="s">
        <v>178</v>
      </c>
      <c r="N29" s="41" t="s">
        <v>270</v>
      </c>
      <c r="O29" s="49">
        <v>4000</v>
      </c>
      <c r="P29" s="49"/>
      <c r="Q29" s="238">
        <v>1230</v>
      </c>
      <c r="R29" s="241">
        <v>920</v>
      </c>
      <c r="S29" s="241">
        <v>723</v>
      </c>
      <c r="T29" s="32">
        <v>0</v>
      </c>
      <c r="U29" s="178">
        <f>+Y29+Z29+AA29+AB29</f>
        <v>821</v>
      </c>
      <c r="V29" s="32"/>
      <c r="W29" s="32"/>
      <c r="X29" s="32">
        <f t="shared" si="13"/>
        <v>821</v>
      </c>
      <c r="Y29" s="178">
        <v>481</v>
      </c>
      <c r="Z29" s="400">
        <v>171</v>
      </c>
      <c r="AA29" s="545">
        <v>169</v>
      </c>
      <c r="AB29" s="400"/>
      <c r="AC29" s="174">
        <f t="shared" si="9"/>
        <v>0.13349593495934961</v>
      </c>
      <c r="AD29" s="174">
        <f t="shared" si="10"/>
        <v>4.1050000000000003E-2</v>
      </c>
      <c r="AE29" s="174">
        <f t="shared" si="2"/>
        <v>0.66747967479674797</v>
      </c>
      <c r="AF29" s="174">
        <f t="shared" si="11"/>
        <v>0.20524999999999999</v>
      </c>
      <c r="AG29" s="34"/>
      <c r="AH29" s="623" t="s">
        <v>1852</v>
      </c>
      <c r="AI29" s="233" t="s">
        <v>271</v>
      </c>
    </row>
    <row r="30" spans="1:39" ht="77.25" customHeight="1">
      <c r="A30" s="41" t="s">
        <v>167</v>
      </c>
      <c r="B30" s="46" t="s">
        <v>203</v>
      </c>
      <c r="C30" s="49" t="s">
        <v>169</v>
      </c>
      <c r="D30" s="49" t="s">
        <v>170</v>
      </c>
      <c r="E30" s="41" t="s">
        <v>259</v>
      </c>
      <c r="F30" s="80" t="s">
        <v>244</v>
      </c>
      <c r="G30" s="100" t="s">
        <v>272</v>
      </c>
      <c r="H30" s="41" t="s">
        <v>273</v>
      </c>
      <c r="I30" s="49" t="s">
        <v>175</v>
      </c>
      <c r="J30" s="41" t="s">
        <v>274</v>
      </c>
      <c r="K30" s="41" t="s">
        <v>1714</v>
      </c>
      <c r="L30" s="88">
        <v>0.25</v>
      </c>
      <c r="M30" s="49" t="s">
        <v>178</v>
      </c>
      <c r="N30" s="41" t="s">
        <v>275</v>
      </c>
      <c r="O30" s="49">
        <v>3690</v>
      </c>
      <c r="P30" s="49"/>
      <c r="Q30" s="238">
        <v>1000</v>
      </c>
      <c r="R30" s="241">
        <v>1000</v>
      </c>
      <c r="S30" s="241">
        <v>1000</v>
      </c>
      <c r="T30" s="32">
        <v>908</v>
      </c>
      <c r="U30" s="178">
        <f t="shared" si="12"/>
        <v>422</v>
      </c>
      <c r="V30" s="32"/>
      <c r="W30" s="32"/>
      <c r="X30" s="32">
        <f t="shared" si="13"/>
        <v>1330</v>
      </c>
      <c r="Y30" s="178">
        <v>50</v>
      </c>
      <c r="Z30" s="400">
        <v>372</v>
      </c>
      <c r="AA30" s="545">
        <v>0</v>
      </c>
      <c r="AB30" s="400"/>
      <c r="AC30" s="174">
        <f t="shared" si="9"/>
        <v>0.1055</v>
      </c>
      <c r="AD30" s="174">
        <f t="shared" si="10"/>
        <v>9.0108401084010845E-2</v>
      </c>
      <c r="AE30" s="174">
        <f t="shared" si="2"/>
        <v>0.42199999999999999</v>
      </c>
      <c r="AF30" s="174">
        <f t="shared" si="11"/>
        <v>0.36043360433604338</v>
      </c>
      <c r="AG30" s="34"/>
      <c r="AH30" s="623" t="s">
        <v>1853</v>
      </c>
    </row>
    <row r="31" spans="1:39" ht="60" customHeight="1">
      <c r="A31" s="29" t="s">
        <v>167</v>
      </c>
      <c r="B31" s="28" t="s">
        <v>203</v>
      </c>
      <c r="C31" s="26" t="s">
        <v>169</v>
      </c>
      <c r="D31" s="26" t="s">
        <v>170</v>
      </c>
      <c r="E31" s="29" t="s">
        <v>276</v>
      </c>
      <c r="F31" s="80" t="s">
        <v>244</v>
      </c>
      <c r="G31" s="39" t="s">
        <v>277</v>
      </c>
      <c r="H31" s="29" t="s">
        <v>278</v>
      </c>
      <c r="I31" s="26" t="s">
        <v>175</v>
      </c>
      <c r="J31" s="29" t="s">
        <v>279</v>
      </c>
      <c r="K31" s="29" t="s">
        <v>280</v>
      </c>
      <c r="L31" s="88">
        <v>0.05</v>
      </c>
      <c r="M31" s="26" t="s">
        <v>178</v>
      </c>
      <c r="N31" s="29" t="s">
        <v>281</v>
      </c>
      <c r="O31" s="26">
        <v>8400</v>
      </c>
      <c r="P31" s="26"/>
      <c r="Q31" s="32">
        <v>2700</v>
      </c>
      <c r="R31" s="34">
        <v>2700</v>
      </c>
      <c r="S31" s="34">
        <v>2600</v>
      </c>
      <c r="T31" s="32">
        <v>400</v>
      </c>
      <c r="U31" s="178">
        <f t="shared" si="12"/>
        <v>310</v>
      </c>
      <c r="V31" s="32"/>
      <c r="W31" s="32"/>
      <c r="X31" s="32">
        <f t="shared" si="13"/>
        <v>710</v>
      </c>
      <c r="Y31" s="178">
        <v>0</v>
      </c>
      <c r="Z31" s="400">
        <v>255</v>
      </c>
      <c r="AA31" s="545">
        <v>55</v>
      </c>
      <c r="AB31" s="400"/>
      <c r="AC31" s="174">
        <f t="shared" si="9"/>
        <v>5.7407407407407407E-3</v>
      </c>
      <c r="AD31" s="174">
        <f t="shared" si="10"/>
        <v>4.2261904761904763E-3</v>
      </c>
      <c r="AE31" s="174">
        <f t="shared" si="2"/>
        <v>0.11481481481481481</v>
      </c>
      <c r="AF31" s="174">
        <f t="shared" si="11"/>
        <v>8.4523809523809529E-2</v>
      </c>
      <c r="AG31" s="34"/>
      <c r="AH31" s="623" t="s">
        <v>1854</v>
      </c>
    </row>
    <row r="32" spans="1:39" ht="60" customHeight="1">
      <c r="A32" s="29"/>
      <c r="B32" s="678" t="s">
        <v>282</v>
      </c>
      <c r="C32" s="679"/>
      <c r="D32" s="679"/>
      <c r="E32" s="679"/>
      <c r="F32" s="679"/>
      <c r="G32" s="679"/>
      <c r="H32" s="679"/>
      <c r="I32" s="679"/>
      <c r="J32" s="679"/>
      <c r="K32" s="679"/>
      <c r="L32" s="679"/>
      <c r="M32" s="679"/>
      <c r="N32" s="679"/>
      <c r="O32" s="679"/>
      <c r="P32" s="679"/>
      <c r="Q32" s="679"/>
      <c r="R32" s="679"/>
      <c r="S32" s="679"/>
      <c r="T32" s="679"/>
      <c r="U32" s="679"/>
      <c r="V32" s="679"/>
      <c r="W32" s="679"/>
      <c r="X32" s="679"/>
      <c r="Y32" s="679"/>
      <c r="Z32" s="679"/>
      <c r="AA32" s="679"/>
      <c r="AB32" s="679"/>
      <c r="AC32" s="179">
        <f>SUM(AC25:AC31)</f>
        <v>0.74473667570009039</v>
      </c>
      <c r="AD32" s="179">
        <f>SUM(AD25:AD31)</f>
        <v>0.57234755452316433</v>
      </c>
      <c r="AE32" s="179">
        <f>AVERAGE(AE25:AE31)</f>
        <v>0.74347064137308039</v>
      </c>
      <c r="AF32" s="179">
        <f>AVERAGE(AF25:AF31)</f>
        <v>0.54770158822336523</v>
      </c>
      <c r="AG32" s="34"/>
      <c r="AH32" s="631"/>
    </row>
    <row r="33" spans="1:36" ht="60" customHeight="1">
      <c r="A33" s="29" t="s">
        <v>167</v>
      </c>
      <c r="B33" s="28" t="s">
        <v>203</v>
      </c>
      <c r="C33" s="26" t="s">
        <v>169</v>
      </c>
      <c r="D33" s="26" t="s">
        <v>170</v>
      </c>
      <c r="E33" s="29" t="s">
        <v>243</v>
      </c>
      <c r="F33" s="81" t="s">
        <v>283</v>
      </c>
      <c r="G33" s="39" t="s">
        <v>195</v>
      </c>
      <c r="H33" s="29" t="s">
        <v>284</v>
      </c>
      <c r="I33" s="26" t="s">
        <v>175</v>
      </c>
      <c r="J33" s="29" t="s">
        <v>285</v>
      </c>
      <c r="K33" s="29" t="s">
        <v>286</v>
      </c>
      <c r="L33" s="88">
        <v>0.25</v>
      </c>
      <c r="M33" s="26" t="s">
        <v>178</v>
      </c>
      <c r="N33" s="29" t="s">
        <v>287</v>
      </c>
      <c r="O33" s="196">
        <v>236</v>
      </c>
      <c r="P33" s="196"/>
      <c r="Q33" s="33">
        <v>59</v>
      </c>
      <c r="R33" s="34">
        <v>20</v>
      </c>
      <c r="S33" s="34">
        <v>9</v>
      </c>
      <c r="T33" s="33">
        <v>71</v>
      </c>
      <c r="U33" s="183">
        <f>+Z33</f>
        <v>59</v>
      </c>
      <c r="V33" s="33"/>
      <c r="W33" s="33"/>
      <c r="X33" s="33">
        <f>+T33+U33+V33+W33</f>
        <v>130</v>
      </c>
      <c r="Y33" s="183">
        <v>59</v>
      </c>
      <c r="Z33" s="402">
        <v>59</v>
      </c>
      <c r="AA33" s="544">
        <v>59</v>
      </c>
      <c r="AB33" s="402"/>
      <c r="AC33" s="174">
        <f t="shared" si="9"/>
        <v>0.25</v>
      </c>
      <c r="AD33" s="174">
        <f>(X33/O33)*L33</f>
        <v>0.13771186440677965</v>
      </c>
      <c r="AE33" s="174">
        <f t="shared" si="2"/>
        <v>1</v>
      </c>
      <c r="AF33" s="174">
        <f t="shared" ref="AF33:AF41" si="14">X33/O33</f>
        <v>0.55084745762711862</v>
      </c>
      <c r="AG33" s="34"/>
      <c r="AH33" s="626" t="s">
        <v>1855</v>
      </c>
      <c r="AI33" s="187" t="s">
        <v>288</v>
      </c>
    </row>
    <row r="34" spans="1:36" ht="60" customHeight="1">
      <c r="A34" s="29" t="s">
        <v>167</v>
      </c>
      <c r="B34" s="28" t="s">
        <v>203</v>
      </c>
      <c r="C34" s="26" t="s">
        <v>169</v>
      </c>
      <c r="D34" s="26" t="s">
        <v>170</v>
      </c>
      <c r="E34" s="29" t="s">
        <v>243</v>
      </c>
      <c r="F34" s="81" t="s">
        <v>283</v>
      </c>
      <c r="G34" s="39" t="s">
        <v>198</v>
      </c>
      <c r="H34" s="29" t="s">
        <v>289</v>
      </c>
      <c r="I34" s="26" t="s">
        <v>175</v>
      </c>
      <c r="J34" s="29" t="s">
        <v>290</v>
      </c>
      <c r="K34" s="29" t="s">
        <v>291</v>
      </c>
      <c r="L34" s="88">
        <v>0.35</v>
      </c>
      <c r="M34" s="26" t="s">
        <v>178</v>
      </c>
      <c r="N34" s="29" t="s">
        <v>287</v>
      </c>
      <c r="O34" s="27">
        <v>59</v>
      </c>
      <c r="P34" s="27"/>
      <c r="Q34" s="33">
        <v>15</v>
      </c>
      <c r="R34" s="34">
        <v>15</v>
      </c>
      <c r="S34" s="34">
        <v>11</v>
      </c>
      <c r="T34" s="33">
        <v>22</v>
      </c>
      <c r="U34" s="183">
        <f>+Y34+Z34+AA34+AB34</f>
        <v>23</v>
      </c>
      <c r="V34" s="33"/>
      <c r="W34" s="33"/>
      <c r="X34" s="33">
        <f t="shared" ref="X34:X36" si="15">+T34+U34+V34+W34</f>
        <v>45</v>
      </c>
      <c r="Y34" s="183">
        <v>0</v>
      </c>
      <c r="Z34" s="403">
        <v>15</v>
      </c>
      <c r="AA34" s="545">
        <v>8</v>
      </c>
      <c r="AB34" s="403"/>
      <c r="AC34" s="174">
        <v>0.35</v>
      </c>
      <c r="AD34" s="174">
        <f>(X34/O34)*L34</f>
        <v>0.26694915254237284</v>
      </c>
      <c r="AE34" s="174">
        <v>1</v>
      </c>
      <c r="AF34" s="174">
        <f t="shared" si="14"/>
        <v>0.76271186440677963</v>
      </c>
      <c r="AG34" s="34"/>
      <c r="AH34" s="626" t="s">
        <v>1856</v>
      </c>
    </row>
    <row r="35" spans="1:36" ht="60" customHeight="1">
      <c r="A35" s="29" t="s">
        <v>167</v>
      </c>
      <c r="B35" s="28" t="s">
        <v>203</v>
      </c>
      <c r="C35" s="26" t="s">
        <v>169</v>
      </c>
      <c r="D35" s="26" t="s">
        <v>170</v>
      </c>
      <c r="E35" s="29" t="s">
        <v>243</v>
      </c>
      <c r="F35" s="81" t="s">
        <v>283</v>
      </c>
      <c r="G35" s="39" t="s">
        <v>237</v>
      </c>
      <c r="H35" s="29" t="s">
        <v>292</v>
      </c>
      <c r="I35" s="26" t="s">
        <v>175</v>
      </c>
      <c r="J35" s="29" t="s">
        <v>293</v>
      </c>
      <c r="K35" s="29" t="s">
        <v>294</v>
      </c>
      <c r="L35" s="88">
        <v>0.2</v>
      </c>
      <c r="M35" s="26" t="s">
        <v>178</v>
      </c>
      <c r="N35" s="29" t="s">
        <v>295</v>
      </c>
      <c r="O35" s="27">
        <v>107</v>
      </c>
      <c r="P35" s="27"/>
      <c r="Q35" s="33">
        <v>30</v>
      </c>
      <c r="R35" s="34">
        <v>27</v>
      </c>
      <c r="S35" s="34">
        <v>25</v>
      </c>
      <c r="T35" s="33">
        <v>27</v>
      </c>
      <c r="U35" s="183">
        <f>+Y35+Z35+AA35+AB35</f>
        <v>58</v>
      </c>
      <c r="V35" s="33"/>
      <c r="W35" s="33"/>
      <c r="X35" s="33">
        <f t="shared" si="15"/>
        <v>85</v>
      </c>
      <c r="Y35" s="183">
        <v>21</v>
      </c>
      <c r="Z35" s="403">
        <v>30</v>
      </c>
      <c r="AA35" s="545">
        <v>7</v>
      </c>
      <c r="AB35" s="403"/>
      <c r="AC35" s="173">
        <v>0.2</v>
      </c>
      <c r="AD35" s="174">
        <f>(X35/O35)*L35</f>
        <v>0.15887850467289721</v>
      </c>
      <c r="AE35" s="173">
        <v>1</v>
      </c>
      <c r="AF35" s="174">
        <f t="shared" si="14"/>
        <v>0.79439252336448596</v>
      </c>
      <c r="AG35" s="34"/>
      <c r="AH35" s="671" t="s">
        <v>1786</v>
      </c>
      <c r="AI35" s="284"/>
    </row>
    <row r="36" spans="1:36" ht="60" customHeight="1">
      <c r="A36" s="29" t="s">
        <v>167</v>
      </c>
      <c r="B36" s="28" t="s">
        <v>203</v>
      </c>
      <c r="C36" s="26" t="s">
        <v>169</v>
      </c>
      <c r="D36" s="26" t="s">
        <v>170</v>
      </c>
      <c r="E36" s="29" t="s">
        <v>243</v>
      </c>
      <c r="F36" s="81" t="s">
        <v>283</v>
      </c>
      <c r="G36" s="39" t="s">
        <v>266</v>
      </c>
      <c r="H36" s="29" t="s">
        <v>296</v>
      </c>
      <c r="I36" s="26" t="s">
        <v>175</v>
      </c>
      <c r="J36" s="29" t="s">
        <v>297</v>
      </c>
      <c r="K36" s="29" t="s">
        <v>298</v>
      </c>
      <c r="L36" s="88">
        <v>0.2</v>
      </c>
      <c r="M36" s="26" t="s">
        <v>178</v>
      </c>
      <c r="N36" s="29" t="s">
        <v>299</v>
      </c>
      <c r="O36" s="27">
        <v>107</v>
      </c>
      <c r="P36" s="27"/>
      <c r="Q36" s="32">
        <v>30</v>
      </c>
      <c r="R36" s="29">
        <v>27</v>
      </c>
      <c r="S36" s="29">
        <v>25</v>
      </c>
      <c r="T36" s="32">
        <v>23</v>
      </c>
      <c r="U36" s="178">
        <f>+Y36+Z36+AA36+AB36</f>
        <v>37</v>
      </c>
      <c r="V36" s="32"/>
      <c r="W36" s="32"/>
      <c r="X36" s="33">
        <f t="shared" si="15"/>
        <v>60</v>
      </c>
      <c r="Y36" s="178">
        <v>0</v>
      </c>
      <c r="Z36" s="400">
        <v>30</v>
      </c>
      <c r="AA36" s="545">
        <v>7</v>
      </c>
      <c r="AB36" s="400"/>
      <c r="AC36" s="174">
        <v>0.2</v>
      </c>
      <c r="AD36" s="174">
        <f>(X36/O36)*L36</f>
        <v>0.11214953271028037</v>
      </c>
      <c r="AE36" s="174">
        <v>1</v>
      </c>
      <c r="AF36" s="174">
        <f t="shared" si="14"/>
        <v>0.56074766355140182</v>
      </c>
      <c r="AG36" s="29"/>
      <c r="AH36" s="672"/>
    </row>
    <row r="37" spans="1:36" ht="60" customHeight="1">
      <c r="A37" s="29"/>
      <c r="B37" s="678" t="s">
        <v>300</v>
      </c>
      <c r="C37" s="679"/>
      <c r="D37" s="679"/>
      <c r="E37" s="679"/>
      <c r="F37" s="679"/>
      <c r="G37" s="679"/>
      <c r="H37" s="679"/>
      <c r="I37" s="679"/>
      <c r="J37" s="679"/>
      <c r="K37" s="679"/>
      <c r="L37" s="679"/>
      <c r="M37" s="679"/>
      <c r="N37" s="679"/>
      <c r="O37" s="679"/>
      <c r="P37" s="679"/>
      <c r="Q37" s="679"/>
      <c r="R37" s="679"/>
      <c r="S37" s="679"/>
      <c r="T37" s="679"/>
      <c r="U37" s="679"/>
      <c r="V37" s="679"/>
      <c r="W37" s="679"/>
      <c r="X37" s="679"/>
      <c r="Y37" s="679"/>
      <c r="Z37" s="679"/>
      <c r="AA37" s="679"/>
      <c r="AB37" s="679"/>
      <c r="AC37" s="179">
        <f>SUM(AC33:AC36)</f>
        <v>1</v>
      </c>
      <c r="AD37" s="179">
        <f>SUM(AD33:AD36)</f>
        <v>0.67568905433233006</v>
      </c>
      <c r="AE37" s="179">
        <f>AVERAGE(AE33:AE36)</f>
        <v>1</v>
      </c>
      <c r="AF37" s="179">
        <f>AVERAGE(AF33:AF36)</f>
        <v>0.66717487723744651</v>
      </c>
      <c r="AG37" s="29"/>
      <c r="AH37" s="631"/>
    </row>
    <row r="38" spans="1:36" ht="60" customHeight="1">
      <c r="A38" s="29" t="s">
        <v>167</v>
      </c>
      <c r="B38" s="28" t="s">
        <v>203</v>
      </c>
      <c r="C38" s="26" t="s">
        <v>169</v>
      </c>
      <c r="D38" s="26" t="s">
        <v>170</v>
      </c>
      <c r="E38" s="29" t="s">
        <v>243</v>
      </c>
      <c r="F38" s="74" t="s">
        <v>301</v>
      </c>
      <c r="G38" s="39" t="s">
        <v>198</v>
      </c>
      <c r="H38" s="29" t="s">
        <v>302</v>
      </c>
      <c r="I38" s="26" t="s">
        <v>175</v>
      </c>
      <c r="J38" s="29" t="s">
        <v>303</v>
      </c>
      <c r="K38" s="29" t="s">
        <v>304</v>
      </c>
      <c r="L38" s="88">
        <v>0.2</v>
      </c>
      <c r="M38" s="26" t="s">
        <v>178</v>
      </c>
      <c r="N38" s="29" t="s">
        <v>305</v>
      </c>
      <c r="O38" s="27">
        <v>13</v>
      </c>
      <c r="P38" s="27"/>
      <c r="Q38" s="32">
        <v>3</v>
      </c>
      <c r="R38" s="29">
        <v>3</v>
      </c>
      <c r="S38" s="29">
        <v>3</v>
      </c>
      <c r="T38" s="32">
        <v>3</v>
      </c>
      <c r="U38" s="178">
        <f>+Y38+Z38+AA38+AB38</f>
        <v>9</v>
      </c>
      <c r="V38" s="32"/>
      <c r="W38" s="32"/>
      <c r="X38" s="32">
        <f>+T38+U38+V38+W38</f>
        <v>12</v>
      </c>
      <c r="Y38" s="178">
        <v>0</v>
      </c>
      <c r="Z38" s="399">
        <v>3</v>
      </c>
      <c r="AA38" s="544">
        <v>6</v>
      </c>
      <c r="AB38" s="399"/>
      <c r="AC38" s="174">
        <v>0.2</v>
      </c>
      <c r="AD38" s="174">
        <f>(X38/O38)*L38</f>
        <v>0.18461538461538463</v>
      </c>
      <c r="AE38" s="174">
        <v>1</v>
      </c>
      <c r="AF38" s="174">
        <f t="shared" si="14"/>
        <v>0.92307692307692313</v>
      </c>
      <c r="AG38" s="29"/>
      <c r="AH38" s="632"/>
    </row>
    <row r="39" spans="1:36" ht="60" customHeight="1">
      <c r="A39" s="29" t="s">
        <v>167</v>
      </c>
      <c r="B39" s="28" t="s">
        <v>203</v>
      </c>
      <c r="C39" s="26" t="s">
        <v>169</v>
      </c>
      <c r="D39" s="26" t="s">
        <v>170</v>
      </c>
      <c r="E39" s="29" t="s">
        <v>243</v>
      </c>
      <c r="F39" s="74" t="s">
        <v>301</v>
      </c>
      <c r="G39" s="39" t="s">
        <v>237</v>
      </c>
      <c r="H39" s="29" t="s">
        <v>306</v>
      </c>
      <c r="I39" s="26" t="s">
        <v>175</v>
      </c>
      <c r="J39" s="29" t="s">
        <v>307</v>
      </c>
      <c r="K39" s="29" t="s">
        <v>308</v>
      </c>
      <c r="L39" s="88">
        <v>0.4</v>
      </c>
      <c r="M39" s="26" t="s">
        <v>178</v>
      </c>
      <c r="N39" s="29" t="s">
        <v>309</v>
      </c>
      <c r="O39" s="27">
        <v>6</v>
      </c>
      <c r="P39" s="27"/>
      <c r="Q39" s="32">
        <v>2</v>
      </c>
      <c r="R39" s="29">
        <v>2</v>
      </c>
      <c r="S39" s="29">
        <v>2</v>
      </c>
      <c r="T39" s="32">
        <v>2</v>
      </c>
      <c r="U39" s="178">
        <f>+Y39+Z39+AA39+AB39</f>
        <v>5</v>
      </c>
      <c r="V39" s="32"/>
      <c r="W39" s="32"/>
      <c r="X39" s="32">
        <f t="shared" ref="X39:X41" si="16">+T39+U39+V39+W39</f>
        <v>7</v>
      </c>
      <c r="Y39" s="178">
        <v>0</v>
      </c>
      <c r="Z39" s="400">
        <v>1</v>
      </c>
      <c r="AA39" s="545">
        <v>4</v>
      </c>
      <c r="AB39" s="400"/>
      <c r="AC39" s="174">
        <v>0.4</v>
      </c>
      <c r="AD39" s="174">
        <v>0.4</v>
      </c>
      <c r="AE39" s="174">
        <v>1</v>
      </c>
      <c r="AF39" s="174">
        <v>1</v>
      </c>
      <c r="AG39" s="29"/>
      <c r="AH39" s="632"/>
      <c r="AI39" s="284"/>
    </row>
    <row r="40" spans="1:36" ht="60" customHeight="1">
      <c r="A40" s="29" t="s">
        <v>167</v>
      </c>
      <c r="B40" s="28" t="s">
        <v>203</v>
      </c>
      <c r="C40" s="26" t="s">
        <v>169</v>
      </c>
      <c r="D40" s="26" t="s">
        <v>170</v>
      </c>
      <c r="E40" s="29" t="s">
        <v>243</v>
      </c>
      <c r="F40" s="74" t="s">
        <v>301</v>
      </c>
      <c r="G40" s="39" t="s">
        <v>266</v>
      </c>
      <c r="H40" s="29" t="s">
        <v>310</v>
      </c>
      <c r="I40" s="26" t="s">
        <v>175</v>
      </c>
      <c r="J40" s="29" t="s">
        <v>311</v>
      </c>
      <c r="K40" s="29" t="s">
        <v>312</v>
      </c>
      <c r="L40" s="88">
        <v>0.2</v>
      </c>
      <c r="M40" s="26" t="s">
        <v>178</v>
      </c>
      <c r="N40" s="29" t="s">
        <v>313</v>
      </c>
      <c r="O40" s="27">
        <v>55</v>
      </c>
      <c r="P40" s="27"/>
      <c r="Q40" s="32">
        <v>15</v>
      </c>
      <c r="R40" s="29">
        <v>14</v>
      </c>
      <c r="S40" s="29">
        <v>14</v>
      </c>
      <c r="T40" s="32">
        <v>0</v>
      </c>
      <c r="U40" s="178">
        <f t="shared" ref="U40:U41" si="17">+Y40+Z40+AA40+AB40</f>
        <v>13</v>
      </c>
      <c r="V40" s="32"/>
      <c r="W40" s="32"/>
      <c r="X40" s="32">
        <f t="shared" si="16"/>
        <v>13</v>
      </c>
      <c r="Y40" s="178">
        <v>0</v>
      </c>
      <c r="Z40" s="399">
        <v>0</v>
      </c>
      <c r="AA40" s="544">
        <v>13</v>
      </c>
      <c r="AB40" s="399"/>
      <c r="AC40" s="174">
        <f t="shared" si="9"/>
        <v>0.17333333333333334</v>
      </c>
      <c r="AD40" s="174">
        <f>(X40/O40)*L40</f>
        <v>4.7272727272727272E-2</v>
      </c>
      <c r="AE40" s="174">
        <f t="shared" si="2"/>
        <v>0.8666666666666667</v>
      </c>
      <c r="AF40" s="174">
        <f t="shared" si="14"/>
        <v>0.23636363636363636</v>
      </c>
      <c r="AG40" s="29"/>
      <c r="AH40" s="632"/>
      <c r="AI40" s="284"/>
      <c r="AJ40" s="233" t="s">
        <v>314</v>
      </c>
    </row>
    <row r="41" spans="1:36" ht="60" customHeight="1">
      <c r="A41" s="29" t="s">
        <v>167</v>
      </c>
      <c r="B41" s="28" t="s">
        <v>203</v>
      </c>
      <c r="C41" s="26" t="s">
        <v>169</v>
      </c>
      <c r="D41" s="26" t="s">
        <v>170</v>
      </c>
      <c r="E41" s="29" t="s">
        <v>243</v>
      </c>
      <c r="F41" s="74" t="s">
        <v>301</v>
      </c>
      <c r="G41" s="39" t="s">
        <v>272</v>
      </c>
      <c r="H41" s="29" t="s">
        <v>315</v>
      </c>
      <c r="I41" s="26" t="s">
        <v>175</v>
      </c>
      <c r="J41" s="29" t="s">
        <v>316</v>
      </c>
      <c r="K41" s="29" t="s">
        <v>317</v>
      </c>
      <c r="L41" s="88">
        <v>0.2</v>
      </c>
      <c r="M41" s="26" t="s">
        <v>178</v>
      </c>
      <c r="N41" s="29" t="s">
        <v>318</v>
      </c>
      <c r="O41" s="27">
        <v>600</v>
      </c>
      <c r="P41" s="27"/>
      <c r="Q41" s="32">
        <v>150</v>
      </c>
      <c r="R41" s="29">
        <v>150</v>
      </c>
      <c r="S41" s="29">
        <v>150</v>
      </c>
      <c r="T41" s="32">
        <v>6</v>
      </c>
      <c r="U41" s="178">
        <f t="shared" si="17"/>
        <v>179</v>
      </c>
      <c r="V41" s="32"/>
      <c r="W41" s="32"/>
      <c r="X41" s="32">
        <f t="shared" si="16"/>
        <v>185</v>
      </c>
      <c r="Y41" s="178">
        <v>0</v>
      </c>
      <c r="Z41" s="400">
        <v>0</v>
      </c>
      <c r="AA41" s="545">
        <v>179</v>
      </c>
      <c r="AB41" s="400"/>
      <c r="AC41" s="174">
        <v>0.2</v>
      </c>
      <c r="AD41" s="174">
        <f>(X41/O41)*L41</f>
        <v>6.1666666666666675E-2</v>
      </c>
      <c r="AE41" s="174">
        <v>1</v>
      </c>
      <c r="AF41" s="174">
        <f t="shared" si="14"/>
        <v>0.30833333333333335</v>
      </c>
      <c r="AG41" s="29"/>
      <c r="AH41" s="632"/>
      <c r="AI41" s="284"/>
    </row>
    <row r="42" spans="1:36" ht="60" customHeight="1">
      <c r="A42" s="29"/>
      <c r="B42" s="678" t="s">
        <v>319</v>
      </c>
      <c r="C42" s="679"/>
      <c r="D42" s="679"/>
      <c r="E42" s="679"/>
      <c r="F42" s="679"/>
      <c r="G42" s="679"/>
      <c r="H42" s="679"/>
      <c r="I42" s="679"/>
      <c r="J42" s="679"/>
      <c r="K42" s="679"/>
      <c r="L42" s="679"/>
      <c r="M42" s="679"/>
      <c r="N42" s="679"/>
      <c r="O42" s="679"/>
      <c r="P42" s="679"/>
      <c r="Q42" s="679"/>
      <c r="R42" s="679"/>
      <c r="S42" s="679"/>
      <c r="T42" s="679"/>
      <c r="U42" s="679"/>
      <c r="V42" s="679"/>
      <c r="W42" s="679"/>
      <c r="X42" s="679"/>
      <c r="Y42" s="679"/>
      <c r="Z42" s="679"/>
      <c r="AA42" s="679"/>
      <c r="AB42" s="679"/>
      <c r="AC42" s="179">
        <f>SUM(AC38:AC41)</f>
        <v>0.97333333333333338</v>
      </c>
      <c r="AD42" s="179">
        <f>SUM(AD38:AD41)</f>
        <v>0.69355477855477854</v>
      </c>
      <c r="AE42" s="179">
        <f>AVERAGE(AE38:AE41)</f>
        <v>0.96666666666666667</v>
      </c>
      <c r="AF42" s="179">
        <f>AVERAGE(AF38:AF41)</f>
        <v>0.61694347319347331</v>
      </c>
      <c r="AG42" s="29"/>
      <c r="AH42" s="631"/>
    </row>
    <row r="43" spans="1:36" ht="60" customHeight="1">
      <c r="A43" s="29" t="s">
        <v>167</v>
      </c>
      <c r="B43" s="28" t="s">
        <v>203</v>
      </c>
      <c r="C43" s="26" t="s">
        <v>169</v>
      </c>
      <c r="D43" s="26" t="s">
        <v>170</v>
      </c>
      <c r="E43" s="29" t="s">
        <v>320</v>
      </c>
      <c r="F43" s="71" t="s">
        <v>321</v>
      </c>
      <c r="G43" s="39" t="s">
        <v>237</v>
      </c>
      <c r="H43" s="29" t="s">
        <v>322</v>
      </c>
      <c r="I43" s="29" t="s">
        <v>182</v>
      </c>
      <c r="J43" s="29" t="s">
        <v>323</v>
      </c>
      <c r="K43" s="29" t="s">
        <v>324</v>
      </c>
      <c r="L43" s="88">
        <v>0.3</v>
      </c>
      <c r="M43" s="26" t="s">
        <v>178</v>
      </c>
      <c r="N43" s="29" t="s">
        <v>325</v>
      </c>
      <c r="O43" s="27">
        <v>600</v>
      </c>
      <c r="P43" s="27"/>
      <c r="Q43" s="32">
        <v>150</v>
      </c>
      <c r="R43" s="29">
        <v>150</v>
      </c>
      <c r="S43" s="29">
        <v>150</v>
      </c>
      <c r="T43" s="32">
        <v>200</v>
      </c>
      <c r="U43" s="178">
        <f>+Y43+Z43+AA43+AB43</f>
        <v>605</v>
      </c>
      <c r="V43" s="32"/>
      <c r="W43" s="32"/>
      <c r="X43" s="32">
        <f>+T43+U43+V43+W43</f>
        <v>805</v>
      </c>
      <c r="Y43" s="178">
        <v>0</v>
      </c>
      <c r="Z43" s="399">
        <v>509</v>
      </c>
      <c r="AA43" s="544">
        <v>96</v>
      </c>
      <c r="AB43" s="399"/>
      <c r="AC43" s="173">
        <v>0.3</v>
      </c>
      <c r="AD43" s="174">
        <v>0.3</v>
      </c>
      <c r="AE43" s="173">
        <v>1</v>
      </c>
      <c r="AF43" s="173">
        <v>1</v>
      </c>
      <c r="AG43" s="29"/>
      <c r="AH43" s="632"/>
    </row>
    <row r="44" spans="1:36" ht="60" customHeight="1">
      <c r="A44" s="29" t="s">
        <v>167</v>
      </c>
      <c r="B44" s="28" t="s">
        <v>203</v>
      </c>
      <c r="C44" s="26" t="s">
        <v>169</v>
      </c>
      <c r="D44" s="26" t="s">
        <v>170</v>
      </c>
      <c r="E44" s="29" t="s">
        <v>326</v>
      </c>
      <c r="F44" s="71" t="s">
        <v>321</v>
      </c>
      <c r="G44" s="39" t="s">
        <v>266</v>
      </c>
      <c r="H44" s="29" t="s">
        <v>327</v>
      </c>
      <c r="I44" s="29" t="s">
        <v>182</v>
      </c>
      <c r="J44" s="29" t="s">
        <v>316</v>
      </c>
      <c r="K44" s="347" t="s">
        <v>328</v>
      </c>
      <c r="L44" s="88">
        <v>0.5</v>
      </c>
      <c r="M44" s="26" t="s">
        <v>178</v>
      </c>
      <c r="N44" s="29" t="s">
        <v>329</v>
      </c>
      <c r="O44" s="27">
        <v>78200</v>
      </c>
      <c r="P44" s="27"/>
      <c r="Q44" s="32">
        <v>19550</v>
      </c>
      <c r="R44" s="29">
        <v>19550</v>
      </c>
      <c r="S44" s="29">
        <v>19550</v>
      </c>
      <c r="T44" s="32">
        <v>2031</v>
      </c>
      <c r="U44" s="178">
        <f>+Y44+Z44+AA44+AB44</f>
        <v>10467</v>
      </c>
      <c r="V44" s="32"/>
      <c r="W44" s="32"/>
      <c r="X44" s="32">
        <f t="shared" ref="X44:X45" si="18">+T44+U44+V44+W44</f>
        <v>12498</v>
      </c>
      <c r="Y44" s="178">
        <v>0</v>
      </c>
      <c r="Z44" s="400">
        <v>7931</v>
      </c>
      <c r="AA44" s="545">
        <v>2536</v>
      </c>
      <c r="AB44" s="400"/>
      <c r="AC44" s="174">
        <f t="shared" ref="AC44" si="19">(U44/Q44)*L44</f>
        <v>0.26769820971867009</v>
      </c>
      <c r="AD44" s="174">
        <f>(X44/O44)*L44</f>
        <v>7.9910485933503833E-2</v>
      </c>
      <c r="AE44" s="174">
        <f t="shared" ref="AE44" si="20">U44/Q44</f>
        <v>0.53539641943734018</v>
      </c>
      <c r="AF44" s="174">
        <f t="shared" ref="AF44" si="21">X44/O44</f>
        <v>0.15982097186700767</v>
      </c>
      <c r="AG44" s="29"/>
      <c r="AH44" s="632"/>
      <c r="AI44" s="284"/>
    </row>
    <row r="45" spans="1:36" s="235" customFormat="1" ht="60" customHeight="1">
      <c r="A45" s="29" t="s">
        <v>167</v>
      </c>
      <c r="B45" s="28" t="s">
        <v>203</v>
      </c>
      <c r="C45" s="26" t="s">
        <v>169</v>
      </c>
      <c r="D45" s="26" t="s">
        <v>170</v>
      </c>
      <c r="E45" s="29" t="s">
        <v>330</v>
      </c>
      <c r="F45" s="71" t="s">
        <v>321</v>
      </c>
      <c r="G45" s="39" t="s">
        <v>272</v>
      </c>
      <c r="H45" s="29" t="s">
        <v>331</v>
      </c>
      <c r="I45" s="29" t="s">
        <v>182</v>
      </c>
      <c r="J45" s="29" t="s">
        <v>332</v>
      </c>
      <c r="K45" s="29" t="s">
        <v>333</v>
      </c>
      <c r="L45" s="118">
        <v>0.2</v>
      </c>
      <c r="M45" s="26" t="s">
        <v>178</v>
      </c>
      <c r="N45" s="29" t="s">
        <v>334</v>
      </c>
      <c r="O45" s="27">
        <v>62</v>
      </c>
      <c r="P45" s="27"/>
      <c r="Q45" s="32">
        <v>6</v>
      </c>
      <c r="R45" s="29">
        <v>6</v>
      </c>
      <c r="S45" s="29">
        <v>5</v>
      </c>
      <c r="T45" s="32">
        <v>23</v>
      </c>
      <c r="U45" s="178">
        <f>+Y45+Z45+AA45+AB45</f>
        <v>91</v>
      </c>
      <c r="V45" s="32"/>
      <c r="W45" s="32"/>
      <c r="X45" s="32">
        <f t="shared" si="18"/>
        <v>114</v>
      </c>
      <c r="Y45" s="178">
        <v>59</v>
      </c>
      <c r="Z45" s="400">
        <v>5</v>
      </c>
      <c r="AA45" s="545">
        <v>27</v>
      </c>
      <c r="AB45" s="400"/>
      <c r="AC45" s="173">
        <v>0.2</v>
      </c>
      <c r="AD45" s="174">
        <v>0.2</v>
      </c>
      <c r="AE45" s="173">
        <v>1</v>
      </c>
      <c r="AF45" s="173">
        <v>1</v>
      </c>
      <c r="AG45" s="29"/>
      <c r="AH45" s="632"/>
      <c r="AI45" s="284"/>
    </row>
    <row r="46" spans="1:36" ht="60" customHeight="1">
      <c r="A46" s="29"/>
      <c r="B46" s="678" t="s">
        <v>335</v>
      </c>
      <c r="C46" s="679"/>
      <c r="D46" s="679"/>
      <c r="E46" s="679"/>
      <c r="F46" s="679"/>
      <c r="G46" s="679"/>
      <c r="H46" s="679"/>
      <c r="I46" s="679"/>
      <c r="J46" s="679"/>
      <c r="K46" s="679"/>
      <c r="L46" s="679"/>
      <c r="M46" s="679"/>
      <c r="N46" s="679"/>
      <c r="O46" s="679"/>
      <c r="P46" s="679"/>
      <c r="Q46" s="679"/>
      <c r="R46" s="679"/>
      <c r="S46" s="679"/>
      <c r="T46" s="679"/>
      <c r="U46" s="679"/>
      <c r="V46" s="679"/>
      <c r="W46" s="679"/>
      <c r="X46" s="679"/>
      <c r="Y46" s="679"/>
      <c r="Z46" s="679"/>
      <c r="AA46" s="679"/>
      <c r="AB46" s="679"/>
      <c r="AC46" s="179">
        <f>SUM(AC43:AC45)</f>
        <v>0.76769820971866998</v>
      </c>
      <c r="AD46" s="179">
        <f>SUM(AD43:AD45)</f>
        <v>0.57991048593350381</v>
      </c>
      <c r="AE46" s="179">
        <f>AVERAGE(AE43:AE45)</f>
        <v>0.84513213981244684</v>
      </c>
      <c r="AF46" s="179">
        <f>AVERAGE(AF43:AF45)</f>
        <v>0.7199403239556692</v>
      </c>
      <c r="AG46" s="29"/>
      <c r="AH46" s="631"/>
    </row>
    <row r="47" spans="1:36" ht="60" customHeight="1">
      <c r="A47" s="29" t="s">
        <v>167</v>
      </c>
      <c r="B47" s="28" t="s">
        <v>203</v>
      </c>
      <c r="C47" s="26" t="s">
        <v>169</v>
      </c>
      <c r="D47" s="26" t="s">
        <v>170</v>
      </c>
      <c r="E47" s="29" t="s">
        <v>218</v>
      </c>
      <c r="F47" s="82" t="s">
        <v>336</v>
      </c>
      <c r="G47" s="39" t="s">
        <v>266</v>
      </c>
      <c r="H47" s="29" t="s">
        <v>337</v>
      </c>
      <c r="I47" s="29" t="s">
        <v>175</v>
      </c>
      <c r="J47" s="29" t="s">
        <v>338</v>
      </c>
      <c r="K47" s="29" t="s">
        <v>339</v>
      </c>
      <c r="L47" s="88">
        <v>0.25</v>
      </c>
      <c r="M47" s="26" t="s">
        <v>178</v>
      </c>
      <c r="N47" s="29" t="s">
        <v>340</v>
      </c>
      <c r="O47" s="27">
        <v>87</v>
      </c>
      <c r="P47" s="27"/>
      <c r="Q47" s="30">
        <v>23</v>
      </c>
      <c r="R47" s="26">
        <v>22</v>
      </c>
      <c r="S47" s="26">
        <v>20</v>
      </c>
      <c r="T47" s="181">
        <v>30</v>
      </c>
      <c r="U47" s="180">
        <f>+Y47+Z47+V47+W47</f>
        <v>28</v>
      </c>
      <c r="V47" s="181"/>
      <c r="W47" s="181"/>
      <c r="X47" s="181">
        <f>+T47+U47+V47+W47</f>
        <v>58</v>
      </c>
      <c r="Y47" s="180">
        <v>16</v>
      </c>
      <c r="Z47" s="404">
        <v>12</v>
      </c>
      <c r="AA47" s="540">
        <v>0</v>
      </c>
      <c r="AB47" s="404"/>
      <c r="AC47" s="173">
        <v>0.25</v>
      </c>
      <c r="AD47" s="174">
        <f>(X47/O47)*L47</f>
        <v>0.16666666666666666</v>
      </c>
      <c r="AE47" s="173">
        <v>1</v>
      </c>
      <c r="AF47" s="174">
        <f t="shared" ref="AF47:AF51" si="22">X47/O47</f>
        <v>0.66666666666666663</v>
      </c>
      <c r="AG47" s="26"/>
      <c r="AH47" s="626" t="s">
        <v>1857</v>
      </c>
    </row>
    <row r="48" spans="1:36" ht="60" customHeight="1">
      <c r="A48" s="29" t="s">
        <v>167</v>
      </c>
      <c r="B48" s="28" t="s">
        <v>203</v>
      </c>
      <c r="C48" s="26" t="s">
        <v>169</v>
      </c>
      <c r="D48" s="26" t="s">
        <v>170</v>
      </c>
      <c r="E48" s="29" t="s">
        <v>218</v>
      </c>
      <c r="F48" s="82" t="s">
        <v>336</v>
      </c>
      <c r="G48" s="39" t="s">
        <v>272</v>
      </c>
      <c r="H48" s="29" t="s">
        <v>341</v>
      </c>
      <c r="I48" s="29" t="s">
        <v>175</v>
      </c>
      <c r="J48" s="29" t="s">
        <v>342</v>
      </c>
      <c r="K48" s="29" t="s">
        <v>343</v>
      </c>
      <c r="L48" s="88">
        <v>0.4</v>
      </c>
      <c r="M48" s="26" t="s">
        <v>189</v>
      </c>
      <c r="N48" s="29" t="s">
        <v>344</v>
      </c>
      <c r="O48" s="27">
        <v>86</v>
      </c>
      <c r="P48" s="27"/>
      <c r="Q48" s="30">
        <v>22</v>
      </c>
      <c r="R48" s="26">
        <v>22</v>
      </c>
      <c r="S48" s="26">
        <v>20</v>
      </c>
      <c r="T48" s="181">
        <v>0</v>
      </c>
      <c r="U48" s="180">
        <f>+Y48+Z48+AA48+AB48</f>
        <v>1</v>
      </c>
      <c r="V48" s="181"/>
      <c r="W48" s="181"/>
      <c r="X48" s="181">
        <f t="shared" ref="X48:X51" si="23">+T48+U48+V48+W48</f>
        <v>1</v>
      </c>
      <c r="Y48" s="180">
        <v>0</v>
      </c>
      <c r="Z48" s="401">
        <v>0</v>
      </c>
      <c r="AA48" s="547">
        <v>1</v>
      </c>
      <c r="AB48" s="401"/>
      <c r="AC48" s="174">
        <f t="shared" ref="AC48:AC51" si="24">(U48/Q48)*L48</f>
        <v>1.8181818181818184E-2</v>
      </c>
      <c r="AD48" s="174">
        <f>(X48/O48)*L48</f>
        <v>4.6511627906976744E-3</v>
      </c>
      <c r="AE48" s="174">
        <f t="shared" ref="AE48" si="25">U48/Q48</f>
        <v>4.5454545454545456E-2</v>
      </c>
      <c r="AF48" s="174">
        <f t="shared" si="22"/>
        <v>1.1627906976744186E-2</v>
      </c>
      <c r="AG48" s="26"/>
      <c r="AH48" s="626" t="s">
        <v>1858</v>
      </c>
    </row>
    <row r="49" spans="1:36" s="235" customFormat="1" ht="60" customHeight="1">
      <c r="A49" s="29" t="s">
        <v>167</v>
      </c>
      <c r="B49" s="28" t="s">
        <v>203</v>
      </c>
      <c r="C49" s="26" t="s">
        <v>169</v>
      </c>
      <c r="D49" s="26" t="s">
        <v>170</v>
      </c>
      <c r="E49" s="29" t="s">
        <v>218</v>
      </c>
      <c r="F49" s="82" t="s">
        <v>336</v>
      </c>
      <c r="G49" s="39" t="s">
        <v>277</v>
      </c>
      <c r="H49" s="29" t="s">
        <v>345</v>
      </c>
      <c r="I49" s="29" t="s">
        <v>175</v>
      </c>
      <c r="J49" s="29" t="s">
        <v>256</v>
      </c>
      <c r="K49" s="29" t="s">
        <v>346</v>
      </c>
      <c r="L49" s="118">
        <v>0.15</v>
      </c>
      <c r="M49" s="26" t="s">
        <v>178</v>
      </c>
      <c r="N49" s="29" t="s">
        <v>340</v>
      </c>
      <c r="O49" s="27">
        <v>1</v>
      </c>
      <c r="P49" s="27"/>
      <c r="Q49" s="35">
        <v>0.25</v>
      </c>
      <c r="R49" s="35">
        <v>0.25</v>
      </c>
      <c r="S49" s="35">
        <v>0.25</v>
      </c>
      <c r="T49" s="181">
        <v>0</v>
      </c>
      <c r="U49" s="180">
        <f>+Z49</f>
        <v>1</v>
      </c>
      <c r="V49" s="181"/>
      <c r="W49" s="181"/>
      <c r="X49" s="181">
        <f t="shared" si="23"/>
        <v>1</v>
      </c>
      <c r="Y49" s="180">
        <v>0.25</v>
      </c>
      <c r="Z49" s="401">
        <v>1</v>
      </c>
      <c r="AA49" s="547">
        <v>1</v>
      </c>
      <c r="AB49" s="401"/>
      <c r="AC49" s="173">
        <v>0.15</v>
      </c>
      <c r="AD49" s="174">
        <f>(X49/O49)*L49</f>
        <v>0.15</v>
      </c>
      <c r="AE49" s="173">
        <v>1</v>
      </c>
      <c r="AF49" s="174">
        <f t="shared" si="22"/>
        <v>1</v>
      </c>
      <c r="AG49" s="35"/>
      <c r="AH49" s="633"/>
      <c r="AI49" s="284"/>
      <c r="AJ49" s="235" t="s">
        <v>1842</v>
      </c>
    </row>
    <row r="50" spans="1:36" ht="60" customHeight="1">
      <c r="A50" s="29" t="s">
        <v>167</v>
      </c>
      <c r="B50" s="28" t="s">
        <v>203</v>
      </c>
      <c r="C50" s="26" t="s">
        <v>169</v>
      </c>
      <c r="D50" s="26" t="s">
        <v>170</v>
      </c>
      <c r="E50" s="29" t="s">
        <v>218</v>
      </c>
      <c r="F50" s="82" t="s">
        <v>336</v>
      </c>
      <c r="G50" s="39" t="s">
        <v>347</v>
      </c>
      <c r="H50" s="29" t="s">
        <v>348</v>
      </c>
      <c r="I50" s="29" t="s">
        <v>175</v>
      </c>
      <c r="J50" s="29" t="s">
        <v>256</v>
      </c>
      <c r="K50" s="29" t="s">
        <v>349</v>
      </c>
      <c r="L50" s="88">
        <v>0.1</v>
      </c>
      <c r="M50" s="26" t="s">
        <v>178</v>
      </c>
      <c r="N50" s="29" t="s">
        <v>350</v>
      </c>
      <c r="O50" s="27">
        <v>4</v>
      </c>
      <c r="P50" s="27"/>
      <c r="Q50" s="30">
        <v>1</v>
      </c>
      <c r="R50" s="26">
        <v>1</v>
      </c>
      <c r="S50" s="26">
        <v>1</v>
      </c>
      <c r="T50" s="181">
        <v>1</v>
      </c>
      <c r="U50" s="180">
        <f t="shared" ref="U50:U51" si="26">+Y50+Z50+AA50+AB50</f>
        <v>0</v>
      </c>
      <c r="V50" s="181"/>
      <c r="W50" s="181"/>
      <c r="X50" s="181">
        <f t="shared" si="23"/>
        <v>1</v>
      </c>
      <c r="Y50" s="180">
        <v>0</v>
      </c>
      <c r="Z50" s="401">
        <v>0</v>
      </c>
      <c r="AA50" s="547">
        <v>0</v>
      </c>
      <c r="AB50" s="401"/>
      <c r="AC50" s="174">
        <f t="shared" si="24"/>
        <v>0</v>
      </c>
      <c r="AD50" s="174">
        <f>(X50/O50)*L50</f>
        <v>2.5000000000000001E-2</v>
      </c>
      <c r="AE50" s="174">
        <f t="shared" ref="AE50:AE51" si="27">U50/Q50</f>
        <v>0</v>
      </c>
      <c r="AF50" s="174">
        <f t="shared" si="22"/>
        <v>0.25</v>
      </c>
      <c r="AG50" s="26"/>
      <c r="AH50" s="626" t="s">
        <v>1859</v>
      </c>
    </row>
    <row r="51" spans="1:36" ht="60" customHeight="1">
      <c r="A51" s="29" t="s">
        <v>167</v>
      </c>
      <c r="B51" s="28" t="s">
        <v>203</v>
      </c>
      <c r="C51" s="26" t="s">
        <v>169</v>
      </c>
      <c r="D51" s="26" t="s">
        <v>170</v>
      </c>
      <c r="E51" s="29" t="s">
        <v>218</v>
      </c>
      <c r="F51" s="82" t="s">
        <v>336</v>
      </c>
      <c r="G51" s="39" t="s">
        <v>351</v>
      </c>
      <c r="H51" s="29" t="s">
        <v>352</v>
      </c>
      <c r="I51" s="29" t="s">
        <v>175</v>
      </c>
      <c r="J51" s="29" t="s">
        <v>353</v>
      </c>
      <c r="K51" s="29" t="s">
        <v>354</v>
      </c>
      <c r="L51" s="88">
        <v>0.1</v>
      </c>
      <c r="M51" s="26" t="s">
        <v>178</v>
      </c>
      <c r="N51" s="29" t="s">
        <v>355</v>
      </c>
      <c r="O51" s="27">
        <v>30</v>
      </c>
      <c r="P51" s="27"/>
      <c r="Q51" s="30">
        <v>3</v>
      </c>
      <c r="R51" s="26">
        <v>3</v>
      </c>
      <c r="S51" s="26">
        <v>3</v>
      </c>
      <c r="T51" s="181">
        <v>8</v>
      </c>
      <c r="U51" s="180">
        <f t="shared" si="26"/>
        <v>0</v>
      </c>
      <c r="V51" s="181"/>
      <c r="W51" s="181"/>
      <c r="X51" s="181">
        <f t="shared" si="23"/>
        <v>8</v>
      </c>
      <c r="Y51" s="180">
        <v>0</v>
      </c>
      <c r="Z51" s="401">
        <v>0</v>
      </c>
      <c r="AA51" s="547">
        <v>0</v>
      </c>
      <c r="AB51" s="401"/>
      <c r="AC51" s="174">
        <f t="shared" si="24"/>
        <v>0</v>
      </c>
      <c r="AD51" s="174">
        <f>(X51/O51)*L51</f>
        <v>2.6666666666666668E-2</v>
      </c>
      <c r="AE51" s="174">
        <f t="shared" si="27"/>
        <v>0</v>
      </c>
      <c r="AF51" s="174">
        <f t="shared" si="22"/>
        <v>0.26666666666666666</v>
      </c>
      <c r="AG51" s="26"/>
      <c r="AH51" s="629"/>
      <c r="AI51" s="284"/>
    </row>
    <row r="52" spans="1:36" ht="60" customHeight="1">
      <c r="A52" s="29"/>
      <c r="B52" s="678" t="s">
        <v>356</v>
      </c>
      <c r="C52" s="679"/>
      <c r="D52" s="679"/>
      <c r="E52" s="679"/>
      <c r="F52" s="679"/>
      <c r="G52" s="679"/>
      <c r="H52" s="679"/>
      <c r="I52" s="679"/>
      <c r="J52" s="679"/>
      <c r="K52" s="679"/>
      <c r="L52" s="679"/>
      <c r="M52" s="679"/>
      <c r="N52" s="679"/>
      <c r="O52" s="679"/>
      <c r="P52" s="679"/>
      <c r="Q52" s="679"/>
      <c r="R52" s="679"/>
      <c r="S52" s="679"/>
      <c r="T52" s="679"/>
      <c r="U52" s="679"/>
      <c r="V52" s="679"/>
      <c r="W52" s="679"/>
      <c r="X52" s="679"/>
      <c r="Y52" s="679"/>
      <c r="Z52" s="679"/>
      <c r="AA52" s="679"/>
      <c r="AB52" s="679"/>
      <c r="AC52" s="182">
        <f>SUM(AC47:AC51)</f>
        <v>0.41818181818181821</v>
      </c>
      <c r="AD52" s="182">
        <f>SUM(AD47:AD51)</f>
        <v>0.37298449612403101</v>
      </c>
      <c r="AE52" s="182">
        <f>AVERAGE(AE47:AE51)</f>
        <v>0.40909090909090906</v>
      </c>
      <c r="AF52" s="182">
        <f>AVERAGE(AF47:AF51)</f>
        <v>0.43899224806201548</v>
      </c>
      <c r="AG52" s="26"/>
      <c r="AH52" s="631"/>
    </row>
    <row r="53" spans="1:36" ht="60" customHeight="1">
      <c r="A53" s="29" t="s">
        <v>167</v>
      </c>
      <c r="B53" s="28" t="s">
        <v>203</v>
      </c>
      <c r="C53" s="26" t="s">
        <v>169</v>
      </c>
      <c r="D53" s="26" t="s">
        <v>170</v>
      </c>
      <c r="E53" s="29" t="s">
        <v>171</v>
      </c>
      <c r="F53" s="83" t="s">
        <v>357</v>
      </c>
      <c r="G53" s="39" t="s">
        <v>272</v>
      </c>
      <c r="H53" s="29" t="s">
        <v>358</v>
      </c>
      <c r="I53" s="29" t="s">
        <v>175</v>
      </c>
      <c r="J53" s="26" t="s">
        <v>316</v>
      </c>
      <c r="K53" s="29" t="s">
        <v>359</v>
      </c>
      <c r="L53" s="88">
        <v>0.5</v>
      </c>
      <c r="M53" s="26" t="s">
        <v>178</v>
      </c>
      <c r="N53" s="29" t="s">
        <v>360</v>
      </c>
      <c r="O53" s="27">
        <v>15</v>
      </c>
      <c r="P53" s="27"/>
      <c r="Q53" s="30">
        <v>1</v>
      </c>
      <c r="R53" s="26">
        <v>5</v>
      </c>
      <c r="S53" s="26">
        <v>5</v>
      </c>
      <c r="T53" s="30">
        <v>0</v>
      </c>
      <c r="U53" s="180">
        <f>+Y53+Z53+AA53+AB53</f>
        <v>5</v>
      </c>
      <c r="V53" s="30"/>
      <c r="W53" s="30"/>
      <c r="X53" s="30">
        <f>+T53+U53+V53+W53</f>
        <v>5</v>
      </c>
      <c r="Y53" s="180">
        <v>0</v>
      </c>
      <c r="Z53" s="404">
        <v>0</v>
      </c>
      <c r="AA53" s="540">
        <v>5</v>
      </c>
      <c r="AB53" s="404"/>
      <c r="AC53" s="174">
        <v>0.5</v>
      </c>
      <c r="AD53" s="174">
        <f>(X53/O53)*L53</f>
        <v>0.16666666666666666</v>
      </c>
      <c r="AE53" s="174">
        <v>1</v>
      </c>
      <c r="AF53" s="174">
        <f t="shared" ref="AF53:AF54" si="28">X53/O53</f>
        <v>0.33333333333333331</v>
      </c>
      <c r="AG53" s="26"/>
      <c r="AH53" s="634"/>
    </row>
    <row r="54" spans="1:36" ht="60" customHeight="1">
      <c r="A54" s="29" t="s">
        <v>167</v>
      </c>
      <c r="B54" s="28" t="s">
        <v>203</v>
      </c>
      <c r="C54" s="26" t="s">
        <v>169</v>
      </c>
      <c r="D54" s="26" t="s">
        <v>170</v>
      </c>
      <c r="E54" s="29" t="s">
        <v>171</v>
      </c>
      <c r="F54" s="83" t="s">
        <v>357</v>
      </c>
      <c r="G54" s="39" t="s">
        <v>277</v>
      </c>
      <c r="H54" s="29" t="s">
        <v>361</v>
      </c>
      <c r="I54" s="29" t="s">
        <v>175</v>
      </c>
      <c r="J54" s="26" t="s">
        <v>316</v>
      </c>
      <c r="K54" s="29" t="s">
        <v>362</v>
      </c>
      <c r="L54" s="88">
        <v>0.5</v>
      </c>
      <c r="M54" s="26" t="s">
        <v>178</v>
      </c>
      <c r="N54" s="29" t="s">
        <v>363</v>
      </c>
      <c r="O54" s="27">
        <v>15</v>
      </c>
      <c r="P54" s="27"/>
      <c r="Q54" s="30">
        <v>1</v>
      </c>
      <c r="R54" s="26">
        <v>5</v>
      </c>
      <c r="S54" s="26">
        <v>5</v>
      </c>
      <c r="T54" s="30">
        <v>0</v>
      </c>
      <c r="U54" s="180">
        <f>+Y54+Z54+AA54+AB54</f>
        <v>5</v>
      </c>
      <c r="V54" s="30"/>
      <c r="W54" s="30"/>
      <c r="X54" s="30">
        <f>+T54+U54+V54+W54</f>
        <v>5</v>
      </c>
      <c r="Y54" s="180">
        <v>0</v>
      </c>
      <c r="Z54" s="401">
        <v>0</v>
      </c>
      <c r="AA54" s="547">
        <v>5</v>
      </c>
      <c r="AB54" s="401"/>
      <c r="AC54" s="174">
        <v>0.5</v>
      </c>
      <c r="AD54" s="174">
        <f>(X54/O54)*L54</f>
        <v>0.16666666666666666</v>
      </c>
      <c r="AE54" s="174">
        <v>1</v>
      </c>
      <c r="AF54" s="174">
        <f t="shared" si="28"/>
        <v>0.33333333333333331</v>
      </c>
      <c r="AG54" s="26"/>
      <c r="AH54" s="634"/>
    </row>
    <row r="55" spans="1:36" ht="60" customHeight="1">
      <c r="A55" s="29"/>
      <c r="B55" s="678" t="s">
        <v>364</v>
      </c>
      <c r="C55" s="679"/>
      <c r="D55" s="679"/>
      <c r="E55" s="679"/>
      <c r="F55" s="679"/>
      <c r="G55" s="679"/>
      <c r="H55" s="679"/>
      <c r="I55" s="679"/>
      <c r="J55" s="679"/>
      <c r="K55" s="679"/>
      <c r="L55" s="679"/>
      <c r="M55" s="679"/>
      <c r="N55" s="679"/>
      <c r="O55" s="679"/>
      <c r="P55" s="679"/>
      <c r="Q55" s="679"/>
      <c r="R55" s="679"/>
      <c r="S55" s="679"/>
      <c r="T55" s="679"/>
      <c r="U55" s="679"/>
      <c r="V55" s="679"/>
      <c r="W55" s="679"/>
      <c r="X55" s="679"/>
      <c r="Y55" s="679"/>
      <c r="Z55" s="679"/>
      <c r="AA55" s="679"/>
      <c r="AB55" s="679"/>
      <c r="AC55" s="182">
        <f>SUM(AC53:AC54)</f>
        <v>1</v>
      </c>
      <c r="AD55" s="182">
        <f>SUM(AD53:AD54)</f>
        <v>0.33333333333333331</v>
      </c>
      <c r="AE55" s="182">
        <f>AVERAGE(AE53:AE54)</f>
        <v>1</v>
      </c>
      <c r="AF55" s="182">
        <f>AVERAGE(AF53:AF54)</f>
        <v>0.33333333333333331</v>
      </c>
      <c r="AG55" s="26"/>
      <c r="AH55" s="631"/>
    </row>
    <row r="56" spans="1:36" ht="60" customHeight="1">
      <c r="A56" s="29" t="s">
        <v>167</v>
      </c>
      <c r="B56" s="28" t="s">
        <v>203</v>
      </c>
      <c r="C56" s="26" t="s">
        <v>169</v>
      </c>
      <c r="D56" s="26" t="s">
        <v>170</v>
      </c>
      <c r="E56" s="29" t="s">
        <v>218</v>
      </c>
      <c r="F56" s="60" t="s">
        <v>365</v>
      </c>
      <c r="G56" s="39" t="s">
        <v>277</v>
      </c>
      <c r="H56" s="29" t="s">
        <v>366</v>
      </c>
      <c r="I56" s="29" t="s">
        <v>175</v>
      </c>
      <c r="J56" s="29" t="s">
        <v>367</v>
      </c>
      <c r="K56" s="29" t="s">
        <v>368</v>
      </c>
      <c r="L56" s="88">
        <v>0.5</v>
      </c>
      <c r="M56" s="26" t="s">
        <v>178</v>
      </c>
      <c r="N56" s="29" t="s">
        <v>369</v>
      </c>
      <c r="O56" s="27">
        <v>2000</v>
      </c>
      <c r="P56" s="27"/>
      <c r="Q56" s="288">
        <v>500</v>
      </c>
      <c r="R56" s="26">
        <v>250</v>
      </c>
      <c r="S56" s="26">
        <v>250</v>
      </c>
      <c r="T56" s="30">
        <v>350</v>
      </c>
      <c r="U56" s="180">
        <f>+Y56+Z56+AA56+AB56</f>
        <v>997</v>
      </c>
      <c r="V56" s="30"/>
      <c r="W56" s="30"/>
      <c r="X56" s="30">
        <f>+T56+U56+V56+W56</f>
        <v>1347</v>
      </c>
      <c r="Y56" s="180">
        <v>0</v>
      </c>
      <c r="Z56" s="404">
        <v>723</v>
      </c>
      <c r="AA56" s="540">
        <v>274</v>
      </c>
      <c r="AB56" s="404"/>
      <c r="AC56" s="173">
        <v>0.5</v>
      </c>
      <c r="AD56" s="174">
        <f>(X56/O56)*L56</f>
        <v>0.33674999999999999</v>
      </c>
      <c r="AE56" s="173">
        <v>1</v>
      </c>
      <c r="AF56" s="174">
        <f t="shared" ref="AF56:AF58" si="29">X56/O56</f>
        <v>0.67349999999999999</v>
      </c>
      <c r="AG56" s="26"/>
      <c r="AH56" s="634"/>
    </row>
    <row r="57" spans="1:36" ht="60" customHeight="1">
      <c r="A57" s="29" t="s">
        <v>167</v>
      </c>
      <c r="B57" s="28" t="s">
        <v>203</v>
      </c>
      <c r="C57" s="26" t="s">
        <v>169</v>
      </c>
      <c r="D57" s="26" t="s">
        <v>170</v>
      </c>
      <c r="E57" s="29" t="s">
        <v>218</v>
      </c>
      <c r="F57" s="60" t="s">
        <v>365</v>
      </c>
      <c r="G57" s="39" t="s">
        <v>347</v>
      </c>
      <c r="H57" s="29" t="s">
        <v>370</v>
      </c>
      <c r="I57" s="29" t="s">
        <v>175</v>
      </c>
      <c r="J57" s="29" t="s">
        <v>256</v>
      </c>
      <c r="K57" s="29" t="s">
        <v>371</v>
      </c>
      <c r="L57" s="88">
        <v>0.35</v>
      </c>
      <c r="M57" s="26" t="s">
        <v>178</v>
      </c>
      <c r="N57" s="29" t="s">
        <v>372</v>
      </c>
      <c r="O57" s="27">
        <v>107</v>
      </c>
      <c r="P57" s="27"/>
      <c r="Q57" s="30">
        <v>30</v>
      </c>
      <c r="R57" s="26">
        <v>27</v>
      </c>
      <c r="S57" s="26">
        <v>25</v>
      </c>
      <c r="T57" s="30">
        <v>78</v>
      </c>
      <c r="U57" s="180">
        <f t="shared" ref="U57:U58" si="30">+Y57+Z57+AA57+AB57</f>
        <v>25</v>
      </c>
      <c r="V57" s="30"/>
      <c r="W57" s="30"/>
      <c r="X57" s="30">
        <f t="shared" ref="X57:X58" si="31">+T57+U57+V57+W57</f>
        <v>103</v>
      </c>
      <c r="Y57" s="180">
        <v>0</v>
      </c>
      <c r="Z57" s="401">
        <v>15</v>
      </c>
      <c r="AA57" s="547">
        <v>10</v>
      </c>
      <c r="AB57" s="401"/>
      <c r="AC57" s="174">
        <f t="shared" ref="AC57:AC58" si="32">(U57/Q57)*L57</f>
        <v>0.29166666666666669</v>
      </c>
      <c r="AD57" s="174">
        <f>(X57/O57)*L57</f>
        <v>0.33691588785046728</v>
      </c>
      <c r="AE57" s="174">
        <f t="shared" ref="AE57:AE58" si="33">U57/Q57</f>
        <v>0.83333333333333337</v>
      </c>
      <c r="AF57" s="174">
        <f t="shared" si="29"/>
        <v>0.96261682242990654</v>
      </c>
      <c r="AG57" s="26"/>
      <c r="AH57" s="634"/>
    </row>
    <row r="58" spans="1:36" ht="60" customHeight="1">
      <c r="A58" s="29" t="s">
        <v>167</v>
      </c>
      <c r="B58" s="28" t="s">
        <v>203</v>
      </c>
      <c r="C58" s="26" t="s">
        <v>169</v>
      </c>
      <c r="D58" s="26" t="s">
        <v>170</v>
      </c>
      <c r="E58" s="29" t="s">
        <v>218</v>
      </c>
      <c r="F58" s="60" t="s">
        <v>365</v>
      </c>
      <c r="G58" s="39" t="s">
        <v>351</v>
      </c>
      <c r="H58" s="29" t="s">
        <v>373</v>
      </c>
      <c r="I58" s="29" t="s">
        <v>175</v>
      </c>
      <c r="J58" s="29" t="s">
        <v>374</v>
      </c>
      <c r="K58" s="29" t="s">
        <v>375</v>
      </c>
      <c r="L58" s="88">
        <v>0.15</v>
      </c>
      <c r="M58" s="26" t="s">
        <v>178</v>
      </c>
      <c r="N58" s="29" t="s">
        <v>376</v>
      </c>
      <c r="O58" s="27">
        <v>4</v>
      </c>
      <c r="P58" s="27"/>
      <c r="Q58" s="30">
        <v>1</v>
      </c>
      <c r="R58" s="26">
        <v>1</v>
      </c>
      <c r="S58" s="26">
        <v>1</v>
      </c>
      <c r="T58" s="30">
        <v>1</v>
      </c>
      <c r="U58" s="180">
        <f t="shared" si="30"/>
        <v>0</v>
      </c>
      <c r="V58" s="30"/>
      <c r="W58" s="30"/>
      <c r="X58" s="30">
        <f t="shared" si="31"/>
        <v>1</v>
      </c>
      <c r="Y58" s="180">
        <v>0</v>
      </c>
      <c r="Z58" s="401">
        <v>0</v>
      </c>
      <c r="AA58" s="547">
        <v>0</v>
      </c>
      <c r="AB58" s="401"/>
      <c r="AC58" s="174">
        <f t="shared" si="32"/>
        <v>0</v>
      </c>
      <c r="AD58" s="174">
        <f>(X58/O58)*L58</f>
        <v>3.7499999999999999E-2</v>
      </c>
      <c r="AE58" s="174">
        <f t="shared" si="33"/>
        <v>0</v>
      </c>
      <c r="AF58" s="174">
        <f t="shared" si="29"/>
        <v>0.25</v>
      </c>
      <c r="AG58" s="26"/>
      <c r="AH58" s="634"/>
    </row>
    <row r="59" spans="1:36" ht="60" customHeight="1">
      <c r="A59" s="29"/>
      <c r="B59" s="678" t="s">
        <v>377</v>
      </c>
      <c r="C59" s="679"/>
      <c r="D59" s="679"/>
      <c r="E59" s="679"/>
      <c r="F59" s="679"/>
      <c r="G59" s="679"/>
      <c r="H59" s="679"/>
      <c r="I59" s="679"/>
      <c r="J59" s="679"/>
      <c r="K59" s="679"/>
      <c r="L59" s="679"/>
      <c r="M59" s="679"/>
      <c r="N59" s="679"/>
      <c r="O59" s="679"/>
      <c r="P59" s="679"/>
      <c r="Q59" s="679"/>
      <c r="R59" s="679"/>
      <c r="S59" s="679"/>
      <c r="T59" s="679"/>
      <c r="U59" s="679"/>
      <c r="V59" s="679"/>
      <c r="W59" s="679"/>
      <c r="X59" s="679"/>
      <c r="Y59" s="679"/>
      <c r="Z59" s="679"/>
      <c r="AA59" s="679"/>
      <c r="AB59" s="679"/>
      <c r="AC59" s="182">
        <f>SUM(AC56:AC58)</f>
        <v>0.79166666666666674</v>
      </c>
      <c r="AD59" s="182">
        <f>SUM(AD56:AD58)</f>
        <v>0.7111658878504673</v>
      </c>
      <c r="AE59" s="182">
        <f>AVERAGE(AE56:AE58)</f>
        <v>0.61111111111111116</v>
      </c>
      <c r="AF59" s="182">
        <f>AVERAGE(AF56:AF58)</f>
        <v>0.62870560747663551</v>
      </c>
      <c r="AG59" s="26"/>
      <c r="AH59" s="631"/>
    </row>
    <row r="60" spans="1:36" ht="60" customHeight="1">
      <c r="A60" s="41" t="s">
        <v>167</v>
      </c>
      <c r="B60" s="41" t="s">
        <v>203</v>
      </c>
      <c r="C60" s="49" t="s">
        <v>169</v>
      </c>
      <c r="D60" s="49" t="s">
        <v>170</v>
      </c>
      <c r="E60" s="41" t="s">
        <v>218</v>
      </c>
      <c r="F60" s="55" t="s">
        <v>378</v>
      </c>
      <c r="G60" s="100" t="s">
        <v>347</v>
      </c>
      <c r="H60" s="41" t="s">
        <v>379</v>
      </c>
      <c r="I60" s="41" t="s">
        <v>175</v>
      </c>
      <c r="J60" s="41" t="s">
        <v>380</v>
      </c>
      <c r="K60" s="41" t="s">
        <v>381</v>
      </c>
      <c r="L60" s="88">
        <v>0.5</v>
      </c>
      <c r="M60" s="49" t="s">
        <v>178</v>
      </c>
      <c r="N60" s="41" t="s">
        <v>382</v>
      </c>
      <c r="O60" s="242">
        <v>107</v>
      </c>
      <c r="P60" s="242"/>
      <c r="Q60" s="240">
        <v>14</v>
      </c>
      <c r="R60" s="49">
        <v>14</v>
      </c>
      <c r="S60" s="49">
        <v>14</v>
      </c>
      <c r="T60" s="30">
        <v>10</v>
      </c>
      <c r="U60" s="180">
        <f>+Y60+Z60+AA60+AB60</f>
        <v>14</v>
      </c>
      <c r="V60" s="30"/>
      <c r="W60" s="30"/>
      <c r="X60" s="30">
        <f>+T60+U60+V60+W60</f>
        <v>24</v>
      </c>
      <c r="Y60" s="180">
        <v>4</v>
      </c>
      <c r="Z60" s="404">
        <v>10</v>
      </c>
      <c r="AA60" s="608">
        <v>0</v>
      </c>
      <c r="AB60" s="404"/>
      <c r="AC60" s="174">
        <v>0.5</v>
      </c>
      <c r="AD60" s="174">
        <f>(X60/O60)*L60</f>
        <v>0.11214953271028037</v>
      </c>
      <c r="AE60" s="174">
        <v>1</v>
      </c>
      <c r="AF60" s="174">
        <f t="shared" ref="AF60" si="34">X60/O60</f>
        <v>0.22429906542056074</v>
      </c>
      <c r="AG60" s="26"/>
      <c r="AH60" s="635"/>
    </row>
    <row r="61" spans="1:36" s="235" customFormat="1" ht="60" customHeight="1">
      <c r="A61" s="29" t="s">
        <v>167</v>
      </c>
      <c r="B61" s="29" t="s">
        <v>203</v>
      </c>
      <c r="C61" s="26" t="s">
        <v>169</v>
      </c>
      <c r="D61" s="26" t="s">
        <v>170</v>
      </c>
      <c r="E61" s="29" t="s">
        <v>218</v>
      </c>
      <c r="F61" s="55" t="s">
        <v>378</v>
      </c>
      <c r="G61" s="39" t="s">
        <v>351</v>
      </c>
      <c r="H61" s="29" t="s">
        <v>383</v>
      </c>
      <c r="I61" s="29" t="s">
        <v>175</v>
      </c>
      <c r="J61" s="29" t="s">
        <v>384</v>
      </c>
      <c r="K61" s="29" t="s">
        <v>385</v>
      </c>
      <c r="L61" s="118">
        <v>0.1</v>
      </c>
      <c r="M61" s="26" t="s">
        <v>189</v>
      </c>
      <c r="N61" s="29" t="s">
        <v>386</v>
      </c>
      <c r="O61" s="27">
        <v>1</v>
      </c>
      <c r="P61" s="27"/>
      <c r="Q61" s="35" t="s">
        <v>387</v>
      </c>
      <c r="R61" s="35">
        <v>0.25</v>
      </c>
      <c r="S61" s="35">
        <v>0.25</v>
      </c>
      <c r="T61" s="30">
        <v>0</v>
      </c>
      <c r="U61" s="180" t="s">
        <v>387</v>
      </c>
      <c r="V61" s="30"/>
      <c r="W61" s="30"/>
      <c r="X61" s="412" t="s">
        <v>387</v>
      </c>
      <c r="Y61" s="180" t="s">
        <v>387</v>
      </c>
      <c r="Z61" s="401" t="s">
        <v>387</v>
      </c>
      <c r="AA61" s="548" t="s">
        <v>387</v>
      </c>
      <c r="AB61" s="401"/>
      <c r="AC61" s="173" t="s">
        <v>387</v>
      </c>
      <c r="AD61" s="174">
        <v>0</v>
      </c>
      <c r="AE61" s="173" t="s">
        <v>387</v>
      </c>
      <c r="AF61" s="173">
        <v>0</v>
      </c>
      <c r="AG61" s="35"/>
      <c r="AH61" s="636"/>
    </row>
    <row r="62" spans="1:36" ht="60" customHeight="1">
      <c r="A62" s="29" t="s">
        <v>167</v>
      </c>
      <c r="B62" s="29" t="s">
        <v>203</v>
      </c>
      <c r="C62" s="26" t="s">
        <v>169</v>
      </c>
      <c r="D62" s="26" t="s">
        <v>170</v>
      </c>
      <c r="E62" s="29" t="s">
        <v>204</v>
      </c>
      <c r="F62" s="55" t="s">
        <v>378</v>
      </c>
      <c r="G62" s="39" t="s">
        <v>388</v>
      </c>
      <c r="H62" s="29" t="s">
        <v>389</v>
      </c>
      <c r="I62" s="29" t="s">
        <v>175</v>
      </c>
      <c r="J62" s="29" t="s">
        <v>390</v>
      </c>
      <c r="K62" s="29" t="s">
        <v>391</v>
      </c>
      <c r="L62" s="88">
        <v>0.4</v>
      </c>
      <c r="M62" s="26" t="s">
        <v>178</v>
      </c>
      <c r="N62" s="29" t="s">
        <v>392</v>
      </c>
      <c r="O62" s="27">
        <v>40</v>
      </c>
      <c r="P62" s="27"/>
      <c r="Q62" s="30">
        <v>10</v>
      </c>
      <c r="R62" s="26">
        <v>10</v>
      </c>
      <c r="S62" s="26">
        <v>10</v>
      </c>
      <c r="T62" s="30">
        <v>10</v>
      </c>
      <c r="U62" s="180">
        <f>+Y62+Z62+AA62+AB62</f>
        <v>22</v>
      </c>
      <c r="V62" s="30"/>
      <c r="W62" s="30"/>
      <c r="X62" s="30">
        <f t="shared" ref="X62" si="35">+T62+U62+V62+W62</f>
        <v>32</v>
      </c>
      <c r="Y62" s="180">
        <v>3</v>
      </c>
      <c r="Z62" s="401">
        <v>9</v>
      </c>
      <c r="AA62" s="548">
        <v>10</v>
      </c>
      <c r="AB62" s="401"/>
      <c r="AC62" s="173">
        <v>0.4</v>
      </c>
      <c r="AD62" s="174">
        <f>(X62/O62)*L62</f>
        <v>0.32000000000000006</v>
      </c>
      <c r="AE62" s="173">
        <v>1</v>
      </c>
      <c r="AF62" s="174">
        <f t="shared" ref="AF62" si="36">X62/O62</f>
        <v>0.8</v>
      </c>
      <c r="AG62" s="26"/>
      <c r="AH62" s="635"/>
      <c r="AI62" s="284"/>
    </row>
    <row r="63" spans="1:36" ht="60" customHeight="1">
      <c r="A63" s="29"/>
      <c r="B63" s="678" t="s">
        <v>393</v>
      </c>
      <c r="C63" s="679"/>
      <c r="D63" s="679"/>
      <c r="E63" s="679"/>
      <c r="F63" s="679"/>
      <c r="G63" s="679"/>
      <c r="H63" s="679"/>
      <c r="I63" s="679"/>
      <c r="J63" s="679"/>
      <c r="K63" s="679"/>
      <c r="L63" s="679"/>
      <c r="M63" s="679"/>
      <c r="N63" s="679"/>
      <c r="O63" s="679"/>
      <c r="P63" s="679"/>
      <c r="Q63" s="679"/>
      <c r="R63" s="679"/>
      <c r="S63" s="679"/>
      <c r="T63" s="679"/>
      <c r="U63" s="679"/>
      <c r="V63" s="679"/>
      <c r="W63" s="679"/>
      <c r="X63" s="679"/>
      <c r="Y63" s="679"/>
      <c r="Z63" s="679"/>
      <c r="AA63" s="679"/>
      <c r="AB63" s="679"/>
      <c r="AC63" s="182">
        <f>SUM(AC60:AC62)</f>
        <v>0.9</v>
      </c>
      <c r="AD63" s="182">
        <f>SUM(AD60:AD62)</f>
        <v>0.43214953271028045</v>
      </c>
      <c r="AE63" s="182">
        <f>AVERAGE(AE60:AE62)</f>
        <v>1</v>
      </c>
      <c r="AF63" s="182">
        <f>AVERAGE(AF60:AF62)</f>
        <v>0.34143302180685359</v>
      </c>
      <c r="AG63" s="26"/>
      <c r="AH63" s="631"/>
    </row>
    <row r="64" spans="1:36" ht="60" customHeight="1">
      <c r="A64" s="29" t="s">
        <v>167</v>
      </c>
      <c r="B64" s="28" t="s">
        <v>203</v>
      </c>
      <c r="C64" s="26" t="s">
        <v>169</v>
      </c>
      <c r="D64" s="26" t="s">
        <v>170</v>
      </c>
      <c r="E64" s="29" t="s">
        <v>394</v>
      </c>
      <c r="F64" s="67" t="s">
        <v>395</v>
      </c>
      <c r="G64" s="38" t="s">
        <v>351</v>
      </c>
      <c r="H64" s="29" t="s">
        <v>396</v>
      </c>
      <c r="I64" s="29" t="s">
        <v>175</v>
      </c>
      <c r="J64" s="29" t="s">
        <v>397</v>
      </c>
      <c r="K64" s="29" t="s">
        <v>398</v>
      </c>
      <c r="L64" s="88">
        <v>0.4</v>
      </c>
      <c r="M64" s="26" t="s">
        <v>178</v>
      </c>
      <c r="N64" s="29" t="s">
        <v>399</v>
      </c>
      <c r="O64" s="26">
        <v>9000</v>
      </c>
      <c r="P64" s="26"/>
      <c r="Q64" s="30">
        <v>2600</v>
      </c>
      <c r="R64" s="26">
        <v>2600</v>
      </c>
      <c r="S64" s="26">
        <v>2600</v>
      </c>
      <c r="T64" s="30">
        <v>1123</v>
      </c>
      <c r="U64" s="180">
        <f>+Y64+Z64+AA64+AB64</f>
        <v>831</v>
      </c>
      <c r="V64" s="30"/>
      <c r="W64" s="30"/>
      <c r="X64" s="30">
        <f>+T64+U64+V64+W64</f>
        <v>1954</v>
      </c>
      <c r="Y64" s="180">
        <v>0</v>
      </c>
      <c r="Z64" s="404">
        <v>468</v>
      </c>
      <c r="AA64" s="540">
        <v>363</v>
      </c>
      <c r="AB64" s="404"/>
      <c r="AC64" s="174">
        <f t="shared" ref="AC64:AC79" si="37">(U64/Q64)*L64</f>
        <v>0.12784615384615386</v>
      </c>
      <c r="AD64" s="174">
        <f t="shared" ref="AD64:AD70" si="38">(X64/O64)*L64</f>
        <v>8.6844444444444446E-2</v>
      </c>
      <c r="AE64" s="174">
        <f t="shared" ref="AE64:AE70" si="39">U64/Q64</f>
        <v>0.31961538461538463</v>
      </c>
      <c r="AF64" s="174">
        <f t="shared" ref="AF64" si="40">X64/O64</f>
        <v>0.21711111111111112</v>
      </c>
      <c r="AG64" s="26"/>
      <c r="AH64" s="628" t="s">
        <v>1816</v>
      </c>
    </row>
    <row r="65" spans="1:36" ht="60" customHeight="1">
      <c r="A65" s="29" t="s">
        <v>167</v>
      </c>
      <c r="B65" s="28" t="s">
        <v>203</v>
      </c>
      <c r="C65" s="26" t="s">
        <v>169</v>
      </c>
      <c r="D65" s="26" t="s">
        <v>170</v>
      </c>
      <c r="E65" s="29" t="s">
        <v>243</v>
      </c>
      <c r="F65" s="67" t="s">
        <v>395</v>
      </c>
      <c r="G65" s="38" t="s">
        <v>388</v>
      </c>
      <c r="H65" s="29" t="s">
        <v>400</v>
      </c>
      <c r="I65" s="29" t="s">
        <v>175</v>
      </c>
      <c r="J65" s="29" t="s">
        <v>401</v>
      </c>
      <c r="K65" s="29" t="s">
        <v>402</v>
      </c>
      <c r="L65" s="88">
        <v>0.15</v>
      </c>
      <c r="M65" s="26" t="s">
        <v>178</v>
      </c>
      <c r="N65" s="29" t="s">
        <v>403</v>
      </c>
      <c r="O65" s="26">
        <v>544</v>
      </c>
      <c r="P65" s="26"/>
      <c r="Q65" s="30">
        <v>148</v>
      </c>
      <c r="R65" s="26">
        <v>148</v>
      </c>
      <c r="S65" s="26">
        <v>148</v>
      </c>
      <c r="T65" s="30">
        <v>100</v>
      </c>
      <c r="U65" s="180">
        <f t="shared" ref="U65:U70" si="41">+Y65+Z65+AA65+AB65</f>
        <v>100</v>
      </c>
      <c r="V65" s="30"/>
      <c r="W65" s="30"/>
      <c r="X65" s="30">
        <f t="shared" ref="X65:X70" si="42">+T65+U65+V65+W65</f>
        <v>200</v>
      </c>
      <c r="Y65" s="180">
        <v>0</v>
      </c>
      <c r="Z65" s="401">
        <v>0</v>
      </c>
      <c r="AA65" s="547">
        <v>100</v>
      </c>
      <c r="AB65" s="401"/>
      <c r="AC65" s="174">
        <f t="shared" si="37"/>
        <v>0.10135135135135134</v>
      </c>
      <c r="AD65" s="174">
        <f t="shared" si="38"/>
        <v>5.5147058823529417E-2</v>
      </c>
      <c r="AE65" s="174">
        <f t="shared" si="39"/>
        <v>0.67567567567567566</v>
      </c>
      <c r="AF65" s="174">
        <f t="shared" ref="AF65:AF70" si="43">X65/O65</f>
        <v>0.36764705882352944</v>
      </c>
      <c r="AG65" s="26"/>
      <c r="AH65" s="628" t="s">
        <v>1819</v>
      </c>
    </row>
    <row r="66" spans="1:36" ht="60" customHeight="1">
      <c r="A66" s="29" t="s">
        <v>167</v>
      </c>
      <c r="B66" s="28" t="s">
        <v>203</v>
      </c>
      <c r="C66" s="26" t="s">
        <v>169</v>
      </c>
      <c r="D66" s="26" t="s">
        <v>170</v>
      </c>
      <c r="E66" s="29" t="s">
        <v>243</v>
      </c>
      <c r="F66" s="67" t="s">
        <v>395</v>
      </c>
      <c r="G66" s="38" t="s">
        <v>404</v>
      </c>
      <c r="H66" s="29" t="s">
        <v>405</v>
      </c>
      <c r="I66" s="29" t="s">
        <v>175</v>
      </c>
      <c r="J66" s="29" t="s">
        <v>406</v>
      </c>
      <c r="K66" s="29" t="s">
        <v>407</v>
      </c>
      <c r="L66" s="88">
        <v>0.1</v>
      </c>
      <c r="M66" s="26" t="s">
        <v>178</v>
      </c>
      <c r="N66" s="29" t="s">
        <v>408</v>
      </c>
      <c r="O66" s="26">
        <v>12000</v>
      </c>
      <c r="P66" s="26"/>
      <c r="Q66" s="30">
        <v>3100</v>
      </c>
      <c r="R66" s="26">
        <v>3100</v>
      </c>
      <c r="S66" s="26">
        <v>3100</v>
      </c>
      <c r="T66" s="30">
        <v>2705</v>
      </c>
      <c r="U66" s="180">
        <f t="shared" si="41"/>
        <v>0</v>
      </c>
      <c r="V66" s="30"/>
      <c r="W66" s="30"/>
      <c r="X66" s="413">
        <f>U66+V66+W66</f>
        <v>0</v>
      </c>
      <c r="Y66" s="180">
        <v>0</v>
      </c>
      <c r="Z66" s="401">
        <v>0</v>
      </c>
      <c r="AA66" s="547">
        <v>0</v>
      </c>
      <c r="AB66" s="401"/>
      <c r="AC66" s="174">
        <f t="shared" si="37"/>
        <v>0</v>
      </c>
      <c r="AD66" s="174">
        <f t="shared" si="38"/>
        <v>0</v>
      </c>
      <c r="AE66" s="174">
        <f t="shared" si="39"/>
        <v>0</v>
      </c>
      <c r="AF66" s="174">
        <f t="shared" si="43"/>
        <v>0</v>
      </c>
      <c r="AG66" s="26"/>
      <c r="AH66" s="629"/>
    </row>
    <row r="67" spans="1:36" ht="60" customHeight="1">
      <c r="A67" s="29" t="s">
        <v>167</v>
      </c>
      <c r="B67" s="29" t="s">
        <v>203</v>
      </c>
      <c r="C67" s="26" t="s">
        <v>169</v>
      </c>
      <c r="D67" s="26" t="s">
        <v>170</v>
      </c>
      <c r="E67" s="29" t="s">
        <v>243</v>
      </c>
      <c r="F67" s="67" t="s">
        <v>395</v>
      </c>
      <c r="G67" s="38" t="s">
        <v>409</v>
      </c>
      <c r="H67" s="29" t="s">
        <v>410</v>
      </c>
      <c r="I67" s="29" t="s">
        <v>175</v>
      </c>
      <c r="J67" s="29" t="s">
        <v>411</v>
      </c>
      <c r="K67" s="29" t="s">
        <v>412</v>
      </c>
      <c r="L67" s="88">
        <v>0.05</v>
      </c>
      <c r="M67" s="26" t="s">
        <v>178</v>
      </c>
      <c r="N67" s="29" t="s">
        <v>413</v>
      </c>
      <c r="O67" s="26">
        <v>25</v>
      </c>
      <c r="P67" s="26"/>
      <c r="Q67" s="30">
        <v>6</v>
      </c>
      <c r="R67" s="26">
        <v>6</v>
      </c>
      <c r="S67" s="26">
        <v>6</v>
      </c>
      <c r="T67" s="30">
        <v>5</v>
      </c>
      <c r="U67" s="180">
        <f t="shared" si="41"/>
        <v>12</v>
      </c>
      <c r="V67" s="30"/>
      <c r="W67" s="30"/>
      <c r="X67" s="30">
        <f t="shared" si="42"/>
        <v>17</v>
      </c>
      <c r="Y67" s="180">
        <v>6</v>
      </c>
      <c r="Z67" s="401">
        <v>0</v>
      </c>
      <c r="AA67" s="547">
        <v>6</v>
      </c>
      <c r="AB67" s="401"/>
      <c r="AC67" s="174">
        <v>0.05</v>
      </c>
      <c r="AD67" s="174">
        <f t="shared" si="38"/>
        <v>3.4000000000000002E-2</v>
      </c>
      <c r="AE67" s="174">
        <v>1</v>
      </c>
      <c r="AF67" s="174">
        <f t="shared" si="43"/>
        <v>0.68</v>
      </c>
      <c r="AG67" s="26"/>
      <c r="AH67" s="629"/>
    </row>
    <row r="68" spans="1:36" ht="60" customHeight="1">
      <c r="A68" s="29" t="s">
        <v>167</v>
      </c>
      <c r="B68" s="29" t="s">
        <v>203</v>
      </c>
      <c r="C68" s="26" t="s">
        <v>169</v>
      </c>
      <c r="D68" s="26" t="s">
        <v>170</v>
      </c>
      <c r="E68" s="29" t="s">
        <v>243</v>
      </c>
      <c r="F68" s="67" t="s">
        <v>395</v>
      </c>
      <c r="G68" s="38" t="s">
        <v>414</v>
      </c>
      <c r="H68" s="29" t="s">
        <v>415</v>
      </c>
      <c r="I68" s="29" t="s">
        <v>175</v>
      </c>
      <c r="J68" s="29" t="s">
        <v>256</v>
      </c>
      <c r="K68" s="29" t="s">
        <v>416</v>
      </c>
      <c r="L68" s="88">
        <v>0.1</v>
      </c>
      <c r="M68" s="26" t="s">
        <v>178</v>
      </c>
      <c r="N68" s="29" t="s">
        <v>417</v>
      </c>
      <c r="O68" s="26">
        <v>5</v>
      </c>
      <c r="P68" s="26"/>
      <c r="Q68" s="30">
        <v>2</v>
      </c>
      <c r="R68" s="26">
        <v>2</v>
      </c>
      <c r="S68" s="26">
        <v>2</v>
      </c>
      <c r="T68" s="30">
        <v>0</v>
      </c>
      <c r="U68" s="180">
        <f t="shared" si="41"/>
        <v>0</v>
      </c>
      <c r="V68" s="30"/>
      <c r="W68" s="30"/>
      <c r="X68" s="30">
        <f t="shared" si="42"/>
        <v>0</v>
      </c>
      <c r="Y68" s="180">
        <v>0</v>
      </c>
      <c r="Z68" s="401">
        <v>0</v>
      </c>
      <c r="AA68" s="547">
        <v>0</v>
      </c>
      <c r="AB68" s="401"/>
      <c r="AC68" s="174">
        <f t="shared" si="37"/>
        <v>0</v>
      </c>
      <c r="AD68" s="174">
        <f t="shared" si="38"/>
        <v>0</v>
      </c>
      <c r="AE68" s="174">
        <f t="shared" si="39"/>
        <v>0</v>
      </c>
      <c r="AF68" s="174">
        <f t="shared" si="43"/>
        <v>0</v>
      </c>
      <c r="AG68" s="26"/>
      <c r="AH68" s="629"/>
    </row>
    <row r="69" spans="1:36" ht="60" customHeight="1">
      <c r="A69" s="29" t="s">
        <v>167</v>
      </c>
      <c r="B69" s="29" t="s">
        <v>203</v>
      </c>
      <c r="C69" s="26" t="s">
        <v>169</v>
      </c>
      <c r="D69" s="26" t="s">
        <v>170</v>
      </c>
      <c r="E69" s="29" t="s">
        <v>243</v>
      </c>
      <c r="F69" s="67" t="s">
        <v>395</v>
      </c>
      <c r="G69" s="38" t="s">
        <v>418</v>
      </c>
      <c r="H69" s="29" t="s">
        <v>419</v>
      </c>
      <c r="I69" s="29" t="s">
        <v>175</v>
      </c>
      <c r="J69" s="29" t="s">
        <v>420</v>
      </c>
      <c r="K69" s="29" t="s">
        <v>421</v>
      </c>
      <c r="L69" s="88">
        <v>0.15</v>
      </c>
      <c r="M69" s="26" t="s">
        <v>178</v>
      </c>
      <c r="N69" s="29" t="s">
        <v>422</v>
      </c>
      <c r="O69" s="26">
        <v>500</v>
      </c>
      <c r="P69" s="26"/>
      <c r="Q69" s="30">
        <v>125</v>
      </c>
      <c r="R69" s="26">
        <v>125</v>
      </c>
      <c r="S69" s="26">
        <v>125</v>
      </c>
      <c r="T69" s="30">
        <v>113</v>
      </c>
      <c r="U69" s="180">
        <f t="shared" si="41"/>
        <v>44</v>
      </c>
      <c r="V69" s="30"/>
      <c r="W69" s="30"/>
      <c r="X69" s="30">
        <f t="shared" si="42"/>
        <v>157</v>
      </c>
      <c r="Y69" s="180">
        <v>0</v>
      </c>
      <c r="Z69" s="401">
        <v>44</v>
      </c>
      <c r="AA69" s="547">
        <v>0</v>
      </c>
      <c r="AB69" s="401"/>
      <c r="AC69" s="174">
        <f t="shared" si="37"/>
        <v>5.2799999999999993E-2</v>
      </c>
      <c r="AD69" s="174">
        <f t="shared" si="38"/>
        <v>4.7099999999999996E-2</v>
      </c>
      <c r="AE69" s="174">
        <f t="shared" si="39"/>
        <v>0.35199999999999998</v>
      </c>
      <c r="AF69" s="174">
        <f t="shared" si="43"/>
        <v>0.314</v>
      </c>
      <c r="AG69" s="26"/>
      <c r="AH69" s="628" t="s">
        <v>1824</v>
      </c>
    </row>
    <row r="70" spans="1:36" ht="60" customHeight="1">
      <c r="A70" s="29" t="s">
        <v>167</v>
      </c>
      <c r="B70" s="28" t="s">
        <v>203</v>
      </c>
      <c r="C70" s="26" t="s">
        <v>169</v>
      </c>
      <c r="D70" s="26" t="s">
        <v>170</v>
      </c>
      <c r="E70" s="29" t="s">
        <v>243</v>
      </c>
      <c r="F70" s="67" t="s">
        <v>395</v>
      </c>
      <c r="G70" s="38" t="s">
        <v>423</v>
      </c>
      <c r="H70" s="29" t="s">
        <v>424</v>
      </c>
      <c r="I70" s="29" t="s">
        <v>175</v>
      </c>
      <c r="J70" s="29" t="s">
        <v>316</v>
      </c>
      <c r="K70" s="29" t="s">
        <v>425</v>
      </c>
      <c r="L70" s="88">
        <v>0.05</v>
      </c>
      <c r="M70" s="26" t="s">
        <v>178</v>
      </c>
      <c r="N70" s="29" t="s">
        <v>426</v>
      </c>
      <c r="O70" s="26">
        <v>200</v>
      </c>
      <c r="P70" s="26"/>
      <c r="Q70" s="30">
        <v>70</v>
      </c>
      <c r="R70" s="26">
        <v>70</v>
      </c>
      <c r="S70" s="26">
        <v>60</v>
      </c>
      <c r="T70" s="30">
        <v>0</v>
      </c>
      <c r="U70" s="180">
        <f t="shared" si="41"/>
        <v>0</v>
      </c>
      <c r="V70" s="30"/>
      <c r="W70" s="30"/>
      <c r="X70" s="30">
        <f t="shared" si="42"/>
        <v>0</v>
      </c>
      <c r="Y70" s="180">
        <v>0</v>
      </c>
      <c r="Z70" s="401">
        <v>0</v>
      </c>
      <c r="AA70" s="547">
        <v>0</v>
      </c>
      <c r="AB70" s="401"/>
      <c r="AC70" s="174">
        <f t="shared" si="37"/>
        <v>0</v>
      </c>
      <c r="AD70" s="174">
        <f t="shared" si="38"/>
        <v>0</v>
      </c>
      <c r="AE70" s="174">
        <f t="shared" si="39"/>
        <v>0</v>
      </c>
      <c r="AF70" s="174">
        <f t="shared" si="43"/>
        <v>0</v>
      </c>
      <c r="AG70" s="26"/>
      <c r="AH70" s="629"/>
    </row>
    <row r="71" spans="1:36" ht="60" customHeight="1">
      <c r="A71" s="29"/>
      <c r="B71" s="678" t="s">
        <v>427</v>
      </c>
      <c r="C71" s="679"/>
      <c r="D71" s="679"/>
      <c r="E71" s="679"/>
      <c r="F71" s="679"/>
      <c r="G71" s="679"/>
      <c r="H71" s="679"/>
      <c r="I71" s="679"/>
      <c r="J71" s="679"/>
      <c r="K71" s="679"/>
      <c r="L71" s="679"/>
      <c r="M71" s="679"/>
      <c r="N71" s="679"/>
      <c r="O71" s="679"/>
      <c r="P71" s="679"/>
      <c r="Q71" s="679"/>
      <c r="R71" s="679"/>
      <c r="S71" s="679"/>
      <c r="T71" s="679"/>
      <c r="U71" s="679"/>
      <c r="V71" s="679"/>
      <c r="W71" s="679"/>
      <c r="X71" s="679"/>
      <c r="Y71" s="679"/>
      <c r="Z71" s="679"/>
      <c r="AA71" s="679"/>
      <c r="AB71" s="679"/>
      <c r="AC71" s="182">
        <f>SUM(AC64:AC70)</f>
        <v>0.3319975051975052</v>
      </c>
      <c r="AD71" s="182">
        <f>SUM(AD64:AD70)</f>
        <v>0.22309150326797386</v>
      </c>
      <c r="AE71" s="182">
        <f>AVERAGE(AE64:AE70)</f>
        <v>0.33532729432729436</v>
      </c>
      <c r="AF71" s="182">
        <f>AVERAGE(AF64:AF70)</f>
        <v>0.22553688141923439</v>
      </c>
      <c r="AG71" s="26"/>
      <c r="AH71" s="631"/>
    </row>
    <row r="72" spans="1:36" ht="60" customHeight="1">
      <c r="A72" s="29" t="s">
        <v>167</v>
      </c>
      <c r="B72" s="28" t="s">
        <v>203</v>
      </c>
      <c r="C72" s="26" t="s">
        <v>169</v>
      </c>
      <c r="D72" s="26" t="s">
        <v>170</v>
      </c>
      <c r="E72" s="29" t="s">
        <v>218</v>
      </c>
      <c r="F72" s="75" t="s">
        <v>428</v>
      </c>
      <c r="G72" s="39" t="s">
        <v>388</v>
      </c>
      <c r="H72" s="29" t="s">
        <v>429</v>
      </c>
      <c r="I72" s="29" t="s">
        <v>175</v>
      </c>
      <c r="J72" s="29" t="s">
        <v>430</v>
      </c>
      <c r="K72" s="29" t="s">
        <v>431</v>
      </c>
      <c r="L72" s="339">
        <v>0.25</v>
      </c>
      <c r="M72" s="26" t="s">
        <v>178</v>
      </c>
      <c r="N72" s="29" t="s">
        <v>432</v>
      </c>
      <c r="O72" s="27">
        <v>19</v>
      </c>
      <c r="P72" s="27"/>
      <c r="Q72" s="30">
        <v>8</v>
      </c>
      <c r="R72" s="26">
        <v>8</v>
      </c>
      <c r="S72" s="26">
        <v>2</v>
      </c>
      <c r="T72" s="30">
        <v>0.91200000000000003</v>
      </c>
      <c r="U72" s="180">
        <f>+Y72+Z72+AA72+AB72</f>
        <v>5.2</v>
      </c>
      <c r="V72" s="30"/>
      <c r="W72" s="30"/>
      <c r="X72" s="30">
        <f>+T72+U72+V72+W72</f>
        <v>6.1120000000000001</v>
      </c>
      <c r="Y72" s="180">
        <v>1.6</v>
      </c>
      <c r="Z72" s="538">
        <v>2.48</v>
      </c>
      <c r="AA72" s="604">
        <v>1.1200000000000001</v>
      </c>
      <c r="AB72" s="405"/>
      <c r="AC72" s="174">
        <f t="shared" si="37"/>
        <v>0.16250000000000001</v>
      </c>
      <c r="AD72" s="174">
        <f>(X72/O72)*L72</f>
        <v>8.0421052631578949E-2</v>
      </c>
      <c r="AE72" s="174">
        <f t="shared" ref="AE72:AE75" si="44">U72/Q72</f>
        <v>0.65</v>
      </c>
      <c r="AF72" s="174">
        <f t="shared" ref="AF72:AF75" si="45">X72/O72</f>
        <v>0.32168421052631579</v>
      </c>
      <c r="AG72" s="614"/>
      <c r="AH72" s="637" t="s">
        <v>1860</v>
      </c>
    </row>
    <row r="73" spans="1:36" ht="60" customHeight="1">
      <c r="A73" s="29" t="s">
        <v>167</v>
      </c>
      <c r="B73" s="28" t="s">
        <v>203</v>
      </c>
      <c r="C73" s="26" t="s">
        <v>169</v>
      </c>
      <c r="D73" s="26" t="s">
        <v>170</v>
      </c>
      <c r="E73" s="29" t="s">
        <v>218</v>
      </c>
      <c r="F73" s="75" t="s">
        <v>428</v>
      </c>
      <c r="G73" s="39" t="s">
        <v>404</v>
      </c>
      <c r="H73" s="29" t="s">
        <v>433</v>
      </c>
      <c r="I73" s="29" t="s">
        <v>175</v>
      </c>
      <c r="J73" s="29" t="s">
        <v>434</v>
      </c>
      <c r="K73" s="29" t="s">
        <v>435</v>
      </c>
      <c r="L73" s="339">
        <v>0.2</v>
      </c>
      <c r="M73" s="26" t="s">
        <v>178</v>
      </c>
      <c r="N73" s="29" t="s">
        <v>436</v>
      </c>
      <c r="O73" s="27">
        <v>1</v>
      </c>
      <c r="P73" s="27"/>
      <c r="Q73" s="35">
        <v>0.25</v>
      </c>
      <c r="R73" s="35">
        <v>0.25</v>
      </c>
      <c r="S73" s="35">
        <v>0.25</v>
      </c>
      <c r="T73" s="35">
        <v>0.25</v>
      </c>
      <c r="U73" s="197">
        <f>+Y73+Z73+AA73+AB73</f>
        <v>7.4999999999999997E-2</v>
      </c>
      <c r="V73" s="35"/>
      <c r="W73" s="35"/>
      <c r="X73" s="30">
        <f t="shared" ref="X73:X75" si="46">+T73+U73+V73+W73</f>
        <v>0.32500000000000001</v>
      </c>
      <c r="Y73" s="411">
        <v>2.5000000000000001E-2</v>
      </c>
      <c r="Z73" s="539">
        <v>3.7499999999999999E-2</v>
      </c>
      <c r="AA73" s="549">
        <v>1.2500000000000001E-2</v>
      </c>
      <c r="AB73" s="406"/>
      <c r="AC73" s="174">
        <f t="shared" si="37"/>
        <v>0.06</v>
      </c>
      <c r="AD73" s="174">
        <f>(X73/O73)*L73</f>
        <v>6.5000000000000002E-2</v>
      </c>
      <c r="AE73" s="174">
        <f t="shared" si="44"/>
        <v>0.3</v>
      </c>
      <c r="AF73" s="174">
        <f t="shared" si="45"/>
        <v>0.32500000000000001</v>
      </c>
      <c r="AG73" s="28"/>
      <c r="AH73" s="630" t="s">
        <v>1829</v>
      </c>
    </row>
    <row r="74" spans="1:36" ht="60" customHeight="1">
      <c r="A74" s="41" t="s">
        <v>167</v>
      </c>
      <c r="B74" s="46" t="s">
        <v>203</v>
      </c>
      <c r="C74" s="49" t="s">
        <v>169</v>
      </c>
      <c r="D74" s="49" t="s">
        <v>170</v>
      </c>
      <c r="E74" s="41" t="s">
        <v>218</v>
      </c>
      <c r="F74" s="75" t="s">
        <v>428</v>
      </c>
      <c r="G74" s="100" t="s">
        <v>409</v>
      </c>
      <c r="H74" s="41" t="s">
        <v>437</v>
      </c>
      <c r="I74" s="41" t="s">
        <v>175</v>
      </c>
      <c r="J74" s="41" t="s">
        <v>384</v>
      </c>
      <c r="K74" s="41" t="s">
        <v>438</v>
      </c>
      <c r="L74" s="339">
        <v>0.15</v>
      </c>
      <c r="M74" s="49" t="s">
        <v>178</v>
      </c>
      <c r="N74" s="41" t="s">
        <v>439</v>
      </c>
      <c r="O74" s="242">
        <v>1</v>
      </c>
      <c r="P74" s="242"/>
      <c r="Q74" s="243">
        <v>0.25</v>
      </c>
      <c r="R74" s="243">
        <v>0.25</v>
      </c>
      <c r="S74" s="243">
        <v>0.25</v>
      </c>
      <c r="T74" s="35">
        <v>0</v>
      </c>
      <c r="U74" s="197">
        <f t="shared" ref="U74:U75" si="47">+Y74+Z74+AA74+AB74</f>
        <v>0.40100000000000002</v>
      </c>
      <c r="V74" s="35"/>
      <c r="W74" s="35"/>
      <c r="X74" s="603">
        <f>(T74*0.25)+(U74*0.25)+(V74*0.25)+(W74*0.25)</f>
        <v>0.10025000000000001</v>
      </c>
      <c r="Y74" s="411">
        <v>1E-3</v>
      </c>
      <c r="Z74" s="401">
        <v>0.2</v>
      </c>
      <c r="AA74" s="550">
        <v>0.2</v>
      </c>
      <c r="AB74" s="407"/>
      <c r="AC74" s="174">
        <v>0.15</v>
      </c>
      <c r="AD74" s="174">
        <f>(X74/O74)*L74</f>
        <v>1.5037500000000001E-2</v>
      </c>
      <c r="AE74" s="174">
        <v>1</v>
      </c>
      <c r="AF74" s="174">
        <f t="shared" si="45"/>
        <v>0.10025000000000001</v>
      </c>
      <c r="AG74" s="35"/>
      <c r="AH74" s="638"/>
    </row>
    <row r="75" spans="1:36" ht="60" customHeight="1">
      <c r="A75" s="41" t="s">
        <v>167</v>
      </c>
      <c r="B75" s="46" t="s">
        <v>203</v>
      </c>
      <c r="C75" s="49" t="s">
        <v>169</v>
      </c>
      <c r="D75" s="49" t="s">
        <v>170</v>
      </c>
      <c r="E75" s="41" t="s">
        <v>218</v>
      </c>
      <c r="F75" s="75" t="s">
        <v>428</v>
      </c>
      <c r="G75" s="100" t="s">
        <v>414</v>
      </c>
      <c r="H75" s="41" t="s">
        <v>440</v>
      </c>
      <c r="I75" s="41" t="s">
        <v>175</v>
      </c>
      <c r="J75" s="41" t="s">
        <v>441</v>
      </c>
      <c r="K75" s="41" t="s">
        <v>442</v>
      </c>
      <c r="L75" s="339">
        <v>0.4</v>
      </c>
      <c r="M75" s="49" t="s">
        <v>178</v>
      </c>
      <c r="N75" s="41" t="s">
        <v>443</v>
      </c>
      <c r="O75" s="242">
        <v>1</v>
      </c>
      <c r="P75" s="242"/>
      <c r="Q75" s="243">
        <v>0.25</v>
      </c>
      <c r="R75" s="243">
        <v>0.25</v>
      </c>
      <c r="S75" s="243">
        <v>0.25</v>
      </c>
      <c r="T75" s="35">
        <v>0.25</v>
      </c>
      <c r="U75" s="197">
        <f t="shared" si="47"/>
        <v>0.18530000000000002</v>
      </c>
      <c r="V75" s="35"/>
      <c r="W75" s="35"/>
      <c r="X75" s="30">
        <f t="shared" si="46"/>
        <v>0.43530000000000002</v>
      </c>
      <c r="Y75" s="411">
        <v>1.2800000000000001E-2</v>
      </c>
      <c r="Z75" s="401">
        <v>8.1000000000000003E-2</v>
      </c>
      <c r="AA75" s="550">
        <v>9.1499999999999998E-2</v>
      </c>
      <c r="AB75" s="407"/>
      <c r="AC75" s="174">
        <f t="shared" si="37"/>
        <v>0.29648000000000002</v>
      </c>
      <c r="AD75" s="174">
        <f>(X75/O75)*L75</f>
        <v>0.17412000000000002</v>
      </c>
      <c r="AE75" s="174">
        <f t="shared" si="44"/>
        <v>0.74120000000000008</v>
      </c>
      <c r="AF75" s="174">
        <f t="shared" si="45"/>
        <v>0.43530000000000002</v>
      </c>
      <c r="AG75" s="35"/>
      <c r="AH75" s="638"/>
    </row>
    <row r="76" spans="1:36" ht="60" customHeight="1">
      <c r="A76" s="29"/>
      <c r="B76" s="678" t="s">
        <v>444</v>
      </c>
      <c r="C76" s="679"/>
      <c r="D76" s="679"/>
      <c r="E76" s="679"/>
      <c r="F76" s="679"/>
      <c r="G76" s="679"/>
      <c r="H76" s="679"/>
      <c r="I76" s="679"/>
      <c r="J76" s="679"/>
      <c r="K76" s="679"/>
      <c r="L76" s="679"/>
      <c r="M76" s="679"/>
      <c r="N76" s="679"/>
      <c r="O76" s="679"/>
      <c r="P76" s="679"/>
      <c r="Q76" s="679"/>
      <c r="R76" s="679"/>
      <c r="S76" s="679"/>
      <c r="T76" s="679"/>
      <c r="U76" s="679"/>
      <c r="V76" s="679"/>
      <c r="W76" s="679"/>
      <c r="X76" s="679"/>
      <c r="Y76" s="679"/>
      <c r="Z76" s="679"/>
      <c r="AA76" s="679"/>
      <c r="AB76" s="679"/>
      <c r="AC76" s="198">
        <f>SUM(AC72:AC75)</f>
        <v>0.66898000000000002</v>
      </c>
      <c r="AD76" s="198">
        <f>SUM(AD72:AD75)</f>
        <v>0.33457855263157898</v>
      </c>
      <c r="AE76" s="198">
        <f>AVERAGE(AE72:AE75)</f>
        <v>0.67280000000000006</v>
      </c>
      <c r="AF76" s="198">
        <f>AVERAGE(AF72:AF75)</f>
        <v>0.29555855263157893</v>
      </c>
      <c r="AG76" s="35"/>
      <c r="AH76" s="631"/>
    </row>
    <row r="77" spans="1:36" ht="60" customHeight="1">
      <c r="A77" s="29" t="s">
        <v>167</v>
      </c>
      <c r="B77" s="28" t="s">
        <v>203</v>
      </c>
      <c r="C77" s="26" t="s">
        <v>169</v>
      </c>
      <c r="D77" s="26" t="s">
        <v>170</v>
      </c>
      <c r="E77" s="29" t="s">
        <v>171</v>
      </c>
      <c r="F77" s="221" t="s">
        <v>445</v>
      </c>
      <c r="G77" s="39" t="s">
        <v>404</v>
      </c>
      <c r="H77" s="29" t="s">
        <v>446</v>
      </c>
      <c r="I77" s="29" t="s">
        <v>175</v>
      </c>
      <c r="J77" s="29" t="s">
        <v>447</v>
      </c>
      <c r="K77" s="29" t="s">
        <v>448</v>
      </c>
      <c r="L77" s="88">
        <v>0.3</v>
      </c>
      <c r="M77" s="26" t="s">
        <v>178</v>
      </c>
      <c r="N77" s="29" t="s">
        <v>449</v>
      </c>
      <c r="O77" s="27">
        <v>150</v>
      </c>
      <c r="P77" s="27"/>
      <c r="Q77" s="32">
        <v>150</v>
      </c>
      <c r="R77" s="29">
        <v>150</v>
      </c>
      <c r="S77" s="29">
        <v>150</v>
      </c>
      <c r="T77" s="32">
        <v>49</v>
      </c>
      <c r="U77" s="178">
        <f>+Y77+Z77+AA77+AB77</f>
        <v>101</v>
      </c>
      <c r="V77" s="32"/>
      <c r="W77" s="32"/>
      <c r="X77" s="32">
        <f>+T77+U77+V77+W77</f>
        <v>150</v>
      </c>
      <c r="Y77" s="178">
        <v>50</v>
      </c>
      <c r="Z77" s="399">
        <v>16</v>
      </c>
      <c r="AA77" s="544">
        <v>35</v>
      </c>
      <c r="AB77" s="399"/>
      <c r="AC77" s="174">
        <f t="shared" si="37"/>
        <v>0.20199999999999999</v>
      </c>
      <c r="AD77" s="174">
        <f>(X77/O77)*L77</f>
        <v>0.3</v>
      </c>
      <c r="AE77" s="174">
        <f t="shared" ref="AE77:AE79" si="48">U77/Q77</f>
        <v>0.67333333333333334</v>
      </c>
      <c r="AF77" s="174">
        <f t="shared" ref="AF77:AF79" si="49">X77/O77</f>
        <v>1</v>
      </c>
      <c r="AG77" s="29"/>
      <c r="AH77" s="632"/>
      <c r="AI77" s="228" t="s">
        <v>450</v>
      </c>
      <c r="AJ77" s="284"/>
    </row>
    <row r="78" spans="1:36" ht="60" customHeight="1">
      <c r="A78" s="29" t="s">
        <v>167</v>
      </c>
      <c r="B78" s="28" t="s">
        <v>203</v>
      </c>
      <c r="C78" s="26" t="s">
        <v>169</v>
      </c>
      <c r="D78" s="26" t="s">
        <v>170</v>
      </c>
      <c r="E78" s="29" t="s">
        <v>171</v>
      </c>
      <c r="F78" s="221" t="s">
        <v>445</v>
      </c>
      <c r="G78" s="39" t="s">
        <v>409</v>
      </c>
      <c r="H78" s="29" t="s">
        <v>451</v>
      </c>
      <c r="I78" s="29" t="s">
        <v>175</v>
      </c>
      <c r="J78" s="29" t="s">
        <v>452</v>
      </c>
      <c r="K78" s="29" t="s">
        <v>453</v>
      </c>
      <c r="L78" s="88">
        <v>0.4</v>
      </c>
      <c r="M78" s="26" t="s">
        <v>178</v>
      </c>
      <c r="N78" s="29" t="s">
        <v>454</v>
      </c>
      <c r="O78" s="27">
        <v>8</v>
      </c>
      <c r="P78" s="27"/>
      <c r="Q78" s="32">
        <v>2</v>
      </c>
      <c r="R78" s="29">
        <v>3</v>
      </c>
      <c r="S78" s="29">
        <v>3</v>
      </c>
      <c r="T78" s="32">
        <v>0</v>
      </c>
      <c r="U78" s="178">
        <f t="shared" ref="U78:U79" si="50">+Y78+Z78+AA78+AB78</f>
        <v>0</v>
      </c>
      <c r="V78" s="32"/>
      <c r="W78" s="32"/>
      <c r="X78" s="32">
        <f>+T78+U78+V78+W78</f>
        <v>0</v>
      </c>
      <c r="Y78" s="178">
        <v>0</v>
      </c>
      <c r="Z78" s="400">
        <v>0</v>
      </c>
      <c r="AA78" s="545">
        <v>0</v>
      </c>
      <c r="AB78" s="400"/>
      <c r="AC78" s="174">
        <f t="shared" si="37"/>
        <v>0</v>
      </c>
      <c r="AD78" s="174">
        <f>(X78/O78)*L78</f>
        <v>0</v>
      </c>
      <c r="AE78" s="174">
        <f t="shared" si="48"/>
        <v>0</v>
      </c>
      <c r="AF78" s="174">
        <f t="shared" si="49"/>
        <v>0</v>
      </c>
      <c r="AG78" s="29"/>
      <c r="AH78" s="632"/>
      <c r="AI78" s="232" t="s">
        <v>455</v>
      </c>
    </row>
    <row r="79" spans="1:36" ht="60" customHeight="1">
      <c r="A79" s="29" t="s">
        <v>167</v>
      </c>
      <c r="B79" s="28" t="s">
        <v>203</v>
      </c>
      <c r="C79" s="26" t="s">
        <v>169</v>
      </c>
      <c r="D79" s="26" t="s">
        <v>170</v>
      </c>
      <c r="E79" s="40" t="s">
        <v>171</v>
      </c>
      <c r="F79" s="221" t="s">
        <v>445</v>
      </c>
      <c r="G79" s="39" t="s">
        <v>414</v>
      </c>
      <c r="H79" s="29" t="s">
        <v>456</v>
      </c>
      <c r="I79" s="29" t="s">
        <v>175</v>
      </c>
      <c r="J79" s="29" t="s">
        <v>457</v>
      </c>
      <c r="K79" s="29" t="s">
        <v>458</v>
      </c>
      <c r="L79" s="88">
        <v>0.3</v>
      </c>
      <c r="M79" s="26" t="s">
        <v>178</v>
      </c>
      <c r="N79" s="29" t="s">
        <v>459</v>
      </c>
      <c r="O79" s="27">
        <v>85</v>
      </c>
      <c r="P79" s="27"/>
      <c r="Q79" s="32">
        <v>25</v>
      </c>
      <c r="R79" s="29">
        <v>30</v>
      </c>
      <c r="S79" s="29">
        <v>30</v>
      </c>
      <c r="T79" s="32">
        <v>0</v>
      </c>
      <c r="U79" s="178">
        <f t="shared" si="50"/>
        <v>22</v>
      </c>
      <c r="V79" s="32"/>
      <c r="W79" s="32"/>
      <c r="X79" s="32">
        <f>+T79+U79+V79+W79</f>
        <v>22</v>
      </c>
      <c r="Y79" s="178">
        <v>15</v>
      </c>
      <c r="Z79" s="400">
        <v>5</v>
      </c>
      <c r="AA79" s="545">
        <v>2</v>
      </c>
      <c r="AB79" s="400"/>
      <c r="AC79" s="174">
        <f t="shared" si="37"/>
        <v>0.26400000000000001</v>
      </c>
      <c r="AD79" s="174">
        <f>(X79/O79)*L79</f>
        <v>7.7647058823529416E-2</v>
      </c>
      <c r="AE79" s="174">
        <f t="shared" si="48"/>
        <v>0.88</v>
      </c>
      <c r="AF79" s="174">
        <f t="shared" si="49"/>
        <v>0.25882352941176473</v>
      </c>
      <c r="AG79" s="29"/>
      <c r="AH79" s="632"/>
      <c r="AI79" s="232" t="s">
        <v>455</v>
      </c>
    </row>
    <row r="80" spans="1:36" ht="60" customHeight="1">
      <c r="A80" s="29"/>
      <c r="B80" s="678" t="s">
        <v>460</v>
      </c>
      <c r="C80" s="679"/>
      <c r="D80" s="679"/>
      <c r="E80" s="679"/>
      <c r="F80" s="679"/>
      <c r="G80" s="679"/>
      <c r="H80" s="679"/>
      <c r="I80" s="679"/>
      <c r="J80" s="679"/>
      <c r="K80" s="679"/>
      <c r="L80" s="679"/>
      <c r="M80" s="679"/>
      <c r="N80" s="679"/>
      <c r="O80" s="679"/>
      <c r="P80" s="679"/>
      <c r="Q80" s="679"/>
      <c r="R80" s="679"/>
      <c r="S80" s="679"/>
      <c r="T80" s="679"/>
      <c r="U80" s="679"/>
      <c r="V80" s="679"/>
      <c r="W80" s="679"/>
      <c r="X80" s="679"/>
      <c r="Y80" s="679"/>
      <c r="Z80" s="679"/>
      <c r="AA80" s="679"/>
      <c r="AB80" s="679"/>
      <c r="AC80" s="179">
        <f>SUM(AC77:AC79)</f>
        <v>0.46599999999999997</v>
      </c>
      <c r="AD80" s="179">
        <f>SUM(AD77:AD79)</f>
        <v>0.37764705882352939</v>
      </c>
      <c r="AE80" s="179">
        <f>AVERAGE(AE77:AE79)</f>
        <v>0.51777777777777778</v>
      </c>
      <c r="AF80" s="179">
        <f>AVERAGE(AF77:AF79)</f>
        <v>0.41960784313725491</v>
      </c>
      <c r="AG80" s="29"/>
      <c r="AH80" s="631"/>
      <c r="AI80" s="232"/>
    </row>
    <row r="81" spans="1:35" ht="60" customHeight="1">
      <c r="A81" s="29" t="s">
        <v>461</v>
      </c>
      <c r="B81" s="28" t="s">
        <v>462</v>
      </c>
      <c r="C81" s="53" t="s">
        <v>463</v>
      </c>
      <c r="D81" s="26" t="s">
        <v>170</v>
      </c>
      <c r="E81" s="29" t="s">
        <v>464</v>
      </c>
      <c r="F81" s="91" t="s">
        <v>465</v>
      </c>
      <c r="G81" s="39" t="s">
        <v>466</v>
      </c>
      <c r="H81" s="29" t="s">
        <v>467</v>
      </c>
      <c r="I81" s="29" t="s">
        <v>175</v>
      </c>
      <c r="J81" s="29" t="s">
        <v>468</v>
      </c>
      <c r="K81" s="29" t="s">
        <v>469</v>
      </c>
      <c r="L81" s="88">
        <v>0.33329999999999999</v>
      </c>
      <c r="M81" s="26" t="s">
        <v>178</v>
      </c>
      <c r="N81" s="29" t="s">
        <v>470</v>
      </c>
      <c r="O81" s="26">
        <v>396</v>
      </c>
      <c r="P81" s="26"/>
      <c r="Q81" s="30" t="s">
        <v>387</v>
      </c>
      <c r="R81" s="26">
        <v>132</v>
      </c>
      <c r="S81" s="26">
        <v>132</v>
      </c>
      <c r="T81" s="30">
        <v>0</v>
      </c>
      <c r="U81" s="180" t="s">
        <v>387</v>
      </c>
      <c r="V81" s="30"/>
      <c r="W81" s="30"/>
      <c r="X81" s="30">
        <v>0</v>
      </c>
      <c r="Y81" s="180" t="s">
        <v>387</v>
      </c>
      <c r="Z81" s="180"/>
      <c r="AA81" s="254"/>
      <c r="AB81" s="180"/>
      <c r="AC81" s="173">
        <v>0</v>
      </c>
      <c r="AD81" s="174">
        <f>(X81/O81)*L81</f>
        <v>0</v>
      </c>
      <c r="AE81" s="173">
        <v>0</v>
      </c>
      <c r="AF81" s="174">
        <f t="shared" ref="AF81:AF83" si="51">X81/O81</f>
        <v>0</v>
      </c>
      <c r="AG81" s="26"/>
      <c r="AH81" s="634"/>
      <c r="AI81" s="236"/>
    </row>
    <row r="82" spans="1:35" ht="60" customHeight="1">
      <c r="A82" s="29" t="s">
        <v>461</v>
      </c>
      <c r="B82" s="28" t="s">
        <v>462</v>
      </c>
      <c r="C82" s="53" t="s">
        <v>463</v>
      </c>
      <c r="D82" s="26" t="s">
        <v>170</v>
      </c>
      <c r="E82" s="29" t="s">
        <v>471</v>
      </c>
      <c r="F82" s="91" t="s">
        <v>472</v>
      </c>
      <c r="G82" s="39" t="s">
        <v>473</v>
      </c>
      <c r="H82" s="29" t="s">
        <v>474</v>
      </c>
      <c r="I82" s="29" t="s">
        <v>175</v>
      </c>
      <c r="J82" s="29" t="s">
        <v>475</v>
      </c>
      <c r="K82" s="29" t="s">
        <v>476</v>
      </c>
      <c r="L82" s="88">
        <v>0.33329999999999999</v>
      </c>
      <c r="M82" s="26" t="s">
        <v>178</v>
      </c>
      <c r="N82" s="29" t="s">
        <v>470</v>
      </c>
      <c r="O82" s="26">
        <v>60</v>
      </c>
      <c r="P82" s="26"/>
      <c r="Q82" s="30" t="s">
        <v>387</v>
      </c>
      <c r="R82" s="26">
        <v>20</v>
      </c>
      <c r="S82" s="26">
        <v>20</v>
      </c>
      <c r="T82" s="30">
        <v>0</v>
      </c>
      <c r="U82" s="180" t="s">
        <v>387</v>
      </c>
      <c r="V82" s="30"/>
      <c r="W82" s="30"/>
      <c r="X82" s="30">
        <v>0</v>
      </c>
      <c r="Y82" s="180" t="s">
        <v>387</v>
      </c>
      <c r="Z82" s="180"/>
      <c r="AA82" s="254"/>
      <c r="AB82" s="180"/>
      <c r="AC82" s="173">
        <v>0</v>
      </c>
      <c r="AD82" s="174">
        <f t="shared" ref="AD82:AD83" si="52">(X82/O82)*L82</f>
        <v>0</v>
      </c>
      <c r="AE82" s="173">
        <v>0</v>
      </c>
      <c r="AF82" s="174">
        <f t="shared" si="51"/>
        <v>0</v>
      </c>
      <c r="AG82" s="26"/>
      <c r="AH82" s="634"/>
      <c r="AI82" s="236"/>
    </row>
    <row r="83" spans="1:35" ht="60" customHeight="1">
      <c r="A83" s="29" t="s">
        <v>461</v>
      </c>
      <c r="B83" s="28" t="s">
        <v>462</v>
      </c>
      <c r="C83" s="53" t="s">
        <v>463</v>
      </c>
      <c r="D83" s="26" t="s">
        <v>170</v>
      </c>
      <c r="E83" s="29" t="s">
        <v>464</v>
      </c>
      <c r="F83" s="91" t="s">
        <v>465</v>
      </c>
      <c r="G83" s="39" t="s">
        <v>477</v>
      </c>
      <c r="H83" s="29" t="s">
        <v>478</v>
      </c>
      <c r="I83" s="29" t="s">
        <v>175</v>
      </c>
      <c r="J83" s="29" t="s">
        <v>479</v>
      </c>
      <c r="K83" s="29" t="s">
        <v>480</v>
      </c>
      <c r="L83" s="156">
        <v>0.33329999999999999</v>
      </c>
      <c r="M83" s="26" t="s">
        <v>178</v>
      </c>
      <c r="N83" s="29" t="s">
        <v>481</v>
      </c>
      <c r="O83" s="26">
        <v>1</v>
      </c>
      <c r="P83" s="26"/>
      <c r="Q83" s="30" t="s">
        <v>387</v>
      </c>
      <c r="R83" s="172">
        <v>0.35</v>
      </c>
      <c r="S83" s="172">
        <v>0.4</v>
      </c>
      <c r="T83" s="30">
        <v>0</v>
      </c>
      <c r="U83" s="180" t="s">
        <v>387</v>
      </c>
      <c r="V83" s="30"/>
      <c r="W83" s="30"/>
      <c r="X83" s="30">
        <v>0</v>
      </c>
      <c r="Y83" s="180" t="s">
        <v>387</v>
      </c>
      <c r="Z83" s="180"/>
      <c r="AA83" s="254"/>
      <c r="AB83" s="180"/>
      <c r="AC83" s="173">
        <v>0</v>
      </c>
      <c r="AD83" s="174">
        <f t="shared" si="52"/>
        <v>0</v>
      </c>
      <c r="AE83" s="173">
        <v>0</v>
      </c>
      <c r="AF83" s="174">
        <f t="shared" si="51"/>
        <v>0</v>
      </c>
      <c r="AG83" s="615"/>
      <c r="AH83" s="639"/>
      <c r="AI83" s="236"/>
    </row>
    <row r="84" spans="1:35" ht="60" customHeight="1">
      <c r="A84" s="104"/>
      <c r="B84" s="680" t="s">
        <v>482</v>
      </c>
      <c r="C84" s="680"/>
      <c r="D84" s="680"/>
      <c r="E84" s="680"/>
      <c r="F84" s="680"/>
      <c r="G84" s="680"/>
      <c r="H84" s="680"/>
      <c r="I84" s="680"/>
      <c r="J84" s="680"/>
      <c r="K84" s="680"/>
      <c r="L84" s="680"/>
      <c r="M84" s="680"/>
      <c r="N84" s="680"/>
      <c r="O84" s="680"/>
      <c r="P84" s="680"/>
      <c r="Q84" s="680"/>
      <c r="R84" s="680"/>
      <c r="S84" s="680"/>
      <c r="T84" s="680"/>
      <c r="U84" s="680"/>
      <c r="V84" s="680"/>
      <c r="W84" s="680"/>
      <c r="X84" s="680"/>
      <c r="Y84" s="680"/>
      <c r="Z84" s="680"/>
      <c r="AA84" s="680"/>
      <c r="AB84" s="680"/>
      <c r="AC84" s="179">
        <f>SUM(AC81:AC83)</f>
        <v>0</v>
      </c>
      <c r="AD84" s="179">
        <f>SUM(AD81:AD83)</f>
        <v>0</v>
      </c>
      <c r="AE84" s="179">
        <f>AVERAGE(AE81:AE83)</f>
        <v>0</v>
      </c>
      <c r="AF84" s="179">
        <f>AVERAGE(AF81:AF83)</f>
        <v>0</v>
      </c>
      <c r="AG84" s="616"/>
      <c r="AH84" s="620"/>
      <c r="AI84" s="236"/>
    </row>
    <row r="85" spans="1:35" ht="69.95" customHeight="1"/>
    <row r="86" spans="1:35" ht="69.95" customHeight="1">
      <c r="B86" s="673" t="s">
        <v>1846</v>
      </c>
      <c r="C86" s="673"/>
      <c r="D86" s="673"/>
      <c r="E86" s="673"/>
      <c r="F86" s="673"/>
      <c r="G86" s="673"/>
      <c r="H86" s="673"/>
      <c r="I86" s="673"/>
      <c r="J86" s="673"/>
      <c r="K86" s="673"/>
      <c r="L86" s="673"/>
      <c r="M86" s="673"/>
      <c r="N86" s="673"/>
      <c r="O86" s="673"/>
      <c r="P86" s="673"/>
      <c r="Q86" s="673"/>
      <c r="R86" s="673"/>
      <c r="S86" s="673"/>
      <c r="T86" s="673"/>
      <c r="U86" s="673"/>
      <c r="V86" s="673"/>
      <c r="W86" s="673"/>
      <c r="X86" s="673"/>
      <c r="Y86" s="673"/>
      <c r="Z86" s="224"/>
      <c r="AA86" s="542"/>
      <c r="AB86" s="224"/>
      <c r="AC86" s="184">
        <f>(AC80+AC76+AC71+AC63+AC59+AC55+AC52+AC46+AC42+AC37+AC32+AC24+AC18+AC15)/14</f>
        <v>0.74685539548455893</v>
      </c>
      <c r="AD86" s="184">
        <f>(AD80+AD76+AD71+AD63+AD59+AD55+AD52+AD46+AD42+AD37+AD32+AD24+AD18+AD15)/14</f>
        <v>0.47402805000280201</v>
      </c>
      <c r="AE86" s="184">
        <f>(AE80+AE76+AE71+AE63+AE59+AE55+AE52+AE46+AE42+AE37+AE32+AE24+AE18+AE15)/14</f>
        <v>0.73488764184229172</v>
      </c>
      <c r="AF86" s="184">
        <f>(AF84+AF80+AF76+AF71+AF63+AF59+AF55+AF52+AF46+AF42+AF37+AF32+AF24+AF18+AF15)/15</f>
        <v>0.42872250082544144</v>
      </c>
    </row>
  </sheetData>
  <mergeCells count="30">
    <mergeCell ref="F15:AB15"/>
    <mergeCell ref="A6:AG6"/>
    <mergeCell ref="A7:O7"/>
    <mergeCell ref="P7:S7"/>
    <mergeCell ref="T7:X7"/>
    <mergeCell ref="Y7:AB7"/>
    <mergeCell ref="AC7:AG7"/>
    <mergeCell ref="B52:AB52"/>
    <mergeCell ref="B55:AB55"/>
    <mergeCell ref="B84:AB84"/>
    <mergeCell ref="B63:AB63"/>
    <mergeCell ref="B71:AB71"/>
    <mergeCell ref="B76:AB76"/>
    <mergeCell ref="B80:AB80"/>
    <mergeCell ref="AH35:AH36"/>
    <mergeCell ref="B86:Y86"/>
    <mergeCell ref="A5:B5"/>
    <mergeCell ref="C5:AF5"/>
    <mergeCell ref="A1:B4"/>
    <mergeCell ref="C1:AF1"/>
    <mergeCell ref="C2:AF2"/>
    <mergeCell ref="C3:AF3"/>
    <mergeCell ref="C4:AF4"/>
    <mergeCell ref="B59:AB59"/>
    <mergeCell ref="B18:AB18"/>
    <mergeCell ref="B24:AB24"/>
    <mergeCell ref="B32:AB32"/>
    <mergeCell ref="B37:AB37"/>
    <mergeCell ref="B42:AB42"/>
    <mergeCell ref="B46:AB46"/>
  </mergeCells>
  <dataValidations count="1">
    <dataValidation type="list" allowBlank="1" showInputMessage="1" showErrorMessage="1" sqref="M64:M70 M72:M75 M77:M79 M81:M83 M19:M23 M9:M14 M16:M17 M25:M31 M33:M36 M38:M41 M43:M45 M47:M51 M53:M54 M56:M58 M60:M62" xr:uid="{00000000-0002-0000-0100-000000000000}">
      <formula1>#REF!</formula1>
    </dataValidation>
  </dataValidations>
  <pageMargins left="0.7" right="0.7" top="0.75" bottom="0.75" header="0.3" footer="0.3"/>
  <pageSetup paperSize="9" scale="93" fitToWidth="7" fitToHeight="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FFFF"/>
  </sheetPr>
  <dimension ref="A1:P49"/>
  <sheetViews>
    <sheetView topLeftCell="C1" zoomScale="90" zoomScaleNormal="90" workbookViewId="0">
      <pane ySplit="8" topLeftCell="A9" activePane="bottomLeft" state="frozen"/>
      <selection pane="bottomLeft" activeCell="Q10" sqref="Q10"/>
    </sheetView>
  </sheetViews>
  <sheetFormatPr baseColWidth="10" defaultColWidth="27.625" defaultRowHeight="14.25"/>
  <cols>
    <col min="1" max="1" width="27.625" style="61"/>
    <col min="2" max="2" width="19.375" customWidth="1"/>
    <col min="3" max="3" width="17.75" style="336" customWidth="1"/>
    <col min="4" max="5" width="17.875" customWidth="1"/>
    <col min="6" max="6" width="30.375" customWidth="1"/>
    <col min="7" max="7" width="24" customWidth="1"/>
    <col min="8" max="8" width="27.625" customWidth="1"/>
    <col min="9" max="9" width="12.875" customWidth="1"/>
    <col min="10" max="10" width="13.25" customWidth="1"/>
    <col min="11" max="11" width="27.625" customWidth="1"/>
    <col min="12" max="12" width="16.375" customWidth="1"/>
    <col min="13" max="13" width="31.875" customWidth="1"/>
    <col min="14" max="14" width="31" customWidth="1"/>
    <col min="15" max="15" width="20.75" hidden="1" customWidth="1"/>
  </cols>
  <sheetData>
    <row r="1" spans="1:16" s="1" customFormat="1" ht="28.5" hidden="1" customHeight="1">
      <c r="A1" s="696"/>
      <c r="B1" s="697"/>
      <c r="C1" s="702" t="s">
        <v>125</v>
      </c>
      <c r="D1" s="703"/>
      <c r="E1" s="703"/>
      <c r="F1" s="703"/>
      <c r="G1" s="703"/>
      <c r="H1" s="703"/>
      <c r="I1" s="703"/>
      <c r="J1" s="703"/>
      <c r="K1" s="703"/>
      <c r="L1" s="703"/>
      <c r="M1" s="704"/>
      <c r="N1" s="23" t="s">
        <v>126</v>
      </c>
    </row>
    <row r="2" spans="1:16" s="1" customFormat="1" ht="30.75" hidden="1" customHeight="1">
      <c r="A2" s="698"/>
      <c r="B2" s="699"/>
      <c r="C2" s="702" t="s">
        <v>127</v>
      </c>
      <c r="D2" s="703"/>
      <c r="E2" s="703"/>
      <c r="F2" s="703"/>
      <c r="G2" s="703"/>
      <c r="H2" s="703"/>
      <c r="I2" s="703"/>
      <c r="J2" s="703"/>
      <c r="K2" s="703"/>
      <c r="L2" s="703"/>
      <c r="M2" s="704"/>
      <c r="N2" s="23" t="s">
        <v>128</v>
      </c>
    </row>
    <row r="3" spans="1:16" s="1" customFormat="1" ht="27" hidden="1" customHeight="1">
      <c r="A3" s="698"/>
      <c r="B3" s="699"/>
      <c r="C3" s="702" t="s">
        <v>129</v>
      </c>
      <c r="D3" s="703"/>
      <c r="E3" s="703"/>
      <c r="F3" s="703"/>
      <c r="G3" s="703"/>
      <c r="H3" s="703"/>
      <c r="I3" s="703"/>
      <c r="J3" s="703"/>
      <c r="K3" s="703"/>
      <c r="L3" s="703"/>
      <c r="M3" s="704"/>
      <c r="N3" s="23" t="s">
        <v>130</v>
      </c>
    </row>
    <row r="4" spans="1:16" s="1" customFormat="1" ht="22.5" hidden="1" customHeight="1">
      <c r="A4" s="700"/>
      <c r="B4" s="701"/>
      <c r="C4" s="702" t="s">
        <v>131</v>
      </c>
      <c r="D4" s="703"/>
      <c r="E4" s="703"/>
      <c r="F4" s="703"/>
      <c r="G4" s="703"/>
      <c r="H4" s="703"/>
      <c r="I4" s="703"/>
      <c r="J4" s="703"/>
      <c r="K4" s="703"/>
      <c r="L4" s="703"/>
      <c r="M4" s="704"/>
      <c r="N4" s="23" t="s">
        <v>483</v>
      </c>
    </row>
    <row r="5" spans="1:16" s="1" customFormat="1" ht="24" hidden="1" customHeight="1">
      <c r="A5" s="705" t="s">
        <v>484</v>
      </c>
      <c r="B5" s="706"/>
      <c r="C5" s="705"/>
      <c r="D5" s="707"/>
      <c r="E5" s="707"/>
      <c r="F5" s="707"/>
      <c r="G5" s="707"/>
      <c r="H5" s="707"/>
      <c r="I5" s="707"/>
      <c r="J5" s="707"/>
      <c r="K5" s="707"/>
      <c r="L5" s="707"/>
      <c r="M5" s="707"/>
      <c r="N5" s="707"/>
    </row>
    <row r="6" spans="1:16" s="1" customFormat="1" ht="18" hidden="1" customHeight="1">
      <c r="A6" s="685" t="s">
        <v>485</v>
      </c>
      <c r="B6" s="685"/>
      <c r="C6" s="685"/>
      <c r="D6" s="685"/>
      <c r="E6" s="685"/>
      <c r="F6" s="685"/>
      <c r="G6" s="685"/>
      <c r="H6" s="685"/>
      <c r="I6" s="685"/>
      <c r="J6" s="685"/>
      <c r="K6" s="685"/>
      <c r="L6" s="686"/>
      <c r="M6" s="689" t="s">
        <v>486</v>
      </c>
      <c r="N6" s="690"/>
    </row>
    <row r="7" spans="1:16" s="1" customFormat="1" hidden="1">
      <c r="A7" s="687"/>
      <c r="B7" s="687"/>
      <c r="C7" s="687"/>
      <c r="D7" s="687"/>
      <c r="E7" s="687"/>
      <c r="F7" s="687"/>
      <c r="G7" s="687"/>
      <c r="H7" s="687"/>
      <c r="I7" s="687"/>
      <c r="J7" s="687"/>
      <c r="K7" s="687"/>
      <c r="L7" s="688"/>
      <c r="M7" s="691"/>
      <c r="N7" s="692"/>
    </row>
    <row r="8" spans="1:16" s="292" customFormat="1" ht="39" customHeight="1">
      <c r="A8" s="2" t="s">
        <v>10</v>
      </c>
      <c r="B8" s="2" t="s">
        <v>487</v>
      </c>
      <c r="C8" s="2" t="s">
        <v>488</v>
      </c>
      <c r="D8" s="2" t="s">
        <v>489</v>
      </c>
      <c r="E8" s="2" t="s">
        <v>42</v>
      </c>
      <c r="F8" s="2" t="s">
        <v>44</v>
      </c>
      <c r="G8" s="2" t="s">
        <v>46</v>
      </c>
      <c r="H8" s="2" t="s">
        <v>48</v>
      </c>
      <c r="I8" s="2" t="s">
        <v>50</v>
      </c>
      <c r="J8" s="2" t="s">
        <v>52</v>
      </c>
      <c r="K8" s="2" t="s">
        <v>490</v>
      </c>
      <c r="L8" s="2" t="s">
        <v>56</v>
      </c>
      <c r="M8" s="2" t="s">
        <v>60</v>
      </c>
      <c r="N8" s="2" t="s">
        <v>62</v>
      </c>
      <c r="O8" s="291" t="s">
        <v>491</v>
      </c>
      <c r="P8" s="291" t="s">
        <v>492</v>
      </c>
    </row>
    <row r="9" spans="1:16" ht="60" customHeight="1">
      <c r="A9" s="293" t="str">
        <f>'[2]1. ESTRATÉGICO'!E8</f>
        <v>Incrementar la tasa de cobertura neta sin extraedad global al 95%</v>
      </c>
      <c r="B9" s="294" t="s">
        <v>493</v>
      </c>
      <c r="C9" s="294" t="s">
        <v>494</v>
      </c>
      <c r="D9" s="295" t="s">
        <v>495</v>
      </c>
      <c r="E9" s="295" t="s">
        <v>496</v>
      </c>
      <c r="F9" s="296" t="s">
        <v>497</v>
      </c>
      <c r="G9" s="297" t="s">
        <v>498</v>
      </c>
      <c r="H9" s="297" t="s">
        <v>499</v>
      </c>
      <c r="I9" s="298" t="s">
        <v>500</v>
      </c>
      <c r="J9" s="298" t="s">
        <v>501</v>
      </c>
      <c r="K9" s="297" t="s">
        <v>502</v>
      </c>
      <c r="L9" s="299" t="s">
        <v>503</v>
      </c>
      <c r="M9" s="300" t="s">
        <v>504</v>
      </c>
      <c r="N9" s="300" t="s">
        <v>505</v>
      </c>
      <c r="O9" s="89">
        <v>1</v>
      </c>
      <c r="P9" s="42"/>
    </row>
    <row r="10" spans="1:16" ht="60" customHeight="1">
      <c r="A10" s="301" t="str">
        <f>'[2]1. ESTRATÉGICO'!E14</f>
        <v>Incrementar a 40% el porcentaje de las Instituciones Educativas Oficiales con oferta en Educación Inicial para la atención de la primera infancia</v>
      </c>
      <c r="B10" s="294" t="s">
        <v>493</v>
      </c>
      <c r="C10" s="294" t="s">
        <v>506</v>
      </c>
      <c r="D10" s="297" t="s">
        <v>507</v>
      </c>
      <c r="E10" s="297" t="s">
        <v>508</v>
      </c>
      <c r="F10" s="296" t="s">
        <v>509</v>
      </c>
      <c r="G10" s="297" t="s">
        <v>510</v>
      </c>
      <c r="H10" s="297" t="s">
        <v>511</v>
      </c>
      <c r="I10" s="302" t="s">
        <v>512</v>
      </c>
      <c r="J10" s="303" t="s">
        <v>501</v>
      </c>
      <c r="K10" s="297" t="s">
        <v>502</v>
      </c>
      <c r="L10" s="304" t="s">
        <v>513</v>
      </c>
      <c r="M10" s="300" t="s">
        <v>514</v>
      </c>
      <c r="N10" s="300" t="s">
        <v>515</v>
      </c>
      <c r="O10" s="89">
        <v>1</v>
      </c>
      <c r="P10" s="42"/>
    </row>
    <row r="11" spans="1:16" ht="60" customHeight="1">
      <c r="A11" s="305" t="str">
        <f>'[2]1. ESTRATÉGICO'!E16</f>
        <v>Reducir la tasa de deserción en educación preescolar, básica y media de Instituciones Educativas Oficiales a 2,47%</v>
      </c>
      <c r="B11" s="294" t="s">
        <v>493</v>
      </c>
      <c r="C11" s="294" t="s">
        <v>494</v>
      </c>
      <c r="D11" s="297" t="s">
        <v>507</v>
      </c>
      <c r="E11" s="297" t="s">
        <v>508</v>
      </c>
      <c r="F11" s="296" t="s">
        <v>509</v>
      </c>
      <c r="G11" s="297" t="s">
        <v>516</v>
      </c>
      <c r="H11" s="297" t="s">
        <v>517</v>
      </c>
      <c r="I11" s="302" t="s">
        <v>512</v>
      </c>
      <c r="J11" s="298" t="s">
        <v>518</v>
      </c>
      <c r="K11" s="297" t="s">
        <v>519</v>
      </c>
      <c r="L11" s="304" t="s">
        <v>513</v>
      </c>
      <c r="M11" s="300" t="s">
        <v>514</v>
      </c>
      <c r="N11" s="300" t="s">
        <v>515</v>
      </c>
      <c r="O11" s="306">
        <v>1.0282988064619836</v>
      </c>
      <c r="P11" s="42"/>
    </row>
    <row r="12" spans="1:16" ht="60" customHeight="1">
      <c r="A12" s="307" t="str">
        <f>'[2]1. ESTRATÉGICO'!E17</f>
        <v>Reducir la tasa de deserción en educación preescolar, básica y media de Instituciones Educativas Oficiales a 2,47%</v>
      </c>
      <c r="B12" s="294" t="s">
        <v>493</v>
      </c>
      <c r="C12" s="294" t="s">
        <v>494</v>
      </c>
      <c r="D12" s="297" t="s">
        <v>507</v>
      </c>
      <c r="E12" s="297" t="s">
        <v>520</v>
      </c>
      <c r="F12" s="296" t="s">
        <v>521</v>
      </c>
      <c r="G12" s="297" t="s">
        <v>522</v>
      </c>
      <c r="H12" s="297" t="s">
        <v>523</v>
      </c>
      <c r="I12" s="298" t="s">
        <v>524</v>
      </c>
      <c r="J12" s="298" t="s">
        <v>518</v>
      </c>
      <c r="K12" s="297" t="s">
        <v>502</v>
      </c>
      <c r="L12" s="304" t="s">
        <v>513</v>
      </c>
      <c r="M12" s="300" t="s">
        <v>525</v>
      </c>
      <c r="N12" s="296" t="s">
        <v>515</v>
      </c>
      <c r="O12" s="89">
        <v>-0.14000000000000001</v>
      </c>
      <c r="P12" s="42"/>
    </row>
    <row r="13" spans="1:16" ht="60" customHeight="1">
      <c r="A13" s="308" t="str">
        <f>'[2]1. ESTRATÉGICO'!E18</f>
        <v>Reducir la tasa de deserción en educación preescolar, básica y media de Instituciones Educativas Oficiales a 2,47%</v>
      </c>
      <c r="B13" s="294" t="s">
        <v>493</v>
      </c>
      <c r="C13" s="294" t="s">
        <v>494</v>
      </c>
      <c r="D13" s="297" t="s">
        <v>495</v>
      </c>
      <c r="E13" s="297" t="s">
        <v>526</v>
      </c>
      <c r="F13" s="296" t="s">
        <v>527</v>
      </c>
      <c r="G13" s="297" t="s">
        <v>498</v>
      </c>
      <c r="H13" s="297" t="s">
        <v>499</v>
      </c>
      <c r="I13" s="298" t="s">
        <v>500</v>
      </c>
      <c r="J13" s="298" t="s">
        <v>501</v>
      </c>
      <c r="K13" s="297" t="s">
        <v>502</v>
      </c>
      <c r="L13" s="299" t="s">
        <v>503</v>
      </c>
      <c r="M13" s="296" t="s">
        <v>504</v>
      </c>
      <c r="N13" s="296" t="s">
        <v>505</v>
      </c>
      <c r="O13" s="89">
        <v>1</v>
      </c>
      <c r="P13" s="42"/>
    </row>
    <row r="14" spans="1:16" ht="60" customHeight="1">
      <c r="A14" s="309" t="str">
        <f>'[2]1. ESTRATÉGICO'!E19</f>
        <v>Reducir la tasa de deserción en educación preescolar, básica y media de Instituciones Educativas Oficiales a 2,47%</v>
      </c>
      <c r="B14" s="294" t="s">
        <v>528</v>
      </c>
      <c r="C14" s="294" t="s">
        <v>529</v>
      </c>
      <c r="D14" s="297" t="s">
        <v>530</v>
      </c>
      <c r="E14" s="297" t="s">
        <v>531</v>
      </c>
      <c r="F14" s="296" t="s">
        <v>532</v>
      </c>
      <c r="G14" s="297" t="s">
        <v>533</v>
      </c>
      <c r="H14" s="297" t="s">
        <v>523</v>
      </c>
      <c r="I14" s="298" t="s">
        <v>524</v>
      </c>
      <c r="J14" s="298" t="s">
        <v>518</v>
      </c>
      <c r="K14" s="297" t="s">
        <v>534</v>
      </c>
      <c r="L14" s="304" t="s">
        <v>513</v>
      </c>
      <c r="M14" s="300" t="s">
        <v>535</v>
      </c>
      <c r="N14" s="300" t="s">
        <v>536</v>
      </c>
      <c r="O14" s="89" t="s">
        <v>475</v>
      </c>
      <c r="P14" s="42"/>
    </row>
    <row r="15" spans="1:16" ht="60" customHeight="1">
      <c r="A15" s="310" t="str">
        <f>'[2]1. ESTRATÉGICO'!E23</f>
        <v>Incrementar a 67% el porcentaje de Instituciones Educativas Oficiales que cuentan con fortalecimiento de educación inclusiva</v>
      </c>
      <c r="B15" s="294" t="s">
        <v>493</v>
      </c>
      <c r="C15" s="294" t="s">
        <v>494</v>
      </c>
      <c r="D15" s="297" t="s">
        <v>507</v>
      </c>
      <c r="E15" s="297" t="s">
        <v>520</v>
      </c>
      <c r="F15" s="296" t="s">
        <v>521</v>
      </c>
      <c r="G15" s="297" t="s">
        <v>522</v>
      </c>
      <c r="H15" s="297" t="s">
        <v>523</v>
      </c>
      <c r="I15" s="298" t="s">
        <v>524</v>
      </c>
      <c r="J15" s="298" t="s">
        <v>518</v>
      </c>
      <c r="K15" s="297" t="s">
        <v>502</v>
      </c>
      <c r="L15" s="304" t="s">
        <v>513</v>
      </c>
      <c r="M15" s="300" t="s">
        <v>525</v>
      </c>
      <c r="N15" s="296" t="s">
        <v>515</v>
      </c>
      <c r="O15" s="89">
        <v>-0.14000000000000001</v>
      </c>
      <c r="P15" s="42"/>
    </row>
    <row r="16" spans="1:16" ht="60" customHeight="1">
      <c r="A16" s="311" t="str">
        <f>'[2]1. ESTRATÉGICO'!E26</f>
        <v>Reducir la tasa de extraedad en el Distrito al 9%</v>
      </c>
      <c r="B16" s="294" t="s">
        <v>493</v>
      </c>
      <c r="C16" s="294" t="s">
        <v>494</v>
      </c>
      <c r="D16" s="297" t="s">
        <v>507</v>
      </c>
      <c r="E16" s="297" t="s">
        <v>537</v>
      </c>
      <c r="F16" s="296" t="s">
        <v>538</v>
      </c>
      <c r="G16" s="297" t="s">
        <v>516</v>
      </c>
      <c r="H16" s="297" t="s">
        <v>511</v>
      </c>
      <c r="I16" s="298" t="s">
        <v>512</v>
      </c>
      <c r="J16" s="298" t="s">
        <v>518</v>
      </c>
      <c r="K16" s="297" t="s">
        <v>502</v>
      </c>
      <c r="L16" s="304" t="s">
        <v>513</v>
      </c>
      <c r="M16" s="300" t="s">
        <v>514</v>
      </c>
      <c r="N16" s="300" t="s">
        <v>515</v>
      </c>
      <c r="O16" s="312">
        <v>1.0283</v>
      </c>
      <c r="P16" s="42"/>
    </row>
    <row r="17" spans="1:16" ht="60" customHeight="1">
      <c r="A17" s="313" t="str">
        <f>'[2]1. ESTRATÉGICO'!E27</f>
        <v>Reducir la tasa de extraedad en el Distrito al 9%</v>
      </c>
      <c r="B17" s="294" t="s">
        <v>493</v>
      </c>
      <c r="C17" s="294" t="s">
        <v>539</v>
      </c>
      <c r="D17" s="297" t="s">
        <v>507</v>
      </c>
      <c r="E17" s="297" t="s">
        <v>537</v>
      </c>
      <c r="F17" s="296" t="s">
        <v>538</v>
      </c>
      <c r="G17" s="297" t="s">
        <v>516</v>
      </c>
      <c r="H17" s="297" t="s">
        <v>511</v>
      </c>
      <c r="I17" s="298" t="s">
        <v>512</v>
      </c>
      <c r="J17" s="298" t="s">
        <v>518</v>
      </c>
      <c r="K17" s="297" t="s">
        <v>502</v>
      </c>
      <c r="L17" s="304" t="s">
        <v>513</v>
      </c>
      <c r="M17" s="300" t="s">
        <v>514</v>
      </c>
      <c r="N17" s="300" t="s">
        <v>515</v>
      </c>
      <c r="O17" s="312">
        <v>1.0283</v>
      </c>
      <c r="P17" s="42"/>
    </row>
    <row r="18" spans="1:16" ht="60" customHeight="1">
      <c r="A18" s="314" t="str">
        <f>'[2]1. ESTRATÉGICO'!E30</f>
        <v>Incrementar a 67% el porcentaje de Instituciones Educativas Oficiales que cuentan con fortalecimiento de educación inclusiva</v>
      </c>
      <c r="B18" s="294" t="s">
        <v>540</v>
      </c>
      <c r="C18" s="294" t="s">
        <v>541</v>
      </c>
      <c r="D18" s="297" t="s">
        <v>542</v>
      </c>
      <c r="E18" s="297" t="s">
        <v>543</v>
      </c>
      <c r="F18" s="296" t="s">
        <v>544</v>
      </c>
      <c r="G18" s="297" t="s">
        <v>545</v>
      </c>
      <c r="H18" s="297" t="s">
        <v>546</v>
      </c>
      <c r="I18" s="298" t="s">
        <v>512</v>
      </c>
      <c r="J18" s="298" t="s">
        <v>518</v>
      </c>
      <c r="K18" s="297" t="s">
        <v>547</v>
      </c>
      <c r="L18" s="304" t="s">
        <v>513</v>
      </c>
      <c r="M18" s="300" t="s">
        <v>548</v>
      </c>
      <c r="N18" s="300" t="str">
        <f t="shared" ref="N18:N32" si="0">+CONCATENATE(K18," ",L18," ",M18)</f>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18" s="89">
        <v>1</v>
      </c>
      <c r="P18" s="42"/>
    </row>
    <row r="19" spans="1:16" ht="60" customHeight="1">
      <c r="A19" s="315" t="str">
        <f>'[2]1. ESTRATÉGICO'!E31</f>
        <v>Incrementar a 67% el porcentaje de Instituciones Educativas Oficiales que cuentan con fortalecimiento de educación inclusiva</v>
      </c>
      <c r="B19" s="294" t="s">
        <v>540</v>
      </c>
      <c r="C19" s="294" t="s">
        <v>541</v>
      </c>
      <c r="D19" s="297" t="s">
        <v>542</v>
      </c>
      <c r="E19" s="297" t="s">
        <v>543</v>
      </c>
      <c r="F19" s="296" t="s">
        <v>544</v>
      </c>
      <c r="G19" s="297" t="s">
        <v>545</v>
      </c>
      <c r="H19" s="297" t="s">
        <v>546</v>
      </c>
      <c r="I19" s="298" t="s">
        <v>512</v>
      </c>
      <c r="J19" s="298" t="s">
        <v>518</v>
      </c>
      <c r="K19" s="297" t="s">
        <v>547</v>
      </c>
      <c r="L19" s="304" t="s">
        <v>513</v>
      </c>
      <c r="M19" s="300" t="s">
        <v>548</v>
      </c>
      <c r="N19" s="300"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19" s="89">
        <v>1</v>
      </c>
      <c r="P19" s="42"/>
    </row>
    <row r="20" spans="1:16" ht="60" customHeight="1">
      <c r="A20" s="316" t="str">
        <f>'[2]1. ESTRATÉGICO'!E32</f>
        <v>Incrementar a 67% el porcentaje de Instituciones Educativas Oficiales que cuentan con fortalecimiento de educación inclusiva</v>
      </c>
      <c r="B20" s="294" t="s">
        <v>540</v>
      </c>
      <c r="C20" s="294" t="s">
        <v>541</v>
      </c>
      <c r="D20" s="297" t="s">
        <v>542</v>
      </c>
      <c r="E20" s="297" t="s">
        <v>543</v>
      </c>
      <c r="F20" s="296" t="s">
        <v>544</v>
      </c>
      <c r="G20" s="297" t="s">
        <v>545</v>
      </c>
      <c r="H20" s="297" t="s">
        <v>546</v>
      </c>
      <c r="I20" s="298" t="s">
        <v>512</v>
      </c>
      <c r="J20" s="298" t="s">
        <v>518</v>
      </c>
      <c r="K20" s="297" t="s">
        <v>547</v>
      </c>
      <c r="L20" s="304" t="s">
        <v>513</v>
      </c>
      <c r="M20" s="300" t="s">
        <v>548</v>
      </c>
      <c r="N20" s="300"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0" s="89">
        <v>1</v>
      </c>
      <c r="P20" s="42"/>
    </row>
    <row r="21" spans="1:16" ht="60" customHeight="1">
      <c r="A21" s="314" t="str">
        <f>'[2]1. ESTRATÉGICO'!E33</f>
        <v>Incrementar a 67% el porcentaje de Instituciones Educativas Oficiales que cuentan con fortalecimiento de educación inclusiva</v>
      </c>
      <c r="B21" s="294" t="s">
        <v>540</v>
      </c>
      <c r="C21" s="294" t="s">
        <v>541</v>
      </c>
      <c r="D21" s="297" t="s">
        <v>542</v>
      </c>
      <c r="E21" s="297" t="s">
        <v>543</v>
      </c>
      <c r="F21" s="296" t="s">
        <v>544</v>
      </c>
      <c r="G21" s="297" t="s">
        <v>545</v>
      </c>
      <c r="H21" s="297" t="s">
        <v>546</v>
      </c>
      <c r="I21" s="298" t="s">
        <v>512</v>
      </c>
      <c r="J21" s="298" t="s">
        <v>518</v>
      </c>
      <c r="K21" s="297" t="s">
        <v>547</v>
      </c>
      <c r="L21" s="304" t="s">
        <v>513</v>
      </c>
      <c r="M21" s="300" t="s">
        <v>548</v>
      </c>
      <c r="N21" s="300"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1" s="89">
        <v>1</v>
      </c>
      <c r="P21" s="42"/>
    </row>
    <row r="22" spans="1:16" ht="60" customHeight="1">
      <c r="A22" s="317" t="str">
        <f>'[2]1. ESTRATÉGICO'!E34</f>
        <v>Incrementar a 67% el porcentaje de Instituciones Educativas Oficiales que cuentan con fortalecimiento de educación inclusiva</v>
      </c>
      <c r="B22" s="294" t="s">
        <v>540</v>
      </c>
      <c r="C22" s="294" t="s">
        <v>541</v>
      </c>
      <c r="D22" s="297" t="s">
        <v>542</v>
      </c>
      <c r="E22" s="297" t="s">
        <v>543</v>
      </c>
      <c r="F22" s="296" t="s">
        <v>544</v>
      </c>
      <c r="G22" s="297" t="s">
        <v>545</v>
      </c>
      <c r="H22" s="297" t="s">
        <v>546</v>
      </c>
      <c r="I22" s="298" t="s">
        <v>512</v>
      </c>
      <c r="J22" s="298" t="s">
        <v>518</v>
      </c>
      <c r="K22" s="297" t="s">
        <v>547</v>
      </c>
      <c r="L22" s="304" t="s">
        <v>513</v>
      </c>
      <c r="M22" s="300" t="s">
        <v>548</v>
      </c>
      <c r="N22" s="300"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2" s="89">
        <v>1</v>
      </c>
      <c r="P22" s="42"/>
    </row>
    <row r="23" spans="1:16" ht="60" customHeight="1">
      <c r="A23" s="318" t="str">
        <f>'[2]1. ESTRATÉGICO'!E35</f>
        <v>Incrementar a 67% el porcentaje de Instituciones Educativas Oficiales que cuentan con fortalecimiento de educación inclusiva</v>
      </c>
      <c r="B23" s="294" t="s">
        <v>540</v>
      </c>
      <c r="C23" s="294" t="s">
        <v>541</v>
      </c>
      <c r="D23" s="297" t="s">
        <v>542</v>
      </c>
      <c r="E23" s="297" t="s">
        <v>543</v>
      </c>
      <c r="F23" s="296" t="s">
        <v>544</v>
      </c>
      <c r="G23" s="297" t="s">
        <v>545</v>
      </c>
      <c r="H23" s="297" t="s">
        <v>546</v>
      </c>
      <c r="I23" s="298" t="s">
        <v>512</v>
      </c>
      <c r="J23" s="298" t="s">
        <v>518</v>
      </c>
      <c r="K23" s="297" t="s">
        <v>547</v>
      </c>
      <c r="L23" s="304" t="s">
        <v>513</v>
      </c>
      <c r="M23" s="300" t="s">
        <v>548</v>
      </c>
      <c r="N23" s="300"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3" s="89">
        <v>1</v>
      </c>
      <c r="P23" s="42"/>
    </row>
    <row r="24" spans="1:16" ht="60" customHeight="1">
      <c r="A24" s="319" t="str">
        <f>'[2]1. ESTRATÉGICO'!E38</f>
        <v>Incrementar a treinta y dos (32) el número de Instituciones Educativas Oficiales que mejoran su clasificación en Pruebas SABER 11</v>
      </c>
      <c r="B24" s="294" t="s">
        <v>540</v>
      </c>
      <c r="C24" s="294" t="s">
        <v>541</v>
      </c>
      <c r="D24" s="297" t="s">
        <v>542</v>
      </c>
      <c r="E24" s="297" t="s">
        <v>543</v>
      </c>
      <c r="F24" s="296" t="s">
        <v>544</v>
      </c>
      <c r="G24" s="297" t="s">
        <v>545</v>
      </c>
      <c r="H24" s="297" t="s">
        <v>546</v>
      </c>
      <c r="I24" s="298" t="s">
        <v>512</v>
      </c>
      <c r="J24" s="298" t="s">
        <v>518</v>
      </c>
      <c r="K24" s="297" t="s">
        <v>549</v>
      </c>
      <c r="L24" s="304" t="s">
        <v>513</v>
      </c>
      <c r="M24" s="300" t="s">
        <v>548</v>
      </c>
      <c r="N24" s="300" t="str">
        <f t="shared" si="0"/>
        <v>Instituciones Educativas Oficiales
Comunidad Educativa - Estudiantes - 
Funcionarios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4" s="89">
        <v>1</v>
      </c>
      <c r="P24" s="42"/>
    </row>
    <row r="25" spans="1:16" ht="60" customHeight="1">
      <c r="A25" s="320" t="str">
        <f>'[2]1. ESTRATÉGICO'!E41</f>
        <v>Reducir la tasa de deserción en educación preescolar, básica y media de Instituciones Educativas Oficiales a 2,47%</v>
      </c>
      <c r="B25" s="294" t="s">
        <v>540</v>
      </c>
      <c r="C25" s="294" t="s">
        <v>541</v>
      </c>
      <c r="D25" s="297" t="s">
        <v>542</v>
      </c>
      <c r="E25" s="297" t="s">
        <v>543</v>
      </c>
      <c r="F25" s="296" t="s">
        <v>544</v>
      </c>
      <c r="G25" s="297" t="s">
        <v>545</v>
      </c>
      <c r="H25" s="297" t="s">
        <v>546</v>
      </c>
      <c r="I25" s="298" t="s">
        <v>512</v>
      </c>
      <c r="J25" s="298" t="s">
        <v>518</v>
      </c>
      <c r="K25" s="297" t="s">
        <v>550</v>
      </c>
      <c r="L25" s="304" t="s">
        <v>513</v>
      </c>
      <c r="M25" s="300" t="s">
        <v>548</v>
      </c>
      <c r="N25" s="300" t="str">
        <f t="shared" si="0"/>
        <v>Instituciones Educativas Oficiales
Comunidad Educativa - Estudiantes -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5" s="89">
        <v>1</v>
      </c>
      <c r="P25" s="42"/>
    </row>
    <row r="26" spans="1:16" ht="60" customHeight="1">
      <c r="A26" s="321" t="str">
        <f>'[2]1. ESTRATÉGICO'!E46</f>
        <v>Incrementar la tasa de cobertura neta sin extraedad global al 95%</v>
      </c>
      <c r="B26" s="294" t="s">
        <v>540</v>
      </c>
      <c r="C26" s="294" t="s">
        <v>541</v>
      </c>
      <c r="D26" s="297" t="s">
        <v>542</v>
      </c>
      <c r="E26" s="297" t="s">
        <v>543</v>
      </c>
      <c r="F26" s="296" t="s">
        <v>544</v>
      </c>
      <c r="G26" s="297" t="s">
        <v>545</v>
      </c>
      <c r="H26" s="297" t="s">
        <v>546</v>
      </c>
      <c r="I26" s="298" t="s">
        <v>512</v>
      </c>
      <c r="J26" s="298" t="s">
        <v>518</v>
      </c>
      <c r="K26" s="297" t="s">
        <v>549</v>
      </c>
      <c r="L26" s="304" t="s">
        <v>513</v>
      </c>
      <c r="M26" s="300" t="s">
        <v>548</v>
      </c>
      <c r="N26" s="300" t="str">
        <f t="shared" si="0"/>
        <v>Instituciones Educativas Oficiales
Comunidad Educativa - Estudiantes - 
Funcionarios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6" s="89">
        <v>1</v>
      </c>
      <c r="P26" s="42"/>
    </row>
    <row r="27" spans="1:16" ht="60" customHeight="1">
      <c r="A27" s="322" t="str">
        <f>'[2]1. ESTRATÉGICO'!E48</f>
        <v>Reducir la tasa de deserción en educación preescolar, básica y media de Instituciones Educativas Oficiales a 2,47%</v>
      </c>
      <c r="B27" s="294" t="s">
        <v>540</v>
      </c>
      <c r="C27" s="294" t="s">
        <v>541</v>
      </c>
      <c r="D27" s="297" t="s">
        <v>542</v>
      </c>
      <c r="E27" s="297" t="s">
        <v>543</v>
      </c>
      <c r="F27" s="296" t="s">
        <v>544</v>
      </c>
      <c r="G27" s="297" t="s">
        <v>545</v>
      </c>
      <c r="H27" s="297" t="s">
        <v>546</v>
      </c>
      <c r="I27" s="298" t="s">
        <v>512</v>
      </c>
      <c r="J27" s="298" t="s">
        <v>518</v>
      </c>
      <c r="K27" s="297" t="s">
        <v>551</v>
      </c>
      <c r="L27" s="304" t="s">
        <v>513</v>
      </c>
      <c r="M27" s="300" t="s">
        <v>548</v>
      </c>
      <c r="N27" s="300" t="str">
        <f t="shared" si="0"/>
        <v>Funcionarios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7" s="89">
        <v>1</v>
      </c>
      <c r="P27" s="42"/>
    </row>
    <row r="28" spans="1:16" ht="60" customHeight="1">
      <c r="A28" s="323" t="str">
        <f>'[2]1. ESTRATÉGICO'!E49</f>
        <v>Reducir la tasa de deserción en educación preescolar, básica y media de Instituciones Educativas Oficiales a 2,47%</v>
      </c>
      <c r="B28" s="294" t="s">
        <v>540</v>
      </c>
      <c r="C28" s="294" t="s">
        <v>541</v>
      </c>
      <c r="D28" s="297" t="s">
        <v>542</v>
      </c>
      <c r="E28" s="297" t="s">
        <v>543</v>
      </c>
      <c r="F28" s="296" t="s">
        <v>544</v>
      </c>
      <c r="G28" s="297" t="s">
        <v>545</v>
      </c>
      <c r="H28" s="297" t="s">
        <v>546</v>
      </c>
      <c r="I28" s="298" t="s">
        <v>512</v>
      </c>
      <c r="J28" s="298" t="s">
        <v>518</v>
      </c>
      <c r="K28" s="297" t="s">
        <v>552</v>
      </c>
      <c r="L28" s="304" t="s">
        <v>513</v>
      </c>
      <c r="M28" s="300" t="s">
        <v>548</v>
      </c>
      <c r="N28" s="300" t="str">
        <f t="shared" si="0"/>
        <v>Instituciones Educativas Oficiales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8" s="89">
        <v>1</v>
      </c>
      <c r="P28" s="42"/>
    </row>
    <row r="29" spans="1:16" ht="60" customHeight="1">
      <c r="A29" s="324" t="str">
        <f>'[2]1. ESTRATÉGICO'!E53</f>
        <v>Incrementar a 40% el porcentaje de las Instituciones Educativas Oficiales con oferta en Educación Inicial para la atención de la primera infancia</v>
      </c>
      <c r="B29" s="294" t="s">
        <v>540</v>
      </c>
      <c r="C29" s="294" t="s">
        <v>541</v>
      </c>
      <c r="D29" s="297" t="s">
        <v>542</v>
      </c>
      <c r="E29" s="297" t="s">
        <v>543</v>
      </c>
      <c r="F29" s="296" t="s">
        <v>544</v>
      </c>
      <c r="G29" s="297" t="s">
        <v>545</v>
      </c>
      <c r="H29" s="297" t="s">
        <v>546</v>
      </c>
      <c r="I29" s="298" t="s">
        <v>512</v>
      </c>
      <c r="J29" s="298" t="s">
        <v>518</v>
      </c>
      <c r="K29" s="297" t="s">
        <v>549</v>
      </c>
      <c r="L29" s="304" t="s">
        <v>513</v>
      </c>
      <c r="M29" s="300" t="s">
        <v>548</v>
      </c>
      <c r="N29" s="300" t="str">
        <f t="shared" si="0"/>
        <v>Instituciones Educativas Oficiales
Comunidad Educativa - Estudiantes - 
Funcionarios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9" s="89">
        <v>1</v>
      </c>
      <c r="P29" s="42"/>
    </row>
    <row r="30" spans="1:16" ht="60" customHeight="1">
      <c r="A30" s="325" t="str">
        <f>'[2]1. ESTRATÉGICO'!E54</f>
        <v>Incrementar la participación de los egresados de las Instituciones Educativas Oficiales en la tasa de absorción de educación superior del Distrito a 30%</v>
      </c>
      <c r="B30" s="294" t="s">
        <v>540</v>
      </c>
      <c r="C30" s="294" t="s">
        <v>541</v>
      </c>
      <c r="D30" s="297" t="s">
        <v>542</v>
      </c>
      <c r="E30" s="297" t="s">
        <v>553</v>
      </c>
      <c r="F30" s="296" t="s">
        <v>554</v>
      </c>
      <c r="G30" s="297" t="s">
        <v>555</v>
      </c>
      <c r="H30" s="326"/>
      <c r="I30" s="303"/>
      <c r="J30" s="303"/>
      <c r="K30" s="297" t="s">
        <v>556</v>
      </c>
      <c r="L30" s="304" t="s">
        <v>513</v>
      </c>
      <c r="M30" s="300" t="s">
        <v>548</v>
      </c>
      <c r="N30" s="300" t="str">
        <f t="shared" si="0"/>
        <v>Estudiantes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30" s="89" t="s">
        <v>475</v>
      </c>
      <c r="P30" s="42"/>
    </row>
    <row r="31" spans="1:16" ht="60" customHeight="1">
      <c r="A31" s="327" t="str">
        <f>'[2]1. ESTRATÉGICO'!E55</f>
        <v>Incrementar a 67% el porcentaje de Instituciones Educativas Oficiales que cuentan con fortalecimiento de educación inclusiva</v>
      </c>
      <c r="B31" s="294" t="s">
        <v>540</v>
      </c>
      <c r="C31" s="294" t="s">
        <v>541</v>
      </c>
      <c r="D31" s="297" t="s">
        <v>542</v>
      </c>
      <c r="E31" s="297" t="s">
        <v>553</v>
      </c>
      <c r="F31" s="296" t="s">
        <v>554</v>
      </c>
      <c r="G31" s="297" t="s">
        <v>557</v>
      </c>
      <c r="H31" s="326"/>
      <c r="I31" s="303"/>
      <c r="J31" s="303"/>
      <c r="K31" s="297" t="s">
        <v>552</v>
      </c>
      <c r="L31" s="304" t="s">
        <v>513</v>
      </c>
      <c r="M31" s="300" t="s">
        <v>548</v>
      </c>
      <c r="N31" s="300" t="str">
        <f t="shared" si="0"/>
        <v>Instituciones Educativas Oficiales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31" s="89" t="s">
        <v>475</v>
      </c>
      <c r="P31" s="42"/>
    </row>
    <row r="32" spans="1:16" ht="60" customHeight="1">
      <c r="A32" s="325" t="str">
        <f>'[2]1. ESTRATÉGICO'!E57</f>
        <v>Incrementar a 67% el porcentaje de Instituciones Educativas Oficiales que cuentan con fortalecimiento de educación inclusiva</v>
      </c>
      <c r="B32" s="294" t="s">
        <v>540</v>
      </c>
      <c r="C32" s="294" t="s">
        <v>541</v>
      </c>
      <c r="D32" s="297" t="s">
        <v>542</v>
      </c>
      <c r="E32" s="297" t="s">
        <v>553</v>
      </c>
      <c r="F32" s="296" t="s">
        <v>554</v>
      </c>
      <c r="G32" s="297" t="s">
        <v>558</v>
      </c>
      <c r="H32" s="326"/>
      <c r="I32" s="303"/>
      <c r="J32" s="303"/>
      <c r="K32" s="297" t="s">
        <v>559</v>
      </c>
      <c r="L32" s="304" t="s">
        <v>513</v>
      </c>
      <c r="M32" s="300" t="s">
        <v>548</v>
      </c>
      <c r="N32" s="300" t="str">
        <f t="shared" si="0"/>
        <v>Instituciones Educativas Oficiales
Estudiantes 
Instituciones De Educación Superior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32" s="89" t="s">
        <v>475</v>
      </c>
      <c r="P32" s="42"/>
    </row>
    <row r="33" spans="1:16" ht="60" customHeight="1">
      <c r="A33" s="328" t="str">
        <f>'[2]1. ESTRATÉGICO'!E58</f>
        <v>Incrementar a 67% el porcentaje de Instituciones Educativas Oficiales que cuentan con fortalecimiento de educación inclusiva</v>
      </c>
      <c r="B33" s="294" t="s">
        <v>540</v>
      </c>
      <c r="C33" s="294" t="s">
        <v>541</v>
      </c>
      <c r="D33" s="297" t="s">
        <v>560</v>
      </c>
      <c r="E33" s="297" t="s">
        <v>561</v>
      </c>
      <c r="F33" s="296" t="s">
        <v>562</v>
      </c>
      <c r="G33" s="297" t="s">
        <v>563</v>
      </c>
      <c r="H33" s="297" t="s">
        <v>564</v>
      </c>
      <c r="I33" s="303" t="s">
        <v>512</v>
      </c>
      <c r="J33" s="303" t="s">
        <v>518</v>
      </c>
      <c r="K33" s="297" t="s">
        <v>565</v>
      </c>
      <c r="L33" s="304" t="s">
        <v>513</v>
      </c>
      <c r="M33" s="296" t="s">
        <v>566</v>
      </c>
      <c r="N33" s="296" t="s">
        <v>567</v>
      </c>
      <c r="O33" s="89">
        <v>1</v>
      </c>
      <c r="P33" s="42"/>
    </row>
    <row r="34" spans="1:16" ht="60" customHeight="1">
      <c r="A34" s="294" t="str">
        <f>'[2]1. ESTRATÉGICO'!E59</f>
        <v>Incrementar a 67% el porcentaje de Instituciones Educativas Oficiales que cuentan con fortalecimiento de educación inclusiva</v>
      </c>
      <c r="B34" s="294" t="s">
        <v>540</v>
      </c>
      <c r="C34" s="294" t="s">
        <v>541</v>
      </c>
      <c r="D34" s="297" t="s">
        <v>568</v>
      </c>
      <c r="E34" s="297" t="s">
        <v>569</v>
      </c>
      <c r="F34" s="296" t="s">
        <v>570</v>
      </c>
      <c r="G34" s="297" t="s">
        <v>571</v>
      </c>
      <c r="H34" s="297" t="s">
        <v>572</v>
      </c>
      <c r="I34" s="303" t="s">
        <v>512</v>
      </c>
      <c r="J34" s="303" t="s">
        <v>518</v>
      </c>
      <c r="K34" s="297" t="s">
        <v>573</v>
      </c>
      <c r="L34" s="299" t="s">
        <v>574</v>
      </c>
      <c r="M34" s="296" t="s">
        <v>575</v>
      </c>
      <c r="N34" s="296" t="s">
        <v>576</v>
      </c>
      <c r="O34" s="312">
        <v>1.131</v>
      </c>
      <c r="P34" s="42"/>
    </row>
    <row r="35" spans="1:16" ht="60" customHeight="1">
      <c r="A35" s="329" t="str">
        <f>'[2]1. ESTRATÉGICO'!E61</f>
        <v>Reducir la tasa de deserción en educación preescolar, básica y media de Instituciones Educativas Oficiales a 2,47%</v>
      </c>
      <c r="B35" s="294" t="s">
        <v>528</v>
      </c>
      <c r="C35" s="294" t="s">
        <v>529</v>
      </c>
      <c r="D35" s="297" t="s">
        <v>530</v>
      </c>
      <c r="E35" s="297" t="s">
        <v>577</v>
      </c>
      <c r="F35" s="296" t="s">
        <v>578</v>
      </c>
      <c r="G35" s="297" t="s">
        <v>579</v>
      </c>
      <c r="H35" s="297" t="s">
        <v>580</v>
      </c>
      <c r="I35" s="298" t="s">
        <v>512</v>
      </c>
      <c r="J35" s="298" t="s">
        <v>518</v>
      </c>
      <c r="K35" s="297" t="s">
        <v>534</v>
      </c>
      <c r="L35" s="299" t="s">
        <v>581</v>
      </c>
      <c r="M35" s="300" t="s">
        <v>535</v>
      </c>
      <c r="N35" s="296" t="s">
        <v>536</v>
      </c>
      <c r="O35" s="330" t="s">
        <v>582</v>
      </c>
      <c r="P35" s="330"/>
    </row>
    <row r="36" spans="1:16" ht="60" customHeight="1">
      <c r="A36" s="331" t="str">
        <f>'[2]1. ESTRATÉGICO'!E62</f>
        <v>Reducir la tasa de deserción en educación preescolar, básica y media de Instituciones Educativas Oficiales a 2,47%</v>
      </c>
      <c r="B36" s="294" t="s">
        <v>540</v>
      </c>
      <c r="C36" s="294" t="s">
        <v>583</v>
      </c>
      <c r="D36" s="297" t="s">
        <v>584</v>
      </c>
      <c r="E36" s="297" t="s">
        <v>585</v>
      </c>
      <c r="F36" s="296" t="s">
        <v>586</v>
      </c>
      <c r="G36" s="297" t="s">
        <v>587</v>
      </c>
      <c r="H36" s="297" t="s">
        <v>588</v>
      </c>
      <c r="I36" s="298" t="s">
        <v>589</v>
      </c>
      <c r="J36" s="298" t="s">
        <v>590</v>
      </c>
      <c r="K36" s="297" t="s">
        <v>591</v>
      </c>
      <c r="L36" s="304" t="s">
        <v>592</v>
      </c>
      <c r="M36" s="296" t="s">
        <v>593</v>
      </c>
      <c r="N36" s="296" t="s">
        <v>594</v>
      </c>
      <c r="O36" s="332" t="s">
        <v>595</v>
      </c>
      <c r="P36" s="337"/>
    </row>
    <row r="37" spans="1:16" ht="28.5" customHeight="1" thickBot="1">
      <c r="B37" s="61"/>
      <c r="C37" s="61"/>
      <c r="D37" s="333"/>
      <c r="E37" s="333"/>
      <c r="L37" s="693" t="s">
        <v>596</v>
      </c>
      <c r="M37" s="694"/>
      <c r="N37" s="695"/>
      <c r="O37" s="334">
        <f>AVERAGE(O9:O34)</f>
        <v>0.90617721847554478</v>
      </c>
    </row>
    <row r="38" spans="1:16">
      <c r="A38" s="335"/>
      <c r="B38" s="61"/>
      <c r="C38" s="61"/>
      <c r="D38" s="333"/>
    </row>
    <row r="39" spans="1:16">
      <c r="A39" s="335"/>
    </row>
    <row r="40" spans="1:16">
      <c r="A40" s="335"/>
    </row>
    <row r="41" spans="1:16">
      <c r="A41" s="335"/>
    </row>
    <row r="42" spans="1:16">
      <c r="A42" s="335">
        <f>'[2]1. ESTRATÉGICO'!E68</f>
        <v>0</v>
      </c>
    </row>
    <row r="43" spans="1:16">
      <c r="A43" s="335">
        <f>'[2]1. ESTRATÉGICO'!E69</f>
        <v>0</v>
      </c>
    </row>
    <row r="44" spans="1:16">
      <c r="A44" s="335">
        <f>'[2]1. ESTRATÉGICO'!E70</f>
        <v>0</v>
      </c>
    </row>
    <row r="45" spans="1:16">
      <c r="A45" s="335">
        <f>'[2]1. ESTRATÉGICO'!E71</f>
        <v>0</v>
      </c>
    </row>
    <row r="46" spans="1:16">
      <c r="A46" s="335">
        <f>'[2]1. ESTRATÉGICO'!E72</f>
        <v>0</v>
      </c>
    </row>
    <row r="47" spans="1:16">
      <c r="A47" s="335">
        <f>'[2]1. ESTRATÉGICO'!E73</f>
        <v>0</v>
      </c>
    </row>
    <row r="48" spans="1:16">
      <c r="A48" s="335">
        <f>'[2]1. ESTRATÉGICO'!E74</f>
        <v>0</v>
      </c>
    </row>
    <row r="49" spans="1:1">
      <c r="A49" s="335">
        <f>'[2]1. ESTRATÉGICO'!E75</f>
        <v>0</v>
      </c>
    </row>
  </sheetData>
  <autoFilter ref="A8:N36" xr:uid="{00000000-0009-0000-0000-000002000000}"/>
  <mergeCells count="10">
    <mergeCell ref="A6:L7"/>
    <mergeCell ref="M6:N7"/>
    <mergeCell ref="L37:N37"/>
    <mergeCell ref="A1:B4"/>
    <mergeCell ref="C1:M1"/>
    <mergeCell ref="C2:M2"/>
    <mergeCell ref="C3:M3"/>
    <mergeCell ref="C4:M4"/>
    <mergeCell ref="A5:B5"/>
    <mergeCell ref="C5:N5"/>
  </mergeCells>
  <dataValidations count="1">
    <dataValidation type="list" allowBlank="1" showInputMessage="1" showErrorMessage="1" sqref="E9:E37 B9:D38" xr:uid="{00000000-0002-0000-0200-000000000000}">
      <formula1>#REF!</formula1>
    </dataValidation>
  </dataValidations>
  <pageMargins left="0.7" right="0.7" top="0.75" bottom="0.75" header="0.3" footer="0.3"/>
  <pageSetup paperSize="11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33"/>
  </sheetPr>
  <dimension ref="A1:BI231"/>
  <sheetViews>
    <sheetView tabSelected="1" topLeftCell="F1" zoomScale="70" zoomScaleNormal="70" workbookViewId="0">
      <pane ySplit="8" topLeftCell="A214" activePane="bottomLeft" state="frozen"/>
      <selection activeCell="A10" sqref="A10"/>
      <selection pane="bottomLeft" activeCell="K215" sqref="K215"/>
    </sheetView>
  </sheetViews>
  <sheetFormatPr baseColWidth="10" defaultColWidth="11.375" defaultRowHeight="15" customHeight="1"/>
  <cols>
    <col min="1" max="1" width="44" bestFit="1" customWidth="1"/>
    <col min="2" max="2" width="20.25" style="1" bestFit="1" customWidth="1"/>
    <col min="3" max="3" width="14.375" customWidth="1"/>
    <col min="4" max="4" width="41.625" customWidth="1"/>
    <col min="5" max="5" width="19" customWidth="1"/>
    <col min="6" max="6" width="17.75" customWidth="1"/>
    <col min="7" max="9" width="19" customWidth="1"/>
    <col min="10" max="10" width="19" style="90" customWidth="1"/>
    <col min="11" max="11" width="36.75" customWidth="1"/>
    <col min="12" max="12" width="23.375" customWidth="1"/>
    <col min="13" max="14" width="25.625" customWidth="1"/>
    <col min="15" max="20" width="25.625" style="1" customWidth="1"/>
    <col min="21" max="21" width="22.125" style="115" customWidth="1"/>
    <col min="22" max="22" width="25.625" style="115" customWidth="1"/>
    <col min="23" max="23" width="20.25" customWidth="1"/>
    <col min="24" max="24" width="21" customWidth="1"/>
    <col min="25" max="28" width="25.625" customWidth="1"/>
    <col min="29" max="29" width="21.25" customWidth="1"/>
    <col min="30" max="30" width="25.625" customWidth="1"/>
    <col min="31" max="31" width="22.75" customWidth="1"/>
    <col min="32" max="36" width="25.625" customWidth="1"/>
    <col min="37" max="39" width="25.625" style="1" customWidth="1"/>
    <col min="40" max="40" width="21.375" customWidth="1"/>
    <col min="41" max="41" width="22.125" customWidth="1"/>
    <col min="42" max="42" width="28.125" style="1" bestFit="1" customWidth="1"/>
    <col min="43" max="43" width="20.625" customWidth="1"/>
    <col min="44" max="44" width="27.375" style="1" customWidth="1"/>
    <col min="45" max="45" width="21.875" style="212" customWidth="1"/>
    <col min="46" max="46" width="27" style="212" customWidth="1"/>
    <col min="47" max="47" width="25.625" style="212" customWidth="1"/>
    <col min="48" max="48" width="28.625" style="212" customWidth="1"/>
    <col min="49" max="57" width="25.625" style="212" customWidth="1"/>
    <col min="58" max="58" width="31.25" hidden="1" customWidth="1"/>
    <col min="59" max="59" width="119.875" style="257" hidden="1" customWidth="1"/>
    <col min="60" max="60" width="81" customWidth="1"/>
    <col min="61" max="61" width="56.875" hidden="1" customWidth="1"/>
  </cols>
  <sheetData>
    <row r="1" spans="1:61" s="1" customFormat="1" ht="21.75" hidden="1" customHeight="1">
      <c r="A1" s="793" t="s">
        <v>597</v>
      </c>
      <c r="B1" s="793"/>
      <c r="C1" s="807" t="s">
        <v>125</v>
      </c>
      <c r="D1" s="808"/>
      <c r="E1" s="808"/>
      <c r="F1" s="808"/>
      <c r="G1" s="808"/>
      <c r="H1" s="808"/>
      <c r="I1" s="808"/>
      <c r="J1" s="808"/>
      <c r="K1" s="808"/>
      <c r="L1" s="808"/>
      <c r="M1" s="808"/>
      <c r="N1" s="808"/>
      <c r="O1" s="808"/>
      <c r="P1" s="808"/>
      <c r="Q1" s="808"/>
      <c r="R1" s="808"/>
      <c r="S1" s="808"/>
      <c r="T1" s="808"/>
      <c r="U1" s="808"/>
      <c r="V1" s="808"/>
      <c r="W1" s="808"/>
      <c r="X1" s="808"/>
      <c r="Y1" s="808"/>
      <c r="Z1" s="808"/>
      <c r="AA1" s="808"/>
      <c r="AB1" s="808"/>
      <c r="AC1" s="808"/>
      <c r="AD1" s="808"/>
      <c r="AE1" s="808"/>
      <c r="AF1" s="808"/>
      <c r="AG1" s="808"/>
      <c r="AH1" s="808"/>
      <c r="AI1" s="808"/>
      <c r="AJ1" s="808"/>
      <c r="AK1" s="808"/>
      <c r="AL1" s="808"/>
      <c r="AM1" s="808"/>
      <c r="AN1" s="808"/>
      <c r="AO1" s="808"/>
      <c r="AP1" s="808"/>
      <c r="AQ1" s="808"/>
      <c r="AR1" s="808"/>
      <c r="AS1" s="808"/>
      <c r="AT1" s="808"/>
      <c r="AU1" s="808"/>
      <c r="AV1" s="808"/>
      <c r="AW1" s="808"/>
      <c r="AX1" s="808"/>
      <c r="AY1" s="808"/>
      <c r="AZ1" s="808"/>
      <c r="BA1" s="808"/>
      <c r="BB1" s="808"/>
      <c r="BC1" s="808"/>
      <c r="BD1" s="808"/>
      <c r="BE1" s="809"/>
      <c r="BF1" s="105" t="s">
        <v>126</v>
      </c>
      <c r="BG1" s="258"/>
    </row>
    <row r="2" spans="1:61" s="1" customFormat="1" ht="23.25" hidden="1" customHeight="1">
      <c r="A2" s="793"/>
      <c r="B2" s="793"/>
      <c r="C2" s="807" t="s">
        <v>127</v>
      </c>
      <c r="D2" s="808"/>
      <c r="E2" s="808"/>
      <c r="F2" s="808"/>
      <c r="G2" s="808"/>
      <c r="H2" s="808"/>
      <c r="I2" s="808"/>
      <c r="J2" s="808"/>
      <c r="K2" s="808"/>
      <c r="L2" s="808"/>
      <c r="M2" s="808"/>
      <c r="N2" s="808"/>
      <c r="O2" s="808"/>
      <c r="P2" s="808"/>
      <c r="Q2" s="808"/>
      <c r="R2" s="808"/>
      <c r="S2" s="808"/>
      <c r="T2" s="808"/>
      <c r="U2" s="808"/>
      <c r="V2" s="808"/>
      <c r="W2" s="808"/>
      <c r="X2" s="808"/>
      <c r="Y2" s="808"/>
      <c r="Z2" s="808"/>
      <c r="AA2" s="808"/>
      <c r="AB2" s="808"/>
      <c r="AC2" s="808"/>
      <c r="AD2" s="808"/>
      <c r="AE2" s="808"/>
      <c r="AF2" s="808"/>
      <c r="AG2" s="808"/>
      <c r="AH2" s="808"/>
      <c r="AI2" s="808"/>
      <c r="AJ2" s="808"/>
      <c r="AK2" s="808"/>
      <c r="AL2" s="808"/>
      <c r="AM2" s="808"/>
      <c r="AN2" s="808"/>
      <c r="AO2" s="808"/>
      <c r="AP2" s="808"/>
      <c r="AQ2" s="808"/>
      <c r="AR2" s="808"/>
      <c r="AS2" s="808"/>
      <c r="AT2" s="808"/>
      <c r="AU2" s="808"/>
      <c r="AV2" s="808"/>
      <c r="AW2" s="808"/>
      <c r="AX2" s="808"/>
      <c r="AY2" s="808"/>
      <c r="AZ2" s="808"/>
      <c r="BA2" s="808"/>
      <c r="BB2" s="808"/>
      <c r="BC2" s="808"/>
      <c r="BD2" s="808"/>
      <c r="BE2" s="809"/>
      <c r="BF2" s="105" t="s">
        <v>128</v>
      </c>
      <c r="BG2" s="258"/>
    </row>
    <row r="3" spans="1:61" s="1" customFormat="1" ht="21" hidden="1" customHeight="1">
      <c r="A3" s="793"/>
      <c r="B3" s="793"/>
      <c r="C3" s="807" t="s">
        <v>129</v>
      </c>
      <c r="D3" s="808"/>
      <c r="E3" s="808"/>
      <c r="F3" s="808"/>
      <c r="G3" s="808"/>
      <c r="H3" s="808"/>
      <c r="I3" s="808"/>
      <c r="J3" s="808"/>
      <c r="K3" s="808"/>
      <c r="L3" s="808"/>
      <c r="M3" s="808"/>
      <c r="N3" s="808"/>
      <c r="O3" s="808"/>
      <c r="P3" s="808"/>
      <c r="Q3" s="808"/>
      <c r="R3" s="808"/>
      <c r="S3" s="808"/>
      <c r="T3" s="808"/>
      <c r="U3" s="808"/>
      <c r="V3" s="808"/>
      <c r="W3" s="808"/>
      <c r="X3" s="808"/>
      <c r="Y3" s="808"/>
      <c r="Z3" s="808"/>
      <c r="AA3" s="808"/>
      <c r="AB3" s="808"/>
      <c r="AC3" s="808"/>
      <c r="AD3" s="808"/>
      <c r="AE3" s="808"/>
      <c r="AF3" s="808"/>
      <c r="AG3" s="808"/>
      <c r="AH3" s="808"/>
      <c r="AI3" s="808"/>
      <c r="AJ3" s="808"/>
      <c r="AK3" s="808"/>
      <c r="AL3" s="808"/>
      <c r="AM3" s="808"/>
      <c r="AN3" s="808"/>
      <c r="AO3" s="808"/>
      <c r="AP3" s="808"/>
      <c r="AQ3" s="808"/>
      <c r="AR3" s="808"/>
      <c r="AS3" s="808"/>
      <c r="AT3" s="808"/>
      <c r="AU3" s="808"/>
      <c r="AV3" s="808"/>
      <c r="AW3" s="808"/>
      <c r="AX3" s="808"/>
      <c r="AY3" s="808"/>
      <c r="AZ3" s="808"/>
      <c r="BA3" s="808"/>
      <c r="BB3" s="808"/>
      <c r="BC3" s="808"/>
      <c r="BD3" s="808"/>
      <c r="BE3" s="809"/>
      <c r="BF3" s="105" t="s">
        <v>130</v>
      </c>
      <c r="BG3" s="258"/>
    </row>
    <row r="4" spans="1:61" s="1" customFormat="1" ht="21" hidden="1" customHeight="1">
      <c r="A4" s="793"/>
      <c r="B4" s="793"/>
      <c r="C4" s="807" t="s">
        <v>131</v>
      </c>
      <c r="D4" s="808"/>
      <c r="E4" s="808"/>
      <c r="F4" s="808"/>
      <c r="G4" s="808"/>
      <c r="H4" s="808"/>
      <c r="I4" s="808"/>
      <c r="J4" s="808"/>
      <c r="K4" s="808"/>
      <c r="L4" s="808"/>
      <c r="M4" s="808"/>
      <c r="N4" s="808"/>
      <c r="O4" s="808"/>
      <c r="P4" s="808"/>
      <c r="Q4" s="808"/>
      <c r="R4" s="808"/>
      <c r="S4" s="808"/>
      <c r="T4" s="808"/>
      <c r="U4" s="808"/>
      <c r="V4" s="808"/>
      <c r="W4" s="808"/>
      <c r="X4" s="808"/>
      <c r="Y4" s="808"/>
      <c r="Z4" s="808"/>
      <c r="AA4" s="808"/>
      <c r="AB4" s="808"/>
      <c r="AC4" s="808"/>
      <c r="AD4" s="808"/>
      <c r="AE4" s="808"/>
      <c r="AF4" s="808"/>
      <c r="AG4" s="808"/>
      <c r="AH4" s="808"/>
      <c r="AI4" s="808"/>
      <c r="AJ4" s="808"/>
      <c r="AK4" s="808"/>
      <c r="AL4" s="808"/>
      <c r="AM4" s="808"/>
      <c r="AN4" s="808"/>
      <c r="AO4" s="808"/>
      <c r="AP4" s="808"/>
      <c r="AQ4" s="808"/>
      <c r="AR4" s="808"/>
      <c r="AS4" s="808"/>
      <c r="AT4" s="808"/>
      <c r="AU4" s="808"/>
      <c r="AV4" s="808"/>
      <c r="AW4" s="808"/>
      <c r="AX4" s="808"/>
      <c r="AY4" s="808"/>
      <c r="AZ4" s="808"/>
      <c r="BA4" s="808"/>
      <c r="BB4" s="808"/>
      <c r="BC4" s="808"/>
      <c r="BD4" s="808"/>
      <c r="BE4" s="809"/>
      <c r="BF4" s="105" t="s">
        <v>598</v>
      </c>
      <c r="BG4" s="258"/>
    </row>
    <row r="5" spans="1:61" s="1" customFormat="1" ht="26.25" hidden="1" customHeight="1">
      <c r="A5" s="817" t="s">
        <v>484</v>
      </c>
      <c r="B5" s="817"/>
      <c r="C5" s="705" t="s">
        <v>134</v>
      </c>
      <c r="D5" s="707"/>
      <c r="E5" s="707"/>
      <c r="F5" s="707"/>
      <c r="G5" s="707"/>
      <c r="H5" s="707"/>
      <c r="I5" s="707"/>
      <c r="J5" s="707"/>
      <c r="K5" s="707"/>
      <c r="L5" s="707"/>
      <c r="M5" s="707"/>
      <c r="N5" s="707"/>
      <c r="O5" s="707"/>
      <c r="P5" s="707"/>
      <c r="Q5" s="707"/>
      <c r="R5" s="707"/>
      <c r="S5" s="707"/>
      <c r="T5" s="707"/>
      <c r="U5" s="707"/>
      <c r="V5" s="707"/>
      <c r="W5" s="707"/>
      <c r="X5" s="707"/>
      <c r="Y5" s="707"/>
      <c r="Z5" s="707"/>
      <c r="AA5" s="707"/>
      <c r="AB5" s="707"/>
      <c r="AC5" s="707"/>
      <c r="AD5" s="707"/>
      <c r="AE5" s="707"/>
      <c r="AF5" s="707"/>
      <c r="AG5" s="707"/>
      <c r="AH5" s="707"/>
      <c r="AI5" s="707"/>
      <c r="AJ5" s="707"/>
      <c r="AK5" s="707"/>
      <c r="AL5" s="707"/>
      <c r="AM5" s="707"/>
      <c r="AN5" s="707"/>
      <c r="AO5" s="707"/>
      <c r="AP5" s="707"/>
      <c r="AQ5" s="707"/>
      <c r="AR5" s="707"/>
      <c r="AS5" s="707"/>
      <c r="AT5" s="707"/>
      <c r="AU5" s="707"/>
      <c r="AV5" s="707"/>
      <c r="AW5" s="707"/>
      <c r="AX5" s="707"/>
      <c r="AY5" s="707"/>
      <c r="AZ5" s="707"/>
      <c r="BA5" s="707"/>
      <c r="BB5" s="707"/>
      <c r="BC5" s="707"/>
      <c r="BD5" s="707"/>
      <c r="BE5" s="706"/>
      <c r="BF5" s="36"/>
      <c r="BG5" s="258"/>
    </row>
    <row r="6" spans="1:61" ht="18" hidden="1" customHeight="1">
      <c r="A6" s="813" t="s">
        <v>599</v>
      </c>
      <c r="B6" s="813"/>
      <c r="C6" s="813"/>
      <c r="D6" s="813"/>
      <c r="E6" s="813"/>
      <c r="F6" s="813"/>
      <c r="G6" s="813"/>
      <c r="H6" s="813"/>
      <c r="I6" s="813"/>
      <c r="J6" s="813"/>
      <c r="K6" s="813"/>
      <c r="L6" s="813"/>
      <c r="M6" s="813"/>
      <c r="N6" s="813"/>
      <c r="O6" s="813"/>
      <c r="P6" s="813"/>
      <c r="Q6" s="813"/>
      <c r="R6" s="813"/>
      <c r="S6" s="813"/>
      <c r="T6" s="813"/>
      <c r="U6" s="813"/>
      <c r="V6" s="813"/>
      <c r="W6" s="813"/>
      <c r="X6" s="813"/>
      <c r="Y6" s="813"/>
      <c r="Z6" s="813"/>
      <c r="AA6" s="813"/>
      <c r="AB6" s="814"/>
      <c r="AC6" s="794" t="s">
        <v>600</v>
      </c>
      <c r="AD6" s="795"/>
      <c r="AE6" s="795"/>
      <c r="AF6" s="795"/>
      <c r="AG6" s="795"/>
      <c r="AH6" s="795"/>
      <c r="AI6" s="684" t="s">
        <v>601</v>
      </c>
      <c r="AJ6" s="684"/>
      <c r="AK6" s="684"/>
      <c r="AL6" s="684"/>
      <c r="AM6" s="684"/>
      <c r="AN6" s="684"/>
      <c r="AO6" s="684"/>
      <c r="AP6" s="684"/>
      <c r="AQ6" s="684"/>
      <c r="AR6" s="684"/>
      <c r="AS6" s="684"/>
      <c r="AT6" s="684"/>
      <c r="AU6" s="684"/>
      <c r="AV6" s="684"/>
      <c r="AW6" s="684"/>
      <c r="AX6" s="684"/>
      <c r="AY6" s="684"/>
      <c r="AZ6" s="684"/>
      <c r="BA6" s="684"/>
      <c r="BB6" s="684"/>
      <c r="BC6" s="684"/>
      <c r="BD6" s="684"/>
      <c r="BE6" s="684"/>
      <c r="BF6" s="684"/>
    </row>
    <row r="7" spans="1:61" ht="24" hidden="1" customHeight="1" thickBot="1">
      <c r="A7" s="815"/>
      <c r="B7" s="815"/>
      <c r="C7" s="815"/>
      <c r="D7" s="815"/>
      <c r="E7" s="815"/>
      <c r="F7" s="815"/>
      <c r="G7" s="815"/>
      <c r="H7" s="815"/>
      <c r="I7" s="815"/>
      <c r="J7" s="815"/>
      <c r="K7" s="815"/>
      <c r="L7" s="815"/>
      <c r="M7" s="815"/>
      <c r="N7" s="815"/>
      <c r="O7" s="815"/>
      <c r="P7" s="815"/>
      <c r="Q7" s="815"/>
      <c r="R7" s="815"/>
      <c r="S7" s="815"/>
      <c r="T7" s="815"/>
      <c r="U7" s="815"/>
      <c r="V7" s="815"/>
      <c r="W7" s="815"/>
      <c r="X7" s="815"/>
      <c r="Y7" s="815"/>
      <c r="Z7" s="815"/>
      <c r="AA7" s="815"/>
      <c r="AB7" s="816"/>
      <c r="AC7" s="796"/>
      <c r="AD7" s="797"/>
      <c r="AE7" s="797"/>
      <c r="AF7" s="797"/>
      <c r="AG7" s="797"/>
      <c r="AH7" s="797"/>
      <c r="AI7" s="684"/>
      <c r="AJ7" s="684"/>
      <c r="AK7" s="684"/>
      <c r="AL7" s="684"/>
      <c r="AM7" s="684"/>
      <c r="AN7" s="684"/>
      <c r="AO7" s="684"/>
      <c r="AP7" s="684"/>
      <c r="AQ7" s="684"/>
      <c r="AR7" s="684"/>
      <c r="AS7" s="684"/>
      <c r="AT7" s="684"/>
      <c r="AU7" s="684"/>
      <c r="AV7" s="684"/>
      <c r="AW7" s="684"/>
      <c r="AX7" s="684"/>
      <c r="AY7" s="684"/>
      <c r="AZ7" s="684"/>
      <c r="BA7" s="684"/>
      <c r="BB7" s="684"/>
      <c r="BC7" s="684"/>
      <c r="BD7" s="684"/>
      <c r="BE7" s="684"/>
      <c r="BF7" s="684"/>
    </row>
    <row r="8" spans="1:61" s="20" customFormat="1" ht="80.099999999999994" customHeight="1" thickBot="1">
      <c r="A8" s="15" t="s">
        <v>10</v>
      </c>
      <c r="B8" s="15" t="s">
        <v>144</v>
      </c>
      <c r="C8" s="15" t="s">
        <v>14</v>
      </c>
      <c r="D8" s="101" t="s">
        <v>602</v>
      </c>
      <c r="E8" s="2" t="s">
        <v>65</v>
      </c>
      <c r="F8" s="15" t="s">
        <v>67</v>
      </c>
      <c r="G8" s="2" t="s">
        <v>69</v>
      </c>
      <c r="H8" s="2" t="s">
        <v>603</v>
      </c>
      <c r="I8" s="101" t="s">
        <v>73</v>
      </c>
      <c r="J8" s="2" t="s">
        <v>604</v>
      </c>
      <c r="K8" s="102" t="s">
        <v>605</v>
      </c>
      <c r="L8" s="16" t="s">
        <v>79</v>
      </c>
      <c r="M8" s="16" t="s">
        <v>81</v>
      </c>
      <c r="N8" s="15" t="s">
        <v>606</v>
      </c>
      <c r="O8" s="415" t="s">
        <v>607</v>
      </c>
      <c r="P8" s="415" t="s">
        <v>608</v>
      </c>
      <c r="Q8" s="415" t="s">
        <v>609</v>
      </c>
      <c r="R8" s="415" t="s">
        <v>610</v>
      </c>
      <c r="S8" s="415" t="s">
        <v>611</v>
      </c>
      <c r="T8" s="426" t="s">
        <v>612</v>
      </c>
      <c r="U8" s="116" t="s">
        <v>613</v>
      </c>
      <c r="V8" s="116" t="s">
        <v>614</v>
      </c>
      <c r="W8" s="15" t="s">
        <v>89</v>
      </c>
      <c r="X8" s="15" t="s">
        <v>91</v>
      </c>
      <c r="Y8" s="15" t="s">
        <v>93</v>
      </c>
      <c r="Z8" s="15" t="s">
        <v>95</v>
      </c>
      <c r="AA8" s="15" t="s">
        <v>97</v>
      </c>
      <c r="AB8" s="15" t="s">
        <v>99</v>
      </c>
      <c r="AC8" s="2" t="s">
        <v>102</v>
      </c>
      <c r="AD8" s="2" t="s">
        <v>615</v>
      </c>
      <c r="AE8" s="2" t="s">
        <v>106</v>
      </c>
      <c r="AF8" s="2" t="s">
        <v>108</v>
      </c>
      <c r="AG8" s="2" t="s">
        <v>110</v>
      </c>
      <c r="AH8" s="2" t="s">
        <v>112</v>
      </c>
      <c r="AI8" s="15" t="s">
        <v>616</v>
      </c>
      <c r="AJ8" s="447" t="s">
        <v>617</v>
      </c>
      <c r="AK8" s="15" t="s">
        <v>618</v>
      </c>
      <c r="AL8" s="15" t="s">
        <v>619</v>
      </c>
      <c r="AM8" s="15" t="s">
        <v>620</v>
      </c>
      <c r="AN8" s="15" t="s">
        <v>119</v>
      </c>
      <c r="AO8" s="15" t="s">
        <v>121</v>
      </c>
      <c r="AP8" s="15" t="s">
        <v>621</v>
      </c>
      <c r="AQ8" s="447" t="s">
        <v>622</v>
      </c>
      <c r="AR8" s="15" t="s">
        <v>623</v>
      </c>
      <c r="AS8" s="447" t="s">
        <v>624</v>
      </c>
      <c r="AT8" s="15" t="s">
        <v>625</v>
      </c>
      <c r="AU8" s="15" t="s">
        <v>626</v>
      </c>
      <c r="AV8" s="15" t="s">
        <v>627</v>
      </c>
      <c r="AW8" s="15" t="s">
        <v>628</v>
      </c>
      <c r="AX8" s="568" t="s">
        <v>629</v>
      </c>
      <c r="AY8" s="568" t="s">
        <v>630</v>
      </c>
      <c r="AZ8" s="568" t="s">
        <v>631</v>
      </c>
      <c r="BA8" s="568" t="s">
        <v>632</v>
      </c>
      <c r="BB8" s="447" t="s">
        <v>633</v>
      </c>
      <c r="BC8" s="447" t="s">
        <v>634</v>
      </c>
      <c r="BD8" s="447" t="s">
        <v>635</v>
      </c>
      <c r="BE8" s="447" t="s">
        <v>636</v>
      </c>
      <c r="BF8" s="164" t="s">
        <v>637</v>
      </c>
      <c r="BG8" s="260" t="s">
        <v>638</v>
      </c>
      <c r="BH8" s="602" t="s">
        <v>1841</v>
      </c>
    </row>
    <row r="9" spans="1:61" s="1" customFormat="1" ht="84" customHeight="1">
      <c r="A9" s="29" t="s">
        <v>171</v>
      </c>
      <c r="B9" s="29" t="s">
        <v>172</v>
      </c>
      <c r="C9" s="29" t="s">
        <v>173</v>
      </c>
      <c r="D9" s="29" t="s">
        <v>177</v>
      </c>
      <c r="E9" s="45" t="s">
        <v>639</v>
      </c>
      <c r="F9" s="96">
        <v>2024130010243</v>
      </c>
      <c r="G9" s="29" t="s">
        <v>640</v>
      </c>
      <c r="H9" s="213" t="s">
        <v>641</v>
      </c>
      <c r="I9" s="41" t="s">
        <v>642</v>
      </c>
      <c r="J9" s="31">
        <v>0.1</v>
      </c>
      <c r="K9" s="214" t="s">
        <v>643</v>
      </c>
      <c r="L9" s="29" t="s">
        <v>644</v>
      </c>
      <c r="M9" s="29" t="s">
        <v>645</v>
      </c>
      <c r="N9" s="215">
        <v>0.3</v>
      </c>
      <c r="O9" s="416">
        <v>0.1</v>
      </c>
      <c r="P9" s="416">
        <v>0</v>
      </c>
      <c r="Q9" s="551">
        <v>0</v>
      </c>
      <c r="R9" s="416"/>
      <c r="S9" s="416">
        <f>SUM(O9:R9)</f>
        <v>0.1</v>
      </c>
      <c r="T9" s="190">
        <f>S9/N9</f>
        <v>0.33333333333333337</v>
      </c>
      <c r="U9" s="114">
        <v>45658</v>
      </c>
      <c r="V9" s="114">
        <v>46022</v>
      </c>
      <c r="W9" s="26">
        <v>365</v>
      </c>
      <c r="X9" s="214" t="s">
        <v>646</v>
      </c>
      <c r="Y9" s="29" t="s">
        <v>647</v>
      </c>
      <c r="Z9" s="29" t="s">
        <v>648</v>
      </c>
      <c r="AA9" s="97" t="s">
        <v>649</v>
      </c>
      <c r="AB9" s="97" t="s">
        <v>650</v>
      </c>
      <c r="AC9" s="26" t="s">
        <v>651</v>
      </c>
      <c r="AD9" s="26" t="s">
        <v>652</v>
      </c>
      <c r="AE9" s="216">
        <v>250000000</v>
      </c>
      <c r="AF9" s="29" t="s">
        <v>653</v>
      </c>
      <c r="AG9" s="26" t="s">
        <v>654</v>
      </c>
      <c r="AH9" s="217">
        <v>45658</v>
      </c>
      <c r="AI9" s="218">
        <v>250000000</v>
      </c>
      <c r="AJ9" s="754">
        <v>200019867925.70001</v>
      </c>
      <c r="AK9" s="754">
        <v>200019867925.70004</v>
      </c>
      <c r="AL9" s="754">
        <v>261806205098.16998</v>
      </c>
      <c r="AM9" s="392"/>
      <c r="AN9" s="26" t="s">
        <v>654</v>
      </c>
      <c r="AO9" s="29" t="s">
        <v>655</v>
      </c>
      <c r="AP9" s="798">
        <v>4764672176.6000004</v>
      </c>
      <c r="AQ9" s="801">
        <f>AP9/AJ9</f>
        <v>2.3820994514254453E-2</v>
      </c>
      <c r="AR9" s="798">
        <v>4089292835.5999999</v>
      </c>
      <c r="AS9" s="801">
        <f>AR9/AK9</f>
        <v>2.0444433235597477E-2</v>
      </c>
      <c r="AT9" s="804">
        <v>5077272176.6000004</v>
      </c>
      <c r="AU9" s="801">
        <f>AT9/AK9</f>
        <v>2.5383839261837821E-2</v>
      </c>
      <c r="AV9" s="804">
        <v>4650657111.5599995</v>
      </c>
      <c r="AW9" s="801">
        <f>AV9/AK9</f>
        <v>2.3250975814500318E-2</v>
      </c>
      <c r="AX9" s="804">
        <v>198774398242.73001</v>
      </c>
      <c r="AY9" s="875">
        <f>AX9/AL9</f>
        <v>0.75924250217138733</v>
      </c>
      <c r="AZ9" s="804">
        <v>7379930734.9099998</v>
      </c>
      <c r="BA9" s="875">
        <f>AZ9/AL9</f>
        <v>2.8188524913466941E-2</v>
      </c>
      <c r="BB9" s="396"/>
      <c r="BC9" s="396"/>
      <c r="BD9" s="396"/>
      <c r="BE9" s="396"/>
      <c r="BF9" s="219"/>
      <c r="BG9" s="255" t="s">
        <v>656</v>
      </c>
      <c r="BH9" s="576" t="s">
        <v>1715</v>
      </c>
      <c r="BI9" s="1" t="s">
        <v>644</v>
      </c>
    </row>
    <row r="10" spans="1:61" ht="84" customHeight="1">
      <c r="A10" s="41" t="s">
        <v>171</v>
      </c>
      <c r="B10" s="29" t="s">
        <v>172</v>
      </c>
      <c r="C10" s="41" t="s">
        <v>180</v>
      </c>
      <c r="D10" s="41" t="s">
        <v>183</v>
      </c>
      <c r="E10" s="45" t="s">
        <v>639</v>
      </c>
      <c r="F10" s="47">
        <v>2024130010243</v>
      </c>
      <c r="G10" s="41" t="s">
        <v>640</v>
      </c>
      <c r="H10" s="155" t="s">
        <v>657</v>
      </c>
      <c r="I10" s="41" t="s">
        <v>658</v>
      </c>
      <c r="J10" s="89">
        <v>0.6</v>
      </c>
      <c r="K10" s="50" t="s">
        <v>659</v>
      </c>
      <c r="L10" s="41" t="s">
        <v>644</v>
      </c>
      <c r="M10" s="41" t="s">
        <v>660</v>
      </c>
      <c r="N10" s="244">
        <v>17</v>
      </c>
      <c r="O10" s="417">
        <v>0</v>
      </c>
      <c r="P10" s="417">
        <v>0</v>
      </c>
      <c r="Q10" s="552">
        <v>0</v>
      </c>
      <c r="R10" s="417"/>
      <c r="S10" s="416">
        <f t="shared" ref="S10:S37" si="0">SUM(O10:R10)</f>
        <v>0</v>
      </c>
      <c r="T10" s="190">
        <f t="shared" ref="T10:T73" si="1">S10/N10</f>
        <v>0</v>
      </c>
      <c r="U10" s="103">
        <v>45658</v>
      </c>
      <c r="V10" s="103">
        <v>46022</v>
      </c>
      <c r="W10" s="49">
        <v>365</v>
      </c>
      <c r="X10" s="49" t="s">
        <v>661</v>
      </c>
      <c r="Y10" s="41" t="s">
        <v>647</v>
      </c>
      <c r="Z10" s="41" t="s">
        <v>648</v>
      </c>
      <c r="AA10" s="43" t="s">
        <v>649</v>
      </c>
      <c r="AB10" s="43" t="s">
        <v>650</v>
      </c>
      <c r="AC10" s="49" t="s">
        <v>651</v>
      </c>
      <c r="AD10" s="41" t="s">
        <v>662</v>
      </c>
      <c r="AE10" s="121">
        <v>500000000</v>
      </c>
      <c r="AF10" s="41" t="s">
        <v>663</v>
      </c>
      <c r="AG10" s="49" t="s">
        <v>654</v>
      </c>
      <c r="AH10" s="113">
        <v>45658</v>
      </c>
      <c r="AI10" s="129">
        <v>500000000</v>
      </c>
      <c r="AJ10" s="755"/>
      <c r="AK10" s="755"/>
      <c r="AL10" s="755"/>
      <c r="AM10" s="393"/>
      <c r="AN10" s="49" t="s">
        <v>654</v>
      </c>
      <c r="AO10" s="41" t="s">
        <v>655</v>
      </c>
      <c r="AP10" s="799"/>
      <c r="AQ10" s="802"/>
      <c r="AR10" s="799"/>
      <c r="AS10" s="802"/>
      <c r="AT10" s="805"/>
      <c r="AU10" s="802"/>
      <c r="AV10" s="805"/>
      <c r="AW10" s="802"/>
      <c r="AX10" s="805"/>
      <c r="AY10" s="876"/>
      <c r="AZ10" s="805"/>
      <c r="BA10" s="876"/>
      <c r="BB10" s="397"/>
      <c r="BC10" s="397"/>
      <c r="BD10" s="397"/>
      <c r="BE10" s="397"/>
      <c r="BF10" s="167"/>
      <c r="BG10" s="255" t="s">
        <v>664</v>
      </c>
      <c r="BH10" s="576" t="s">
        <v>1716</v>
      </c>
      <c r="BI10" t="s">
        <v>665</v>
      </c>
    </row>
    <row r="11" spans="1:61" ht="84" customHeight="1">
      <c r="A11" s="41" t="s">
        <v>171</v>
      </c>
      <c r="B11" s="29" t="s">
        <v>172</v>
      </c>
      <c r="C11" s="41" t="s">
        <v>186</v>
      </c>
      <c r="D11" s="41" t="s">
        <v>188</v>
      </c>
      <c r="E11" s="45" t="s">
        <v>639</v>
      </c>
      <c r="F11" s="47">
        <v>2024130010243</v>
      </c>
      <c r="G11" s="41" t="s">
        <v>640</v>
      </c>
      <c r="H11" s="48" t="s">
        <v>666</v>
      </c>
      <c r="I11" s="41" t="s">
        <v>658</v>
      </c>
      <c r="J11" s="89"/>
      <c r="K11" s="50" t="s">
        <v>667</v>
      </c>
      <c r="L11" s="41" t="s">
        <v>644</v>
      </c>
      <c r="M11" s="41" t="s">
        <v>668</v>
      </c>
      <c r="N11" s="41">
        <v>1</v>
      </c>
      <c r="O11" s="416">
        <v>0</v>
      </c>
      <c r="P11" s="417">
        <v>0.4</v>
      </c>
      <c r="Q11" s="552">
        <v>0.12</v>
      </c>
      <c r="R11" s="417"/>
      <c r="S11" s="416">
        <f t="shared" si="0"/>
        <v>0.52</v>
      </c>
      <c r="T11" s="190">
        <f t="shared" si="1"/>
        <v>0.52</v>
      </c>
      <c r="U11" s="103">
        <v>45658</v>
      </c>
      <c r="V11" s="103">
        <v>46022</v>
      </c>
      <c r="W11" s="49">
        <v>365</v>
      </c>
      <c r="X11" s="77" t="s">
        <v>669</v>
      </c>
      <c r="Y11" s="41" t="s">
        <v>670</v>
      </c>
      <c r="Z11" s="41" t="s">
        <v>648</v>
      </c>
      <c r="AA11" s="50" t="s">
        <v>671</v>
      </c>
      <c r="AB11" s="50" t="s">
        <v>671</v>
      </c>
      <c r="AC11" s="49" t="s">
        <v>651</v>
      </c>
      <c r="AD11" s="41" t="s">
        <v>672</v>
      </c>
      <c r="AE11" s="121">
        <v>0</v>
      </c>
      <c r="AF11" s="50" t="s">
        <v>671</v>
      </c>
      <c r="AG11" s="50" t="s">
        <v>671</v>
      </c>
      <c r="AH11" s="50" t="s">
        <v>671</v>
      </c>
      <c r="AI11" s="129">
        <v>0</v>
      </c>
      <c r="AJ11" s="755"/>
      <c r="AK11" s="755"/>
      <c r="AL11" s="755"/>
      <c r="AM11" s="393"/>
      <c r="AN11" s="50" t="s">
        <v>671</v>
      </c>
      <c r="AO11" s="41" t="s">
        <v>655</v>
      </c>
      <c r="AP11" s="799"/>
      <c r="AQ11" s="802"/>
      <c r="AR11" s="799"/>
      <c r="AS11" s="802"/>
      <c r="AT11" s="805"/>
      <c r="AU11" s="802"/>
      <c r="AV11" s="805"/>
      <c r="AW11" s="802"/>
      <c r="AX11" s="805"/>
      <c r="AY11" s="876"/>
      <c r="AZ11" s="805"/>
      <c r="BA11" s="876"/>
      <c r="BB11" s="397"/>
      <c r="BC11" s="397"/>
      <c r="BD11" s="397"/>
      <c r="BE11" s="397"/>
      <c r="BF11" s="810" t="s">
        <v>673</v>
      </c>
      <c r="BG11" s="255" t="s">
        <v>674</v>
      </c>
      <c r="BH11" s="576" t="s">
        <v>1717</v>
      </c>
      <c r="BI11" t="s">
        <v>675</v>
      </c>
    </row>
    <row r="12" spans="1:61" ht="84" customHeight="1">
      <c r="A12" s="41" t="s">
        <v>171</v>
      </c>
      <c r="B12" s="29" t="s">
        <v>172</v>
      </c>
      <c r="C12" s="41" t="s">
        <v>186</v>
      </c>
      <c r="D12" s="41" t="s">
        <v>188</v>
      </c>
      <c r="E12" s="45" t="s">
        <v>639</v>
      </c>
      <c r="F12" s="47">
        <v>2024130010243</v>
      </c>
      <c r="G12" s="41" t="s">
        <v>640</v>
      </c>
      <c r="H12" s="48" t="s">
        <v>666</v>
      </c>
      <c r="I12" s="41" t="s">
        <v>658</v>
      </c>
      <c r="J12" s="89"/>
      <c r="K12" s="222" t="s">
        <v>676</v>
      </c>
      <c r="L12" s="41" t="s">
        <v>644</v>
      </c>
      <c r="M12" s="41" t="s">
        <v>668</v>
      </c>
      <c r="N12" s="41">
        <v>1</v>
      </c>
      <c r="O12" s="416">
        <v>0</v>
      </c>
      <c r="P12" s="416">
        <v>0</v>
      </c>
      <c r="Q12" s="551">
        <v>1</v>
      </c>
      <c r="R12" s="416"/>
      <c r="S12" s="416">
        <f t="shared" si="0"/>
        <v>1</v>
      </c>
      <c r="T12" s="190">
        <f t="shared" si="1"/>
        <v>1</v>
      </c>
      <c r="U12" s="103" t="s">
        <v>677</v>
      </c>
      <c r="V12" s="103">
        <v>46022</v>
      </c>
      <c r="W12" s="49">
        <v>365</v>
      </c>
      <c r="X12" s="77" t="s">
        <v>669</v>
      </c>
      <c r="Y12" s="41" t="s">
        <v>670</v>
      </c>
      <c r="Z12" s="41" t="s">
        <v>648</v>
      </c>
      <c r="AA12" s="50" t="s">
        <v>671</v>
      </c>
      <c r="AB12" s="50" t="s">
        <v>671</v>
      </c>
      <c r="AC12" s="49" t="s">
        <v>651</v>
      </c>
      <c r="AD12" s="41" t="s">
        <v>672</v>
      </c>
      <c r="AE12" s="121"/>
      <c r="AF12" s="50"/>
      <c r="AG12" s="50"/>
      <c r="AH12" s="50"/>
      <c r="AI12" s="129"/>
      <c r="AJ12" s="755"/>
      <c r="AK12" s="755"/>
      <c r="AL12" s="755"/>
      <c r="AM12" s="393"/>
      <c r="AN12" s="50"/>
      <c r="AO12" s="41"/>
      <c r="AP12" s="799"/>
      <c r="AQ12" s="802"/>
      <c r="AR12" s="799"/>
      <c r="AS12" s="802"/>
      <c r="AT12" s="805"/>
      <c r="AU12" s="802"/>
      <c r="AV12" s="805"/>
      <c r="AW12" s="802"/>
      <c r="AX12" s="805"/>
      <c r="AY12" s="876"/>
      <c r="AZ12" s="805"/>
      <c r="BA12" s="876"/>
      <c r="BB12" s="397"/>
      <c r="BC12" s="397"/>
      <c r="BD12" s="397"/>
      <c r="BE12" s="397"/>
      <c r="BF12" s="811"/>
      <c r="BG12" s="256" t="s">
        <v>678</v>
      </c>
      <c r="BH12" s="576" t="s">
        <v>1718</v>
      </c>
    </row>
    <row r="13" spans="1:61" ht="84" customHeight="1">
      <c r="A13" s="41" t="s">
        <v>171</v>
      </c>
      <c r="B13" s="29" t="s">
        <v>172</v>
      </c>
      <c r="C13" s="41" t="s">
        <v>191</v>
      </c>
      <c r="D13" s="41" t="s">
        <v>193</v>
      </c>
      <c r="E13" s="45" t="s">
        <v>639</v>
      </c>
      <c r="F13" s="47">
        <v>2024130010243</v>
      </c>
      <c r="G13" s="41" t="s">
        <v>640</v>
      </c>
      <c r="H13" s="48" t="s">
        <v>679</v>
      </c>
      <c r="I13" s="41" t="s">
        <v>658</v>
      </c>
      <c r="J13" s="89"/>
      <c r="K13" s="50" t="s">
        <v>680</v>
      </c>
      <c r="L13" s="41" t="s">
        <v>644</v>
      </c>
      <c r="M13" s="29" t="s">
        <v>194</v>
      </c>
      <c r="N13" s="41">
        <v>4</v>
      </c>
      <c r="O13" s="416">
        <v>1</v>
      </c>
      <c r="P13" s="416">
        <v>1</v>
      </c>
      <c r="Q13" s="551">
        <v>3</v>
      </c>
      <c r="R13" s="416"/>
      <c r="S13" s="416">
        <f t="shared" si="0"/>
        <v>5</v>
      </c>
      <c r="T13" s="190">
        <v>1</v>
      </c>
      <c r="U13" s="103">
        <v>45658</v>
      </c>
      <c r="V13" s="103">
        <v>46022</v>
      </c>
      <c r="W13" s="49">
        <v>365</v>
      </c>
      <c r="X13" s="49" t="s">
        <v>681</v>
      </c>
      <c r="Y13" s="41" t="s">
        <v>682</v>
      </c>
      <c r="Z13" s="41" t="s">
        <v>1843</v>
      </c>
      <c r="AA13" s="50" t="s">
        <v>671</v>
      </c>
      <c r="AB13" s="50" t="s">
        <v>671</v>
      </c>
      <c r="AC13" s="49" t="s">
        <v>651</v>
      </c>
      <c r="AD13" s="41" t="s">
        <v>683</v>
      </c>
      <c r="AE13" s="121">
        <v>0</v>
      </c>
      <c r="AF13" s="50" t="s">
        <v>671</v>
      </c>
      <c r="AG13" s="50" t="s">
        <v>671</v>
      </c>
      <c r="AH13" s="50" t="s">
        <v>671</v>
      </c>
      <c r="AI13" s="129">
        <v>0</v>
      </c>
      <c r="AJ13" s="755"/>
      <c r="AK13" s="755"/>
      <c r="AL13" s="755"/>
      <c r="AM13" s="393"/>
      <c r="AN13" s="50" t="s">
        <v>671</v>
      </c>
      <c r="AO13" s="41" t="s">
        <v>655</v>
      </c>
      <c r="AP13" s="799"/>
      <c r="AQ13" s="802"/>
      <c r="AR13" s="799"/>
      <c r="AS13" s="802"/>
      <c r="AT13" s="805"/>
      <c r="AU13" s="802"/>
      <c r="AV13" s="805"/>
      <c r="AW13" s="802"/>
      <c r="AX13" s="805"/>
      <c r="AY13" s="876"/>
      <c r="AZ13" s="805"/>
      <c r="BA13" s="876"/>
      <c r="BB13" s="397"/>
      <c r="BC13" s="397"/>
      <c r="BD13" s="397"/>
      <c r="BE13" s="397"/>
      <c r="BF13" s="812"/>
      <c r="BG13" s="255" t="s">
        <v>684</v>
      </c>
      <c r="BH13" s="576" t="s">
        <v>1719</v>
      </c>
      <c r="BI13" t="s">
        <v>685</v>
      </c>
    </row>
    <row r="14" spans="1:61" ht="84" customHeight="1">
      <c r="A14" s="41" t="s">
        <v>171</v>
      </c>
      <c r="B14" s="29" t="s">
        <v>172</v>
      </c>
      <c r="C14" s="41" t="s">
        <v>195</v>
      </c>
      <c r="D14" s="41" t="s">
        <v>197</v>
      </c>
      <c r="E14" s="45" t="s">
        <v>639</v>
      </c>
      <c r="F14" s="47">
        <v>2024130010243</v>
      </c>
      <c r="G14" s="41" t="s">
        <v>640</v>
      </c>
      <c r="H14" s="86" t="s">
        <v>657</v>
      </c>
      <c r="I14" s="41" t="s">
        <v>686</v>
      </c>
      <c r="J14" s="89">
        <v>0.3</v>
      </c>
      <c r="K14" s="50" t="s">
        <v>687</v>
      </c>
      <c r="L14" s="41" t="s">
        <v>644</v>
      </c>
      <c r="M14" s="29" t="s">
        <v>194</v>
      </c>
      <c r="N14" s="50">
        <v>22</v>
      </c>
      <c r="O14" s="416">
        <v>10</v>
      </c>
      <c r="P14" s="416">
        <v>0</v>
      </c>
      <c r="Q14" s="551">
        <v>21</v>
      </c>
      <c r="R14" s="416"/>
      <c r="S14" s="416">
        <f t="shared" si="0"/>
        <v>31</v>
      </c>
      <c r="T14" s="190">
        <v>1</v>
      </c>
      <c r="U14" s="103">
        <v>45658</v>
      </c>
      <c r="V14" s="103">
        <v>46022</v>
      </c>
      <c r="W14" s="49">
        <v>365</v>
      </c>
      <c r="X14" s="49" t="s">
        <v>688</v>
      </c>
      <c r="Y14" s="41" t="s">
        <v>647</v>
      </c>
      <c r="Z14" s="41" t="s">
        <v>1843</v>
      </c>
      <c r="AA14" s="43" t="s">
        <v>649</v>
      </c>
      <c r="AB14" s="43" t="s">
        <v>650</v>
      </c>
      <c r="AC14" s="49" t="s">
        <v>651</v>
      </c>
      <c r="AD14" s="41" t="s">
        <v>689</v>
      </c>
      <c r="AE14" s="121">
        <v>19225970327</v>
      </c>
      <c r="AF14" s="41" t="s">
        <v>690</v>
      </c>
      <c r="AG14" s="49" t="s">
        <v>654</v>
      </c>
      <c r="AH14" s="113">
        <v>45658</v>
      </c>
      <c r="AI14" s="129">
        <v>19225970327</v>
      </c>
      <c r="AJ14" s="755"/>
      <c r="AK14" s="755"/>
      <c r="AL14" s="755"/>
      <c r="AM14" s="393"/>
      <c r="AN14" s="49" t="s">
        <v>654</v>
      </c>
      <c r="AO14" s="41" t="s">
        <v>655</v>
      </c>
      <c r="AP14" s="799"/>
      <c r="AQ14" s="802"/>
      <c r="AR14" s="799"/>
      <c r="AS14" s="802"/>
      <c r="AT14" s="805"/>
      <c r="AU14" s="802"/>
      <c r="AV14" s="805"/>
      <c r="AW14" s="802"/>
      <c r="AX14" s="805"/>
      <c r="AY14" s="876"/>
      <c r="AZ14" s="805"/>
      <c r="BA14" s="876"/>
      <c r="BB14" s="397"/>
      <c r="BC14" s="397"/>
      <c r="BD14" s="397"/>
      <c r="BE14" s="397"/>
      <c r="BF14" s="225" t="s">
        <v>691</v>
      </c>
      <c r="BG14" s="259" t="s">
        <v>692</v>
      </c>
      <c r="BH14" s="577" t="s">
        <v>1720</v>
      </c>
      <c r="BI14" t="s">
        <v>693</v>
      </c>
    </row>
    <row r="15" spans="1:61" ht="80.099999999999994" customHeight="1">
      <c r="A15" s="41" t="s">
        <v>171</v>
      </c>
      <c r="B15" s="29" t="s">
        <v>172</v>
      </c>
      <c r="C15" s="41" t="s">
        <v>195</v>
      </c>
      <c r="D15" s="41" t="s">
        <v>197</v>
      </c>
      <c r="E15" s="45" t="s">
        <v>639</v>
      </c>
      <c r="F15" s="47">
        <v>2024130010243</v>
      </c>
      <c r="G15" s="41" t="s">
        <v>640</v>
      </c>
      <c r="H15" s="86" t="s">
        <v>694</v>
      </c>
      <c r="I15" s="41" t="s">
        <v>686</v>
      </c>
      <c r="J15" s="89"/>
      <c r="K15" s="50" t="s">
        <v>695</v>
      </c>
      <c r="L15" s="41" t="s">
        <v>644</v>
      </c>
      <c r="M15" s="29" t="s">
        <v>194</v>
      </c>
      <c r="N15" s="50" t="s">
        <v>671</v>
      </c>
      <c r="O15" s="416" t="s">
        <v>671</v>
      </c>
      <c r="P15" s="416">
        <v>0</v>
      </c>
      <c r="Q15" s="551">
        <v>0</v>
      </c>
      <c r="R15" s="416"/>
      <c r="S15" s="416">
        <f t="shared" si="0"/>
        <v>0</v>
      </c>
      <c r="T15" s="190" t="s">
        <v>387</v>
      </c>
      <c r="U15" s="50" t="s">
        <v>671</v>
      </c>
      <c r="V15" s="50" t="s">
        <v>671</v>
      </c>
      <c r="W15" s="50" t="s">
        <v>671</v>
      </c>
      <c r="X15" s="50" t="s">
        <v>671</v>
      </c>
      <c r="Y15" s="41"/>
      <c r="Z15" s="41" t="s">
        <v>1843</v>
      </c>
      <c r="AA15" s="43" t="s">
        <v>649</v>
      </c>
      <c r="AB15" s="43" t="s">
        <v>650</v>
      </c>
      <c r="AC15" s="49" t="s">
        <v>651</v>
      </c>
      <c r="AD15" s="41" t="s">
        <v>689</v>
      </c>
      <c r="AE15" s="121">
        <v>50000000</v>
      </c>
      <c r="AF15" s="41" t="s">
        <v>663</v>
      </c>
      <c r="AG15" s="49" t="s">
        <v>654</v>
      </c>
      <c r="AH15" s="113">
        <v>45658</v>
      </c>
      <c r="AI15" s="129">
        <v>50000000</v>
      </c>
      <c r="AJ15" s="755"/>
      <c r="AK15" s="755"/>
      <c r="AL15" s="755"/>
      <c r="AM15" s="393"/>
      <c r="AN15" s="49" t="s">
        <v>654</v>
      </c>
      <c r="AO15" s="41"/>
      <c r="AP15" s="799"/>
      <c r="AQ15" s="802"/>
      <c r="AR15" s="799"/>
      <c r="AS15" s="802"/>
      <c r="AT15" s="805"/>
      <c r="AU15" s="802"/>
      <c r="AV15" s="805"/>
      <c r="AW15" s="802"/>
      <c r="AX15" s="805"/>
      <c r="AY15" s="876"/>
      <c r="AZ15" s="805"/>
      <c r="BA15" s="876"/>
      <c r="BB15" s="397"/>
      <c r="BC15" s="397"/>
      <c r="BD15" s="397"/>
      <c r="BE15" s="397"/>
      <c r="BF15" s="227"/>
      <c r="BG15" s="256"/>
      <c r="BH15" s="576"/>
    </row>
    <row r="16" spans="1:61" ht="80.099999999999994" customHeight="1">
      <c r="A16" s="41" t="s">
        <v>171</v>
      </c>
      <c r="B16" s="29" t="s">
        <v>172</v>
      </c>
      <c r="C16" s="41" t="s">
        <v>195</v>
      </c>
      <c r="D16" s="41" t="s">
        <v>197</v>
      </c>
      <c r="E16" s="45" t="s">
        <v>639</v>
      </c>
      <c r="F16" s="47">
        <v>2024130010243</v>
      </c>
      <c r="G16" s="41" t="s">
        <v>640</v>
      </c>
      <c r="H16" s="48" t="s">
        <v>696</v>
      </c>
      <c r="I16" s="41" t="s">
        <v>686</v>
      </c>
      <c r="J16" s="89"/>
      <c r="K16" s="50" t="s">
        <v>697</v>
      </c>
      <c r="L16" s="41" t="s">
        <v>644</v>
      </c>
      <c r="M16" s="29" t="s">
        <v>194</v>
      </c>
      <c r="N16" s="50">
        <v>1</v>
      </c>
      <c r="O16" s="416">
        <v>0</v>
      </c>
      <c r="P16" s="416">
        <v>0.16</v>
      </c>
      <c r="Q16" s="551">
        <v>0.154</v>
      </c>
      <c r="R16" s="416"/>
      <c r="S16" s="416">
        <f t="shared" si="0"/>
        <v>0.314</v>
      </c>
      <c r="T16" s="190">
        <f t="shared" si="1"/>
        <v>0.314</v>
      </c>
      <c r="U16" s="103">
        <v>45658</v>
      </c>
      <c r="V16" s="103">
        <v>46022</v>
      </c>
      <c r="W16" s="49">
        <v>365</v>
      </c>
      <c r="X16" s="49"/>
      <c r="Y16" s="41" t="s">
        <v>647</v>
      </c>
      <c r="Z16" s="41" t="s">
        <v>1843</v>
      </c>
      <c r="AA16" s="50" t="s">
        <v>671</v>
      </c>
      <c r="AB16" s="50" t="s">
        <v>671</v>
      </c>
      <c r="AC16" s="49" t="s">
        <v>651</v>
      </c>
      <c r="AD16" s="49" t="s">
        <v>698</v>
      </c>
      <c r="AE16" s="121">
        <v>0</v>
      </c>
      <c r="AF16" s="50" t="s">
        <v>671</v>
      </c>
      <c r="AG16" s="50" t="s">
        <v>671</v>
      </c>
      <c r="AH16" s="50" t="s">
        <v>671</v>
      </c>
      <c r="AI16" s="129">
        <v>0</v>
      </c>
      <c r="AJ16" s="755"/>
      <c r="AK16" s="755"/>
      <c r="AL16" s="755"/>
      <c r="AM16" s="393"/>
      <c r="AN16" s="50" t="s">
        <v>671</v>
      </c>
      <c r="AO16" s="41" t="s">
        <v>655</v>
      </c>
      <c r="AP16" s="799"/>
      <c r="AQ16" s="802"/>
      <c r="AR16" s="799"/>
      <c r="AS16" s="802"/>
      <c r="AT16" s="805"/>
      <c r="AU16" s="802"/>
      <c r="AV16" s="805"/>
      <c r="AW16" s="802"/>
      <c r="AX16" s="805"/>
      <c r="AY16" s="876"/>
      <c r="AZ16" s="805"/>
      <c r="BA16" s="876"/>
      <c r="BB16" s="397"/>
      <c r="BC16" s="397"/>
      <c r="BD16" s="397"/>
      <c r="BE16" s="397"/>
      <c r="BF16" s="226"/>
      <c r="BG16" s="255" t="s">
        <v>699</v>
      </c>
      <c r="BH16" s="576" t="s">
        <v>1721</v>
      </c>
    </row>
    <row r="17" spans="1:61" ht="80.099999999999994" customHeight="1">
      <c r="A17" s="41" t="s">
        <v>171</v>
      </c>
      <c r="B17" s="29" t="s">
        <v>172</v>
      </c>
      <c r="C17" s="41" t="s">
        <v>195</v>
      </c>
      <c r="D17" s="41" t="s">
        <v>197</v>
      </c>
      <c r="E17" s="45" t="s">
        <v>639</v>
      </c>
      <c r="F17" s="47">
        <v>2024130010243</v>
      </c>
      <c r="G17" s="41" t="s">
        <v>640</v>
      </c>
      <c r="H17" s="48" t="s">
        <v>657</v>
      </c>
      <c r="I17" s="41" t="s">
        <v>658</v>
      </c>
      <c r="J17" s="89"/>
      <c r="K17" s="50" t="s">
        <v>700</v>
      </c>
      <c r="L17" s="41" t="s">
        <v>644</v>
      </c>
      <c r="M17" s="29" t="s">
        <v>194</v>
      </c>
      <c r="N17" s="50">
        <v>1</v>
      </c>
      <c r="O17" s="416">
        <v>0</v>
      </c>
      <c r="P17" s="416">
        <v>0</v>
      </c>
      <c r="Q17" s="551">
        <v>0</v>
      </c>
      <c r="R17" s="416"/>
      <c r="S17" s="416">
        <f t="shared" si="0"/>
        <v>0</v>
      </c>
      <c r="T17" s="190">
        <f t="shared" si="1"/>
        <v>0</v>
      </c>
      <c r="U17" s="103">
        <v>45658</v>
      </c>
      <c r="V17" s="103">
        <v>46022</v>
      </c>
      <c r="W17" s="49">
        <v>365</v>
      </c>
      <c r="X17" s="49"/>
      <c r="Y17" s="41"/>
      <c r="Z17" s="41" t="s">
        <v>1843</v>
      </c>
      <c r="AA17" s="50" t="s">
        <v>671</v>
      </c>
      <c r="AB17" s="50" t="s">
        <v>671</v>
      </c>
      <c r="AC17" s="49" t="s">
        <v>651</v>
      </c>
      <c r="AD17" s="41" t="s">
        <v>701</v>
      </c>
      <c r="AE17" s="121">
        <v>0</v>
      </c>
      <c r="AF17" s="50" t="s">
        <v>671</v>
      </c>
      <c r="AG17" s="50" t="s">
        <v>671</v>
      </c>
      <c r="AH17" s="50" t="s">
        <v>671</v>
      </c>
      <c r="AI17" s="129">
        <v>0</v>
      </c>
      <c r="AJ17" s="755"/>
      <c r="AK17" s="755"/>
      <c r="AL17" s="755"/>
      <c r="AM17" s="393"/>
      <c r="AN17" s="50" t="s">
        <v>671</v>
      </c>
      <c r="AO17" s="41" t="s">
        <v>655</v>
      </c>
      <c r="AP17" s="799"/>
      <c r="AQ17" s="802"/>
      <c r="AR17" s="799"/>
      <c r="AS17" s="802"/>
      <c r="AT17" s="805"/>
      <c r="AU17" s="802"/>
      <c r="AV17" s="805"/>
      <c r="AW17" s="802"/>
      <c r="AX17" s="805"/>
      <c r="AY17" s="876"/>
      <c r="AZ17" s="805"/>
      <c r="BA17" s="876"/>
      <c r="BB17" s="397"/>
      <c r="BC17" s="397"/>
      <c r="BD17" s="397"/>
      <c r="BE17" s="397"/>
      <c r="BF17" s="43"/>
      <c r="BG17" s="256"/>
      <c r="BH17" s="576" t="s">
        <v>1722</v>
      </c>
    </row>
    <row r="18" spans="1:61" ht="80.099999999999994" customHeight="1">
      <c r="A18" s="41" t="s">
        <v>171</v>
      </c>
      <c r="B18" s="29" t="s">
        <v>172</v>
      </c>
      <c r="C18" s="41" t="s">
        <v>198</v>
      </c>
      <c r="D18" s="41" t="s">
        <v>200</v>
      </c>
      <c r="E18" s="45" t="s">
        <v>639</v>
      </c>
      <c r="F18" s="47">
        <v>2024130010243</v>
      </c>
      <c r="G18" s="41" t="s">
        <v>640</v>
      </c>
      <c r="H18" s="48" t="s">
        <v>666</v>
      </c>
      <c r="I18" s="41" t="s">
        <v>686</v>
      </c>
      <c r="J18" s="89"/>
      <c r="K18" s="41" t="s">
        <v>702</v>
      </c>
      <c r="L18" s="41" t="s">
        <v>644</v>
      </c>
      <c r="M18" s="29" t="s">
        <v>703</v>
      </c>
      <c r="N18" s="41">
        <v>255</v>
      </c>
      <c r="O18" s="416">
        <v>111</v>
      </c>
      <c r="P18" s="416">
        <v>75</v>
      </c>
      <c r="Q18" s="551">
        <v>17</v>
      </c>
      <c r="R18" s="416"/>
      <c r="S18" s="416">
        <f t="shared" si="0"/>
        <v>203</v>
      </c>
      <c r="T18" s="190">
        <f t="shared" si="1"/>
        <v>0.79607843137254897</v>
      </c>
      <c r="U18" s="103">
        <v>45658</v>
      </c>
      <c r="V18" s="103">
        <v>46022</v>
      </c>
      <c r="W18" s="49">
        <v>365</v>
      </c>
      <c r="X18" s="49" t="s">
        <v>704</v>
      </c>
      <c r="Y18" s="41"/>
      <c r="Z18" s="41" t="s">
        <v>1843</v>
      </c>
      <c r="AA18" s="43" t="s">
        <v>649</v>
      </c>
      <c r="AB18" s="43" t="s">
        <v>650</v>
      </c>
      <c r="AC18" s="49" t="s">
        <v>651</v>
      </c>
      <c r="AD18" s="49" t="s">
        <v>705</v>
      </c>
      <c r="AE18" s="121">
        <v>1500000000</v>
      </c>
      <c r="AF18" s="41" t="s">
        <v>706</v>
      </c>
      <c r="AG18" s="49" t="s">
        <v>654</v>
      </c>
      <c r="AH18" s="113">
        <v>45658</v>
      </c>
      <c r="AI18" s="129">
        <v>1500000000</v>
      </c>
      <c r="AJ18" s="755"/>
      <c r="AK18" s="755"/>
      <c r="AL18" s="755"/>
      <c r="AM18" s="393"/>
      <c r="AN18" s="49"/>
      <c r="AO18" s="41" t="s">
        <v>655</v>
      </c>
      <c r="AP18" s="799"/>
      <c r="AQ18" s="802"/>
      <c r="AR18" s="799"/>
      <c r="AS18" s="802"/>
      <c r="AT18" s="805"/>
      <c r="AU18" s="802"/>
      <c r="AV18" s="805"/>
      <c r="AW18" s="802"/>
      <c r="AX18" s="805"/>
      <c r="AY18" s="876"/>
      <c r="AZ18" s="805"/>
      <c r="BA18" s="876"/>
      <c r="BB18" s="397"/>
      <c r="BC18" s="397"/>
      <c r="BD18" s="397"/>
      <c r="BE18" s="397"/>
      <c r="BF18" s="166" t="s">
        <v>707</v>
      </c>
      <c r="BG18" s="255" t="s">
        <v>708</v>
      </c>
      <c r="BH18" s="576" t="s">
        <v>1723</v>
      </c>
      <c r="BI18" t="s">
        <v>709</v>
      </c>
    </row>
    <row r="19" spans="1:61" ht="80.099999999999994" customHeight="1">
      <c r="A19" s="41" t="s">
        <v>171</v>
      </c>
      <c r="B19" s="29" t="s">
        <v>172</v>
      </c>
      <c r="C19" s="41" t="s">
        <v>198</v>
      </c>
      <c r="D19" s="41" t="s">
        <v>200</v>
      </c>
      <c r="E19" s="45" t="s">
        <v>639</v>
      </c>
      <c r="F19" s="47">
        <v>2024130010243</v>
      </c>
      <c r="G19" s="41" t="s">
        <v>640</v>
      </c>
      <c r="H19" s="48" t="s">
        <v>696</v>
      </c>
      <c r="I19" s="41" t="s">
        <v>642</v>
      </c>
      <c r="J19" s="89"/>
      <c r="K19" s="41" t="s">
        <v>710</v>
      </c>
      <c r="L19" s="41" t="s">
        <v>644</v>
      </c>
      <c r="M19" s="29" t="s">
        <v>703</v>
      </c>
      <c r="N19" s="50">
        <v>1</v>
      </c>
      <c r="O19" s="416">
        <v>0</v>
      </c>
      <c r="P19" s="416">
        <v>0.5</v>
      </c>
      <c r="Q19" s="551">
        <v>0.25</v>
      </c>
      <c r="R19" s="416"/>
      <c r="S19" s="416">
        <f t="shared" si="0"/>
        <v>0.75</v>
      </c>
      <c r="T19" s="190">
        <f t="shared" si="1"/>
        <v>0.75</v>
      </c>
      <c r="U19" s="103">
        <v>45658</v>
      </c>
      <c r="V19" s="103">
        <v>46022</v>
      </c>
      <c r="W19" s="49">
        <v>365</v>
      </c>
      <c r="X19" s="50" t="s">
        <v>671</v>
      </c>
      <c r="Y19" s="41" t="s">
        <v>647</v>
      </c>
      <c r="Z19" s="41" t="s">
        <v>1843</v>
      </c>
      <c r="AA19" s="50" t="s">
        <v>671</v>
      </c>
      <c r="AB19" s="50" t="s">
        <v>671</v>
      </c>
      <c r="AC19" s="49" t="s">
        <v>651</v>
      </c>
      <c r="AD19" s="49" t="s">
        <v>698</v>
      </c>
      <c r="AE19" s="121">
        <v>0</v>
      </c>
      <c r="AF19" s="50" t="s">
        <v>671</v>
      </c>
      <c r="AG19" s="50" t="s">
        <v>671</v>
      </c>
      <c r="AH19" s="50" t="s">
        <v>671</v>
      </c>
      <c r="AI19" s="129">
        <v>0</v>
      </c>
      <c r="AJ19" s="756"/>
      <c r="AK19" s="756"/>
      <c r="AL19" s="756"/>
      <c r="AM19" s="394"/>
      <c r="AN19" s="49" t="s">
        <v>671</v>
      </c>
      <c r="AO19" s="41" t="s">
        <v>655</v>
      </c>
      <c r="AP19" s="800"/>
      <c r="AQ19" s="803"/>
      <c r="AR19" s="800"/>
      <c r="AS19" s="803"/>
      <c r="AT19" s="806"/>
      <c r="AU19" s="803"/>
      <c r="AV19" s="806"/>
      <c r="AW19" s="803"/>
      <c r="AX19" s="806"/>
      <c r="AY19" s="877"/>
      <c r="AZ19" s="806"/>
      <c r="BA19" s="877"/>
      <c r="BB19" s="398"/>
      <c r="BC19" s="398"/>
      <c r="BD19" s="398"/>
      <c r="BE19" s="398"/>
      <c r="BF19" s="166"/>
      <c r="BG19" s="255" t="s">
        <v>711</v>
      </c>
      <c r="BH19" s="576" t="s">
        <v>711</v>
      </c>
    </row>
    <row r="20" spans="1:61" ht="80.099999999999994" customHeight="1">
      <c r="A20" s="771"/>
      <c r="B20" s="772"/>
      <c r="C20" s="772"/>
      <c r="D20" s="773"/>
      <c r="E20" s="768" t="s">
        <v>712</v>
      </c>
      <c r="F20" s="769"/>
      <c r="G20" s="769"/>
      <c r="H20" s="769"/>
      <c r="I20" s="769"/>
      <c r="J20" s="769"/>
      <c r="K20" s="769"/>
      <c r="L20" s="769"/>
      <c r="M20" s="769"/>
      <c r="N20" s="769"/>
      <c r="O20" s="769"/>
      <c r="P20" s="769"/>
      <c r="Q20" s="769"/>
      <c r="R20" s="769"/>
      <c r="S20" s="770"/>
      <c r="T20" s="437">
        <f>AVERAGE(T9:T19)</f>
        <v>0.57134117647058824</v>
      </c>
      <c r="U20" s="50"/>
      <c r="V20" s="50"/>
      <c r="W20" s="50"/>
      <c r="X20" s="50"/>
      <c r="Y20" s="41"/>
      <c r="Z20" s="41"/>
      <c r="AA20" s="50"/>
      <c r="AB20" s="50"/>
      <c r="AC20" s="49"/>
      <c r="AD20" s="870"/>
      <c r="AE20" s="871"/>
      <c r="AF20" s="871"/>
      <c r="AG20" s="871"/>
      <c r="AH20" s="871"/>
      <c r="AI20" s="871"/>
      <c r="AJ20" s="871"/>
      <c r="AK20" s="455"/>
      <c r="AL20" s="455"/>
      <c r="AM20" s="455"/>
      <c r="AN20" s="49"/>
      <c r="AO20" s="466"/>
      <c r="AP20" s="468">
        <f>+AP9</f>
        <v>4764672176.6000004</v>
      </c>
      <c r="AQ20" s="505"/>
      <c r="AR20" s="506"/>
      <c r="AS20" s="507"/>
      <c r="AT20" s="480">
        <f>+AT9</f>
        <v>5077272176.6000004</v>
      </c>
      <c r="AU20" s="507"/>
      <c r="AV20" s="507"/>
      <c r="AW20" s="507"/>
      <c r="AX20" s="200"/>
      <c r="AY20" s="200"/>
      <c r="AZ20" s="200"/>
      <c r="BA20" s="200"/>
      <c r="BB20" s="200"/>
      <c r="BC20" s="200"/>
      <c r="BD20" s="200"/>
      <c r="BE20" s="200"/>
      <c r="BF20" s="166"/>
      <c r="BG20" s="259" t="s">
        <v>692</v>
      </c>
      <c r="BH20" s="578"/>
    </row>
    <row r="21" spans="1:61" ht="80.099999999999994" customHeight="1">
      <c r="A21" s="41" t="s">
        <v>204</v>
      </c>
      <c r="B21" s="29" t="s">
        <v>205</v>
      </c>
      <c r="C21" s="41" t="s">
        <v>180</v>
      </c>
      <c r="D21" s="41" t="s">
        <v>208</v>
      </c>
      <c r="E21" s="52" t="s">
        <v>713</v>
      </c>
      <c r="F21" s="47">
        <v>2024130010242</v>
      </c>
      <c r="G21" s="41" t="s">
        <v>714</v>
      </c>
      <c r="H21" s="43" t="s">
        <v>715</v>
      </c>
      <c r="I21" s="41" t="s">
        <v>716</v>
      </c>
      <c r="J21" s="89">
        <v>0.5</v>
      </c>
      <c r="K21" s="41" t="s">
        <v>717</v>
      </c>
      <c r="L21" s="41" t="s">
        <v>644</v>
      </c>
      <c r="M21" s="41" t="s">
        <v>718</v>
      </c>
      <c r="N21" s="41">
        <v>1</v>
      </c>
      <c r="O21" s="185">
        <v>0</v>
      </c>
      <c r="P21" s="427">
        <v>1</v>
      </c>
      <c r="Q21" s="552">
        <v>1</v>
      </c>
      <c r="R21" s="427"/>
      <c r="S21" s="416">
        <f>+Q21</f>
        <v>1</v>
      </c>
      <c r="T21" s="190">
        <v>1</v>
      </c>
      <c r="U21" s="103" t="s">
        <v>719</v>
      </c>
      <c r="V21" s="103" t="s">
        <v>720</v>
      </c>
      <c r="W21" s="49">
        <v>365</v>
      </c>
      <c r="X21" s="49">
        <v>600</v>
      </c>
      <c r="Y21" s="49" t="s">
        <v>721</v>
      </c>
      <c r="Z21" s="41" t="s">
        <v>722</v>
      </c>
      <c r="AA21" s="41" t="s">
        <v>723</v>
      </c>
      <c r="AB21" s="41" t="s">
        <v>724</v>
      </c>
      <c r="AC21" s="41" t="s">
        <v>651</v>
      </c>
      <c r="AD21" s="41" t="s">
        <v>725</v>
      </c>
      <c r="AE21" s="130">
        <v>40000000</v>
      </c>
      <c r="AF21" s="41" t="s">
        <v>663</v>
      </c>
      <c r="AG21" s="41" t="s">
        <v>654</v>
      </c>
      <c r="AH21" s="110" t="s">
        <v>719</v>
      </c>
      <c r="AI21" s="107">
        <v>160000000</v>
      </c>
      <c r="AJ21" s="754">
        <v>160000000</v>
      </c>
      <c r="AK21" s="777">
        <v>160000000</v>
      </c>
      <c r="AL21" s="777">
        <v>160000000</v>
      </c>
      <c r="AM21" s="777"/>
      <c r="AN21" s="41" t="s">
        <v>726</v>
      </c>
      <c r="AO21" s="29" t="s">
        <v>727</v>
      </c>
      <c r="AP21" s="836">
        <v>0</v>
      </c>
      <c r="AQ21" s="818">
        <v>0</v>
      </c>
      <c r="AR21" s="836"/>
      <c r="AS21" s="836"/>
      <c r="AT21" s="717">
        <v>160000000</v>
      </c>
      <c r="AU21" s="818">
        <f>AT21/AK21</f>
        <v>1</v>
      </c>
      <c r="AV21" s="717">
        <v>20000000</v>
      </c>
      <c r="AW21" s="748">
        <f>AV21/AK21</f>
        <v>0.125</v>
      </c>
      <c r="AX21" s="717">
        <v>160000000</v>
      </c>
      <c r="AY21" s="878">
        <f>AX21/AL21</f>
        <v>1</v>
      </c>
      <c r="AZ21" s="717">
        <v>76800000</v>
      </c>
      <c r="BA21" s="878">
        <f>AZ21/AL21</f>
        <v>0.48</v>
      </c>
      <c r="BB21" s="389"/>
      <c r="BC21" s="389"/>
      <c r="BD21" s="389"/>
      <c r="BE21" s="389"/>
      <c r="BF21" s="41" t="s">
        <v>728</v>
      </c>
      <c r="BG21" s="264" t="s">
        <v>729</v>
      </c>
      <c r="BH21" s="579" t="s">
        <v>1724</v>
      </c>
      <c r="BI21" t="s">
        <v>730</v>
      </c>
    </row>
    <row r="22" spans="1:61" ht="80.099999999999994" customHeight="1">
      <c r="A22" s="41" t="s">
        <v>204</v>
      </c>
      <c r="B22" s="29" t="s">
        <v>205</v>
      </c>
      <c r="C22" s="41" t="s">
        <v>180</v>
      </c>
      <c r="D22" s="41" t="s">
        <v>208</v>
      </c>
      <c r="E22" s="52" t="s">
        <v>713</v>
      </c>
      <c r="F22" s="47">
        <v>2024130010242</v>
      </c>
      <c r="G22" s="41" t="s">
        <v>714</v>
      </c>
      <c r="H22" s="43" t="s">
        <v>731</v>
      </c>
      <c r="I22" s="41" t="s">
        <v>716</v>
      </c>
      <c r="J22" s="89"/>
      <c r="K22" s="41" t="s">
        <v>732</v>
      </c>
      <c r="L22" s="41" t="s">
        <v>644</v>
      </c>
      <c r="M22" s="41" t="s">
        <v>718</v>
      </c>
      <c r="N22" s="29">
        <v>1</v>
      </c>
      <c r="O22" s="185">
        <v>0</v>
      </c>
      <c r="P22" s="428">
        <v>1</v>
      </c>
      <c r="Q22" s="553">
        <v>1</v>
      </c>
      <c r="R22" s="428"/>
      <c r="S22" s="416">
        <f>+Q22</f>
        <v>1</v>
      </c>
      <c r="T22" s="190">
        <v>1</v>
      </c>
      <c r="U22" s="103" t="s">
        <v>733</v>
      </c>
      <c r="V22" s="103" t="s">
        <v>734</v>
      </c>
      <c r="W22" s="49">
        <v>300</v>
      </c>
      <c r="X22" s="49">
        <v>600</v>
      </c>
      <c r="Y22" s="49" t="s">
        <v>721</v>
      </c>
      <c r="Z22" s="41" t="s">
        <v>722</v>
      </c>
      <c r="AA22" s="41" t="s">
        <v>723</v>
      </c>
      <c r="AB22" s="41" t="s">
        <v>724</v>
      </c>
      <c r="AC22" s="41" t="s">
        <v>735</v>
      </c>
      <c r="AD22" s="41" t="s">
        <v>671</v>
      </c>
      <c r="AE22" s="131">
        <v>20000000</v>
      </c>
      <c r="AF22" s="41" t="s">
        <v>671</v>
      </c>
      <c r="AG22" s="41" t="s">
        <v>671</v>
      </c>
      <c r="AH22" s="41" t="s">
        <v>719</v>
      </c>
      <c r="AI22" s="107">
        <v>160000000</v>
      </c>
      <c r="AJ22" s="755"/>
      <c r="AK22" s="777"/>
      <c r="AL22" s="777"/>
      <c r="AM22" s="777"/>
      <c r="AN22" s="41" t="s">
        <v>671</v>
      </c>
      <c r="AO22" s="41" t="s">
        <v>671</v>
      </c>
      <c r="AP22" s="837"/>
      <c r="AQ22" s="819"/>
      <c r="AR22" s="837"/>
      <c r="AS22" s="837"/>
      <c r="AT22" s="718"/>
      <c r="AU22" s="819"/>
      <c r="AV22" s="718"/>
      <c r="AW22" s="749"/>
      <c r="AX22" s="718"/>
      <c r="AY22" s="879"/>
      <c r="AZ22" s="718"/>
      <c r="BA22" s="879"/>
      <c r="BB22" s="390"/>
      <c r="BC22" s="390"/>
      <c r="BD22" s="390"/>
      <c r="BE22" s="390"/>
      <c r="BF22" s="41" t="s">
        <v>728</v>
      </c>
      <c r="BG22" s="266" t="s">
        <v>736</v>
      </c>
      <c r="BH22" s="580" t="s">
        <v>1725</v>
      </c>
    </row>
    <row r="23" spans="1:61" ht="80.099999999999994" customHeight="1">
      <c r="A23" s="41" t="s">
        <v>204</v>
      </c>
      <c r="B23" s="29" t="s">
        <v>205</v>
      </c>
      <c r="C23" s="41" t="s">
        <v>180</v>
      </c>
      <c r="D23" s="41" t="s">
        <v>208</v>
      </c>
      <c r="E23" s="52" t="s">
        <v>713</v>
      </c>
      <c r="F23" s="47">
        <v>2024130010242</v>
      </c>
      <c r="G23" s="41" t="s">
        <v>714</v>
      </c>
      <c r="H23" s="43" t="s">
        <v>731</v>
      </c>
      <c r="I23" s="41" t="s">
        <v>716</v>
      </c>
      <c r="J23" s="89"/>
      <c r="K23" s="41" t="s">
        <v>737</v>
      </c>
      <c r="L23" s="41" t="s">
        <v>644</v>
      </c>
      <c r="M23" s="41" t="s">
        <v>718</v>
      </c>
      <c r="N23" s="29">
        <v>1</v>
      </c>
      <c r="O23" s="185">
        <v>0</v>
      </c>
      <c r="P23" s="428">
        <v>0</v>
      </c>
      <c r="Q23" s="553">
        <v>0.3</v>
      </c>
      <c r="R23" s="428"/>
      <c r="S23" s="416">
        <f t="shared" si="0"/>
        <v>0.3</v>
      </c>
      <c r="T23" s="190">
        <f t="shared" si="1"/>
        <v>0.3</v>
      </c>
      <c r="U23" s="103" t="s">
        <v>738</v>
      </c>
      <c r="V23" s="103" t="s">
        <v>739</v>
      </c>
      <c r="W23" s="49">
        <v>150</v>
      </c>
      <c r="X23" s="49">
        <v>12000</v>
      </c>
      <c r="Y23" s="49" t="s">
        <v>721</v>
      </c>
      <c r="Z23" s="41" t="s">
        <v>722</v>
      </c>
      <c r="AA23" s="41" t="s">
        <v>740</v>
      </c>
      <c r="AB23" s="41" t="s">
        <v>724</v>
      </c>
      <c r="AC23" s="41" t="s">
        <v>735</v>
      </c>
      <c r="AD23" s="41" t="s">
        <v>671</v>
      </c>
      <c r="AE23" s="130">
        <v>20000000</v>
      </c>
      <c r="AF23" s="41" t="s">
        <v>671</v>
      </c>
      <c r="AG23" s="41" t="s">
        <v>671</v>
      </c>
      <c r="AH23" s="41" t="s">
        <v>719</v>
      </c>
      <c r="AI23" s="107">
        <v>160000000</v>
      </c>
      <c r="AJ23" s="755"/>
      <c r="AK23" s="777"/>
      <c r="AL23" s="777"/>
      <c r="AM23" s="777"/>
      <c r="AN23" s="41" t="s">
        <v>671</v>
      </c>
      <c r="AO23" s="41">
        <v>0</v>
      </c>
      <c r="AP23" s="837"/>
      <c r="AQ23" s="819"/>
      <c r="AR23" s="837"/>
      <c r="AS23" s="837"/>
      <c r="AT23" s="718"/>
      <c r="AU23" s="819"/>
      <c r="AV23" s="718"/>
      <c r="AW23" s="749"/>
      <c r="AX23" s="718"/>
      <c r="AY23" s="879"/>
      <c r="AZ23" s="718"/>
      <c r="BA23" s="879"/>
      <c r="BB23" s="390"/>
      <c r="BC23" s="390"/>
      <c r="BD23" s="390"/>
      <c r="BE23" s="390"/>
      <c r="BF23" s="41" t="s">
        <v>741</v>
      </c>
      <c r="BG23" s="263" t="s">
        <v>742</v>
      </c>
      <c r="BH23" s="580" t="s">
        <v>1726</v>
      </c>
    </row>
    <row r="24" spans="1:61" ht="80.099999999999994" customHeight="1">
      <c r="A24" s="41" t="s">
        <v>204</v>
      </c>
      <c r="B24" s="29" t="s">
        <v>205</v>
      </c>
      <c r="C24" s="41" t="s">
        <v>180</v>
      </c>
      <c r="D24" s="41" t="s">
        <v>208</v>
      </c>
      <c r="E24" s="52" t="s">
        <v>713</v>
      </c>
      <c r="F24" s="47">
        <v>2024130010242</v>
      </c>
      <c r="G24" s="41" t="s">
        <v>714</v>
      </c>
      <c r="H24" s="43" t="s">
        <v>715</v>
      </c>
      <c r="I24" s="41" t="s">
        <v>716</v>
      </c>
      <c r="J24" s="89"/>
      <c r="K24" s="41" t="s">
        <v>743</v>
      </c>
      <c r="L24" s="41" t="s">
        <v>644</v>
      </c>
      <c r="M24" s="41" t="s">
        <v>718</v>
      </c>
      <c r="N24" s="29">
        <v>1</v>
      </c>
      <c r="O24" s="185">
        <v>1</v>
      </c>
      <c r="P24" s="428">
        <v>0</v>
      </c>
      <c r="Q24" s="553">
        <v>0</v>
      </c>
      <c r="R24" s="428"/>
      <c r="S24" s="416">
        <f t="shared" si="0"/>
        <v>1</v>
      </c>
      <c r="T24" s="190">
        <f t="shared" si="1"/>
        <v>1</v>
      </c>
      <c r="U24" s="103" t="s">
        <v>719</v>
      </c>
      <c r="V24" s="103" t="s">
        <v>720</v>
      </c>
      <c r="W24" s="49">
        <v>365</v>
      </c>
      <c r="X24" s="49">
        <v>40</v>
      </c>
      <c r="Y24" s="49" t="s">
        <v>721</v>
      </c>
      <c r="Z24" s="41" t="s">
        <v>722</v>
      </c>
      <c r="AA24" s="41" t="s">
        <v>744</v>
      </c>
      <c r="AB24" s="41" t="s">
        <v>745</v>
      </c>
      <c r="AC24" s="41" t="s">
        <v>735</v>
      </c>
      <c r="AD24" s="41" t="s">
        <v>671</v>
      </c>
      <c r="AE24" s="41"/>
      <c r="AF24" s="41" t="s">
        <v>671</v>
      </c>
      <c r="AG24" s="41" t="s">
        <v>671</v>
      </c>
      <c r="AH24" s="41" t="s">
        <v>719</v>
      </c>
      <c r="AI24" s="41"/>
      <c r="AJ24" s="755"/>
      <c r="AK24" s="777"/>
      <c r="AL24" s="777"/>
      <c r="AM24" s="777"/>
      <c r="AN24" s="41" t="s">
        <v>671</v>
      </c>
      <c r="AO24" s="41" t="s">
        <v>671</v>
      </c>
      <c r="AP24" s="837"/>
      <c r="AQ24" s="819"/>
      <c r="AR24" s="837"/>
      <c r="AS24" s="837"/>
      <c r="AT24" s="718"/>
      <c r="AU24" s="819"/>
      <c r="AV24" s="718"/>
      <c r="AW24" s="749"/>
      <c r="AX24" s="718"/>
      <c r="AY24" s="879"/>
      <c r="AZ24" s="718"/>
      <c r="BA24" s="879"/>
      <c r="BB24" s="390"/>
      <c r="BC24" s="390"/>
      <c r="BD24" s="390"/>
      <c r="BE24" s="390"/>
      <c r="BF24" s="41" t="s">
        <v>746</v>
      </c>
      <c r="BG24" s="263" t="s">
        <v>747</v>
      </c>
      <c r="BH24" s="580" t="s">
        <v>747</v>
      </c>
    </row>
    <row r="25" spans="1:61" ht="80.099999999999994" customHeight="1">
      <c r="A25" s="41" t="s">
        <v>204</v>
      </c>
      <c r="B25" s="29" t="s">
        <v>205</v>
      </c>
      <c r="C25" s="41" t="s">
        <v>180</v>
      </c>
      <c r="D25" s="41" t="s">
        <v>208</v>
      </c>
      <c r="E25" s="52" t="s">
        <v>713</v>
      </c>
      <c r="F25" s="47">
        <v>2024130010242</v>
      </c>
      <c r="G25" s="41" t="s">
        <v>714</v>
      </c>
      <c r="H25" s="43" t="s">
        <v>731</v>
      </c>
      <c r="I25" s="41" t="s">
        <v>748</v>
      </c>
      <c r="J25" s="89">
        <v>0.5</v>
      </c>
      <c r="K25" s="41" t="s">
        <v>749</v>
      </c>
      <c r="L25" s="41" t="s">
        <v>644</v>
      </c>
      <c r="M25" s="41" t="s">
        <v>718</v>
      </c>
      <c r="N25" s="29">
        <v>3</v>
      </c>
      <c r="O25" s="185">
        <v>0</v>
      </c>
      <c r="P25" s="428">
        <v>1</v>
      </c>
      <c r="Q25" s="553">
        <v>2</v>
      </c>
      <c r="R25" s="428"/>
      <c r="S25" s="416">
        <f t="shared" si="0"/>
        <v>3</v>
      </c>
      <c r="T25" s="190">
        <f t="shared" si="1"/>
        <v>1</v>
      </c>
      <c r="U25" s="103" t="s">
        <v>719</v>
      </c>
      <c r="V25" s="103" t="s">
        <v>720</v>
      </c>
      <c r="W25" s="49">
        <v>369</v>
      </c>
      <c r="X25" s="49">
        <v>12000</v>
      </c>
      <c r="Y25" s="49" t="s">
        <v>721</v>
      </c>
      <c r="Z25" s="41" t="s">
        <v>722</v>
      </c>
      <c r="AA25" s="41" t="s">
        <v>723</v>
      </c>
      <c r="AB25" s="41" t="s">
        <v>724</v>
      </c>
      <c r="AC25" s="41" t="s">
        <v>735</v>
      </c>
      <c r="AD25" s="41" t="s">
        <v>671</v>
      </c>
      <c r="AE25" s="130">
        <v>10000000</v>
      </c>
      <c r="AF25" s="41" t="s">
        <v>671</v>
      </c>
      <c r="AG25" s="41" t="s">
        <v>671</v>
      </c>
      <c r="AH25" s="41" t="s">
        <v>719</v>
      </c>
      <c r="AI25" s="107">
        <v>160000000</v>
      </c>
      <c r="AJ25" s="755"/>
      <c r="AK25" s="777"/>
      <c r="AL25" s="777"/>
      <c r="AM25" s="777"/>
      <c r="AN25" s="41" t="s">
        <v>671</v>
      </c>
      <c r="AO25" s="41" t="s">
        <v>671</v>
      </c>
      <c r="AP25" s="837"/>
      <c r="AQ25" s="819"/>
      <c r="AR25" s="837"/>
      <c r="AS25" s="837"/>
      <c r="AT25" s="718"/>
      <c r="AU25" s="819"/>
      <c r="AV25" s="718"/>
      <c r="AW25" s="749"/>
      <c r="AX25" s="718"/>
      <c r="AY25" s="879"/>
      <c r="AZ25" s="718"/>
      <c r="BA25" s="879"/>
      <c r="BB25" s="390"/>
      <c r="BC25" s="390"/>
      <c r="BD25" s="390"/>
      <c r="BE25" s="390"/>
      <c r="BF25" s="41" t="s">
        <v>741</v>
      </c>
      <c r="BG25" s="263" t="s">
        <v>750</v>
      </c>
      <c r="BH25" s="580" t="s">
        <v>1727</v>
      </c>
    </row>
    <row r="26" spans="1:61" ht="80.099999999999994" customHeight="1">
      <c r="A26" s="41" t="s">
        <v>204</v>
      </c>
      <c r="B26" s="29" t="s">
        <v>205</v>
      </c>
      <c r="C26" s="41" t="s">
        <v>186</v>
      </c>
      <c r="D26" s="41" t="s">
        <v>751</v>
      </c>
      <c r="E26" s="52" t="s">
        <v>713</v>
      </c>
      <c r="F26" s="47">
        <v>2024130010242</v>
      </c>
      <c r="G26" s="41" t="s">
        <v>714</v>
      </c>
      <c r="H26" s="43" t="s">
        <v>715</v>
      </c>
      <c r="I26" s="41" t="s">
        <v>748</v>
      </c>
      <c r="J26" s="89"/>
      <c r="K26" s="46" t="s">
        <v>752</v>
      </c>
      <c r="L26" s="41" t="s">
        <v>644</v>
      </c>
      <c r="M26" s="29" t="s">
        <v>215</v>
      </c>
      <c r="N26" s="50">
        <v>25</v>
      </c>
      <c r="O26" s="185">
        <v>0</v>
      </c>
      <c r="P26" s="428">
        <v>6</v>
      </c>
      <c r="Q26" s="553">
        <v>19</v>
      </c>
      <c r="R26" s="428"/>
      <c r="S26" s="416">
        <f t="shared" si="0"/>
        <v>25</v>
      </c>
      <c r="T26" s="190">
        <f t="shared" si="1"/>
        <v>1</v>
      </c>
      <c r="U26" s="103" t="s">
        <v>753</v>
      </c>
      <c r="V26" s="103" t="s">
        <v>734</v>
      </c>
      <c r="W26" s="49">
        <v>210</v>
      </c>
      <c r="X26" s="49">
        <v>25</v>
      </c>
      <c r="Y26" s="49" t="s">
        <v>721</v>
      </c>
      <c r="Z26" s="41" t="s">
        <v>722</v>
      </c>
      <c r="AA26" s="41" t="s">
        <v>723</v>
      </c>
      <c r="AB26" s="41" t="s">
        <v>724</v>
      </c>
      <c r="AC26" s="41" t="s">
        <v>735</v>
      </c>
      <c r="AD26" s="41" t="s">
        <v>671</v>
      </c>
      <c r="AE26" s="130">
        <v>20000000</v>
      </c>
      <c r="AF26" s="41" t="s">
        <v>671</v>
      </c>
      <c r="AG26" s="41" t="s">
        <v>671</v>
      </c>
      <c r="AH26" s="41" t="s">
        <v>719</v>
      </c>
      <c r="AI26" s="107">
        <v>160000000</v>
      </c>
      <c r="AJ26" s="755"/>
      <c r="AK26" s="777"/>
      <c r="AL26" s="777"/>
      <c r="AM26" s="777"/>
      <c r="AN26" s="41" t="s">
        <v>671</v>
      </c>
      <c r="AO26" s="41" t="s">
        <v>671</v>
      </c>
      <c r="AP26" s="837"/>
      <c r="AQ26" s="819"/>
      <c r="AR26" s="837"/>
      <c r="AS26" s="837"/>
      <c r="AT26" s="718"/>
      <c r="AU26" s="819"/>
      <c r="AV26" s="718"/>
      <c r="AW26" s="749"/>
      <c r="AX26" s="718"/>
      <c r="AY26" s="879"/>
      <c r="AZ26" s="718"/>
      <c r="BA26" s="879"/>
      <c r="BB26" s="390"/>
      <c r="BC26" s="390"/>
      <c r="BD26" s="390"/>
      <c r="BE26" s="390"/>
      <c r="BF26" s="41" t="s">
        <v>754</v>
      </c>
      <c r="BG26" s="341" t="s">
        <v>755</v>
      </c>
      <c r="BH26" s="577" t="s">
        <v>1728</v>
      </c>
    </row>
    <row r="27" spans="1:61" ht="80.099999999999994" customHeight="1">
      <c r="A27" s="41" t="s">
        <v>204</v>
      </c>
      <c r="B27" s="29" t="s">
        <v>205</v>
      </c>
      <c r="C27" s="41" t="s">
        <v>186</v>
      </c>
      <c r="D27" s="41" t="s">
        <v>751</v>
      </c>
      <c r="E27" s="52" t="s">
        <v>713</v>
      </c>
      <c r="F27" s="47">
        <v>2024130010242</v>
      </c>
      <c r="G27" s="41" t="s">
        <v>714</v>
      </c>
      <c r="H27" s="43" t="s">
        <v>731</v>
      </c>
      <c r="I27" s="41" t="s">
        <v>748</v>
      </c>
      <c r="J27" s="89"/>
      <c r="K27" s="46" t="s">
        <v>756</v>
      </c>
      <c r="L27" s="41" t="s">
        <v>644</v>
      </c>
      <c r="M27" s="29" t="s">
        <v>215</v>
      </c>
      <c r="N27" s="50">
        <v>25</v>
      </c>
      <c r="O27" s="185">
        <v>1</v>
      </c>
      <c r="P27" s="428">
        <v>25</v>
      </c>
      <c r="Q27" s="553">
        <v>0</v>
      </c>
      <c r="R27" s="428"/>
      <c r="S27" s="416">
        <f t="shared" si="0"/>
        <v>26</v>
      </c>
      <c r="T27" s="190">
        <v>1</v>
      </c>
      <c r="U27" s="103" t="s">
        <v>719</v>
      </c>
      <c r="V27" s="103" t="s">
        <v>734</v>
      </c>
      <c r="W27" s="49">
        <v>330</v>
      </c>
      <c r="X27" s="49">
        <v>25</v>
      </c>
      <c r="Y27" s="49" t="s">
        <v>721</v>
      </c>
      <c r="Z27" s="41" t="s">
        <v>722</v>
      </c>
      <c r="AA27" s="41" t="s">
        <v>723</v>
      </c>
      <c r="AB27" s="41" t="s">
        <v>724</v>
      </c>
      <c r="AC27" s="41" t="s">
        <v>735</v>
      </c>
      <c r="AD27" s="41" t="s">
        <v>671</v>
      </c>
      <c r="AE27" s="130">
        <v>20000000</v>
      </c>
      <c r="AF27" s="41" t="s">
        <v>671</v>
      </c>
      <c r="AG27" s="41" t="s">
        <v>671</v>
      </c>
      <c r="AH27" s="41" t="s">
        <v>719</v>
      </c>
      <c r="AI27" s="107">
        <v>160000000</v>
      </c>
      <c r="AJ27" s="755"/>
      <c r="AK27" s="777"/>
      <c r="AL27" s="777"/>
      <c r="AM27" s="777"/>
      <c r="AN27" s="41" t="s">
        <v>671</v>
      </c>
      <c r="AO27" s="41" t="s">
        <v>671</v>
      </c>
      <c r="AP27" s="837"/>
      <c r="AQ27" s="819"/>
      <c r="AR27" s="837"/>
      <c r="AS27" s="837"/>
      <c r="AT27" s="718"/>
      <c r="AU27" s="819"/>
      <c r="AV27" s="718"/>
      <c r="AW27" s="749"/>
      <c r="AX27" s="718"/>
      <c r="AY27" s="879"/>
      <c r="AZ27" s="718"/>
      <c r="BA27" s="879"/>
      <c r="BB27" s="390"/>
      <c r="BC27" s="390"/>
      <c r="BD27" s="390"/>
      <c r="BE27" s="390"/>
      <c r="BF27" s="41" t="s">
        <v>757</v>
      </c>
      <c r="BG27" s="340" t="s">
        <v>758</v>
      </c>
      <c r="BH27" s="577" t="s">
        <v>1729</v>
      </c>
    </row>
    <row r="28" spans="1:61" ht="80.099999999999994" customHeight="1">
      <c r="A28" s="41" t="s">
        <v>204</v>
      </c>
      <c r="B28" s="29" t="s">
        <v>205</v>
      </c>
      <c r="C28" s="41" t="s">
        <v>186</v>
      </c>
      <c r="D28" s="41" t="s">
        <v>751</v>
      </c>
      <c r="E28" s="52" t="s">
        <v>713</v>
      </c>
      <c r="F28" s="47">
        <v>2024130010242</v>
      </c>
      <c r="G28" s="41" t="s">
        <v>714</v>
      </c>
      <c r="H28" s="43" t="s">
        <v>715</v>
      </c>
      <c r="I28" s="41" t="s">
        <v>748</v>
      </c>
      <c r="J28" s="89"/>
      <c r="K28" s="46" t="s">
        <v>759</v>
      </c>
      <c r="L28" s="41" t="s">
        <v>644</v>
      </c>
      <c r="M28" s="29" t="s">
        <v>215</v>
      </c>
      <c r="N28" s="41">
        <v>1</v>
      </c>
      <c r="O28" s="185">
        <v>0</v>
      </c>
      <c r="P28" s="428">
        <v>0</v>
      </c>
      <c r="Q28" s="553">
        <v>1</v>
      </c>
      <c r="R28" s="428"/>
      <c r="S28" s="416">
        <f t="shared" si="0"/>
        <v>1</v>
      </c>
      <c r="T28" s="190">
        <f t="shared" si="1"/>
        <v>1</v>
      </c>
      <c r="U28" s="103" t="s">
        <v>760</v>
      </c>
      <c r="V28" s="103" t="s">
        <v>734</v>
      </c>
      <c r="W28" s="49">
        <v>90</v>
      </c>
      <c r="X28" s="49">
        <v>25</v>
      </c>
      <c r="Y28" s="49" t="s">
        <v>721</v>
      </c>
      <c r="Z28" s="41" t="s">
        <v>722</v>
      </c>
      <c r="AA28" s="41" t="s">
        <v>723</v>
      </c>
      <c r="AB28" s="41" t="s">
        <v>724</v>
      </c>
      <c r="AC28" s="41" t="s">
        <v>735</v>
      </c>
      <c r="AD28" s="41" t="s">
        <v>671</v>
      </c>
      <c r="AE28" s="130">
        <v>10000000</v>
      </c>
      <c r="AF28" s="41" t="s">
        <v>671</v>
      </c>
      <c r="AG28" s="41" t="s">
        <v>671</v>
      </c>
      <c r="AH28" s="41" t="s">
        <v>719</v>
      </c>
      <c r="AI28" s="107">
        <v>160000000</v>
      </c>
      <c r="AJ28" s="755"/>
      <c r="AK28" s="777"/>
      <c r="AL28" s="777"/>
      <c r="AM28" s="777"/>
      <c r="AN28" s="41" t="s">
        <v>671</v>
      </c>
      <c r="AO28" s="41" t="s">
        <v>671</v>
      </c>
      <c r="AP28" s="837"/>
      <c r="AQ28" s="819"/>
      <c r="AR28" s="837"/>
      <c r="AS28" s="837"/>
      <c r="AT28" s="718"/>
      <c r="AU28" s="819"/>
      <c r="AV28" s="718"/>
      <c r="AW28" s="749"/>
      <c r="AX28" s="718"/>
      <c r="AY28" s="879"/>
      <c r="AZ28" s="718"/>
      <c r="BA28" s="879"/>
      <c r="BB28" s="390"/>
      <c r="BC28" s="390"/>
      <c r="BD28" s="390"/>
      <c r="BE28" s="390"/>
      <c r="BF28" s="41" t="s">
        <v>741</v>
      </c>
      <c r="BG28" s="263" t="s">
        <v>761</v>
      </c>
      <c r="BH28" s="580" t="s">
        <v>1730</v>
      </c>
    </row>
    <row r="29" spans="1:61" ht="80.099999999999994" customHeight="1">
      <c r="A29" s="41" t="s">
        <v>204</v>
      </c>
      <c r="B29" s="29" t="s">
        <v>205</v>
      </c>
      <c r="C29" s="41" t="s">
        <v>186</v>
      </c>
      <c r="D29" s="41" t="s">
        <v>751</v>
      </c>
      <c r="E29" s="52" t="s">
        <v>713</v>
      </c>
      <c r="F29" s="47">
        <v>2024130010242</v>
      </c>
      <c r="G29" s="41" t="s">
        <v>714</v>
      </c>
      <c r="H29" s="43" t="s">
        <v>715</v>
      </c>
      <c r="I29" s="41" t="s">
        <v>748</v>
      </c>
      <c r="J29" s="89"/>
      <c r="K29" s="46" t="s">
        <v>762</v>
      </c>
      <c r="L29" s="41" t="s">
        <v>644</v>
      </c>
      <c r="M29" s="29" t="s">
        <v>215</v>
      </c>
      <c r="N29" s="41">
        <v>1</v>
      </c>
      <c r="O29" s="185">
        <v>0</v>
      </c>
      <c r="P29" s="428">
        <v>0</v>
      </c>
      <c r="Q29" s="553">
        <v>1</v>
      </c>
      <c r="R29" s="428"/>
      <c r="S29" s="416">
        <f t="shared" si="0"/>
        <v>1</v>
      </c>
      <c r="T29" s="190">
        <f t="shared" si="1"/>
        <v>1</v>
      </c>
      <c r="U29" s="103" t="s">
        <v>763</v>
      </c>
      <c r="V29" s="103" t="s">
        <v>734</v>
      </c>
      <c r="W29" s="49">
        <v>270</v>
      </c>
      <c r="X29" s="49">
        <v>25</v>
      </c>
      <c r="Y29" s="49" t="s">
        <v>721</v>
      </c>
      <c r="Z29" s="41" t="s">
        <v>722</v>
      </c>
      <c r="AA29" s="41" t="s">
        <v>764</v>
      </c>
      <c r="AB29" s="41" t="s">
        <v>765</v>
      </c>
      <c r="AC29" s="41" t="s">
        <v>651</v>
      </c>
      <c r="AD29" s="41" t="s">
        <v>725</v>
      </c>
      <c r="AE29" s="130">
        <v>10000000</v>
      </c>
      <c r="AF29" s="41" t="s">
        <v>663</v>
      </c>
      <c r="AG29" s="41" t="s">
        <v>766</v>
      </c>
      <c r="AH29" s="41" t="s">
        <v>719</v>
      </c>
      <c r="AI29" s="107">
        <v>160000000</v>
      </c>
      <c r="AJ29" s="755"/>
      <c r="AK29" s="777"/>
      <c r="AL29" s="777"/>
      <c r="AM29" s="777"/>
      <c r="AN29" s="41" t="s">
        <v>513</v>
      </c>
      <c r="AO29" s="41" t="s">
        <v>513</v>
      </c>
      <c r="AP29" s="837"/>
      <c r="AQ29" s="819"/>
      <c r="AR29" s="837"/>
      <c r="AS29" s="837"/>
      <c r="AT29" s="718"/>
      <c r="AU29" s="819"/>
      <c r="AV29" s="718"/>
      <c r="AW29" s="749"/>
      <c r="AX29" s="718"/>
      <c r="AY29" s="879"/>
      <c r="AZ29" s="718"/>
      <c r="BA29" s="879"/>
      <c r="BB29" s="390"/>
      <c r="BC29" s="390"/>
      <c r="BD29" s="390"/>
      <c r="BE29" s="390"/>
      <c r="BF29" s="41" t="s">
        <v>754</v>
      </c>
      <c r="BG29" s="263" t="s">
        <v>767</v>
      </c>
      <c r="BH29" s="580" t="s">
        <v>1731</v>
      </c>
      <c r="BI29" t="s">
        <v>768</v>
      </c>
    </row>
    <row r="30" spans="1:61" ht="66" customHeight="1">
      <c r="A30" s="41" t="s">
        <v>204</v>
      </c>
      <c r="B30" s="29" t="s">
        <v>205</v>
      </c>
      <c r="C30" s="41" t="s">
        <v>186</v>
      </c>
      <c r="D30" s="41" t="s">
        <v>751</v>
      </c>
      <c r="E30" s="52" t="s">
        <v>713</v>
      </c>
      <c r="F30" s="47">
        <v>2024130010242</v>
      </c>
      <c r="G30" s="41" t="s">
        <v>714</v>
      </c>
      <c r="H30" s="43" t="s">
        <v>715</v>
      </c>
      <c r="I30" s="41" t="s">
        <v>748</v>
      </c>
      <c r="J30" s="89"/>
      <c r="K30" s="46" t="s">
        <v>769</v>
      </c>
      <c r="L30" s="41" t="s">
        <v>644</v>
      </c>
      <c r="M30" s="29" t="s">
        <v>215</v>
      </c>
      <c r="N30" s="41">
        <v>1</v>
      </c>
      <c r="O30" s="185">
        <v>0</v>
      </c>
      <c r="P30" s="428">
        <v>0</v>
      </c>
      <c r="Q30" s="553">
        <v>1</v>
      </c>
      <c r="R30" s="428"/>
      <c r="S30" s="416">
        <f t="shared" si="0"/>
        <v>1</v>
      </c>
      <c r="T30" s="190">
        <f t="shared" si="1"/>
        <v>1</v>
      </c>
      <c r="U30" s="103" t="s">
        <v>763</v>
      </c>
      <c r="V30" s="103" t="s">
        <v>734</v>
      </c>
      <c r="W30" s="49">
        <v>270</v>
      </c>
      <c r="X30" s="49">
        <v>25</v>
      </c>
      <c r="Y30" s="49" t="s">
        <v>721</v>
      </c>
      <c r="Z30" s="41" t="s">
        <v>722</v>
      </c>
      <c r="AA30" s="41" t="s">
        <v>764</v>
      </c>
      <c r="AB30" s="41" t="s">
        <v>765</v>
      </c>
      <c r="AC30" s="41" t="s">
        <v>735</v>
      </c>
      <c r="AD30" s="41" t="s">
        <v>671</v>
      </c>
      <c r="AE30" s="130">
        <v>10000000</v>
      </c>
      <c r="AF30" s="41" t="s">
        <v>671</v>
      </c>
      <c r="AG30" s="41" t="s">
        <v>671</v>
      </c>
      <c r="AH30" s="41" t="s">
        <v>719</v>
      </c>
      <c r="AI30" s="107">
        <v>160000000</v>
      </c>
      <c r="AJ30" s="755"/>
      <c r="AK30" s="777"/>
      <c r="AL30" s="777"/>
      <c r="AM30" s="777"/>
      <c r="AN30" s="41" t="s">
        <v>671</v>
      </c>
      <c r="AO30" s="41" t="s">
        <v>671</v>
      </c>
      <c r="AP30" s="838"/>
      <c r="AQ30" s="820"/>
      <c r="AR30" s="838"/>
      <c r="AS30" s="838"/>
      <c r="AT30" s="719"/>
      <c r="AU30" s="820"/>
      <c r="AV30" s="719"/>
      <c r="AW30" s="750"/>
      <c r="AX30" s="719"/>
      <c r="AY30" s="880"/>
      <c r="AZ30" s="719"/>
      <c r="BA30" s="880"/>
      <c r="BB30" s="391"/>
      <c r="BC30" s="391"/>
      <c r="BD30" s="391"/>
      <c r="BE30" s="391"/>
      <c r="BF30" s="41" t="s">
        <v>754</v>
      </c>
      <c r="BG30" s="263" t="s">
        <v>767</v>
      </c>
      <c r="BH30" s="580" t="s">
        <v>1732</v>
      </c>
    </row>
    <row r="31" spans="1:61" ht="80.099999999999994" customHeight="1">
      <c r="A31" s="771"/>
      <c r="B31" s="772"/>
      <c r="C31" s="772"/>
      <c r="D31" s="773"/>
      <c r="E31" s="768" t="s">
        <v>770</v>
      </c>
      <c r="F31" s="769"/>
      <c r="G31" s="769"/>
      <c r="H31" s="769"/>
      <c r="I31" s="769"/>
      <c r="J31" s="769"/>
      <c r="K31" s="769"/>
      <c r="L31" s="769"/>
      <c r="M31" s="769"/>
      <c r="N31" s="769"/>
      <c r="O31" s="770"/>
      <c r="P31" s="371"/>
      <c r="Q31" s="371"/>
      <c r="R31" s="371"/>
      <c r="S31" s="371"/>
      <c r="T31" s="438">
        <f>AVERAGE(T21:T30)</f>
        <v>0.93</v>
      </c>
      <c r="U31" s="103"/>
      <c r="V31" s="103"/>
      <c r="W31" s="49"/>
      <c r="X31" s="49"/>
      <c r="Y31" s="49"/>
      <c r="Z31" s="41"/>
      <c r="AA31" s="41"/>
      <c r="AB31" s="41"/>
      <c r="AC31" s="41"/>
      <c r="AD31" s="41"/>
      <c r="AE31" s="130"/>
      <c r="AF31" s="41"/>
      <c r="AG31" s="41"/>
      <c r="AH31" s="41"/>
      <c r="AI31" s="107"/>
      <c r="AJ31" s="107"/>
      <c r="AK31" s="448"/>
      <c r="AL31" s="448"/>
      <c r="AM31" s="448"/>
      <c r="AN31" s="41"/>
      <c r="AO31" s="46"/>
      <c r="AP31" s="469">
        <f>+AP21</f>
        <v>0</v>
      </c>
      <c r="AQ31" s="508"/>
      <c r="AR31" s="509"/>
      <c r="AS31" s="510"/>
      <c r="AT31" s="481">
        <f>+AT21</f>
        <v>160000000</v>
      </c>
      <c r="AU31" s="510"/>
      <c r="AV31" s="510"/>
      <c r="AW31" s="510"/>
      <c r="AX31" s="201"/>
      <c r="AY31" s="201"/>
      <c r="AZ31" s="201"/>
      <c r="BA31" s="201"/>
      <c r="BB31" s="201"/>
      <c r="BC31" s="201"/>
      <c r="BD31" s="201"/>
      <c r="BE31" s="201"/>
      <c r="BF31" s="41"/>
      <c r="BG31" s="265"/>
      <c r="BH31" s="581"/>
    </row>
    <row r="32" spans="1:61" ht="102" customHeight="1">
      <c r="A32" s="41" t="s">
        <v>218</v>
      </c>
      <c r="B32" s="29" t="s">
        <v>219</v>
      </c>
      <c r="C32" s="41" t="s">
        <v>186</v>
      </c>
      <c r="D32" s="41" t="s">
        <v>222</v>
      </c>
      <c r="E32" s="70" t="s">
        <v>771</v>
      </c>
      <c r="F32" s="47">
        <v>2024130010252</v>
      </c>
      <c r="G32" s="41" t="s">
        <v>772</v>
      </c>
      <c r="H32" s="41" t="s">
        <v>773</v>
      </c>
      <c r="I32" s="41" t="s">
        <v>774</v>
      </c>
      <c r="J32" s="89">
        <v>1</v>
      </c>
      <c r="K32" s="46" t="s">
        <v>775</v>
      </c>
      <c r="L32" s="41" t="s">
        <v>644</v>
      </c>
      <c r="M32" s="29" t="s">
        <v>776</v>
      </c>
      <c r="N32" s="41">
        <v>1</v>
      </c>
      <c r="O32" s="418">
        <v>0.17</v>
      </c>
      <c r="P32" s="427">
        <v>0.25</v>
      </c>
      <c r="Q32" s="571">
        <v>0.6</v>
      </c>
      <c r="R32" s="427"/>
      <c r="S32" s="416">
        <f t="shared" si="0"/>
        <v>1.02</v>
      </c>
      <c r="T32" s="190">
        <v>1</v>
      </c>
      <c r="U32" s="103" t="s">
        <v>719</v>
      </c>
      <c r="V32" s="103" t="s">
        <v>720</v>
      </c>
      <c r="W32" s="49">
        <v>180</v>
      </c>
      <c r="X32" s="49" t="s">
        <v>513</v>
      </c>
      <c r="Y32" s="49" t="s">
        <v>721</v>
      </c>
      <c r="Z32" s="41" t="s">
        <v>777</v>
      </c>
      <c r="AA32" s="41" t="s">
        <v>778</v>
      </c>
      <c r="AB32" s="41" t="s">
        <v>779</v>
      </c>
      <c r="AC32" s="41" t="s">
        <v>651</v>
      </c>
      <c r="AD32" s="41" t="s">
        <v>780</v>
      </c>
      <c r="AE32" s="107">
        <v>0</v>
      </c>
      <c r="AF32" s="41"/>
      <c r="AG32" s="41" t="s">
        <v>654</v>
      </c>
      <c r="AH32" s="110" t="s">
        <v>513</v>
      </c>
      <c r="AI32" s="107">
        <v>0</v>
      </c>
      <c r="AJ32" s="754">
        <v>112893669955</v>
      </c>
      <c r="AK32" s="754">
        <v>112893669955</v>
      </c>
      <c r="AL32" s="754">
        <v>113297669955</v>
      </c>
      <c r="AM32" s="392"/>
      <c r="AN32" s="41" t="s">
        <v>781</v>
      </c>
      <c r="AO32" s="41" t="s">
        <v>782</v>
      </c>
      <c r="AP32" s="833">
        <v>107786937575</v>
      </c>
      <c r="AQ32" s="748">
        <f>AP32/AJ32</f>
        <v>0.95476511320753799</v>
      </c>
      <c r="AR32" s="833">
        <v>0</v>
      </c>
      <c r="AS32" s="748">
        <f>AR32/AK32</f>
        <v>0</v>
      </c>
      <c r="AT32" s="717">
        <v>109789014736.99001</v>
      </c>
      <c r="AU32" s="748">
        <f>AT32/AK32</f>
        <v>0.97249929762007448</v>
      </c>
      <c r="AV32" s="717">
        <v>18773212672.799999</v>
      </c>
      <c r="AW32" s="748">
        <f>AV32/AK32</f>
        <v>0.1662911010004644</v>
      </c>
      <c r="AX32" s="717">
        <v>109822310261.99001</v>
      </c>
      <c r="AY32" s="720">
        <f>AX32/AL32</f>
        <v>0.9693254089480362</v>
      </c>
      <c r="AZ32" s="717">
        <v>43003579228.400002</v>
      </c>
      <c r="BA32" s="720">
        <f>AZ32/AL32</f>
        <v>0.37956278576143998</v>
      </c>
      <c r="BB32" s="375"/>
      <c r="BC32" s="375"/>
      <c r="BD32" s="375"/>
      <c r="BE32" s="375"/>
      <c r="BF32" s="41" t="s">
        <v>783</v>
      </c>
      <c r="BG32" s="262" t="s">
        <v>784</v>
      </c>
      <c r="BH32" s="580" t="s">
        <v>1733</v>
      </c>
    </row>
    <row r="33" spans="1:60" ht="80.099999999999994" customHeight="1">
      <c r="A33" s="41" t="s">
        <v>218</v>
      </c>
      <c r="B33" s="29" t="s">
        <v>219</v>
      </c>
      <c r="C33" s="41" t="s">
        <v>186</v>
      </c>
      <c r="D33" s="41" t="s">
        <v>222</v>
      </c>
      <c r="E33" s="70" t="s">
        <v>771</v>
      </c>
      <c r="F33" s="47">
        <v>2024130010252</v>
      </c>
      <c r="G33" s="41" t="s">
        <v>772</v>
      </c>
      <c r="H33" s="41" t="s">
        <v>773</v>
      </c>
      <c r="I33" s="41" t="s">
        <v>774</v>
      </c>
      <c r="J33" s="89"/>
      <c r="K33" s="46" t="s">
        <v>785</v>
      </c>
      <c r="L33" s="41" t="s">
        <v>644</v>
      </c>
      <c r="M33" s="29" t="s">
        <v>776</v>
      </c>
      <c r="N33" s="41">
        <v>1</v>
      </c>
      <c r="O33" s="185">
        <v>0</v>
      </c>
      <c r="P33" s="429" t="s">
        <v>786</v>
      </c>
      <c r="Q33" s="572">
        <v>0.7</v>
      </c>
      <c r="R33" s="429"/>
      <c r="S33" s="416">
        <f t="shared" si="0"/>
        <v>0.7</v>
      </c>
      <c r="T33" s="190">
        <f t="shared" si="1"/>
        <v>0.7</v>
      </c>
      <c r="U33" s="103" t="s">
        <v>787</v>
      </c>
      <c r="V33" s="103" t="s">
        <v>739</v>
      </c>
      <c r="W33" s="49">
        <v>120</v>
      </c>
      <c r="X33" s="49" t="s">
        <v>513</v>
      </c>
      <c r="Y33" s="49" t="s">
        <v>721</v>
      </c>
      <c r="Z33" s="41" t="s">
        <v>777</v>
      </c>
      <c r="AA33" s="41" t="s">
        <v>788</v>
      </c>
      <c r="AB33" s="41" t="s">
        <v>789</v>
      </c>
      <c r="AC33" s="41" t="s">
        <v>651</v>
      </c>
      <c r="AD33" s="41" t="s">
        <v>780</v>
      </c>
      <c r="AE33" s="107">
        <v>0</v>
      </c>
      <c r="AF33" s="41"/>
      <c r="AG33" s="41" t="s">
        <v>654</v>
      </c>
      <c r="AH33" s="110" t="s">
        <v>513</v>
      </c>
      <c r="AI33" s="107">
        <v>0</v>
      </c>
      <c r="AJ33" s="755"/>
      <c r="AK33" s="755"/>
      <c r="AL33" s="755"/>
      <c r="AM33" s="393"/>
      <c r="AN33" s="41" t="s">
        <v>781</v>
      </c>
      <c r="AO33" s="41" t="s">
        <v>782</v>
      </c>
      <c r="AP33" s="834"/>
      <c r="AQ33" s="749"/>
      <c r="AR33" s="834"/>
      <c r="AS33" s="749"/>
      <c r="AT33" s="718"/>
      <c r="AU33" s="749"/>
      <c r="AV33" s="718"/>
      <c r="AW33" s="749"/>
      <c r="AX33" s="718"/>
      <c r="AY33" s="721"/>
      <c r="AZ33" s="718"/>
      <c r="BA33" s="721"/>
      <c r="BB33" s="376"/>
      <c r="BC33" s="376"/>
      <c r="BD33" s="376"/>
      <c r="BE33" s="376"/>
      <c r="BF33" s="41" t="s">
        <v>790</v>
      </c>
      <c r="BG33" s="270" t="s">
        <v>791</v>
      </c>
      <c r="BH33" s="580" t="s">
        <v>1734</v>
      </c>
    </row>
    <row r="34" spans="1:60" ht="80.099999999999994" customHeight="1">
      <c r="A34" s="41" t="s">
        <v>218</v>
      </c>
      <c r="B34" s="29" t="s">
        <v>219</v>
      </c>
      <c r="C34" s="41" t="s">
        <v>186</v>
      </c>
      <c r="D34" s="41" t="s">
        <v>222</v>
      </c>
      <c r="E34" s="70" t="s">
        <v>771</v>
      </c>
      <c r="F34" s="47">
        <v>2024130010252</v>
      </c>
      <c r="G34" s="41" t="s">
        <v>772</v>
      </c>
      <c r="H34" s="41" t="s">
        <v>773</v>
      </c>
      <c r="I34" s="41" t="s">
        <v>774</v>
      </c>
      <c r="J34" s="89"/>
      <c r="K34" s="46" t="s">
        <v>792</v>
      </c>
      <c r="L34" s="41" t="s">
        <v>644</v>
      </c>
      <c r="M34" s="29" t="s">
        <v>776</v>
      </c>
      <c r="N34" s="41" t="s">
        <v>387</v>
      </c>
      <c r="O34" s="185" t="s">
        <v>513</v>
      </c>
      <c r="P34" s="428" t="s">
        <v>513</v>
      </c>
      <c r="Q34" s="553" t="s">
        <v>513</v>
      </c>
      <c r="R34" s="428"/>
      <c r="S34" s="416">
        <f t="shared" si="0"/>
        <v>0</v>
      </c>
      <c r="T34" s="190" t="s">
        <v>387</v>
      </c>
      <c r="U34" s="103" t="s">
        <v>513</v>
      </c>
      <c r="V34" s="103" t="s">
        <v>513</v>
      </c>
      <c r="W34" s="49" t="s">
        <v>513</v>
      </c>
      <c r="X34" s="49" t="s">
        <v>513</v>
      </c>
      <c r="Y34" s="49" t="s">
        <v>721</v>
      </c>
      <c r="Z34" s="41" t="s">
        <v>777</v>
      </c>
      <c r="AA34" s="41" t="s">
        <v>793</v>
      </c>
      <c r="AB34" s="41" t="s">
        <v>794</v>
      </c>
      <c r="AC34" s="41" t="s">
        <v>651</v>
      </c>
      <c r="AD34" s="41" t="s">
        <v>780</v>
      </c>
      <c r="AE34" s="107">
        <v>0</v>
      </c>
      <c r="AF34" s="41"/>
      <c r="AG34" s="41" t="s">
        <v>654</v>
      </c>
      <c r="AH34" s="110" t="s">
        <v>513</v>
      </c>
      <c r="AI34" s="107">
        <v>0</v>
      </c>
      <c r="AJ34" s="755"/>
      <c r="AK34" s="755"/>
      <c r="AL34" s="755"/>
      <c r="AM34" s="393"/>
      <c r="AN34" s="41" t="s">
        <v>781</v>
      </c>
      <c r="AO34" s="41" t="s">
        <v>782</v>
      </c>
      <c r="AP34" s="834"/>
      <c r="AQ34" s="749"/>
      <c r="AR34" s="834"/>
      <c r="AS34" s="749"/>
      <c r="AT34" s="718"/>
      <c r="AU34" s="749"/>
      <c r="AV34" s="718"/>
      <c r="AW34" s="749"/>
      <c r="AX34" s="718"/>
      <c r="AY34" s="721"/>
      <c r="AZ34" s="718"/>
      <c r="BA34" s="721"/>
      <c r="BB34" s="376"/>
      <c r="BC34" s="376"/>
      <c r="BD34" s="376"/>
      <c r="BE34" s="376"/>
      <c r="BF34" s="41" t="s">
        <v>795</v>
      </c>
      <c r="BG34" s="342" t="s">
        <v>796</v>
      </c>
      <c r="BH34" s="580" t="s">
        <v>1735</v>
      </c>
    </row>
    <row r="35" spans="1:60" s="1" customFormat="1" ht="80.099999999999994" customHeight="1">
      <c r="A35" s="29" t="s">
        <v>218</v>
      </c>
      <c r="B35" s="29" t="s">
        <v>219</v>
      </c>
      <c r="C35" s="29" t="s">
        <v>186</v>
      </c>
      <c r="D35" s="29" t="s">
        <v>222</v>
      </c>
      <c r="E35" s="70" t="s">
        <v>771</v>
      </c>
      <c r="F35" s="96">
        <v>2024130010252</v>
      </c>
      <c r="G35" s="29" t="s">
        <v>772</v>
      </c>
      <c r="H35" s="29" t="s">
        <v>773</v>
      </c>
      <c r="I35" s="41" t="s">
        <v>774</v>
      </c>
      <c r="J35" s="31"/>
      <c r="K35" s="230" t="s">
        <v>797</v>
      </c>
      <c r="L35" s="29" t="s">
        <v>644</v>
      </c>
      <c r="M35" s="29" t="s">
        <v>776</v>
      </c>
      <c r="N35" s="132">
        <v>45738</v>
      </c>
      <c r="O35" s="185">
        <v>49325</v>
      </c>
      <c r="P35" s="428">
        <v>49325</v>
      </c>
      <c r="Q35" s="553">
        <f>49325+192</f>
        <v>49517</v>
      </c>
      <c r="R35" s="428"/>
      <c r="S35" s="416">
        <f t="shared" si="0"/>
        <v>148167</v>
      </c>
      <c r="T35" s="190">
        <v>1</v>
      </c>
      <c r="U35" s="114" t="s">
        <v>798</v>
      </c>
      <c r="V35" s="114" t="s">
        <v>720</v>
      </c>
      <c r="W35" s="26">
        <v>180</v>
      </c>
      <c r="X35" s="132">
        <v>45738</v>
      </c>
      <c r="Y35" s="26" t="s">
        <v>721</v>
      </c>
      <c r="Z35" s="29" t="s">
        <v>777</v>
      </c>
      <c r="AA35" s="29" t="s">
        <v>799</v>
      </c>
      <c r="AB35" s="29" t="s">
        <v>800</v>
      </c>
      <c r="AC35" s="29" t="s">
        <v>651</v>
      </c>
      <c r="AD35" s="29" t="s">
        <v>801</v>
      </c>
      <c r="AE35" s="133">
        <v>109893669955</v>
      </c>
      <c r="AF35" s="29" t="s">
        <v>663</v>
      </c>
      <c r="AG35" s="29" t="s">
        <v>802</v>
      </c>
      <c r="AH35" s="111" t="s">
        <v>719</v>
      </c>
      <c r="AI35" s="133">
        <v>109893669955</v>
      </c>
      <c r="AJ35" s="755"/>
      <c r="AK35" s="755"/>
      <c r="AL35" s="755"/>
      <c r="AM35" s="393"/>
      <c r="AN35" s="29" t="s">
        <v>803</v>
      </c>
      <c r="AO35" s="29" t="s">
        <v>782</v>
      </c>
      <c r="AP35" s="834"/>
      <c r="AQ35" s="749"/>
      <c r="AR35" s="834"/>
      <c r="AS35" s="749"/>
      <c r="AT35" s="718"/>
      <c r="AU35" s="749"/>
      <c r="AV35" s="718"/>
      <c r="AW35" s="749"/>
      <c r="AX35" s="718"/>
      <c r="AY35" s="721"/>
      <c r="AZ35" s="718"/>
      <c r="BA35" s="721"/>
      <c r="BB35" s="376"/>
      <c r="BC35" s="376"/>
      <c r="BD35" s="376"/>
      <c r="BE35" s="376"/>
      <c r="BF35" s="29" t="s">
        <v>804</v>
      </c>
      <c r="BG35" s="278" t="s">
        <v>805</v>
      </c>
      <c r="BH35" s="580" t="s">
        <v>1736</v>
      </c>
    </row>
    <row r="36" spans="1:60" ht="80.099999999999994" customHeight="1">
      <c r="A36" s="41" t="s">
        <v>218</v>
      </c>
      <c r="B36" s="29" t="s">
        <v>219</v>
      </c>
      <c r="C36" s="41" t="s">
        <v>186</v>
      </c>
      <c r="D36" s="41" t="s">
        <v>222</v>
      </c>
      <c r="E36" s="70" t="s">
        <v>771</v>
      </c>
      <c r="F36" s="47">
        <v>2024130010252</v>
      </c>
      <c r="G36" s="41" t="s">
        <v>772</v>
      </c>
      <c r="H36" s="41" t="s">
        <v>773</v>
      </c>
      <c r="I36" s="41" t="s">
        <v>774</v>
      </c>
      <c r="J36" s="89"/>
      <c r="K36" s="46" t="s">
        <v>806</v>
      </c>
      <c r="L36" s="41" t="s">
        <v>644</v>
      </c>
      <c r="M36" s="29" t="s">
        <v>776</v>
      </c>
      <c r="N36" s="41">
        <v>1</v>
      </c>
      <c r="O36" s="185">
        <v>1</v>
      </c>
      <c r="P36" s="428">
        <v>1</v>
      </c>
      <c r="Q36" s="553">
        <v>1</v>
      </c>
      <c r="R36" s="428"/>
      <c r="S36" s="416">
        <f>+Q36</f>
        <v>1</v>
      </c>
      <c r="T36" s="190">
        <v>1</v>
      </c>
      <c r="U36" s="114" t="s">
        <v>798</v>
      </c>
      <c r="V36" s="114" t="s">
        <v>720</v>
      </c>
      <c r="W36" s="49">
        <v>180</v>
      </c>
      <c r="X36" s="49">
        <v>186000</v>
      </c>
      <c r="Y36" s="49" t="s">
        <v>721</v>
      </c>
      <c r="Z36" s="41" t="s">
        <v>777</v>
      </c>
      <c r="AA36" s="41" t="s">
        <v>807</v>
      </c>
      <c r="AB36" s="41" t="s">
        <v>800</v>
      </c>
      <c r="AC36" s="41" t="s">
        <v>651</v>
      </c>
      <c r="AD36" s="41" t="s">
        <v>808</v>
      </c>
      <c r="AE36" s="107">
        <v>0</v>
      </c>
      <c r="AF36" s="41"/>
      <c r="AG36" s="41" t="s">
        <v>654</v>
      </c>
      <c r="AH36" s="110" t="s">
        <v>513</v>
      </c>
      <c r="AI36" s="107">
        <v>0</v>
      </c>
      <c r="AJ36" s="755"/>
      <c r="AK36" s="755"/>
      <c r="AL36" s="755"/>
      <c r="AM36" s="393"/>
      <c r="AN36" s="41" t="s">
        <v>513</v>
      </c>
      <c r="AO36" s="41" t="s">
        <v>513</v>
      </c>
      <c r="AP36" s="834"/>
      <c r="AQ36" s="749"/>
      <c r="AR36" s="834"/>
      <c r="AS36" s="749"/>
      <c r="AT36" s="718"/>
      <c r="AU36" s="749"/>
      <c r="AV36" s="718"/>
      <c r="AW36" s="749"/>
      <c r="AX36" s="718"/>
      <c r="AY36" s="721"/>
      <c r="AZ36" s="718"/>
      <c r="BA36" s="721"/>
      <c r="BB36" s="376"/>
      <c r="BC36" s="376"/>
      <c r="BD36" s="376"/>
      <c r="BE36" s="376"/>
      <c r="BF36" s="41" t="s">
        <v>809</v>
      </c>
      <c r="BG36" s="270" t="s">
        <v>810</v>
      </c>
      <c r="BH36" s="580" t="s">
        <v>1737</v>
      </c>
    </row>
    <row r="37" spans="1:60" ht="80.099999999999994" customHeight="1">
      <c r="A37" s="41" t="s">
        <v>218</v>
      </c>
      <c r="B37" s="29" t="s">
        <v>219</v>
      </c>
      <c r="C37" s="41" t="s">
        <v>186</v>
      </c>
      <c r="D37" s="41" t="s">
        <v>222</v>
      </c>
      <c r="E37" s="70" t="s">
        <v>771</v>
      </c>
      <c r="F37" s="47">
        <v>2024130010252</v>
      </c>
      <c r="G37" s="41" t="s">
        <v>772</v>
      </c>
      <c r="H37" s="41" t="s">
        <v>773</v>
      </c>
      <c r="I37" s="41" t="s">
        <v>774</v>
      </c>
      <c r="J37" s="89"/>
      <c r="K37" s="46" t="s">
        <v>811</v>
      </c>
      <c r="L37" s="41" t="s">
        <v>644</v>
      </c>
      <c r="M37" s="29" t="s">
        <v>776</v>
      </c>
      <c r="N37" s="41">
        <v>3</v>
      </c>
      <c r="O37" s="185">
        <v>0</v>
      </c>
      <c r="P37" s="428">
        <v>1</v>
      </c>
      <c r="Q37" s="553">
        <v>2</v>
      </c>
      <c r="R37" s="428"/>
      <c r="S37" s="416">
        <f t="shared" si="0"/>
        <v>3</v>
      </c>
      <c r="T37" s="190">
        <f t="shared" si="1"/>
        <v>1</v>
      </c>
      <c r="U37" s="103" t="s">
        <v>812</v>
      </c>
      <c r="V37" s="103" t="s">
        <v>720</v>
      </c>
      <c r="W37" s="49">
        <v>150</v>
      </c>
      <c r="X37" s="49" t="s">
        <v>513</v>
      </c>
      <c r="Y37" s="49" t="s">
        <v>721</v>
      </c>
      <c r="Z37" s="41" t="s">
        <v>777</v>
      </c>
      <c r="AA37" s="41" t="s">
        <v>813</v>
      </c>
      <c r="AB37" s="41" t="s">
        <v>814</v>
      </c>
      <c r="AC37" s="41" t="s">
        <v>651</v>
      </c>
      <c r="AD37" s="41" t="s">
        <v>780</v>
      </c>
      <c r="AE37" s="107">
        <v>3000000000</v>
      </c>
      <c r="AF37" s="41" t="s">
        <v>663</v>
      </c>
      <c r="AG37" s="41" t="s">
        <v>654</v>
      </c>
      <c r="AH37" s="110" t="s">
        <v>719</v>
      </c>
      <c r="AI37" s="107">
        <v>3000000000</v>
      </c>
      <c r="AJ37" s="755"/>
      <c r="AK37" s="755"/>
      <c r="AL37" s="755"/>
      <c r="AM37" s="393"/>
      <c r="AN37" s="41" t="s">
        <v>781</v>
      </c>
      <c r="AO37" s="41" t="s">
        <v>782</v>
      </c>
      <c r="AP37" s="834"/>
      <c r="AQ37" s="749"/>
      <c r="AR37" s="834"/>
      <c r="AS37" s="749"/>
      <c r="AT37" s="718"/>
      <c r="AU37" s="749"/>
      <c r="AV37" s="718"/>
      <c r="AW37" s="749"/>
      <c r="AX37" s="718"/>
      <c r="AY37" s="721"/>
      <c r="AZ37" s="718"/>
      <c r="BA37" s="721"/>
      <c r="BB37" s="376"/>
      <c r="BC37" s="376"/>
      <c r="BD37" s="376"/>
      <c r="BE37" s="376"/>
      <c r="BF37" s="41" t="s">
        <v>815</v>
      </c>
      <c r="BG37" s="270" t="s">
        <v>816</v>
      </c>
      <c r="BH37" s="580" t="s">
        <v>1738</v>
      </c>
    </row>
    <row r="38" spans="1:60" ht="80.099999999999994" customHeight="1">
      <c r="A38" s="41" t="s">
        <v>218</v>
      </c>
      <c r="B38" s="29" t="s">
        <v>219</v>
      </c>
      <c r="C38" s="41" t="s">
        <v>186</v>
      </c>
      <c r="D38" s="41" t="s">
        <v>222</v>
      </c>
      <c r="E38" s="70" t="s">
        <v>771</v>
      </c>
      <c r="F38" s="47">
        <v>2024130010252</v>
      </c>
      <c r="G38" s="41" t="s">
        <v>772</v>
      </c>
      <c r="H38" s="41" t="s">
        <v>773</v>
      </c>
      <c r="I38" s="41" t="s">
        <v>774</v>
      </c>
      <c r="J38" s="89"/>
      <c r="K38" s="46" t="s">
        <v>817</v>
      </c>
      <c r="L38" s="41" t="s">
        <v>644</v>
      </c>
      <c r="M38" s="29" t="s">
        <v>776</v>
      </c>
      <c r="N38" s="41">
        <v>1</v>
      </c>
      <c r="O38" s="185">
        <v>0</v>
      </c>
      <c r="P38" s="428" t="s">
        <v>818</v>
      </c>
      <c r="Q38" s="573">
        <v>0.5</v>
      </c>
      <c r="R38" s="428"/>
      <c r="S38" s="439">
        <f>+O38+P38+Q38+R38</f>
        <v>0.75</v>
      </c>
      <c r="T38" s="190">
        <f t="shared" si="1"/>
        <v>0.75</v>
      </c>
      <c r="U38" s="114" t="s">
        <v>798</v>
      </c>
      <c r="V38" s="114" t="s">
        <v>720</v>
      </c>
      <c r="W38" s="49">
        <v>180</v>
      </c>
      <c r="X38" s="49" t="s">
        <v>513</v>
      </c>
      <c r="Y38" s="49" t="s">
        <v>513</v>
      </c>
      <c r="Z38" s="41" t="s">
        <v>777</v>
      </c>
      <c r="AA38" s="41" t="s">
        <v>813</v>
      </c>
      <c r="AB38" s="41" t="s">
        <v>814</v>
      </c>
      <c r="AC38" s="41" t="s">
        <v>735</v>
      </c>
      <c r="AD38" s="41" t="s">
        <v>513</v>
      </c>
      <c r="AE38" s="107">
        <v>0</v>
      </c>
      <c r="AF38" s="41" t="s">
        <v>513</v>
      </c>
      <c r="AG38" s="41" t="s">
        <v>513</v>
      </c>
      <c r="AH38" s="41" t="s">
        <v>819</v>
      </c>
      <c r="AI38" s="107">
        <v>0</v>
      </c>
      <c r="AJ38" s="756"/>
      <c r="AK38" s="756"/>
      <c r="AL38" s="756"/>
      <c r="AM38" s="394"/>
      <c r="AN38" s="41" t="s">
        <v>513</v>
      </c>
      <c r="AO38" s="41" t="s">
        <v>513</v>
      </c>
      <c r="AP38" s="835"/>
      <c r="AQ38" s="750"/>
      <c r="AR38" s="835"/>
      <c r="AS38" s="750"/>
      <c r="AT38" s="719"/>
      <c r="AU38" s="750"/>
      <c r="AV38" s="719"/>
      <c r="AW38" s="750"/>
      <c r="AX38" s="719"/>
      <c r="AY38" s="722"/>
      <c r="AZ38" s="719"/>
      <c r="BA38" s="722"/>
      <c r="BB38" s="377"/>
      <c r="BC38" s="377"/>
      <c r="BD38" s="377"/>
      <c r="BE38" s="377"/>
      <c r="BF38" s="41" t="s">
        <v>815</v>
      </c>
      <c r="BG38" s="270" t="s">
        <v>820</v>
      </c>
      <c r="BH38" s="580" t="s">
        <v>1739</v>
      </c>
    </row>
    <row r="39" spans="1:60" ht="80.099999999999994" customHeight="1">
      <c r="A39" s="771"/>
      <c r="B39" s="772"/>
      <c r="C39" s="772"/>
      <c r="D39" s="773"/>
      <c r="E39" s="768" t="s">
        <v>821</v>
      </c>
      <c r="F39" s="769"/>
      <c r="G39" s="769"/>
      <c r="H39" s="769"/>
      <c r="I39" s="769"/>
      <c r="J39" s="769"/>
      <c r="K39" s="769"/>
      <c r="L39" s="769"/>
      <c r="M39" s="769"/>
      <c r="N39" s="769"/>
      <c r="O39" s="770"/>
      <c r="P39" s="371"/>
      <c r="Q39" s="371"/>
      <c r="R39" s="371"/>
      <c r="S39" s="371"/>
      <c r="T39" s="438">
        <f>AVERAGE(T32:T38)</f>
        <v>0.90833333333333333</v>
      </c>
      <c r="U39" s="114"/>
      <c r="V39" s="114"/>
      <c r="W39" s="49"/>
      <c r="X39" s="49"/>
      <c r="Y39" s="49"/>
      <c r="Z39" s="41"/>
      <c r="AA39" s="41"/>
      <c r="AB39" s="41"/>
      <c r="AC39" s="41"/>
      <c r="AD39" s="41"/>
      <c r="AE39" s="107"/>
      <c r="AF39" s="41"/>
      <c r="AG39" s="41"/>
      <c r="AH39" s="41"/>
      <c r="AI39" s="107"/>
      <c r="AJ39" s="107"/>
      <c r="AK39" s="393"/>
      <c r="AL39" s="393"/>
      <c r="AM39" s="393"/>
      <c r="AN39" s="41"/>
      <c r="AO39" s="46"/>
      <c r="AP39" s="469">
        <f>+AP32</f>
        <v>107786937575</v>
      </c>
      <c r="AQ39" s="508"/>
      <c r="AR39" s="509"/>
      <c r="AS39" s="511"/>
      <c r="AT39" s="482">
        <f>+AT32</f>
        <v>109789014736.99001</v>
      </c>
      <c r="AU39" s="511"/>
      <c r="AV39" s="511"/>
      <c r="AW39" s="511"/>
      <c r="AX39" s="202"/>
      <c r="AY39" s="202"/>
      <c r="AZ39" s="202"/>
      <c r="BA39" s="202"/>
      <c r="BB39" s="202"/>
      <c r="BC39" s="202"/>
      <c r="BD39" s="202"/>
      <c r="BE39" s="202"/>
      <c r="BF39" s="41"/>
      <c r="BG39" s="279"/>
      <c r="BH39" s="582"/>
    </row>
    <row r="40" spans="1:60" ht="80.099999999999994" customHeight="1">
      <c r="A40" s="41" t="s">
        <v>218</v>
      </c>
      <c r="B40" s="29" t="s">
        <v>219</v>
      </c>
      <c r="C40" s="41" t="s">
        <v>191</v>
      </c>
      <c r="D40" s="41" t="s">
        <v>226</v>
      </c>
      <c r="E40" s="53" t="s">
        <v>822</v>
      </c>
      <c r="F40" s="47">
        <v>2024130010256</v>
      </c>
      <c r="G40" s="41" t="s">
        <v>823</v>
      </c>
      <c r="H40" s="41" t="s">
        <v>824</v>
      </c>
      <c r="I40" s="41" t="s">
        <v>825</v>
      </c>
      <c r="J40" s="89">
        <v>1</v>
      </c>
      <c r="K40" s="54" t="s">
        <v>826</v>
      </c>
      <c r="L40" s="41" t="s">
        <v>644</v>
      </c>
      <c r="M40" s="29" t="s">
        <v>827</v>
      </c>
      <c r="N40" s="29">
        <v>3</v>
      </c>
      <c r="O40" s="419">
        <v>1</v>
      </c>
      <c r="P40" s="427">
        <v>3</v>
      </c>
      <c r="Q40" s="552">
        <v>0</v>
      </c>
      <c r="R40" s="427"/>
      <c r="S40" s="440">
        <f t="shared" ref="S40:S103" si="2">+O40+P40+Q40+R40</f>
        <v>4</v>
      </c>
      <c r="T40" s="190">
        <v>1</v>
      </c>
      <c r="U40" s="103" t="s">
        <v>828</v>
      </c>
      <c r="V40" s="103" t="s">
        <v>829</v>
      </c>
      <c r="W40" s="49">
        <v>180</v>
      </c>
      <c r="X40" s="49">
        <v>106.48699999999999</v>
      </c>
      <c r="Y40" s="49" t="s">
        <v>721</v>
      </c>
      <c r="Z40" s="41" t="s">
        <v>777</v>
      </c>
      <c r="AA40" s="41" t="s">
        <v>830</v>
      </c>
      <c r="AB40" s="41" t="s">
        <v>831</v>
      </c>
      <c r="AC40" s="41" t="s">
        <v>651</v>
      </c>
      <c r="AD40" s="41" t="s">
        <v>832</v>
      </c>
      <c r="AE40" s="41" t="s">
        <v>833</v>
      </c>
      <c r="AF40" s="41" t="s">
        <v>663</v>
      </c>
      <c r="AG40" s="41" t="s">
        <v>654</v>
      </c>
      <c r="AH40" s="110" t="s">
        <v>828</v>
      </c>
      <c r="AI40" s="41" t="s">
        <v>833</v>
      </c>
      <c r="AJ40" s="777">
        <f>111636754157+7178505568</f>
        <v>118815259725</v>
      </c>
      <c r="AK40" s="754">
        <v>128295262915.88</v>
      </c>
      <c r="AL40" s="754">
        <v>112266113683</v>
      </c>
      <c r="AM40" s="392"/>
      <c r="AN40" s="41" t="s">
        <v>671</v>
      </c>
      <c r="AO40" s="41" t="s">
        <v>671</v>
      </c>
      <c r="AP40" s="832">
        <v>111464661600</v>
      </c>
      <c r="AQ40" s="748">
        <f>AP40/AJ40</f>
        <v>0.93813422499758792</v>
      </c>
      <c r="AR40" s="832">
        <v>12059729512</v>
      </c>
      <c r="AS40" s="842">
        <f>AR40/AK40</f>
        <v>9.3999803561782821E-2</v>
      </c>
      <c r="AT40" s="717">
        <v>111600861600</v>
      </c>
      <c r="AU40" s="748">
        <f>AT40/AK40</f>
        <v>0.86987515410583705</v>
      </c>
      <c r="AV40" s="717">
        <v>44971176408</v>
      </c>
      <c r="AW40" s="748">
        <f>AV40/AK40</f>
        <v>0.35052873649346256</v>
      </c>
      <c r="AX40" s="717">
        <v>111600861600</v>
      </c>
      <c r="AY40" s="720">
        <f>AX40/AL40</f>
        <v>0.99407432874287927</v>
      </c>
      <c r="AZ40" s="717">
        <v>72972104038</v>
      </c>
      <c r="BA40" s="720">
        <f>AZ40/AL40</f>
        <v>0.64999225183876541</v>
      </c>
      <c r="BB40" s="375"/>
      <c r="BC40" s="375"/>
      <c r="BD40" s="375"/>
      <c r="BE40" s="375"/>
      <c r="BF40" s="29" t="s">
        <v>834</v>
      </c>
      <c r="BG40" s="271" t="s">
        <v>835</v>
      </c>
      <c r="BH40" s="579" t="s">
        <v>1740</v>
      </c>
    </row>
    <row r="41" spans="1:60" ht="80.099999999999994" customHeight="1">
      <c r="A41" s="41" t="s">
        <v>218</v>
      </c>
      <c r="B41" s="29" t="s">
        <v>219</v>
      </c>
      <c r="C41" s="41" t="s">
        <v>191</v>
      </c>
      <c r="D41" s="41" t="s">
        <v>226</v>
      </c>
      <c r="E41" s="53" t="s">
        <v>822</v>
      </c>
      <c r="F41" s="47">
        <v>2024130010256</v>
      </c>
      <c r="G41" s="41" t="s">
        <v>823</v>
      </c>
      <c r="H41" s="41" t="s">
        <v>836</v>
      </c>
      <c r="I41" s="41" t="s">
        <v>825</v>
      </c>
      <c r="J41" s="89"/>
      <c r="K41" s="229" t="s">
        <v>837</v>
      </c>
      <c r="L41" s="41" t="s">
        <v>644</v>
      </c>
      <c r="M41" s="29" t="s">
        <v>827</v>
      </c>
      <c r="N41" s="41">
        <v>11</v>
      </c>
      <c r="O41" s="419">
        <v>11</v>
      </c>
      <c r="P41" s="427">
        <v>3</v>
      </c>
      <c r="Q41" s="552">
        <v>3</v>
      </c>
      <c r="R41" s="427"/>
      <c r="S41" s="440">
        <f t="shared" si="2"/>
        <v>17</v>
      </c>
      <c r="T41" s="190">
        <v>1</v>
      </c>
      <c r="U41" s="103" t="s">
        <v>828</v>
      </c>
      <c r="V41" s="103" t="s">
        <v>829</v>
      </c>
      <c r="W41" s="49">
        <v>180</v>
      </c>
      <c r="X41" s="49">
        <v>106.48699999999999</v>
      </c>
      <c r="Y41" s="49" t="s">
        <v>721</v>
      </c>
      <c r="Z41" s="41" t="s">
        <v>777</v>
      </c>
      <c r="AA41" s="41" t="s">
        <v>830</v>
      </c>
      <c r="AB41" s="41" t="s">
        <v>831</v>
      </c>
      <c r="AC41" s="41" t="s">
        <v>651</v>
      </c>
      <c r="AD41" s="41" t="s">
        <v>832</v>
      </c>
      <c r="AE41" s="107" t="s">
        <v>838</v>
      </c>
      <c r="AF41" s="41" t="s">
        <v>663</v>
      </c>
      <c r="AG41" s="41" t="s">
        <v>654</v>
      </c>
      <c r="AH41" s="110" t="s">
        <v>828</v>
      </c>
      <c r="AI41" s="107" t="s">
        <v>838</v>
      </c>
      <c r="AJ41" s="777"/>
      <c r="AK41" s="755"/>
      <c r="AL41" s="755"/>
      <c r="AM41" s="393"/>
      <c r="AN41" s="41" t="s">
        <v>654</v>
      </c>
      <c r="AO41" s="41" t="s">
        <v>839</v>
      </c>
      <c r="AP41" s="832"/>
      <c r="AQ41" s="749"/>
      <c r="AR41" s="832"/>
      <c r="AS41" s="842"/>
      <c r="AT41" s="718"/>
      <c r="AU41" s="749"/>
      <c r="AV41" s="718"/>
      <c r="AW41" s="749"/>
      <c r="AX41" s="718"/>
      <c r="AY41" s="721"/>
      <c r="AZ41" s="718"/>
      <c r="BA41" s="721"/>
      <c r="BB41" s="376"/>
      <c r="BC41" s="376"/>
      <c r="BD41" s="376"/>
      <c r="BE41" s="376"/>
      <c r="BF41" s="29" t="s">
        <v>840</v>
      </c>
      <c r="BG41" s="270" t="s">
        <v>841</v>
      </c>
      <c r="BH41" s="580" t="s">
        <v>1741</v>
      </c>
    </row>
    <row r="42" spans="1:60" ht="80.099999999999994" customHeight="1">
      <c r="A42" s="41" t="s">
        <v>218</v>
      </c>
      <c r="B42" s="29" t="s">
        <v>219</v>
      </c>
      <c r="C42" s="41" t="s">
        <v>191</v>
      </c>
      <c r="D42" s="41" t="s">
        <v>226</v>
      </c>
      <c r="E42" s="53" t="s">
        <v>822</v>
      </c>
      <c r="F42" s="47">
        <v>2024130010256</v>
      </c>
      <c r="G42" s="41" t="s">
        <v>823</v>
      </c>
      <c r="H42" s="41" t="s">
        <v>836</v>
      </c>
      <c r="I42" s="41" t="s">
        <v>825</v>
      </c>
      <c r="J42" s="89"/>
      <c r="K42" s="54" t="s">
        <v>842</v>
      </c>
      <c r="L42" s="41" t="s">
        <v>644</v>
      </c>
      <c r="M42" s="29" t="s">
        <v>827</v>
      </c>
      <c r="N42" s="47">
        <v>6</v>
      </c>
      <c r="O42" s="420">
        <v>0.2</v>
      </c>
      <c r="P42" s="430">
        <v>2</v>
      </c>
      <c r="Q42" s="554">
        <v>2</v>
      </c>
      <c r="R42" s="430"/>
      <c r="S42" s="440">
        <f t="shared" si="2"/>
        <v>4.2</v>
      </c>
      <c r="T42" s="190">
        <f t="shared" si="1"/>
        <v>0.70000000000000007</v>
      </c>
      <c r="U42" s="103" t="s">
        <v>828</v>
      </c>
      <c r="V42" s="103" t="s">
        <v>829</v>
      </c>
      <c r="W42" s="49">
        <v>180</v>
      </c>
      <c r="X42" s="49">
        <v>106.48699999999999</v>
      </c>
      <c r="Y42" s="49" t="s">
        <v>721</v>
      </c>
      <c r="Z42" s="41" t="s">
        <v>777</v>
      </c>
      <c r="AA42" s="41" t="s">
        <v>843</v>
      </c>
      <c r="AB42" s="41" t="s">
        <v>844</v>
      </c>
      <c r="AC42" s="41" t="s">
        <v>735</v>
      </c>
      <c r="AD42" s="41" t="s">
        <v>671</v>
      </c>
      <c r="AE42" s="107">
        <v>0</v>
      </c>
      <c r="AF42" s="41" t="s">
        <v>671</v>
      </c>
      <c r="AG42" s="41" t="s">
        <v>654</v>
      </c>
      <c r="AH42" s="41" t="s">
        <v>671</v>
      </c>
      <c r="AI42" s="41">
        <v>0</v>
      </c>
      <c r="AJ42" s="777"/>
      <c r="AK42" s="755"/>
      <c r="AL42" s="755"/>
      <c r="AM42" s="393"/>
      <c r="AN42" s="41" t="s">
        <v>671</v>
      </c>
      <c r="AO42" s="41" t="s">
        <v>671</v>
      </c>
      <c r="AP42" s="832"/>
      <c r="AQ42" s="749"/>
      <c r="AR42" s="832"/>
      <c r="AS42" s="842"/>
      <c r="AT42" s="718"/>
      <c r="AU42" s="749"/>
      <c r="AV42" s="718"/>
      <c r="AW42" s="749"/>
      <c r="AX42" s="718"/>
      <c r="AY42" s="721"/>
      <c r="AZ42" s="718"/>
      <c r="BA42" s="721"/>
      <c r="BB42" s="376"/>
      <c r="BC42" s="376"/>
      <c r="BD42" s="376"/>
      <c r="BE42" s="376"/>
      <c r="BF42" s="29" t="s">
        <v>845</v>
      </c>
      <c r="BG42" s="270" t="s">
        <v>846</v>
      </c>
      <c r="BH42" s="580" t="s">
        <v>1742</v>
      </c>
    </row>
    <row r="43" spans="1:60" s="1" customFormat="1" ht="80.099999999999994" customHeight="1">
      <c r="A43" s="29" t="s">
        <v>218</v>
      </c>
      <c r="B43" s="29" t="s">
        <v>219</v>
      </c>
      <c r="C43" s="29" t="s">
        <v>191</v>
      </c>
      <c r="D43" s="29" t="s">
        <v>226</v>
      </c>
      <c r="E43" s="53" t="s">
        <v>822</v>
      </c>
      <c r="F43" s="96">
        <v>2024130010256</v>
      </c>
      <c r="G43" s="29" t="s">
        <v>823</v>
      </c>
      <c r="H43" s="29" t="s">
        <v>847</v>
      </c>
      <c r="I43" s="29" t="s">
        <v>825</v>
      </c>
      <c r="J43" s="31"/>
      <c r="K43" s="54" t="s">
        <v>848</v>
      </c>
      <c r="L43" s="29" t="s">
        <v>644</v>
      </c>
      <c r="M43" s="29" t="s">
        <v>827</v>
      </c>
      <c r="N43" s="29">
        <v>106487</v>
      </c>
      <c r="O43" s="186">
        <v>101.017</v>
      </c>
      <c r="P43" s="428">
        <v>106414</v>
      </c>
      <c r="Q43" s="553">
        <v>106487</v>
      </c>
      <c r="R43" s="428"/>
      <c r="S43" s="440">
        <f>+P43</f>
        <v>106414</v>
      </c>
      <c r="T43" s="190">
        <f t="shared" si="1"/>
        <v>0.99931447031093001</v>
      </c>
      <c r="U43" s="114" t="s">
        <v>828</v>
      </c>
      <c r="V43" s="114" t="s">
        <v>829</v>
      </c>
      <c r="W43" s="26">
        <v>180</v>
      </c>
      <c r="X43" s="26">
        <v>106.48699999999999</v>
      </c>
      <c r="Y43" s="26" t="s">
        <v>721</v>
      </c>
      <c r="Z43" s="29" t="s">
        <v>777</v>
      </c>
      <c r="AA43" s="29" t="s">
        <v>849</v>
      </c>
      <c r="AB43" s="29" t="s">
        <v>831</v>
      </c>
      <c r="AC43" s="29" t="s">
        <v>651</v>
      </c>
      <c r="AD43" s="29" t="s">
        <v>850</v>
      </c>
      <c r="AE43" s="108" t="s">
        <v>851</v>
      </c>
      <c r="AF43" s="29" t="s">
        <v>852</v>
      </c>
      <c r="AG43" s="29" t="s">
        <v>654</v>
      </c>
      <c r="AH43" s="111" t="s">
        <v>853</v>
      </c>
      <c r="AI43" s="108" t="s">
        <v>851</v>
      </c>
      <c r="AJ43" s="777"/>
      <c r="AK43" s="755"/>
      <c r="AL43" s="755"/>
      <c r="AM43" s="393"/>
      <c r="AN43" s="29" t="s">
        <v>854</v>
      </c>
      <c r="AO43" s="29" t="s">
        <v>855</v>
      </c>
      <c r="AP43" s="832"/>
      <c r="AQ43" s="749"/>
      <c r="AR43" s="832"/>
      <c r="AS43" s="842"/>
      <c r="AT43" s="718"/>
      <c r="AU43" s="749"/>
      <c r="AV43" s="718"/>
      <c r="AW43" s="749"/>
      <c r="AX43" s="718"/>
      <c r="AY43" s="721"/>
      <c r="AZ43" s="718"/>
      <c r="BA43" s="721"/>
      <c r="BB43" s="376"/>
      <c r="BC43" s="376"/>
      <c r="BD43" s="376"/>
      <c r="BE43" s="376"/>
      <c r="BF43" s="29" t="s">
        <v>856</v>
      </c>
      <c r="BG43" s="270" t="s">
        <v>857</v>
      </c>
      <c r="BH43" s="580" t="s">
        <v>1743</v>
      </c>
    </row>
    <row r="44" spans="1:60" ht="80.099999999999994" customHeight="1">
      <c r="A44" s="41" t="s">
        <v>218</v>
      </c>
      <c r="B44" s="29" t="s">
        <v>219</v>
      </c>
      <c r="C44" s="41" t="s">
        <v>191</v>
      </c>
      <c r="D44" s="41" t="s">
        <v>226</v>
      </c>
      <c r="E44" s="53" t="s">
        <v>822</v>
      </c>
      <c r="F44" s="47">
        <v>2024130010256</v>
      </c>
      <c r="G44" s="41" t="s">
        <v>823</v>
      </c>
      <c r="H44" s="41" t="s">
        <v>858</v>
      </c>
      <c r="I44" s="29" t="s">
        <v>825</v>
      </c>
      <c r="J44" s="31"/>
      <c r="K44" s="54" t="s">
        <v>859</v>
      </c>
      <c r="L44" s="41" t="s">
        <v>644</v>
      </c>
      <c r="M44" s="29" t="s">
        <v>827</v>
      </c>
      <c r="N44" s="41">
        <v>1</v>
      </c>
      <c r="O44" s="186">
        <v>0</v>
      </c>
      <c r="P44" s="431">
        <v>1</v>
      </c>
      <c r="Q44" s="553">
        <v>0</v>
      </c>
      <c r="R44" s="431"/>
      <c r="S44" s="440">
        <f t="shared" si="2"/>
        <v>1</v>
      </c>
      <c r="T44" s="190">
        <f t="shared" si="1"/>
        <v>1</v>
      </c>
      <c r="U44" s="103" t="s">
        <v>828</v>
      </c>
      <c r="V44" s="103" t="s">
        <v>829</v>
      </c>
      <c r="W44" s="49">
        <v>180</v>
      </c>
      <c r="X44" s="49">
        <v>0</v>
      </c>
      <c r="Y44" s="49" t="s">
        <v>721</v>
      </c>
      <c r="Z44" s="41" t="s">
        <v>777</v>
      </c>
      <c r="AA44" s="41" t="s">
        <v>830</v>
      </c>
      <c r="AB44" s="41" t="s">
        <v>831</v>
      </c>
      <c r="AC44" s="41" t="s">
        <v>651</v>
      </c>
      <c r="AD44" s="41" t="s">
        <v>832</v>
      </c>
      <c r="AE44" s="41">
        <v>0</v>
      </c>
      <c r="AF44" s="41" t="s">
        <v>671</v>
      </c>
      <c r="AG44" s="41" t="s">
        <v>766</v>
      </c>
      <c r="AH44" s="41" t="s">
        <v>671</v>
      </c>
      <c r="AI44" s="41">
        <v>0</v>
      </c>
      <c r="AJ44" s="777"/>
      <c r="AK44" s="755"/>
      <c r="AL44" s="755"/>
      <c r="AM44" s="393"/>
      <c r="AN44" s="41" t="s">
        <v>671</v>
      </c>
      <c r="AO44" s="41" t="s">
        <v>671</v>
      </c>
      <c r="AP44" s="832"/>
      <c r="AQ44" s="749"/>
      <c r="AR44" s="832"/>
      <c r="AS44" s="842"/>
      <c r="AT44" s="718"/>
      <c r="AU44" s="749"/>
      <c r="AV44" s="718"/>
      <c r="AW44" s="749"/>
      <c r="AX44" s="718"/>
      <c r="AY44" s="721"/>
      <c r="AZ44" s="718"/>
      <c r="BA44" s="721"/>
      <c r="BB44" s="376"/>
      <c r="BC44" s="376"/>
      <c r="BD44" s="376"/>
      <c r="BE44" s="376"/>
      <c r="BF44" s="29" t="s">
        <v>860</v>
      </c>
      <c r="BG44" s="270" t="s">
        <v>861</v>
      </c>
      <c r="BH44" s="580" t="s">
        <v>1744</v>
      </c>
    </row>
    <row r="45" spans="1:60" ht="80.099999999999994" customHeight="1">
      <c r="A45" s="41" t="s">
        <v>218</v>
      </c>
      <c r="B45" s="29" t="s">
        <v>219</v>
      </c>
      <c r="C45" s="41" t="s">
        <v>191</v>
      </c>
      <c r="D45" s="41" t="s">
        <v>226</v>
      </c>
      <c r="E45" s="53" t="s">
        <v>822</v>
      </c>
      <c r="F45" s="47">
        <v>2024130010256</v>
      </c>
      <c r="G45" s="41" t="s">
        <v>823</v>
      </c>
      <c r="H45" s="41" t="s">
        <v>824</v>
      </c>
      <c r="I45" s="29" t="s">
        <v>825</v>
      </c>
      <c r="J45" s="31"/>
      <c r="K45" s="54" t="s">
        <v>862</v>
      </c>
      <c r="L45" s="41" t="s">
        <v>644</v>
      </c>
      <c r="M45" s="29" t="s">
        <v>827</v>
      </c>
      <c r="N45" s="29">
        <v>40</v>
      </c>
      <c r="O45" s="419">
        <v>0</v>
      </c>
      <c r="P45" s="428">
        <v>7</v>
      </c>
      <c r="Q45" s="553">
        <v>3</v>
      </c>
      <c r="R45" s="428"/>
      <c r="S45" s="440">
        <f t="shared" si="2"/>
        <v>10</v>
      </c>
      <c r="T45" s="190">
        <f t="shared" si="1"/>
        <v>0.25</v>
      </c>
      <c r="U45" s="103" t="s">
        <v>853</v>
      </c>
      <c r="V45" s="103" t="s">
        <v>863</v>
      </c>
      <c r="W45" s="49">
        <v>180</v>
      </c>
      <c r="X45" s="49">
        <v>106.48699999999999</v>
      </c>
      <c r="Y45" s="49" t="s">
        <v>721</v>
      </c>
      <c r="Z45" s="41" t="s">
        <v>777</v>
      </c>
      <c r="AA45" s="41" t="s">
        <v>864</v>
      </c>
      <c r="AB45" s="41" t="s">
        <v>831</v>
      </c>
      <c r="AC45" s="41" t="s">
        <v>651</v>
      </c>
      <c r="AD45" s="41" t="s">
        <v>832</v>
      </c>
      <c r="AE45" s="41">
        <v>0</v>
      </c>
      <c r="AF45" s="41" t="s">
        <v>671</v>
      </c>
      <c r="AG45" s="41" t="s">
        <v>766</v>
      </c>
      <c r="AH45" s="41" t="s">
        <v>671</v>
      </c>
      <c r="AI45" s="41">
        <v>0</v>
      </c>
      <c r="AJ45" s="777"/>
      <c r="AK45" s="756"/>
      <c r="AL45" s="756"/>
      <c r="AM45" s="394"/>
      <c r="AN45" s="41" t="s">
        <v>671</v>
      </c>
      <c r="AO45" s="41" t="s">
        <v>671</v>
      </c>
      <c r="AP45" s="832"/>
      <c r="AQ45" s="750"/>
      <c r="AR45" s="832"/>
      <c r="AS45" s="842"/>
      <c r="AT45" s="719"/>
      <c r="AU45" s="750"/>
      <c r="AV45" s="719"/>
      <c r="AW45" s="750"/>
      <c r="AX45" s="719"/>
      <c r="AY45" s="722"/>
      <c r="AZ45" s="719"/>
      <c r="BA45" s="722"/>
      <c r="BB45" s="377"/>
      <c r="BC45" s="377"/>
      <c r="BD45" s="377"/>
      <c r="BE45" s="377"/>
      <c r="BF45" s="29" t="s">
        <v>865</v>
      </c>
      <c r="BG45" s="270" t="s">
        <v>866</v>
      </c>
      <c r="BH45" s="580" t="s">
        <v>1745</v>
      </c>
    </row>
    <row r="46" spans="1:60" ht="80.099999999999994" customHeight="1">
      <c r="A46" s="771"/>
      <c r="B46" s="772"/>
      <c r="C46" s="772"/>
      <c r="D46" s="773"/>
      <c r="E46" s="768" t="s">
        <v>867</v>
      </c>
      <c r="F46" s="769"/>
      <c r="G46" s="769"/>
      <c r="H46" s="769"/>
      <c r="I46" s="769"/>
      <c r="J46" s="769"/>
      <c r="K46" s="769"/>
      <c r="L46" s="769"/>
      <c r="M46" s="769"/>
      <c r="N46" s="769"/>
      <c r="O46" s="770"/>
      <c r="P46" s="371"/>
      <c r="Q46" s="371"/>
      <c r="R46" s="371"/>
      <c r="S46" s="371"/>
      <c r="T46" s="438">
        <f>AVERAGE(T40:T45)</f>
        <v>0.82488574505182166</v>
      </c>
      <c r="U46" s="103"/>
      <c r="V46" s="103"/>
      <c r="W46" s="49"/>
      <c r="X46" s="49"/>
      <c r="Y46" s="49"/>
      <c r="Z46" s="41"/>
      <c r="AA46" s="41"/>
      <c r="AB46" s="41"/>
      <c r="AC46" s="41"/>
      <c r="AD46" s="41"/>
      <c r="AE46" s="41"/>
      <c r="AF46" s="41"/>
      <c r="AG46" s="41"/>
      <c r="AH46" s="41"/>
      <c r="AI46" s="41"/>
      <c r="AJ46" s="41"/>
      <c r="AK46" s="456"/>
      <c r="AL46" s="456"/>
      <c r="AM46" s="456"/>
      <c r="AN46" s="41"/>
      <c r="AO46" s="46"/>
      <c r="AP46" s="470">
        <f>+AP40</f>
        <v>111464661600</v>
      </c>
      <c r="AQ46" s="508"/>
      <c r="AR46" s="509"/>
      <c r="AS46" s="512"/>
      <c r="AT46" s="483">
        <f>+AT40</f>
        <v>111600861600</v>
      </c>
      <c r="AU46" s="512"/>
      <c r="AV46" s="512"/>
      <c r="AW46" s="512"/>
      <c r="AX46" s="208"/>
      <c r="AY46" s="208"/>
      <c r="AZ46" s="208"/>
      <c r="BA46" s="208"/>
      <c r="BB46" s="208"/>
      <c r="BC46" s="208"/>
      <c r="BD46" s="208"/>
      <c r="BE46" s="208"/>
      <c r="BF46" s="29"/>
      <c r="BG46" s="279"/>
      <c r="BH46" s="582"/>
    </row>
    <row r="47" spans="1:60" s="1" customFormat="1" ht="80.099999999999994" customHeight="1">
      <c r="A47" s="29" t="s">
        <v>218</v>
      </c>
      <c r="B47" s="29" t="s">
        <v>219</v>
      </c>
      <c r="C47" s="29" t="s">
        <v>195</v>
      </c>
      <c r="D47" s="29" t="s">
        <v>230</v>
      </c>
      <c r="E47" s="51" t="s">
        <v>868</v>
      </c>
      <c r="F47" s="96">
        <v>2024130010240</v>
      </c>
      <c r="G47" s="281" t="s">
        <v>869</v>
      </c>
      <c r="H47" s="281" t="s">
        <v>870</v>
      </c>
      <c r="I47" s="41" t="s">
        <v>871</v>
      </c>
      <c r="J47" s="31">
        <v>0.3</v>
      </c>
      <c r="K47" s="165" t="s">
        <v>872</v>
      </c>
      <c r="L47" s="29" t="s">
        <v>644</v>
      </c>
      <c r="M47" s="29" t="s">
        <v>873</v>
      </c>
      <c r="N47" s="29">
        <v>5500</v>
      </c>
      <c r="O47" s="185">
        <v>1787</v>
      </c>
      <c r="P47" s="427">
        <v>1100</v>
      </c>
      <c r="Q47" s="552">
        <v>0</v>
      </c>
      <c r="R47" s="427"/>
      <c r="S47" s="440">
        <f>+P47</f>
        <v>1100</v>
      </c>
      <c r="T47" s="190">
        <f t="shared" si="1"/>
        <v>0.2</v>
      </c>
      <c r="U47" s="114">
        <v>45703</v>
      </c>
      <c r="V47" s="114">
        <v>45991</v>
      </c>
      <c r="W47" s="26">
        <v>180</v>
      </c>
      <c r="X47" s="26">
        <v>5500</v>
      </c>
      <c r="Y47" s="26" t="s">
        <v>874</v>
      </c>
      <c r="Z47" s="29" t="s">
        <v>777</v>
      </c>
      <c r="AA47" s="29" t="s">
        <v>875</v>
      </c>
      <c r="AB47" s="29" t="s">
        <v>876</v>
      </c>
      <c r="AC47" s="29" t="s">
        <v>651</v>
      </c>
      <c r="AD47" s="29" t="s">
        <v>877</v>
      </c>
      <c r="AE47" s="134">
        <v>4184373744</v>
      </c>
      <c r="AF47" s="29" t="s">
        <v>706</v>
      </c>
      <c r="AG47" s="29" t="s">
        <v>654</v>
      </c>
      <c r="AH47" s="135">
        <v>45689</v>
      </c>
      <c r="AI47" s="134">
        <v>4184373744</v>
      </c>
      <c r="AJ47" s="754">
        <v>4684373744</v>
      </c>
      <c r="AK47" s="754">
        <v>4684373744</v>
      </c>
      <c r="AL47" s="754">
        <v>8438145232</v>
      </c>
      <c r="AM47" s="392"/>
      <c r="AN47" s="29" t="s">
        <v>878</v>
      </c>
      <c r="AO47" s="29" t="s">
        <v>879</v>
      </c>
      <c r="AP47" s="839">
        <v>3562931436.1700001</v>
      </c>
      <c r="AQ47" s="748">
        <f>AP47/AJ47</f>
        <v>0.76059930972279821</v>
      </c>
      <c r="AR47" s="839">
        <v>1426478922</v>
      </c>
      <c r="AS47" s="748">
        <f>AR47/AK47</f>
        <v>0.30451859735297843</v>
      </c>
      <c r="AT47" s="717">
        <v>4506334206.4400005</v>
      </c>
      <c r="AU47" s="748">
        <f>AT47/AK47</f>
        <v>0.96199288372580383</v>
      </c>
      <c r="AV47" s="717">
        <v>2972286282</v>
      </c>
      <c r="AW47" s="748">
        <f>AV47/AK47</f>
        <v>0.6345109174533875</v>
      </c>
      <c r="AX47" s="717">
        <v>8046344239.1900005</v>
      </c>
      <c r="AY47" s="720">
        <f>AX47/AL47</f>
        <v>0.95356787753259198</v>
      </c>
      <c r="AZ47" s="717">
        <v>4968951051.8899994</v>
      </c>
      <c r="BA47" s="720">
        <f>AZ47/AL47</f>
        <v>0.58886768540629442</v>
      </c>
      <c r="BB47" s="720"/>
      <c r="BC47" s="375"/>
      <c r="BD47" s="375"/>
      <c r="BE47" s="375"/>
      <c r="BF47" s="29" t="s">
        <v>880</v>
      </c>
      <c r="BG47" s="271" t="s">
        <v>881</v>
      </c>
      <c r="BH47" s="579" t="s">
        <v>1746</v>
      </c>
    </row>
    <row r="48" spans="1:60" ht="80.099999999999994" customHeight="1">
      <c r="A48" s="41" t="s">
        <v>218</v>
      </c>
      <c r="B48" s="29" t="s">
        <v>219</v>
      </c>
      <c r="C48" s="41" t="s">
        <v>195</v>
      </c>
      <c r="D48" s="41" t="s">
        <v>230</v>
      </c>
      <c r="E48" s="51" t="s">
        <v>868</v>
      </c>
      <c r="F48" s="47">
        <v>2024130010240</v>
      </c>
      <c r="G48" s="281" t="s">
        <v>869</v>
      </c>
      <c r="H48" s="281" t="s">
        <v>882</v>
      </c>
      <c r="I48" s="41" t="s">
        <v>883</v>
      </c>
      <c r="J48" s="31">
        <v>0.4</v>
      </c>
      <c r="K48" s="165" t="s">
        <v>884</v>
      </c>
      <c r="L48" s="41" t="s">
        <v>644</v>
      </c>
      <c r="M48" s="41" t="s">
        <v>873</v>
      </c>
      <c r="N48" s="41">
        <v>10000</v>
      </c>
      <c r="O48" s="185">
        <v>6000</v>
      </c>
      <c r="P48" s="428">
        <v>1400</v>
      </c>
      <c r="Q48" s="553">
        <v>2125</v>
      </c>
      <c r="R48" s="428"/>
      <c r="S48" s="440">
        <f t="shared" si="2"/>
        <v>9525</v>
      </c>
      <c r="T48" s="190">
        <f t="shared" si="1"/>
        <v>0.95250000000000001</v>
      </c>
      <c r="U48" s="103">
        <v>45703</v>
      </c>
      <c r="V48" s="103">
        <v>45991</v>
      </c>
      <c r="W48" s="49">
        <v>180</v>
      </c>
      <c r="X48" s="49">
        <v>10000</v>
      </c>
      <c r="Y48" s="49" t="s">
        <v>885</v>
      </c>
      <c r="Z48" s="41" t="s">
        <v>777</v>
      </c>
      <c r="AA48" s="41" t="s">
        <v>671</v>
      </c>
      <c r="AB48" s="41" t="s">
        <v>671</v>
      </c>
      <c r="AC48" s="41" t="s">
        <v>735</v>
      </c>
      <c r="AD48" s="41" t="s">
        <v>671</v>
      </c>
      <c r="AE48" s="136">
        <v>45000000</v>
      </c>
      <c r="AF48" s="41" t="s">
        <v>663</v>
      </c>
      <c r="AG48" s="41" t="s">
        <v>654</v>
      </c>
      <c r="AH48" s="137">
        <v>45689</v>
      </c>
      <c r="AI48" s="136">
        <v>45000000</v>
      </c>
      <c r="AJ48" s="755"/>
      <c r="AK48" s="755"/>
      <c r="AL48" s="755"/>
      <c r="AM48" s="393"/>
      <c r="AN48" s="41" t="s">
        <v>726</v>
      </c>
      <c r="AO48" s="41" t="s">
        <v>671</v>
      </c>
      <c r="AP48" s="840"/>
      <c r="AQ48" s="749"/>
      <c r="AR48" s="840"/>
      <c r="AS48" s="749"/>
      <c r="AT48" s="718"/>
      <c r="AU48" s="749"/>
      <c r="AV48" s="718"/>
      <c r="AW48" s="749"/>
      <c r="AX48" s="718"/>
      <c r="AY48" s="721"/>
      <c r="AZ48" s="718"/>
      <c r="BA48" s="721"/>
      <c r="BB48" s="721"/>
      <c r="BC48" s="376"/>
      <c r="BD48" s="376"/>
      <c r="BE48" s="376"/>
      <c r="BF48" s="41" t="s">
        <v>886</v>
      </c>
      <c r="BG48" s="270" t="s">
        <v>887</v>
      </c>
      <c r="BH48" s="580" t="s">
        <v>1747</v>
      </c>
    </row>
    <row r="49" spans="1:60" ht="80.099999999999994" customHeight="1">
      <c r="A49" s="41" t="s">
        <v>218</v>
      </c>
      <c r="B49" s="29" t="s">
        <v>219</v>
      </c>
      <c r="C49" s="41" t="s">
        <v>195</v>
      </c>
      <c r="D49" s="41" t="s">
        <v>230</v>
      </c>
      <c r="E49" s="51" t="s">
        <v>868</v>
      </c>
      <c r="F49" s="47">
        <v>2024130010240</v>
      </c>
      <c r="G49" s="281" t="s">
        <v>869</v>
      </c>
      <c r="H49" s="281" t="s">
        <v>888</v>
      </c>
      <c r="I49" s="41" t="s">
        <v>883</v>
      </c>
      <c r="J49" s="31"/>
      <c r="K49" s="165" t="s">
        <v>889</v>
      </c>
      <c r="L49" s="41" t="s">
        <v>644</v>
      </c>
      <c r="M49" s="41" t="s">
        <v>873</v>
      </c>
      <c r="N49" s="41">
        <v>1</v>
      </c>
      <c r="O49" s="185">
        <v>0</v>
      </c>
      <c r="P49" s="428">
        <v>1</v>
      </c>
      <c r="Q49" s="553">
        <v>0</v>
      </c>
      <c r="R49" s="428"/>
      <c r="S49" s="440">
        <f t="shared" si="2"/>
        <v>1</v>
      </c>
      <c r="T49" s="190">
        <f t="shared" si="1"/>
        <v>1</v>
      </c>
      <c r="U49" s="103">
        <v>45731</v>
      </c>
      <c r="V49" s="103" t="s">
        <v>890</v>
      </c>
      <c r="W49" s="49">
        <v>165</v>
      </c>
      <c r="X49" s="49" t="s">
        <v>671</v>
      </c>
      <c r="Y49" s="49" t="s">
        <v>513</v>
      </c>
      <c r="Z49" s="41" t="s">
        <v>777</v>
      </c>
      <c r="AA49" s="41" t="s">
        <v>891</v>
      </c>
      <c r="AB49" s="41" t="s">
        <v>892</v>
      </c>
      <c r="AC49" s="41" t="s">
        <v>651</v>
      </c>
      <c r="AD49" s="41" t="s">
        <v>893</v>
      </c>
      <c r="AE49" s="138">
        <v>225000000</v>
      </c>
      <c r="AF49" s="41" t="s">
        <v>663</v>
      </c>
      <c r="AG49" s="41" t="s">
        <v>654</v>
      </c>
      <c r="AH49" s="137">
        <v>45689</v>
      </c>
      <c r="AI49" s="138">
        <v>225000000</v>
      </c>
      <c r="AJ49" s="755"/>
      <c r="AK49" s="755"/>
      <c r="AL49" s="755"/>
      <c r="AM49" s="393"/>
      <c r="AN49" s="41" t="s">
        <v>726</v>
      </c>
      <c r="AO49" s="41" t="s">
        <v>879</v>
      </c>
      <c r="AP49" s="840"/>
      <c r="AQ49" s="749"/>
      <c r="AR49" s="840"/>
      <c r="AS49" s="749"/>
      <c r="AT49" s="718"/>
      <c r="AU49" s="749"/>
      <c r="AV49" s="718"/>
      <c r="AW49" s="749"/>
      <c r="AX49" s="718"/>
      <c r="AY49" s="721"/>
      <c r="AZ49" s="718"/>
      <c r="BA49" s="721"/>
      <c r="BB49" s="721"/>
      <c r="BC49" s="376"/>
      <c r="BD49" s="376"/>
      <c r="BE49" s="376"/>
      <c r="BF49" s="41" t="s">
        <v>894</v>
      </c>
      <c r="BG49" s="270" t="s">
        <v>895</v>
      </c>
      <c r="BH49" s="580" t="s">
        <v>1748</v>
      </c>
    </row>
    <row r="50" spans="1:60" ht="80.099999999999994" customHeight="1">
      <c r="A50" s="41" t="s">
        <v>218</v>
      </c>
      <c r="B50" s="29" t="s">
        <v>219</v>
      </c>
      <c r="C50" s="41" t="s">
        <v>198</v>
      </c>
      <c r="D50" s="41" t="s">
        <v>234</v>
      </c>
      <c r="E50" s="51" t="s">
        <v>868</v>
      </c>
      <c r="F50" s="47">
        <v>2024130010240</v>
      </c>
      <c r="G50" s="281" t="s">
        <v>869</v>
      </c>
      <c r="H50" s="281" t="s">
        <v>888</v>
      </c>
      <c r="I50" s="29" t="s">
        <v>896</v>
      </c>
      <c r="J50" s="89">
        <v>0.3</v>
      </c>
      <c r="K50" s="165" t="s">
        <v>897</v>
      </c>
      <c r="L50" s="41" t="s">
        <v>644</v>
      </c>
      <c r="M50" s="41" t="s">
        <v>898</v>
      </c>
      <c r="N50" s="41">
        <v>3</v>
      </c>
      <c r="O50" s="185">
        <v>0</v>
      </c>
      <c r="P50" s="428">
        <v>0</v>
      </c>
      <c r="Q50" s="553">
        <v>2</v>
      </c>
      <c r="R50" s="428"/>
      <c r="S50" s="440">
        <f t="shared" si="2"/>
        <v>2</v>
      </c>
      <c r="T50" s="190">
        <f t="shared" si="1"/>
        <v>0.66666666666666663</v>
      </c>
      <c r="U50" s="103">
        <v>45731</v>
      </c>
      <c r="V50" s="103">
        <v>45991</v>
      </c>
      <c r="W50" s="49">
        <v>165</v>
      </c>
      <c r="X50" s="49" t="s">
        <v>671</v>
      </c>
      <c r="Y50" s="49" t="s">
        <v>899</v>
      </c>
      <c r="Z50" s="41" t="s">
        <v>777</v>
      </c>
      <c r="AA50" s="41" t="s">
        <v>671</v>
      </c>
      <c r="AB50" s="41" t="s">
        <v>671</v>
      </c>
      <c r="AC50" s="41" t="s">
        <v>735</v>
      </c>
      <c r="AD50" s="41" t="s">
        <v>671</v>
      </c>
      <c r="AE50" s="136">
        <v>45000000</v>
      </c>
      <c r="AF50" s="41" t="s">
        <v>663</v>
      </c>
      <c r="AG50" s="41" t="s">
        <v>654</v>
      </c>
      <c r="AH50" s="137">
        <v>45689</v>
      </c>
      <c r="AI50" s="136">
        <v>45000000</v>
      </c>
      <c r="AJ50" s="755"/>
      <c r="AK50" s="755"/>
      <c r="AL50" s="755"/>
      <c r="AM50" s="393"/>
      <c r="AN50" s="41" t="s">
        <v>726</v>
      </c>
      <c r="AO50" s="41" t="s">
        <v>671</v>
      </c>
      <c r="AP50" s="840"/>
      <c r="AQ50" s="749"/>
      <c r="AR50" s="840"/>
      <c r="AS50" s="749"/>
      <c r="AT50" s="718"/>
      <c r="AU50" s="749"/>
      <c r="AV50" s="718"/>
      <c r="AW50" s="749"/>
      <c r="AX50" s="718"/>
      <c r="AY50" s="721"/>
      <c r="AZ50" s="718"/>
      <c r="BA50" s="721"/>
      <c r="BB50" s="721"/>
      <c r="BC50" s="376"/>
      <c r="BD50" s="376"/>
      <c r="BE50" s="376"/>
      <c r="BF50" s="41" t="s">
        <v>894</v>
      </c>
      <c r="BG50" s="270" t="s">
        <v>900</v>
      </c>
      <c r="BH50" s="580" t="s">
        <v>1749</v>
      </c>
    </row>
    <row r="51" spans="1:60" ht="80.099999999999994" customHeight="1">
      <c r="A51" s="41" t="s">
        <v>218</v>
      </c>
      <c r="B51" s="29" t="s">
        <v>219</v>
      </c>
      <c r="C51" s="41" t="s">
        <v>198</v>
      </c>
      <c r="D51" s="41" t="s">
        <v>234</v>
      </c>
      <c r="E51" s="51" t="s">
        <v>868</v>
      </c>
      <c r="F51" s="47">
        <v>2024130010240</v>
      </c>
      <c r="G51" s="281" t="s">
        <v>869</v>
      </c>
      <c r="H51" s="281" t="s">
        <v>888</v>
      </c>
      <c r="I51" s="29" t="s">
        <v>896</v>
      </c>
      <c r="J51" s="89"/>
      <c r="K51" s="165" t="s">
        <v>901</v>
      </c>
      <c r="L51" s="41" t="s">
        <v>644</v>
      </c>
      <c r="M51" s="41" t="s">
        <v>898</v>
      </c>
      <c r="N51" s="41">
        <v>15</v>
      </c>
      <c r="O51" s="185">
        <v>0</v>
      </c>
      <c r="P51" s="428">
        <v>0</v>
      </c>
      <c r="Q51" s="553">
        <v>10</v>
      </c>
      <c r="R51" s="428"/>
      <c r="S51" s="440">
        <f t="shared" si="2"/>
        <v>10</v>
      </c>
      <c r="T51" s="190">
        <f t="shared" si="1"/>
        <v>0.66666666666666663</v>
      </c>
      <c r="U51" s="103">
        <v>45782</v>
      </c>
      <c r="V51" s="103">
        <v>45960</v>
      </c>
      <c r="W51" s="49">
        <v>107</v>
      </c>
      <c r="X51" s="49" t="s">
        <v>671</v>
      </c>
      <c r="Y51" s="49" t="s">
        <v>902</v>
      </c>
      <c r="Z51" s="41" t="s">
        <v>777</v>
      </c>
      <c r="AA51" s="41" t="s">
        <v>671</v>
      </c>
      <c r="AB51" s="41" t="s">
        <v>671</v>
      </c>
      <c r="AC51" s="41" t="s">
        <v>735</v>
      </c>
      <c r="AD51" s="41" t="s">
        <v>671</v>
      </c>
      <c r="AE51" s="136">
        <v>0</v>
      </c>
      <c r="AF51" s="41" t="s">
        <v>766</v>
      </c>
      <c r="AG51" s="41" t="s">
        <v>766</v>
      </c>
      <c r="AH51" s="137">
        <v>45689</v>
      </c>
      <c r="AI51" s="136">
        <v>0</v>
      </c>
      <c r="AJ51" s="755"/>
      <c r="AK51" s="755"/>
      <c r="AL51" s="755"/>
      <c r="AM51" s="393"/>
      <c r="AN51" s="41" t="s">
        <v>671</v>
      </c>
      <c r="AO51" s="41" t="s">
        <v>671</v>
      </c>
      <c r="AP51" s="840"/>
      <c r="AQ51" s="749"/>
      <c r="AR51" s="840"/>
      <c r="AS51" s="749"/>
      <c r="AT51" s="718"/>
      <c r="AU51" s="749"/>
      <c r="AV51" s="718"/>
      <c r="AW51" s="749"/>
      <c r="AX51" s="718"/>
      <c r="AY51" s="721"/>
      <c r="AZ51" s="718"/>
      <c r="BA51" s="721"/>
      <c r="BB51" s="721"/>
      <c r="BC51" s="376"/>
      <c r="BD51" s="376"/>
      <c r="BE51" s="376"/>
      <c r="BF51" s="41" t="s">
        <v>894</v>
      </c>
      <c r="BG51" s="270" t="s">
        <v>900</v>
      </c>
      <c r="BH51" s="580" t="s">
        <v>1750</v>
      </c>
    </row>
    <row r="52" spans="1:60" ht="80.099999999999994" customHeight="1">
      <c r="A52" s="41" t="s">
        <v>218</v>
      </c>
      <c r="B52" s="29" t="s">
        <v>219</v>
      </c>
      <c r="C52" s="41" t="s">
        <v>237</v>
      </c>
      <c r="D52" s="41" t="s">
        <v>240</v>
      </c>
      <c r="E52" s="51" t="s">
        <v>868</v>
      </c>
      <c r="F52" s="47">
        <v>2024130010240</v>
      </c>
      <c r="G52" s="281" t="s">
        <v>869</v>
      </c>
      <c r="H52" s="281" t="s">
        <v>903</v>
      </c>
      <c r="I52" s="29" t="s">
        <v>896</v>
      </c>
      <c r="J52" s="89"/>
      <c r="K52" s="165" t="s">
        <v>904</v>
      </c>
      <c r="L52" s="41" t="s">
        <v>644</v>
      </c>
      <c r="M52" s="41" t="s">
        <v>905</v>
      </c>
      <c r="N52" s="41">
        <v>3</v>
      </c>
      <c r="O52" s="185">
        <v>0</v>
      </c>
      <c r="P52" s="428">
        <v>2</v>
      </c>
      <c r="Q52" s="553">
        <v>0</v>
      </c>
      <c r="R52" s="428"/>
      <c r="S52" s="440">
        <f t="shared" si="2"/>
        <v>2</v>
      </c>
      <c r="T52" s="190">
        <f t="shared" si="1"/>
        <v>0.66666666666666663</v>
      </c>
      <c r="U52" s="103">
        <v>45731</v>
      </c>
      <c r="V52" s="103" t="s">
        <v>890</v>
      </c>
      <c r="W52" s="49">
        <v>165</v>
      </c>
      <c r="X52" s="49" t="s">
        <v>671</v>
      </c>
      <c r="Y52" s="49" t="s">
        <v>513</v>
      </c>
      <c r="Z52" s="41" t="s">
        <v>777</v>
      </c>
      <c r="AA52" s="41" t="s">
        <v>906</v>
      </c>
      <c r="AB52" s="41" t="s">
        <v>907</v>
      </c>
      <c r="AC52" s="41" t="s">
        <v>735</v>
      </c>
      <c r="AD52" s="41" t="s">
        <v>671</v>
      </c>
      <c r="AE52" s="136">
        <v>45000000</v>
      </c>
      <c r="AF52" s="41" t="s">
        <v>663</v>
      </c>
      <c r="AG52" s="41" t="s">
        <v>654</v>
      </c>
      <c r="AH52" s="137">
        <v>45689</v>
      </c>
      <c r="AI52" s="136">
        <v>45000000</v>
      </c>
      <c r="AJ52" s="755"/>
      <c r="AK52" s="755"/>
      <c r="AL52" s="755"/>
      <c r="AM52" s="393"/>
      <c r="AN52" s="41" t="s">
        <v>726</v>
      </c>
      <c r="AO52" s="41" t="s">
        <v>671</v>
      </c>
      <c r="AP52" s="840"/>
      <c r="AQ52" s="749"/>
      <c r="AR52" s="840"/>
      <c r="AS52" s="749"/>
      <c r="AT52" s="718"/>
      <c r="AU52" s="749"/>
      <c r="AV52" s="718"/>
      <c r="AW52" s="749"/>
      <c r="AX52" s="718"/>
      <c r="AY52" s="721"/>
      <c r="AZ52" s="718"/>
      <c r="BA52" s="721"/>
      <c r="BB52" s="721"/>
      <c r="BC52" s="376"/>
      <c r="BD52" s="376"/>
      <c r="BE52" s="376"/>
      <c r="BF52" s="41" t="s">
        <v>894</v>
      </c>
      <c r="BG52" s="270" t="s">
        <v>908</v>
      </c>
      <c r="BH52" s="580"/>
    </row>
    <row r="53" spans="1:60" ht="80.099999999999994" customHeight="1">
      <c r="A53" s="41" t="s">
        <v>218</v>
      </c>
      <c r="B53" s="29" t="s">
        <v>219</v>
      </c>
      <c r="C53" s="41" t="s">
        <v>237</v>
      </c>
      <c r="D53" s="41" t="s">
        <v>240</v>
      </c>
      <c r="E53" s="51" t="s">
        <v>868</v>
      </c>
      <c r="F53" s="47">
        <v>2024130010240</v>
      </c>
      <c r="G53" s="281" t="s">
        <v>869</v>
      </c>
      <c r="H53" s="281" t="s">
        <v>909</v>
      </c>
      <c r="I53" s="29" t="s">
        <v>896</v>
      </c>
      <c r="J53" s="89"/>
      <c r="K53" s="165" t="s">
        <v>910</v>
      </c>
      <c r="L53" s="41" t="s">
        <v>644</v>
      </c>
      <c r="M53" s="41" t="s">
        <v>905</v>
      </c>
      <c r="N53" s="41">
        <v>1</v>
      </c>
      <c r="O53" s="185">
        <v>0</v>
      </c>
      <c r="P53" s="428">
        <v>0</v>
      </c>
      <c r="Q53" s="553">
        <v>0</v>
      </c>
      <c r="R53" s="428"/>
      <c r="S53" s="440">
        <f t="shared" si="2"/>
        <v>0</v>
      </c>
      <c r="T53" s="190">
        <f t="shared" si="1"/>
        <v>0</v>
      </c>
      <c r="U53" s="103">
        <v>45852</v>
      </c>
      <c r="V53" s="103">
        <v>45991</v>
      </c>
      <c r="W53" s="49">
        <v>95</v>
      </c>
      <c r="X53" s="49" t="s">
        <v>671</v>
      </c>
      <c r="Y53" s="49" t="s">
        <v>513</v>
      </c>
      <c r="Z53" s="41" t="s">
        <v>777</v>
      </c>
      <c r="AA53" s="41" t="s">
        <v>671</v>
      </c>
      <c r="AB53" s="41" t="s">
        <v>671</v>
      </c>
      <c r="AC53" s="41" t="s">
        <v>735</v>
      </c>
      <c r="AD53" s="41" t="s">
        <v>671</v>
      </c>
      <c r="AE53" s="136">
        <v>45000000</v>
      </c>
      <c r="AF53" s="41" t="s">
        <v>663</v>
      </c>
      <c r="AG53" s="41" t="s">
        <v>654</v>
      </c>
      <c r="AH53" s="137">
        <v>45689</v>
      </c>
      <c r="AI53" s="136">
        <v>45000000</v>
      </c>
      <c r="AJ53" s="755"/>
      <c r="AK53" s="755"/>
      <c r="AL53" s="755"/>
      <c r="AM53" s="393"/>
      <c r="AN53" s="41" t="s">
        <v>726</v>
      </c>
      <c r="AO53" s="41" t="s">
        <v>671</v>
      </c>
      <c r="AP53" s="840"/>
      <c r="AQ53" s="749"/>
      <c r="AR53" s="840"/>
      <c r="AS53" s="749"/>
      <c r="AT53" s="718"/>
      <c r="AU53" s="749"/>
      <c r="AV53" s="718"/>
      <c r="AW53" s="749"/>
      <c r="AX53" s="718"/>
      <c r="AY53" s="721"/>
      <c r="AZ53" s="718"/>
      <c r="BA53" s="721"/>
      <c r="BB53" s="721"/>
      <c r="BC53" s="376"/>
      <c r="BD53" s="376"/>
      <c r="BE53" s="376"/>
      <c r="BF53" s="41" t="s">
        <v>894</v>
      </c>
      <c r="BG53" s="270" t="s">
        <v>671</v>
      </c>
      <c r="BH53" s="580" t="s">
        <v>1751</v>
      </c>
    </row>
    <row r="54" spans="1:60" ht="80.099999999999994" customHeight="1">
      <c r="A54" s="41" t="s">
        <v>218</v>
      </c>
      <c r="B54" s="29" t="s">
        <v>219</v>
      </c>
      <c r="C54" s="41" t="s">
        <v>237</v>
      </c>
      <c r="D54" s="41" t="s">
        <v>240</v>
      </c>
      <c r="E54" s="51" t="s">
        <v>868</v>
      </c>
      <c r="F54" s="47">
        <v>2024130010240</v>
      </c>
      <c r="G54" s="281" t="s">
        <v>869</v>
      </c>
      <c r="H54" s="281" t="s">
        <v>911</v>
      </c>
      <c r="I54" s="29" t="s">
        <v>896</v>
      </c>
      <c r="J54" s="89"/>
      <c r="K54" s="165" t="s">
        <v>912</v>
      </c>
      <c r="L54" s="41" t="s">
        <v>644</v>
      </c>
      <c r="M54" s="41" t="s">
        <v>905</v>
      </c>
      <c r="N54" s="41">
        <v>3</v>
      </c>
      <c r="O54" s="185">
        <v>0</v>
      </c>
      <c r="P54" s="428">
        <v>0</v>
      </c>
      <c r="Q54" s="553">
        <v>2</v>
      </c>
      <c r="R54" s="428"/>
      <c r="S54" s="440">
        <f t="shared" si="2"/>
        <v>2</v>
      </c>
      <c r="T54" s="190">
        <f t="shared" si="1"/>
        <v>0.66666666666666663</v>
      </c>
      <c r="U54" s="103">
        <v>45852</v>
      </c>
      <c r="V54" s="103">
        <v>45991</v>
      </c>
      <c r="W54" s="49">
        <v>95</v>
      </c>
      <c r="X54" s="49" t="s">
        <v>671</v>
      </c>
      <c r="Y54" s="49" t="s">
        <v>513</v>
      </c>
      <c r="Z54" s="41" t="s">
        <v>777</v>
      </c>
      <c r="AA54" s="41" t="s">
        <v>671</v>
      </c>
      <c r="AB54" s="41" t="s">
        <v>671</v>
      </c>
      <c r="AC54" s="41" t="s">
        <v>735</v>
      </c>
      <c r="AD54" s="41" t="s">
        <v>671</v>
      </c>
      <c r="AE54" s="136">
        <v>45000000</v>
      </c>
      <c r="AF54" s="41" t="s">
        <v>663</v>
      </c>
      <c r="AG54" s="41" t="s">
        <v>654</v>
      </c>
      <c r="AH54" s="137">
        <v>45689</v>
      </c>
      <c r="AI54" s="136">
        <v>45000000</v>
      </c>
      <c r="AJ54" s="755"/>
      <c r="AK54" s="755"/>
      <c r="AL54" s="755"/>
      <c r="AM54" s="393"/>
      <c r="AN54" s="41" t="s">
        <v>726</v>
      </c>
      <c r="AO54" s="41" t="s">
        <v>671</v>
      </c>
      <c r="AP54" s="840"/>
      <c r="AQ54" s="749"/>
      <c r="AR54" s="840"/>
      <c r="AS54" s="749"/>
      <c r="AT54" s="718"/>
      <c r="AU54" s="749"/>
      <c r="AV54" s="718"/>
      <c r="AW54" s="749"/>
      <c r="AX54" s="718"/>
      <c r="AY54" s="721"/>
      <c r="AZ54" s="718"/>
      <c r="BA54" s="721"/>
      <c r="BB54" s="721"/>
      <c r="BC54" s="376"/>
      <c r="BD54" s="376"/>
      <c r="BE54" s="376"/>
      <c r="BF54" s="41" t="s">
        <v>894</v>
      </c>
      <c r="BG54" s="270" t="s">
        <v>671</v>
      </c>
      <c r="BH54" s="580" t="s">
        <v>1750</v>
      </c>
    </row>
    <row r="55" spans="1:60" ht="80.099999999999994" customHeight="1">
      <c r="A55" s="41" t="s">
        <v>218</v>
      </c>
      <c r="B55" s="29" t="s">
        <v>219</v>
      </c>
      <c r="C55" s="41" t="s">
        <v>237</v>
      </c>
      <c r="D55" s="41" t="s">
        <v>240</v>
      </c>
      <c r="E55" s="51" t="s">
        <v>868</v>
      </c>
      <c r="F55" s="47">
        <v>2024130010240</v>
      </c>
      <c r="G55" s="281" t="s">
        <v>869</v>
      </c>
      <c r="H55" s="281" t="s">
        <v>911</v>
      </c>
      <c r="I55" s="29" t="s">
        <v>896</v>
      </c>
      <c r="J55" s="89"/>
      <c r="K55" s="165" t="s">
        <v>913</v>
      </c>
      <c r="L55" s="41" t="s">
        <v>644</v>
      </c>
      <c r="M55" s="41" t="s">
        <v>905</v>
      </c>
      <c r="N55" s="41">
        <v>10</v>
      </c>
      <c r="O55" s="185">
        <v>0</v>
      </c>
      <c r="P55" s="428">
        <v>3</v>
      </c>
      <c r="Q55" s="553">
        <v>2</v>
      </c>
      <c r="R55" s="428"/>
      <c r="S55" s="440">
        <f t="shared" si="2"/>
        <v>5</v>
      </c>
      <c r="T55" s="190">
        <f t="shared" si="1"/>
        <v>0.5</v>
      </c>
      <c r="U55" s="103">
        <v>45731</v>
      </c>
      <c r="V55" s="103" t="s">
        <v>890</v>
      </c>
      <c r="W55" s="49">
        <v>165</v>
      </c>
      <c r="X55" s="49" t="s">
        <v>671</v>
      </c>
      <c r="Y55" s="49" t="s">
        <v>513</v>
      </c>
      <c r="Z55" s="41" t="s">
        <v>777</v>
      </c>
      <c r="AA55" s="41" t="s">
        <v>671</v>
      </c>
      <c r="AB55" s="41" t="s">
        <v>671</v>
      </c>
      <c r="AC55" s="41" t="s">
        <v>735</v>
      </c>
      <c r="AD55" s="41" t="s">
        <v>671</v>
      </c>
      <c r="AE55" s="136">
        <v>50000000</v>
      </c>
      <c r="AF55" s="41" t="s">
        <v>663</v>
      </c>
      <c r="AG55" s="41" t="s">
        <v>654</v>
      </c>
      <c r="AH55" s="137">
        <v>45689</v>
      </c>
      <c r="AI55" s="136">
        <v>50000000</v>
      </c>
      <c r="AJ55" s="756"/>
      <c r="AK55" s="756"/>
      <c r="AL55" s="756"/>
      <c r="AM55" s="394"/>
      <c r="AN55" s="41" t="s">
        <v>726</v>
      </c>
      <c r="AO55" s="41" t="s">
        <v>671</v>
      </c>
      <c r="AP55" s="841"/>
      <c r="AQ55" s="750"/>
      <c r="AR55" s="841"/>
      <c r="AS55" s="750"/>
      <c r="AT55" s="719"/>
      <c r="AU55" s="750"/>
      <c r="AV55" s="719"/>
      <c r="AW55" s="750"/>
      <c r="AX55" s="719"/>
      <c r="AY55" s="722"/>
      <c r="AZ55" s="719"/>
      <c r="BA55" s="722"/>
      <c r="BB55" s="722"/>
      <c r="BC55" s="377"/>
      <c r="BD55" s="377"/>
      <c r="BE55" s="377"/>
      <c r="BF55" s="41" t="s">
        <v>894</v>
      </c>
      <c r="BG55" s="270" t="s">
        <v>914</v>
      </c>
      <c r="BH55" s="580" t="s">
        <v>1752</v>
      </c>
    </row>
    <row r="56" spans="1:60" ht="80.099999999999994" customHeight="1">
      <c r="A56" s="771"/>
      <c r="B56" s="772"/>
      <c r="C56" s="772"/>
      <c r="D56" s="773"/>
      <c r="E56" s="768" t="s">
        <v>915</v>
      </c>
      <c r="F56" s="769"/>
      <c r="G56" s="769"/>
      <c r="H56" s="769"/>
      <c r="I56" s="769"/>
      <c r="J56" s="769"/>
      <c r="K56" s="769"/>
      <c r="L56" s="769"/>
      <c r="M56" s="769"/>
      <c r="N56" s="769"/>
      <c r="O56" s="770"/>
      <c r="P56" s="371"/>
      <c r="Q56" s="371"/>
      <c r="R56" s="371"/>
      <c r="S56" s="371"/>
      <c r="T56" s="438">
        <f>AVERAGE(T47:T55)</f>
        <v>0.5910185185185185</v>
      </c>
      <c r="U56" s="103"/>
      <c r="V56" s="103"/>
      <c r="W56" s="49"/>
      <c r="X56" s="49"/>
      <c r="Y56" s="49"/>
      <c r="Z56" s="41"/>
      <c r="AA56" s="41"/>
      <c r="AB56" s="41"/>
      <c r="AC56" s="41"/>
      <c r="AD56" s="41"/>
      <c r="AE56" s="136"/>
      <c r="AF56" s="41"/>
      <c r="AG56" s="41"/>
      <c r="AH56" s="137"/>
      <c r="AI56" s="136"/>
      <c r="AJ56" s="136"/>
      <c r="AK56" s="393"/>
      <c r="AL56" s="393"/>
      <c r="AM56" s="393"/>
      <c r="AN56" s="41"/>
      <c r="AO56" s="46"/>
      <c r="AP56" s="469">
        <f>+AP47</f>
        <v>3562931436.1700001</v>
      </c>
      <c r="AQ56" s="508"/>
      <c r="AR56" s="509"/>
      <c r="AS56" s="510"/>
      <c r="AT56" s="481">
        <f>+AT47</f>
        <v>4506334206.4400005</v>
      </c>
      <c r="AU56" s="510"/>
      <c r="AV56" s="510"/>
      <c r="AW56" s="510"/>
      <c r="AX56" s="201"/>
      <c r="AY56" s="201"/>
      <c r="AZ56" s="201"/>
      <c r="BA56" s="201"/>
      <c r="BB56" s="201"/>
      <c r="BC56" s="201"/>
      <c r="BD56" s="201"/>
      <c r="BE56" s="201"/>
      <c r="BF56" s="41"/>
      <c r="BG56" s="279"/>
      <c r="BH56" s="582"/>
    </row>
    <row r="57" spans="1:60" ht="80.099999999999994" customHeight="1">
      <c r="A57" s="41" t="s">
        <v>218</v>
      </c>
      <c r="B57" s="29" t="s">
        <v>219</v>
      </c>
      <c r="C57" s="41" t="s">
        <v>266</v>
      </c>
      <c r="D57" s="29" t="s">
        <v>222</v>
      </c>
      <c r="E57" s="75" t="s">
        <v>916</v>
      </c>
      <c r="F57" s="47">
        <v>2024130010241</v>
      </c>
      <c r="G57" s="44" t="s">
        <v>917</v>
      </c>
      <c r="H57" s="41" t="s">
        <v>918</v>
      </c>
      <c r="I57" s="41" t="s">
        <v>919</v>
      </c>
      <c r="J57" s="89">
        <v>1</v>
      </c>
      <c r="K57" s="41" t="s">
        <v>920</v>
      </c>
      <c r="L57" s="41" t="s">
        <v>644</v>
      </c>
      <c r="M57" s="41" t="s">
        <v>921</v>
      </c>
      <c r="N57" s="41">
        <v>107</v>
      </c>
      <c r="O57" s="421">
        <v>107</v>
      </c>
      <c r="P57" s="422">
        <v>107</v>
      </c>
      <c r="Q57" s="555">
        <v>107</v>
      </c>
      <c r="R57" s="422"/>
      <c r="S57" s="440">
        <f>+P57</f>
        <v>107</v>
      </c>
      <c r="T57" s="190">
        <f t="shared" si="1"/>
        <v>1</v>
      </c>
      <c r="U57" s="103">
        <v>45658</v>
      </c>
      <c r="V57" s="103">
        <v>46022</v>
      </c>
      <c r="W57" s="49">
        <v>365</v>
      </c>
      <c r="X57" s="49">
        <v>107</v>
      </c>
      <c r="Y57" s="49" t="s">
        <v>721</v>
      </c>
      <c r="Z57" s="41" t="s">
        <v>922</v>
      </c>
      <c r="AA57" s="41" t="s">
        <v>923</v>
      </c>
      <c r="AB57" s="41" t="s">
        <v>924</v>
      </c>
      <c r="AC57" s="41" t="s">
        <v>651</v>
      </c>
      <c r="AD57" s="41" t="s">
        <v>925</v>
      </c>
      <c r="AE57" s="153">
        <v>33602688911.560001</v>
      </c>
      <c r="AF57" s="41" t="s">
        <v>926</v>
      </c>
      <c r="AG57" s="41" t="s">
        <v>927</v>
      </c>
      <c r="AH57" s="110">
        <v>45658</v>
      </c>
      <c r="AI57" s="107">
        <v>33602688911.560001</v>
      </c>
      <c r="AJ57" s="754">
        <v>84876435095</v>
      </c>
      <c r="AK57" s="754">
        <v>86983643901</v>
      </c>
      <c r="AL57" s="754">
        <v>114235265073</v>
      </c>
      <c r="AM57" s="392"/>
      <c r="AN57" s="41" t="s">
        <v>927</v>
      </c>
      <c r="AO57" s="41" t="s">
        <v>928</v>
      </c>
      <c r="AP57" s="836">
        <v>59265674942.220001</v>
      </c>
      <c r="AQ57" s="748">
        <f>AP57/AJ57</f>
        <v>0.69825829602628176</v>
      </c>
      <c r="AR57" s="836">
        <v>10994721999</v>
      </c>
      <c r="AS57" s="748">
        <f>AR57/AK57</f>
        <v>0.12639987825198021</v>
      </c>
      <c r="AT57" s="717">
        <v>64965213017.220001</v>
      </c>
      <c r="AU57" s="748">
        <f>AT57/AK57</f>
        <v>0.74686699825038183</v>
      </c>
      <c r="AV57" s="717">
        <v>43809873797.010002</v>
      </c>
      <c r="AW57" s="748">
        <f>AV57/AK57</f>
        <v>0.50365645576853491</v>
      </c>
      <c r="AX57" s="717">
        <v>95778411529.899994</v>
      </c>
      <c r="AY57" s="720">
        <f>AX57/AL57</f>
        <v>0.83843121008818522</v>
      </c>
      <c r="AZ57" s="717">
        <v>81734559760.979996</v>
      </c>
      <c r="BA57" s="720">
        <f>AZ57/AL57</f>
        <v>0.71549323852620283</v>
      </c>
      <c r="BB57" s="375"/>
      <c r="BC57" s="375"/>
      <c r="BD57" s="375"/>
      <c r="BE57" s="375"/>
      <c r="BF57" s="41" t="s">
        <v>929</v>
      </c>
      <c r="BG57" s="267" t="s">
        <v>930</v>
      </c>
      <c r="BH57" s="583" t="s">
        <v>1753</v>
      </c>
    </row>
    <row r="58" spans="1:60" ht="80.099999999999994" customHeight="1">
      <c r="A58" s="41" t="s">
        <v>218</v>
      </c>
      <c r="B58" s="29" t="s">
        <v>219</v>
      </c>
      <c r="C58" s="41" t="s">
        <v>266</v>
      </c>
      <c r="D58" s="29" t="s">
        <v>222</v>
      </c>
      <c r="E58" s="75" t="s">
        <v>916</v>
      </c>
      <c r="F58" s="47">
        <v>2024130010241</v>
      </c>
      <c r="G58" s="44" t="s">
        <v>931</v>
      </c>
      <c r="H58" s="41" t="s">
        <v>918</v>
      </c>
      <c r="I58" s="41" t="s">
        <v>919</v>
      </c>
      <c r="J58" s="89"/>
      <c r="K58" s="41" t="s">
        <v>932</v>
      </c>
      <c r="L58" s="41" t="s">
        <v>644</v>
      </c>
      <c r="M58" s="41" t="s">
        <v>921</v>
      </c>
      <c r="N58" s="41">
        <v>107</v>
      </c>
      <c r="O58" s="421">
        <v>107</v>
      </c>
      <c r="P58" s="422">
        <v>107</v>
      </c>
      <c r="Q58" s="555">
        <v>107</v>
      </c>
      <c r="R58" s="422"/>
      <c r="S58" s="440">
        <f>+P58</f>
        <v>107</v>
      </c>
      <c r="T58" s="190">
        <f t="shared" si="1"/>
        <v>1</v>
      </c>
      <c r="U58" s="103">
        <v>45658</v>
      </c>
      <c r="V58" s="103">
        <v>46022</v>
      </c>
      <c r="W58" s="49">
        <v>365</v>
      </c>
      <c r="X58" s="49">
        <v>107</v>
      </c>
      <c r="Y58" s="49" t="s">
        <v>721</v>
      </c>
      <c r="Z58" s="41" t="s">
        <v>922</v>
      </c>
      <c r="AA58" s="41" t="s">
        <v>923</v>
      </c>
      <c r="AB58" s="41" t="s">
        <v>924</v>
      </c>
      <c r="AC58" s="41" t="s">
        <v>651</v>
      </c>
      <c r="AD58" s="41" t="s">
        <v>933</v>
      </c>
      <c r="AE58" s="107">
        <v>23722941189.509998</v>
      </c>
      <c r="AF58" s="41" t="s">
        <v>934</v>
      </c>
      <c r="AG58" s="41" t="s">
        <v>927</v>
      </c>
      <c r="AH58" s="110">
        <v>45658</v>
      </c>
      <c r="AI58" s="107">
        <v>23722941189.509998</v>
      </c>
      <c r="AJ58" s="755"/>
      <c r="AK58" s="755"/>
      <c r="AL58" s="755"/>
      <c r="AM58" s="393"/>
      <c r="AN58" s="41" t="s">
        <v>927</v>
      </c>
      <c r="AO58" s="41" t="s">
        <v>928</v>
      </c>
      <c r="AP58" s="837"/>
      <c r="AQ58" s="749"/>
      <c r="AR58" s="837"/>
      <c r="AS58" s="749"/>
      <c r="AT58" s="718"/>
      <c r="AU58" s="749"/>
      <c r="AV58" s="718"/>
      <c r="AW58" s="749"/>
      <c r="AX58" s="718"/>
      <c r="AY58" s="721"/>
      <c r="AZ58" s="718"/>
      <c r="BA58" s="721"/>
      <c r="BB58" s="376"/>
      <c r="BC58" s="376"/>
      <c r="BD58" s="376"/>
      <c r="BE58" s="376"/>
      <c r="BF58" s="41" t="s">
        <v>935</v>
      </c>
      <c r="BG58" s="271" t="s">
        <v>936</v>
      </c>
      <c r="BH58" s="579" t="s">
        <v>1754</v>
      </c>
    </row>
    <row r="59" spans="1:60" ht="80.099999999999994" customHeight="1">
      <c r="A59" s="41" t="s">
        <v>218</v>
      </c>
      <c r="B59" s="29" t="s">
        <v>219</v>
      </c>
      <c r="C59" s="41" t="s">
        <v>266</v>
      </c>
      <c r="D59" s="29" t="s">
        <v>222</v>
      </c>
      <c r="E59" s="75" t="s">
        <v>916</v>
      </c>
      <c r="F59" s="47">
        <v>2024130010241</v>
      </c>
      <c r="G59" s="44" t="s">
        <v>917</v>
      </c>
      <c r="H59" s="41" t="s">
        <v>918</v>
      </c>
      <c r="I59" s="41" t="s">
        <v>919</v>
      </c>
      <c r="J59" s="89"/>
      <c r="K59" s="41" t="s">
        <v>937</v>
      </c>
      <c r="L59" s="41" t="s">
        <v>644</v>
      </c>
      <c r="M59" s="41" t="s">
        <v>921</v>
      </c>
      <c r="N59" s="41">
        <v>107</v>
      </c>
      <c r="O59" s="421">
        <v>107</v>
      </c>
      <c r="P59" s="422">
        <v>107</v>
      </c>
      <c r="Q59" s="555">
        <v>107</v>
      </c>
      <c r="R59" s="422"/>
      <c r="S59" s="440">
        <f>+P59</f>
        <v>107</v>
      </c>
      <c r="T59" s="190">
        <f t="shared" si="1"/>
        <v>1</v>
      </c>
      <c r="U59" s="103">
        <v>45658</v>
      </c>
      <c r="V59" s="103">
        <v>46022</v>
      </c>
      <c r="W59" s="49">
        <v>365</v>
      </c>
      <c r="X59" s="49">
        <v>107</v>
      </c>
      <c r="Y59" s="49" t="s">
        <v>721</v>
      </c>
      <c r="Z59" s="41" t="s">
        <v>922</v>
      </c>
      <c r="AA59" s="41" t="s">
        <v>923</v>
      </c>
      <c r="AB59" s="41" t="s">
        <v>924</v>
      </c>
      <c r="AC59" s="41" t="s">
        <v>735</v>
      </c>
      <c r="AD59" s="41" t="s">
        <v>938</v>
      </c>
      <c r="AE59" s="120">
        <v>7934664477.25</v>
      </c>
      <c r="AF59" s="41" t="s">
        <v>513</v>
      </c>
      <c r="AG59" s="41" t="s">
        <v>939</v>
      </c>
      <c r="AH59" s="110">
        <v>45658</v>
      </c>
      <c r="AI59" s="107">
        <v>7934664477.25</v>
      </c>
      <c r="AJ59" s="755"/>
      <c r="AK59" s="755"/>
      <c r="AL59" s="755"/>
      <c r="AM59" s="393"/>
      <c r="AN59" s="41" t="s">
        <v>939</v>
      </c>
      <c r="AO59" s="41" t="s">
        <v>940</v>
      </c>
      <c r="AP59" s="837"/>
      <c r="AQ59" s="749"/>
      <c r="AR59" s="837"/>
      <c r="AS59" s="749"/>
      <c r="AT59" s="718"/>
      <c r="AU59" s="749"/>
      <c r="AV59" s="718"/>
      <c r="AW59" s="749"/>
      <c r="AX59" s="718"/>
      <c r="AY59" s="721"/>
      <c r="AZ59" s="718"/>
      <c r="BA59" s="721"/>
      <c r="BB59" s="376"/>
      <c r="BC59" s="376"/>
      <c r="BD59" s="376"/>
      <c r="BE59" s="376"/>
      <c r="BF59" s="41" t="s">
        <v>941</v>
      </c>
      <c r="BG59" s="271" t="s">
        <v>942</v>
      </c>
      <c r="BH59" s="579" t="s">
        <v>942</v>
      </c>
    </row>
    <row r="60" spans="1:60" ht="80.099999999999994" customHeight="1">
      <c r="A60" s="41" t="s">
        <v>218</v>
      </c>
      <c r="B60" s="29" t="s">
        <v>219</v>
      </c>
      <c r="C60" s="41" t="s">
        <v>266</v>
      </c>
      <c r="D60" s="29" t="s">
        <v>222</v>
      </c>
      <c r="E60" s="75" t="s">
        <v>916</v>
      </c>
      <c r="F60" s="47">
        <v>2024130010241</v>
      </c>
      <c r="G60" s="44" t="s">
        <v>917</v>
      </c>
      <c r="H60" s="41" t="s">
        <v>918</v>
      </c>
      <c r="I60" s="41" t="s">
        <v>919</v>
      </c>
      <c r="J60" s="89"/>
      <c r="K60" s="41" t="s">
        <v>943</v>
      </c>
      <c r="L60" s="41" t="s">
        <v>644</v>
      </c>
      <c r="M60" s="41" t="s">
        <v>921</v>
      </c>
      <c r="N60" s="261">
        <v>87</v>
      </c>
      <c r="O60" s="421">
        <v>21</v>
      </c>
      <c r="P60" s="422">
        <v>25</v>
      </c>
      <c r="Q60" s="555">
        <v>30</v>
      </c>
      <c r="R60" s="422"/>
      <c r="S60" s="440">
        <f t="shared" si="2"/>
        <v>76</v>
      </c>
      <c r="T60" s="190">
        <f t="shared" si="1"/>
        <v>0.87356321839080464</v>
      </c>
      <c r="U60" s="103">
        <v>45658</v>
      </c>
      <c r="V60" s="103">
        <v>46022</v>
      </c>
      <c r="W60" s="49">
        <v>365</v>
      </c>
      <c r="X60" s="49">
        <v>107</v>
      </c>
      <c r="Y60" s="49" t="s">
        <v>721</v>
      </c>
      <c r="Z60" s="41" t="s">
        <v>922</v>
      </c>
      <c r="AA60" s="41" t="s">
        <v>923</v>
      </c>
      <c r="AB60" s="41" t="s">
        <v>924</v>
      </c>
      <c r="AC60" s="41" t="s">
        <v>735</v>
      </c>
      <c r="AD60" s="41" t="s">
        <v>944</v>
      </c>
      <c r="AE60" s="120">
        <v>2210194752.8000002</v>
      </c>
      <c r="AF60" s="41" t="s">
        <v>513</v>
      </c>
      <c r="AG60" s="41" t="s">
        <v>939</v>
      </c>
      <c r="AH60" s="110">
        <v>45658</v>
      </c>
      <c r="AI60" s="107">
        <v>2210194752.8000002</v>
      </c>
      <c r="AJ60" s="755"/>
      <c r="AK60" s="755"/>
      <c r="AL60" s="755"/>
      <c r="AM60" s="393"/>
      <c r="AN60" s="41" t="s">
        <v>939</v>
      </c>
      <c r="AO60" s="41" t="s">
        <v>945</v>
      </c>
      <c r="AP60" s="837"/>
      <c r="AQ60" s="749"/>
      <c r="AR60" s="837"/>
      <c r="AS60" s="749"/>
      <c r="AT60" s="718"/>
      <c r="AU60" s="749"/>
      <c r="AV60" s="718"/>
      <c r="AW60" s="749"/>
      <c r="AX60" s="718"/>
      <c r="AY60" s="721"/>
      <c r="AZ60" s="718"/>
      <c r="BA60" s="721"/>
      <c r="BB60" s="376"/>
      <c r="BC60" s="376"/>
      <c r="BD60" s="376"/>
      <c r="BE60" s="376"/>
      <c r="BF60" s="41" t="s">
        <v>946</v>
      </c>
      <c r="BG60" s="268" t="s">
        <v>947</v>
      </c>
      <c r="BH60" s="576" t="s">
        <v>947</v>
      </c>
    </row>
    <row r="61" spans="1:60" ht="80.099999999999994" customHeight="1">
      <c r="A61" s="41" t="s">
        <v>218</v>
      </c>
      <c r="B61" s="29" t="s">
        <v>219</v>
      </c>
      <c r="C61" s="41" t="s">
        <v>266</v>
      </c>
      <c r="D61" s="29" t="s">
        <v>222</v>
      </c>
      <c r="E61" s="75" t="s">
        <v>916</v>
      </c>
      <c r="F61" s="47">
        <v>2024130010241</v>
      </c>
      <c r="G61" s="44" t="s">
        <v>917</v>
      </c>
      <c r="H61" s="41" t="s">
        <v>918</v>
      </c>
      <c r="I61" s="41" t="s">
        <v>919</v>
      </c>
      <c r="J61" s="89"/>
      <c r="K61" s="222" t="s">
        <v>948</v>
      </c>
      <c r="L61" s="41" t="s">
        <v>644</v>
      </c>
      <c r="M61" s="41" t="s">
        <v>921</v>
      </c>
      <c r="N61" s="41">
        <v>1</v>
      </c>
      <c r="O61" s="421"/>
      <c r="P61" s="422">
        <v>1</v>
      </c>
      <c r="Q61" s="555">
        <v>1</v>
      </c>
      <c r="R61" s="422"/>
      <c r="S61" s="440">
        <f t="shared" si="2"/>
        <v>2</v>
      </c>
      <c r="T61" s="190">
        <v>1</v>
      </c>
      <c r="U61" s="103">
        <v>45748</v>
      </c>
      <c r="V61" s="103">
        <v>46022</v>
      </c>
      <c r="W61" s="49">
        <v>365</v>
      </c>
      <c r="X61" s="49">
        <v>107</v>
      </c>
      <c r="Y61" s="49" t="s">
        <v>721</v>
      </c>
      <c r="Z61" s="41" t="s">
        <v>922</v>
      </c>
      <c r="AA61" s="41" t="s">
        <v>923</v>
      </c>
      <c r="AB61" s="41" t="s">
        <v>924</v>
      </c>
      <c r="AC61" s="41" t="s">
        <v>735</v>
      </c>
      <c r="AD61" s="41" t="s">
        <v>944</v>
      </c>
      <c r="AE61" s="120"/>
      <c r="AF61" s="41"/>
      <c r="AG61" s="41"/>
      <c r="AH61" s="110"/>
      <c r="AI61" s="107"/>
      <c r="AJ61" s="755"/>
      <c r="AK61" s="755"/>
      <c r="AL61" s="755"/>
      <c r="AM61" s="393"/>
      <c r="AN61" s="41"/>
      <c r="AO61" s="41"/>
      <c r="AP61" s="837"/>
      <c r="AQ61" s="749"/>
      <c r="AR61" s="837"/>
      <c r="AS61" s="749"/>
      <c r="AT61" s="718"/>
      <c r="AU61" s="749"/>
      <c r="AV61" s="718"/>
      <c r="AW61" s="749"/>
      <c r="AX61" s="718"/>
      <c r="AY61" s="721"/>
      <c r="AZ61" s="718"/>
      <c r="BA61" s="721"/>
      <c r="BB61" s="376"/>
      <c r="BC61" s="376"/>
      <c r="BD61" s="376"/>
      <c r="BE61" s="376"/>
      <c r="BF61" s="41"/>
      <c r="BG61" s="267"/>
      <c r="BH61" s="584"/>
    </row>
    <row r="62" spans="1:60" ht="80.099999999999994" customHeight="1">
      <c r="A62" s="41" t="s">
        <v>218</v>
      </c>
      <c r="B62" s="29" t="s">
        <v>219</v>
      </c>
      <c r="C62" s="41" t="s">
        <v>266</v>
      </c>
      <c r="D62" s="29" t="s">
        <v>222</v>
      </c>
      <c r="E62" s="75" t="s">
        <v>916</v>
      </c>
      <c r="F62" s="47">
        <v>2024130010241</v>
      </c>
      <c r="G62" s="44" t="s">
        <v>917</v>
      </c>
      <c r="H62" s="41" t="s">
        <v>918</v>
      </c>
      <c r="I62" s="41" t="s">
        <v>919</v>
      </c>
      <c r="J62" s="89"/>
      <c r="K62" s="41" t="s">
        <v>949</v>
      </c>
      <c r="L62" s="41" t="s">
        <v>644</v>
      </c>
      <c r="M62" s="41" t="s">
        <v>921</v>
      </c>
      <c r="N62" s="41">
        <v>1</v>
      </c>
      <c r="O62" s="421">
        <v>0</v>
      </c>
      <c r="P62" s="422">
        <v>0</v>
      </c>
      <c r="Q62" s="555">
        <v>0</v>
      </c>
      <c r="R62" s="422"/>
      <c r="S62" s="440">
        <f t="shared" si="2"/>
        <v>0</v>
      </c>
      <c r="T62" s="190">
        <f t="shared" si="1"/>
        <v>0</v>
      </c>
      <c r="U62" s="103" t="s">
        <v>513</v>
      </c>
      <c r="V62" s="103" t="s">
        <v>513</v>
      </c>
      <c r="W62" s="49" t="s">
        <v>513</v>
      </c>
      <c r="X62" s="49" t="s">
        <v>513</v>
      </c>
      <c r="Y62" s="49" t="s">
        <v>513</v>
      </c>
      <c r="Z62" s="41" t="s">
        <v>922</v>
      </c>
      <c r="AA62" s="41" t="s">
        <v>923</v>
      </c>
      <c r="AB62" s="41" t="s">
        <v>924</v>
      </c>
      <c r="AC62" s="41" t="s">
        <v>651</v>
      </c>
      <c r="AD62" s="41" t="s">
        <v>950</v>
      </c>
      <c r="AE62" s="41">
        <v>0</v>
      </c>
      <c r="AF62" s="41" t="s">
        <v>934</v>
      </c>
      <c r="AG62" s="41" t="s">
        <v>927</v>
      </c>
      <c r="AH62" s="41" t="s">
        <v>513</v>
      </c>
      <c r="AI62" s="107">
        <v>0</v>
      </c>
      <c r="AJ62" s="755"/>
      <c r="AK62" s="755"/>
      <c r="AL62" s="755"/>
      <c r="AM62" s="393"/>
      <c r="AN62" s="41" t="s">
        <v>927</v>
      </c>
      <c r="AO62" s="41" t="s">
        <v>928</v>
      </c>
      <c r="AP62" s="837"/>
      <c r="AQ62" s="749"/>
      <c r="AR62" s="837"/>
      <c r="AS62" s="749"/>
      <c r="AT62" s="718"/>
      <c r="AU62" s="749"/>
      <c r="AV62" s="718"/>
      <c r="AW62" s="749"/>
      <c r="AX62" s="718"/>
      <c r="AY62" s="721"/>
      <c r="AZ62" s="718"/>
      <c r="BA62" s="721"/>
      <c r="BB62" s="376"/>
      <c r="BC62" s="376"/>
      <c r="BD62" s="376"/>
      <c r="BE62" s="376"/>
      <c r="BF62" s="41"/>
      <c r="BG62" s="267" t="s">
        <v>951</v>
      </c>
      <c r="BH62" s="583" t="s">
        <v>951</v>
      </c>
    </row>
    <row r="63" spans="1:60" ht="80.099999999999994" customHeight="1">
      <c r="A63" s="41" t="s">
        <v>218</v>
      </c>
      <c r="B63" s="29" t="s">
        <v>219</v>
      </c>
      <c r="C63" s="41" t="s">
        <v>266</v>
      </c>
      <c r="D63" s="29" t="s">
        <v>222</v>
      </c>
      <c r="E63" s="75" t="s">
        <v>916</v>
      </c>
      <c r="F63" s="47">
        <v>2024130010241</v>
      </c>
      <c r="G63" s="44" t="s">
        <v>917</v>
      </c>
      <c r="H63" s="41" t="s">
        <v>918</v>
      </c>
      <c r="I63" s="41" t="s">
        <v>919</v>
      </c>
      <c r="J63" s="89"/>
      <c r="K63" s="41" t="s">
        <v>952</v>
      </c>
      <c r="L63" s="41" t="s">
        <v>644</v>
      </c>
      <c r="M63" s="41" t="s">
        <v>921</v>
      </c>
      <c r="N63" s="41">
        <v>1</v>
      </c>
      <c r="O63" s="421">
        <v>0</v>
      </c>
      <c r="P63" s="422">
        <v>0</v>
      </c>
      <c r="Q63" s="555">
        <v>0</v>
      </c>
      <c r="R63" s="422"/>
      <c r="S63" s="440">
        <f t="shared" si="2"/>
        <v>0</v>
      </c>
      <c r="T63" s="190">
        <f t="shared" si="1"/>
        <v>0</v>
      </c>
      <c r="U63" s="103" t="s">
        <v>513</v>
      </c>
      <c r="V63" s="103" t="s">
        <v>513</v>
      </c>
      <c r="W63" s="49" t="s">
        <v>513</v>
      </c>
      <c r="X63" s="49" t="s">
        <v>513</v>
      </c>
      <c r="Y63" s="49" t="s">
        <v>513</v>
      </c>
      <c r="Z63" s="41" t="s">
        <v>922</v>
      </c>
      <c r="AA63" s="41" t="s">
        <v>923</v>
      </c>
      <c r="AB63" s="41" t="s">
        <v>924</v>
      </c>
      <c r="AC63" s="41" t="s">
        <v>735</v>
      </c>
      <c r="AD63" s="41" t="s">
        <v>953</v>
      </c>
      <c r="AE63" s="41">
        <v>0</v>
      </c>
      <c r="AF63" s="41" t="s">
        <v>513</v>
      </c>
      <c r="AG63" s="41" t="s">
        <v>927</v>
      </c>
      <c r="AH63" s="41" t="s">
        <v>513</v>
      </c>
      <c r="AI63" s="41">
        <v>0</v>
      </c>
      <c r="AJ63" s="755"/>
      <c r="AK63" s="755"/>
      <c r="AL63" s="755"/>
      <c r="AM63" s="393"/>
      <c r="AN63" s="41" t="s">
        <v>927</v>
      </c>
      <c r="AO63" s="41" t="s">
        <v>928</v>
      </c>
      <c r="AP63" s="837"/>
      <c r="AQ63" s="749"/>
      <c r="AR63" s="837"/>
      <c r="AS63" s="749"/>
      <c r="AT63" s="718"/>
      <c r="AU63" s="749"/>
      <c r="AV63" s="718"/>
      <c r="AW63" s="749"/>
      <c r="AX63" s="718"/>
      <c r="AY63" s="721"/>
      <c r="AZ63" s="718"/>
      <c r="BA63" s="721"/>
      <c r="BB63" s="376"/>
      <c r="BC63" s="376"/>
      <c r="BD63" s="376"/>
      <c r="BE63" s="376"/>
      <c r="BF63" s="41"/>
      <c r="BG63" s="268" t="s">
        <v>954</v>
      </c>
      <c r="BH63" s="576" t="s">
        <v>954</v>
      </c>
    </row>
    <row r="64" spans="1:60" ht="80.099999999999994" customHeight="1">
      <c r="A64" s="41" t="s">
        <v>218</v>
      </c>
      <c r="B64" s="29" t="s">
        <v>219</v>
      </c>
      <c r="C64" s="41" t="s">
        <v>266</v>
      </c>
      <c r="D64" s="29" t="s">
        <v>222</v>
      </c>
      <c r="E64" s="75" t="s">
        <v>916</v>
      </c>
      <c r="F64" s="47">
        <v>2024130010241</v>
      </c>
      <c r="G64" s="44" t="s">
        <v>917</v>
      </c>
      <c r="H64" s="41" t="s">
        <v>918</v>
      </c>
      <c r="I64" s="41" t="s">
        <v>919</v>
      </c>
      <c r="J64" s="89"/>
      <c r="K64" s="41" t="s">
        <v>955</v>
      </c>
      <c r="L64" s="41" t="s">
        <v>644</v>
      </c>
      <c r="M64" s="41" t="s">
        <v>921</v>
      </c>
      <c r="N64" s="41">
        <v>1</v>
      </c>
      <c r="O64" s="421">
        <v>0</v>
      </c>
      <c r="P64" s="422">
        <v>0</v>
      </c>
      <c r="Q64" s="555">
        <v>0</v>
      </c>
      <c r="R64" s="422"/>
      <c r="S64" s="440">
        <f t="shared" si="2"/>
        <v>0</v>
      </c>
      <c r="T64" s="190">
        <f t="shared" si="1"/>
        <v>0</v>
      </c>
      <c r="U64" s="103" t="s">
        <v>513</v>
      </c>
      <c r="V64" s="103" t="s">
        <v>513</v>
      </c>
      <c r="W64" s="49" t="s">
        <v>513</v>
      </c>
      <c r="X64" s="49" t="s">
        <v>513</v>
      </c>
      <c r="Y64" s="49" t="s">
        <v>513</v>
      </c>
      <c r="Z64" s="41" t="s">
        <v>922</v>
      </c>
      <c r="AA64" s="41" t="s">
        <v>923</v>
      </c>
      <c r="AB64" s="41" t="s">
        <v>924</v>
      </c>
      <c r="AC64" s="41" t="s">
        <v>735</v>
      </c>
      <c r="AD64" s="41" t="s">
        <v>956</v>
      </c>
      <c r="AE64" s="41">
        <v>0</v>
      </c>
      <c r="AF64" s="41" t="s">
        <v>513</v>
      </c>
      <c r="AG64" s="41" t="s">
        <v>927</v>
      </c>
      <c r="AH64" s="41" t="s">
        <v>513</v>
      </c>
      <c r="AI64" s="41">
        <v>0</v>
      </c>
      <c r="AJ64" s="755"/>
      <c r="AK64" s="755"/>
      <c r="AL64" s="755"/>
      <c r="AM64" s="393"/>
      <c r="AN64" s="41" t="s">
        <v>927</v>
      </c>
      <c r="AO64" s="41" t="s">
        <v>928</v>
      </c>
      <c r="AP64" s="837"/>
      <c r="AQ64" s="749"/>
      <c r="AR64" s="837"/>
      <c r="AS64" s="749"/>
      <c r="AT64" s="718"/>
      <c r="AU64" s="749"/>
      <c r="AV64" s="718"/>
      <c r="AW64" s="749"/>
      <c r="AX64" s="718"/>
      <c r="AY64" s="721"/>
      <c r="AZ64" s="718"/>
      <c r="BA64" s="721"/>
      <c r="BB64" s="376"/>
      <c r="BC64" s="376"/>
      <c r="BD64" s="376"/>
      <c r="BE64" s="376"/>
      <c r="BF64" s="41"/>
      <c r="BG64" s="267" t="s">
        <v>957</v>
      </c>
      <c r="BH64" s="583" t="s">
        <v>957</v>
      </c>
    </row>
    <row r="65" spans="1:60" ht="80.099999999999994" customHeight="1">
      <c r="A65" s="41" t="s">
        <v>218</v>
      </c>
      <c r="B65" s="29" t="s">
        <v>219</v>
      </c>
      <c r="C65" s="41" t="s">
        <v>266</v>
      </c>
      <c r="D65" s="29" t="s">
        <v>222</v>
      </c>
      <c r="E65" s="75" t="s">
        <v>916</v>
      </c>
      <c r="F65" s="47">
        <v>2024130010241</v>
      </c>
      <c r="G65" s="44" t="s">
        <v>917</v>
      </c>
      <c r="H65" s="41" t="s">
        <v>918</v>
      </c>
      <c r="I65" s="41" t="s">
        <v>919</v>
      </c>
      <c r="J65" s="89"/>
      <c r="K65" s="41" t="s">
        <v>958</v>
      </c>
      <c r="L65" s="41" t="s">
        <v>644</v>
      </c>
      <c r="M65" s="41" t="s">
        <v>921</v>
      </c>
      <c r="N65" s="41">
        <v>6</v>
      </c>
      <c r="O65" s="421">
        <v>0</v>
      </c>
      <c r="P65" s="422">
        <v>6</v>
      </c>
      <c r="Q65" s="555">
        <v>6</v>
      </c>
      <c r="R65" s="422"/>
      <c r="S65" s="440">
        <f t="shared" si="2"/>
        <v>12</v>
      </c>
      <c r="T65" s="190">
        <v>1</v>
      </c>
      <c r="U65" s="103" t="s">
        <v>513</v>
      </c>
      <c r="V65" s="103" t="s">
        <v>513</v>
      </c>
      <c r="W65" s="49" t="s">
        <v>513</v>
      </c>
      <c r="X65" s="49" t="s">
        <v>513</v>
      </c>
      <c r="Y65" s="49" t="s">
        <v>513</v>
      </c>
      <c r="Z65" s="41" t="s">
        <v>922</v>
      </c>
      <c r="AA65" s="41" t="s">
        <v>923</v>
      </c>
      <c r="AB65" s="41" t="s">
        <v>924</v>
      </c>
      <c r="AC65" s="41" t="s">
        <v>651</v>
      </c>
      <c r="AD65" s="41" t="s">
        <v>959</v>
      </c>
      <c r="AE65" s="107">
        <v>2453088141.8800001</v>
      </c>
      <c r="AF65" s="41" t="s">
        <v>960</v>
      </c>
      <c r="AG65" s="41" t="s">
        <v>939</v>
      </c>
      <c r="AH65" s="110">
        <v>45658</v>
      </c>
      <c r="AI65" s="107">
        <v>2453088141.8800001</v>
      </c>
      <c r="AJ65" s="755"/>
      <c r="AK65" s="755"/>
      <c r="AL65" s="755"/>
      <c r="AM65" s="393"/>
      <c r="AN65" s="41" t="s">
        <v>939</v>
      </c>
      <c r="AO65" s="41" t="s">
        <v>945</v>
      </c>
      <c r="AP65" s="837"/>
      <c r="AQ65" s="749"/>
      <c r="AR65" s="837"/>
      <c r="AS65" s="749"/>
      <c r="AT65" s="718"/>
      <c r="AU65" s="749"/>
      <c r="AV65" s="718"/>
      <c r="AW65" s="749"/>
      <c r="AX65" s="718"/>
      <c r="AY65" s="721"/>
      <c r="AZ65" s="718"/>
      <c r="BA65" s="721"/>
      <c r="BB65" s="376"/>
      <c r="BC65" s="376"/>
      <c r="BD65" s="376"/>
      <c r="BE65" s="376"/>
      <c r="BF65" s="41" t="s">
        <v>961</v>
      </c>
      <c r="BG65" s="268" t="s">
        <v>961</v>
      </c>
      <c r="BH65" s="576" t="s">
        <v>961</v>
      </c>
    </row>
    <row r="66" spans="1:60" ht="80.099999999999994" customHeight="1">
      <c r="A66" s="41" t="s">
        <v>218</v>
      </c>
      <c r="B66" s="29" t="s">
        <v>219</v>
      </c>
      <c r="C66" s="41" t="s">
        <v>266</v>
      </c>
      <c r="D66" s="29" t="s">
        <v>222</v>
      </c>
      <c r="E66" s="75" t="s">
        <v>916</v>
      </c>
      <c r="F66" s="47">
        <v>2024130010241</v>
      </c>
      <c r="G66" s="44" t="s">
        <v>917</v>
      </c>
      <c r="H66" s="41" t="s">
        <v>918</v>
      </c>
      <c r="I66" s="29" t="s">
        <v>919</v>
      </c>
      <c r="J66" s="89"/>
      <c r="K66" s="41" t="s">
        <v>962</v>
      </c>
      <c r="L66" s="41" t="s">
        <v>644</v>
      </c>
      <c r="M66" s="41" t="s">
        <v>921</v>
      </c>
      <c r="N66" s="41">
        <v>1</v>
      </c>
      <c r="O66" s="421">
        <v>0</v>
      </c>
      <c r="P66" s="422">
        <v>0</v>
      </c>
      <c r="Q66" s="555">
        <v>1</v>
      </c>
      <c r="R66" s="422"/>
      <c r="S66" s="440">
        <f t="shared" si="2"/>
        <v>1</v>
      </c>
      <c r="T66" s="190">
        <f t="shared" si="1"/>
        <v>1</v>
      </c>
      <c r="U66" s="103" t="s">
        <v>513</v>
      </c>
      <c r="V66" s="103" t="s">
        <v>513</v>
      </c>
      <c r="W66" s="49" t="s">
        <v>513</v>
      </c>
      <c r="X66" s="49" t="s">
        <v>513</v>
      </c>
      <c r="Y66" s="49" t="s">
        <v>513</v>
      </c>
      <c r="Z66" s="41" t="s">
        <v>922</v>
      </c>
      <c r="AA66" s="41" t="s">
        <v>923</v>
      </c>
      <c r="AB66" s="41" t="s">
        <v>924</v>
      </c>
      <c r="AC66" s="41" t="s">
        <v>735</v>
      </c>
      <c r="AD66" s="41" t="s">
        <v>513</v>
      </c>
      <c r="AE66" s="41">
        <v>0</v>
      </c>
      <c r="AF66" s="41" t="s">
        <v>513</v>
      </c>
      <c r="AG66" s="41" t="s">
        <v>513</v>
      </c>
      <c r="AH66" s="41"/>
      <c r="AI66" s="41">
        <v>0</v>
      </c>
      <c r="AJ66" s="755"/>
      <c r="AK66" s="755"/>
      <c r="AL66" s="755"/>
      <c r="AM66" s="393"/>
      <c r="AN66" s="41" t="s">
        <v>513</v>
      </c>
      <c r="AO66" s="41" t="s">
        <v>513</v>
      </c>
      <c r="AP66" s="837"/>
      <c r="AQ66" s="749"/>
      <c r="AR66" s="837"/>
      <c r="AS66" s="749"/>
      <c r="AT66" s="718"/>
      <c r="AU66" s="749"/>
      <c r="AV66" s="718"/>
      <c r="AW66" s="749"/>
      <c r="AX66" s="718"/>
      <c r="AY66" s="721"/>
      <c r="AZ66" s="718"/>
      <c r="BA66" s="721"/>
      <c r="BB66" s="376"/>
      <c r="BC66" s="376"/>
      <c r="BD66" s="376"/>
      <c r="BE66" s="376"/>
      <c r="BF66" s="41"/>
      <c r="BG66" s="267"/>
      <c r="BH66" s="584"/>
    </row>
    <row r="67" spans="1:60" ht="80.099999999999994" customHeight="1">
      <c r="A67" s="41" t="s">
        <v>218</v>
      </c>
      <c r="B67" s="29" t="s">
        <v>219</v>
      </c>
      <c r="C67" s="41" t="s">
        <v>266</v>
      </c>
      <c r="D67" s="29" t="s">
        <v>222</v>
      </c>
      <c r="E67" s="75" t="s">
        <v>916</v>
      </c>
      <c r="F67" s="47">
        <v>2024130010241</v>
      </c>
      <c r="G67" s="44" t="s">
        <v>917</v>
      </c>
      <c r="H67" s="41" t="s">
        <v>918</v>
      </c>
      <c r="I67" s="41" t="s">
        <v>919</v>
      </c>
      <c r="J67" s="89"/>
      <c r="K67" s="41" t="s">
        <v>963</v>
      </c>
      <c r="L67" s="41" t="s">
        <v>644</v>
      </c>
      <c r="M67" s="41" t="s">
        <v>921</v>
      </c>
      <c r="N67" s="41">
        <v>107</v>
      </c>
      <c r="O67" s="421">
        <v>0</v>
      </c>
      <c r="P67" s="422">
        <v>107</v>
      </c>
      <c r="Q67" s="555">
        <v>107</v>
      </c>
      <c r="R67" s="422"/>
      <c r="S67" s="440">
        <f t="shared" si="2"/>
        <v>214</v>
      </c>
      <c r="T67" s="190">
        <v>1</v>
      </c>
      <c r="U67" s="103" t="s">
        <v>513</v>
      </c>
      <c r="V67" s="103" t="s">
        <v>513</v>
      </c>
      <c r="W67" s="49" t="s">
        <v>513</v>
      </c>
      <c r="X67" s="49" t="s">
        <v>513</v>
      </c>
      <c r="Y67" s="49" t="s">
        <v>513</v>
      </c>
      <c r="Z67" s="41" t="s">
        <v>922</v>
      </c>
      <c r="AA67" s="41" t="s">
        <v>923</v>
      </c>
      <c r="AB67" s="41" t="s">
        <v>924</v>
      </c>
      <c r="AC67" s="41" t="s">
        <v>735</v>
      </c>
      <c r="AD67" s="41" t="s">
        <v>964</v>
      </c>
      <c r="AE67" s="120">
        <v>14952857622</v>
      </c>
      <c r="AF67" s="41" t="s">
        <v>513</v>
      </c>
      <c r="AG67" s="41" t="s">
        <v>802</v>
      </c>
      <c r="AH67" s="110">
        <v>45658</v>
      </c>
      <c r="AI67" s="107">
        <v>14952857622</v>
      </c>
      <c r="AJ67" s="755"/>
      <c r="AK67" s="755"/>
      <c r="AL67" s="755"/>
      <c r="AM67" s="393"/>
      <c r="AN67" s="41" t="s">
        <v>802</v>
      </c>
      <c r="AO67" s="41" t="s">
        <v>965</v>
      </c>
      <c r="AP67" s="837"/>
      <c r="AQ67" s="749"/>
      <c r="AR67" s="837"/>
      <c r="AS67" s="749"/>
      <c r="AT67" s="718"/>
      <c r="AU67" s="749"/>
      <c r="AV67" s="718"/>
      <c r="AW67" s="749"/>
      <c r="AX67" s="718"/>
      <c r="AY67" s="721"/>
      <c r="AZ67" s="718"/>
      <c r="BA67" s="721"/>
      <c r="BB67" s="376"/>
      <c r="BC67" s="376"/>
      <c r="BD67" s="376"/>
      <c r="BE67" s="376"/>
      <c r="BF67" s="41"/>
      <c r="BG67" s="267"/>
      <c r="BH67" s="584"/>
    </row>
    <row r="68" spans="1:60" ht="80.099999999999994" customHeight="1">
      <c r="A68" s="41" t="s">
        <v>218</v>
      </c>
      <c r="B68" s="29" t="s">
        <v>219</v>
      </c>
      <c r="C68" s="41" t="s">
        <v>266</v>
      </c>
      <c r="D68" s="29" t="s">
        <v>222</v>
      </c>
      <c r="E68" s="75" t="s">
        <v>916</v>
      </c>
      <c r="F68" s="47">
        <v>2024130010241</v>
      </c>
      <c r="G68" s="44" t="s">
        <v>917</v>
      </c>
      <c r="H68" s="41" t="s">
        <v>918</v>
      </c>
      <c r="I68" s="41" t="s">
        <v>919</v>
      </c>
      <c r="J68" s="89"/>
      <c r="K68" s="41" t="s">
        <v>966</v>
      </c>
      <c r="L68" s="41" t="s">
        <v>644</v>
      </c>
      <c r="M68" s="41" t="s">
        <v>921</v>
      </c>
      <c r="N68" s="41">
        <v>13</v>
      </c>
      <c r="O68" s="421">
        <v>0</v>
      </c>
      <c r="P68" s="422">
        <v>0</v>
      </c>
      <c r="Q68" s="555">
        <v>0</v>
      </c>
      <c r="R68" s="422"/>
      <c r="S68" s="440">
        <f t="shared" si="2"/>
        <v>0</v>
      </c>
      <c r="T68" s="190">
        <f t="shared" si="1"/>
        <v>0</v>
      </c>
      <c r="U68" s="103" t="s">
        <v>513</v>
      </c>
      <c r="V68" s="103" t="s">
        <v>513</v>
      </c>
      <c r="W68" s="49" t="s">
        <v>513</v>
      </c>
      <c r="X68" s="49" t="s">
        <v>513</v>
      </c>
      <c r="Y68" s="49" t="s">
        <v>513</v>
      </c>
      <c r="Z68" s="41" t="s">
        <v>922</v>
      </c>
      <c r="AA68" s="41" t="s">
        <v>923</v>
      </c>
      <c r="AB68" s="41" t="s">
        <v>924</v>
      </c>
      <c r="AC68" s="41" t="s">
        <v>651</v>
      </c>
      <c r="AD68" s="41" t="s">
        <v>967</v>
      </c>
      <c r="AE68" s="41">
        <v>0</v>
      </c>
      <c r="AF68" s="41" t="s">
        <v>513</v>
      </c>
      <c r="AG68" s="41" t="s">
        <v>927</v>
      </c>
      <c r="AH68" s="41" t="s">
        <v>513</v>
      </c>
      <c r="AI68" s="41">
        <v>0</v>
      </c>
      <c r="AJ68" s="755"/>
      <c r="AK68" s="755"/>
      <c r="AL68" s="755"/>
      <c r="AM68" s="393"/>
      <c r="AN68" s="41" t="s">
        <v>927</v>
      </c>
      <c r="AO68" s="41" t="s">
        <v>928</v>
      </c>
      <c r="AP68" s="837"/>
      <c r="AQ68" s="749"/>
      <c r="AR68" s="837"/>
      <c r="AS68" s="749"/>
      <c r="AT68" s="718"/>
      <c r="AU68" s="749"/>
      <c r="AV68" s="718"/>
      <c r="AW68" s="749"/>
      <c r="AX68" s="718"/>
      <c r="AY68" s="721"/>
      <c r="AZ68" s="718"/>
      <c r="BA68" s="721"/>
      <c r="BB68" s="376"/>
      <c r="BC68" s="376"/>
      <c r="BD68" s="376"/>
      <c r="BE68" s="376"/>
      <c r="BF68" s="41"/>
      <c r="BG68" s="267" t="s">
        <v>968</v>
      </c>
      <c r="BH68" s="583" t="s">
        <v>968</v>
      </c>
    </row>
    <row r="69" spans="1:60" ht="80.099999999999994" customHeight="1">
      <c r="A69" s="41" t="s">
        <v>218</v>
      </c>
      <c r="B69" s="29" t="s">
        <v>219</v>
      </c>
      <c r="C69" s="41" t="s">
        <v>266</v>
      </c>
      <c r="D69" s="29" t="s">
        <v>222</v>
      </c>
      <c r="E69" s="75" t="s">
        <v>916</v>
      </c>
      <c r="F69" s="47">
        <v>2024130010241</v>
      </c>
      <c r="G69" s="44" t="s">
        <v>931</v>
      </c>
      <c r="H69" s="41" t="s">
        <v>918</v>
      </c>
      <c r="I69" s="41" t="s">
        <v>919</v>
      </c>
      <c r="J69" s="89"/>
      <c r="K69" s="41" t="s">
        <v>969</v>
      </c>
      <c r="L69" s="41" t="s">
        <v>644</v>
      </c>
      <c r="M69" s="41" t="s">
        <v>921</v>
      </c>
      <c r="N69" s="41" t="s">
        <v>387</v>
      </c>
      <c r="O69" s="421" t="s">
        <v>513</v>
      </c>
      <c r="P69" s="422" t="s">
        <v>513</v>
      </c>
      <c r="Q69" s="555" t="s">
        <v>513</v>
      </c>
      <c r="R69" s="422"/>
      <c r="S69" s="440" t="s">
        <v>387</v>
      </c>
      <c r="T69" s="190" t="s">
        <v>387</v>
      </c>
      <c r="U69" s="103" t="s">
        <v>513</v>
      </c>
      <c r="V69" s="103" t="s">
        <v>513</v>
      </c>
      <c r="W69" s="49" t="s">
        <v>513</v>
      </c>
      <c r="X69" s="49" t="s">
        <v>513</v>
      </c>
      <c r="Y69" s="49" t="s">
        <v>513</v>
      </c>
      <c r="Z69" s="41" t="s">
        <v>922</v>
      </c>
      <c r="AA69" s="41" t="s">
        <v>923</v>
      </c>
      <c r="AB69" s="41" t="s">
        <v>924</v>
      </c>
      <c r="AC69" s="41" t="s">
        <v>735</v>
      </c>
      <c r="AD69" s="41" t="s">
        <v>969</v>
      </c>
      <c r="AE69" s="41">
        <v>0</v>
      </c>
      <c r="AF69" s="41" t="s">
        <v>513</v>
      </c>
      <c r="AG69" s="41" t="s">
        <v>939</v>
      </c>
      <c r="AH69" s="110" t="s">
        <v>513</v>
      </c>
      <c r="AI69" s="107">
        <v>0</v>
      </c>
      <c r="AJ69" s="755"/>
      <c r="AK69" s="755"/>
      <c r="AL69" s="755"/>
      <c r="AM69" s="393"/>
      <c r="AN69" s="41" t="s">
        <v>939</v>
      </c>
      <c r="AO69" s="41" t="s">
        <v>945</v>
      </c>
      <c r="AP69" s="837"/>
      <c r="AQ69" s="749"/>
      <c r="AR69" s="837"/>
      <c r="AS69" s="749"/>
      <c r="AT69" s="718"/>
      <c r="AU69" s="749"/>
      <c r="AV69" s="718"/>
      <c r="AW69" s="749"/>
      <c r="AX69" s="718"/>
      <c r="AY69" s="721"/>
      <c r="AZ69" s="718"/>
      <c r="BA69" s="721"/>
      <c r="BB69" s="376"/>
      <c r="BC69" s="376"/>
      <c r="BD69" s="376"/>
      <c r="BE69" s="376"/>
      <c r="BF69" s="41"/>
      <c r="BG69" s="267" t="s">
        <v>970</v>
      </c>
      <c r="BH69" s="583" t="s">
        <v>970</v>
      </c>
    </row>
    <row r="70" spans="1:60" ht="80.099999999999994" customHeight="1">
      <c r="A70" s="41" t="s">
        <v>218</v>
      </c>
      <c r="B70" s="29" t="s">
        <v>219</v>
      </c>
      <c r="C70" s="41" t="s">
        <v>266</v>
      </c>
      <c r="D70" s="29" t="s">
        <v>222</v>
      </c>
      <c r="E70" s="75" t="s">
        <v>916</v>
      </c>
      <c r="F70" s="47">
        <v>2024130010241</v>
      </c>
      <c r="G70" s="44" t="s">
        <v>931</v>
      </c>
      <c r="H70" s="41" t="s">
        <v>918</v>
      </c>
      <c r="I70" s="41" t="s">
        <v>919</v>
      </c>
      <c r="J70" s="89"/>
      <c r="K70" s="41" t="s">
        <v>971</v>
      </c>
      <c r="L70" s="41" t="s">
        <v>644</v>
      </c>
      <c r="M70" s="41" t="s">
        <v>921</v>
      </c>
      <c r="N70" s="41">
        <v>1</v>
      </c>
      <c r="O70" s="421">
        <v>0</v>
      </c>
      <c r="P70" s="422">
        <v>0</v>
      </c>
      <c r="Q70" s="555">
        <v>0</v>
      </c>
      <c r="R70" s="422"/>
      <c r="S70" s="440">
        <f t="shared" si="2"/>
        <v>0</v>
      </c>
      <c r="T70" s="190">
        <f t="shared" si="1"/>
        <v>0</v>
      </c>
      <c r="U70" s="103" t="s">
        <v>513</v>
      </c>
      <c r="V70" s="103" t="s">
        <v>513</v>
      </c>
      <c r="W70" s="49" t="s">
        <v>513</v>
      </c>
      <c r="X70" s="49" t="s">
        <v>513</v>
      </c>
      <c r="Y70" s="49" t="s">
        <v>513</v>
      </c>
      <c r="Z70" s="41" t="s">
        <v>922</v>
      </c>
      <c r="AA70" s="41" t="s">
        <v>923</v>
      </c>
      <c r="AB70" s="41" t="s">
        <v>924</v>
      </c>
      <c r="AC70" s="41" t="s">
        <v>651</v>
      </c>
      <c r="AD70" s="41" t="s">
        <v>972</v>
      </c>
      <c r="AE70" s="41">
        <v>0</v>
      </c>
      <c r="AF70" s="41" t="s">
        <v>513</v>
      </c>
      <c r="AG70" s="41" t="s">
        <v>939</v>
      </c>
      <c r="AH70" s="41" t="s">
        <v>513</v>
      </c>
      <c r="AI70" s="41">
        <v>0</v>
      </c>
      <c r="AJ70" s="756"/>
      <c r="AK70" s="756"/>
      <c r="AL70" s="756"/>
      <c r="AM70" s="394"/>
      <c r="AN70" s="41" t="s">
        <v>939</v>
      </c>
      <c r="AO70" s="41" t="s">
        <v>945</v>
      </c>
      <c r="AP70" s="838"/>
      <c r="AQ70" s="750"/>
      <c r="AR70" s="838"/>
      <c r="AS70" s="750"/>
      <c r="AT70" s="719"/>
      <c r="AU70" s="750"/>
      <c r="AV70" s="719"/>
      <c r="AW70" s="750"/>
      <c r="AX70" s="719"/>
      <c r="AY70" s="722"/>
      <c r="AZ70" s="719"/>
      <c r="BA70" s="722"/>
      <c r="BB70" s="377"/>
      <c r="BC70" s="377"/>
      <c r="BD70" s="377"/>
      <c r="BE70" s="377"/>
      <c r="BF70" s="41"/>
      <c r="BG70" s="267" t="s">
        <v>973</v>
      </c>
      <c r="BH70" s="583" t="s">
        <v>973</v>
      </c>
    </row>
    <row r="71" spans="1:60" ht="80.099999999999994" customHeight="1">
      <c r="A71" s="41"/>
      <c r="B71" s="765"/>
      <c r="C71" s="766"/>
      <c r="D71" s="767"/>
      <c r="E71" s="768" t="s">
        <v>974</v>
      </c>
      <c r="F71" s="769"/>
      <c r="G71" s="769"/>
      <c r="H71" s="769"/>
      <c r="I71" s="769"/>
      <c r="J71" s="769"/>
      <c r="K71" s="769"/>
      <c r="L71" s="769"/>
      <c r="M71" s="769"/>
      <c r="N71" s="769"/>
      <c r="O71" s="770"/>
      <c r="P71" s="371"/>
      <c r="Q71" s="371"/>
      <c r="R71" s="371"/>
      <c r="S71" s="371"/>
      <c r="T71" s="446">
        <f>AVERAGE(T57:T70)</f>
        <v>0.60565870910698494</v>
      </c>
      <c r="U71" s="103"/>
      <c r="V71" s="103"/>
      <c r="W71" s="49"/>
      <c r="X71" s="49"/>
      <c r="Y71" s="49"/>
      <c r="Z71" s="41"/>
      <c r="AA71" s="41"/>
      <c r="AB71" s="41"/>
      <c r="AC71" s="41"/>
      <c r="AD71" s="41"/>
      <c r="AE71" s="41"/>
      <c r="AF71" s="41"/>
      <c r="AG71" s="41"/>
      <c r="AH71" s="41"/>
      <c r="AI71" s="41"/>
      <c r="AJ71" s="41"/>
      <c r="AK71" s="393"/>
      <c r="AL71" s="393"/>
      <c r="AM71" s="393"/>
      <c r="AN71" s="41"/>
      <c r="AO71" s="46"/>
      <c r="AP71" s="469">
        <f>+AP57</f>
        <v>59265674942.220001</v>
      </c>
      <c r="AQ71" s="508"/>
      <c r="AR71" s="509"/>
      <c r="AS71" s="510"/>
      <c r="AT71" s="481">
        <f>+AT57</f>
        <v>64965213017.220001</v>
      </c>
      <c r="AU71" s="510"/>
      <c r="AV71" s="510"/>
      <c r="AW71" s="510"/>
      <c r="AX71" s="201"/>
      <c r="AY71" s="201"/>
      <c r="AZ71" s="201"/>
      <c r="BA71" s="201"/>
      <c r="BB71" s="201"/>
      <c r="BC71" s="201"/>
      <c r="BD71" s="201"/>
      <c r="BE71" s="201"/>
      <c r="BF71" s="41"/>
      <c r="BG71" s="279"/>
      <c r="BH71" s="582"/>
    </row>
    <row r="72" spans="1:60" ht="80.099999999999994" customHeight="1">
      <c r="A72" s="41" t="s">
        <v>218</v>
      </c>
      <c r="B72" s="29" t="s">
        <v>219</v>
      </c>
      <c r="C72" s="41" t="s">
        <v>272</v>
      </c>
      <c r="D72" s="29" t="s">
        <v>222</v>
      </c>
      <c r="E72" s="55" t="s">
        <v>975</v>
      </c>
      <c r="F72" s="47">
        <v>2024130010238</v>
      </c>
      <c r="G72" s="41" t="s">
        <v>976</v>
      </c>
      <c r="H72" s="41" t="s">
        <v>977</v>
      </c>
      <c r="I72" s="41" t="s">
        <v>978</v>
      </c>
      <c r="J72" s="89">
        <v>1</v>
      </c>
      <c r="K72" s="54" t="s">
        <v>979</v>
      </c>
      <c r="L72" s="41" t="s">
        <v>644</v>
      </c>
      <c r="M72" s="41" t="s">
        <v>980</v>
      </c>
      <c r="N72" s="41">
        <v>5914</v>
      </c>
      <c r="O72" s="421">
        <v>1137</v>
      </c>
      <c r="P72" s="422">
        <v>5914</v>
      </c>
      <c r="Q72" s="555">
        <v>5914</v>
      </c>
      <c r="R72" s="422"/>
      <c r="S72" s="440">
        <f t="shared" si="2"/>
        <v>12965</v>
      </c>
      <c r="T72" s="190">
        <v>1</v>
      </c>
      <c r="U72" s="103">
        <v>45292</v>
      </c>
      <c r="V72" s="103">
        <v>45657</v>
      </c>
      <c r="W72" s="49">
        <v>360</v>
      </c>
      <c r="X72" s="41">
        <v>5914</v>
      </c>
      <c r="Y72" s="49" t="s">
        <v>981</v>
      </c>
      <c r="Z72" s="41" t="s">
        <v>982</v>
      </c>
      <c r="AA72" s="41" t="s">
        <v>983</v>
      </c>
      <c r="AB72" s="41" t="s">
        <v>984</v>
      </c>
      <c r="AC72" s="41" t="s">
        <v>735</v>
      </c>
      <c r="AD72" s="41"/>
      <c r="AE72" s="41"/>
      <c r="AF72" s="41"/>
      <c r="AG72" s="41"/>
      <c r="AH72" s="41"/>
      <c r="AI72" s="107">
        <v>566008473703.12</v>
      </c>
      <c r="AJ72" s="754">
        <f>570652352870.2+350758653</f>
        <v>571003111523.19995</v>
      </c>
      <c r="AK72" s="754">
        <v>571003111523.19995</v>
      </c>
      <c r="AL72" s="754">
        <v>553751940410</v>
      </c>
      <c r="AM72" s="392"/>
      <c r="AN72" s="41" t="s">
        <v>985</v>
      </c>
      <c r="AO72" s="41" t="s">
        <v>986</v>
      </c>
      <c r="AP72" s="869">
        <v>109864771233</v>
      </c>
      <c r="AQ72" s="846">
        <f>AP72/AJ72</f>
        <v>0.19240660692710809</v>
      </c>
      <c r="AR72" s="513">
        <v>108825572382</v>
      </c>
      <c r="AS72" s="846">
        <f>AR72/AK72</f>
        <v>0.19058665388302073</v>
      </c>
      <c r="AT72" s="843">
        <v>225541212424.5</v>
      </c>
      <c r="AU72" s="846">
        <f>AT72/AK72</f>
        <v>0.3949912143610731</v>
      </c>
      <c r="AV72" s="843">
        <v>219696802541.5</v>
      </c>
      <c r="AW72" s="846">
        <f>AV72/AK72</f>
        <v>0.38475587629538455</v>
      </c>
      <c r="AX72" s="843">
        <v>339977186471</v>
      </c>
      <c r="AY72" s="881">
        <f>AX72/AL72</f>
        <v>0.61395213571491891</v>
      </c>
      <c r="AZ72" s="843">
        <v>339150892456.5</v>
      </c>
      <c r="BA72" s="881">
        <f>AZ72/AL72</f>
        <v>0.61245996213646026</v>
      </c>
      <c r="BB72" s="386"/>
      <c r="BC72" s="386"/>
      <c r="BD72" s="386"/>
      <c r="BE72" s="386"/>
      <c r="BF72" s="41" t="s">
        <v>987</v>
      </c>
      <c r="BG72" s="255" t="s">
        <v>988</v>
      </c>
      <c r="BH72" s="576" t="s">
        <v>1755</v>
      </c>
    </row>
    <row r="73" spans="1:60" ht="80.099999999999994" customHeight="1">
      <c r="A73" s="41" t="s">
        <v>218</v>
      </c>
      <c r="B73" s="29" t="s">
        <v>219</v>
      </c>
      <c r="C73" s="41" t="s">
        <v>272</v>
      </c>
      <c r="D73" s="29" t="s">
        <v>222</v>
      </c>
      <c r="E73" s="55" t="s">
        <v>975</v>
      </c>
      <c r="F73" s="47">
        <v>2024130010238</v>
      </c>
      <c r="G73" s="41" t="s">
        <v>976</v>
      </c>
      <c r="H73" s="41" t="s">
        <v>977</v>
      </c>
      <c r="I73" s="41" t="s">
        <v>978</v>
      </c>
      <c r="J73" s="89"/>
      <c r="K73" s="46" t="s">
        <v>989</v>
      </c>
      <c r="L73" s="41" t="s">
        <v>644</v>
      </c>
      <c r="M73" s="41" t="s">
        <v>980</v>
      </c>
      <c r="N73" s="41">
        <v>260</v>
      </c>
      <c r="O73" s="421">
        <v>0</v>
      </c>
      <c r="P73" s="422">
        <v>0</v>
      </c>
      <c r="Q73" s="555">
        <v>0</v>
      </c>
      <c r="R73" s="422"/>
      <c r="S73" s="440">
        <f t="shared" si="2"/>
        <v>0</v>
      </c>
      <c r="T73" s="190">
        <f t="shared" si="1"/>
        <v>0</v>
      </c>
      <c r="U73" s="103">
        <v>45292</v>
      </c>
      <c r="V73" s="103">
        <v>45657</v>
      </c>
      <c r="W73" s="49">
        <v>360</v>
      </c>
      <c r="X73" s="41">
        <v>260</v>
      </c>
      <c r="Y73" s="49" t="s">
        <v>981</v>
      </c>
      <c r="Z73" s="41" t="s">
        <v>982</v>
      </c>
      <c r="AA73" s="41" t="s">
        <v>990</v>
      </c>
      <c r="AB73" s="41" t="s">
        <v>991</v>
      </c>
      <c r="AC73" s="41" t="s">
        <v>651</v>
      </c>
      <c r="AD73" s="41" t="s">
        <v>992</v>
      </c>
      <c r="AE73" s="107"/>
      <c r="AF73" s="41" t="s">
        <v>993</v>
      </c>
      <c r="AG73" s="41" t="s">
        <v>802</v>
      </c>
      <c r="AH73" s="110">
        <v>45689</v>
      </c>
      <c r="AI73" s="107">
        <v>1478845000</v>
      </c>
      <c r="AJ73" s="755"/>
      <c r="AK73" s="755"/>
      <c r="AL73" s="755"/>
      <c r="AM73" s="393"/>
      <c r="AN73" s="41" t="s">
        <v>985</v>
      </c>
      <c r="AO73" s="41" t="s">
        <v>986</v>
      </c>
      <c r="AP73" s="849"/>
      <c r="AQ73" s="847"/>
      <c r="AR73" s="514"/>
      <c r="AS73" s="847"/>
      <c r="AT73" s="844"/>
      <c r="AU73" s="847"/>
      <c r="AV73" s="844"/>
      <c r="AW73" s="847"/>
      <c r="AX73" s="844"/>
      <c r="AY73" s="882"/>
      <c r="AZ73" s="844"/>
      <c r="BA73" s="882"/>
      <c r="BB73" s="387"/>
      <c r="BC73" s="387"/>
      <c r="BD73" s="387"/>
      <c r="BE73" s="387"/>
      <c r="BF73" s="41"/>
      <c r="BG73" s="348"/>
      <c r="BH73" s="585"/>
    </row>
    <row r="74" spans="1:60" ht="80.099999999999994" customHeight="1">
      <c r="A74" s="41" t="s">
        <v>218</v>
      </c>
      <c r="B74" s="29" t="s">
        <v>219</v>
      </c>
      <c r="C74" s="41" t="s">
        <v>272</v>
      </c>
      <c r="D74" s="29" t="s">
        <v>222</v>
      </c>
      <c r="E74" s="55" t="s">
        <v>975</v>
      </c>
      <c r="F74" s="47">
        <v>2024130010238</v>
      </c>
      <c r="G74" s="41" t="s">
        <v>976</v>
      </c>
      <c r="H74" s="41" t="s">
        <v>977</v>
      </c>
      <c r="I74" s="41" t="s">
        <v>978</v>
      </c>
      <c r="J74" s="89"/>
      <c r="K74" s="54" t="s">
        <v>994</v>
      </c>
      <c r="L74" s="41" t="s">
        <v>644</v>
      </c>
      <c r="M74" s="41" t="s">
        <v>980</v>
      </c>
      <c r="N74" s="41">
        <v>20</v>
      </c>
      <c r="O74" s="421">
        <v>0</v>
      </c>
      <c r="P74" s="422">
        <v>5</v>
      </c>
      <c r="Q74" s="555">
        <v>7</v>
      </c>
      <c r="R74" s="422"/>
      <c r="S74" s="440">
        <f t="shared" si="2"/>
        <v>12</v>
      </c>
      <c r="T74" s="190">
        <f t="shared" ref="T74:T136" si="3">S74/N74</f>
        <v>0.6</v>
      </c>
      <c r="U74" s="103">
        <v>45292</v>
      </c>
      <c r="V74" s="103">
        <v>45657</v>
      </c>
      <c r="W74" s="49">
        <v>360</v>
      </c>
      <c r="X74" s="41">
        <v>20</v>
      </c>
      <c r="Y74" s="49" t="s">
        <v>981</v>
      </c>
      <c r="Z74" s="41" t="s">
        <v>982</v>
      </c>
      <c r="AA74" s="41" t="s">
        <v>983</v>
      </c>
      <c r="AB74" s="41" t="s">
        <v>984</v>
      </c>
      <c r="AC74" s="41" t="s">
        <v>735</v>
      </c>
      <c r="AD74" s="41"/>
      <c r="AE74" s="107"/>
      <c r="AF74" s="41"/>
      <c r="AG74" s="41"/>
      <c r="AH74" s="41"/>
      <c r="AI74" s="107">
        <v>62324497.560000002</v>
      </c>
      <c r="AJ74" s="755"/>
      <c r="AK74" s="755"/>
      <c r="AL74" s="755"/>
      <c r="AM74" s="393"/>
      <c r="AN74" s="41" t="s">
        <v>927</v>
      </c>
      <c r="AO74" s="41" t="s">
        <v>986</v>
      </c>
      <c r="AP74" s="849"/>
      <c r="AQ74" s="847"/>
      <c r="AR74" s="514"/>
      <c r="AS74" s="847"/>
      <c r="AT74" s="844"/>
      <c r="AU74" s="847"/>
      <c r="AV74" s="844"/>
      <c r="AW74" s="847"/>
      <c r="AX74" s="844"/>
      <c r="AY74" s="882"/>
      <c r="AZ74" s="844"/>
      <c r="BA74" s="882"/>
      <c r="BB74" s="387"/>
      <c r="BC74" s="387"/>
      <c r="BD74" s="387"/>
      <c r="BE74" s="387"/>
      <c r="BF74" s="41"/>
      <c r="BG74" s="255" t="s">
        <v>995</v>
      </c>
      <c r="BH74" s="576" t="s">
        <v>1756</v>
      </c>
    </row>
    <row r="75" spans="1:60" ht="80.099999999999994" customHeight="1">
      <c r="A75" s="41" t="s">
        <v>218</v>
      </c>
      <c r="B75" s="29" t="s">
        <v>219</v>
      </c>
      <c r="C75" s="41" t="s">
        <v>272</v>
      </c>
      <c r="D75" s="29" t="s">
        <v>222</v>
      </c>
      <c r="E75" s="55" t="s">
        <v>975</v>
      </c>
      <c r="F75" s="47">
        <v>2024130010238</v>
      </c>
      <c r="G75" s="41" t="s">
        <v>976</v>
      </c>
      <c r="H75" s="41" t="s">
        <v>977</v>
      </c>
      <c r="I75" s="41" t="s">
        <v>978</v>
      </c>
      <c r="J75" s="89"/>
      <c r="K75" s="56" t="s">
        <v>996</v>
      </c>
      <c r="L75" s="41" t="s">
        <v>644</v>
      </c>
      <c r="M75" s="41" t="s">
        <v>980</v>
      </c>
      <c r="N75" s="41">
        <v>1</v>
      </c>
      <c r="O75" s="421">
        <v>0</v>
      </c>
      <c r="P75" s="422">
        <v>0</v>
      </c>
      <c r="Q75" s="555">
        <v>0</v>
      </c>
      <c r="R75" s="422"/>
      <c r="S75" s="440">
        <f t="shared" si="2"/>
        <v>0</v>
      </c>
      <c r="T75" s="190">
        <f t="shared" si="3"/>
        <v>0</v>
      </c>
      <c r="U75" s="103">
        <v>45292</v>
      </c>
      <c r="V75" s="103">
        <v>45657</v>
      </c>
      <c r="W75" s="49">
        <v>360</v>
      </c>
      <c r="X75" s="41">
        <v>1</v>
      </c>
      <c r="Y75" s="49" t="s">
        <v>981</v>
      </c>
      <c r="Z75" s="41" t="s">
        <v>982</v>
      </c>
      <c r="AA75" s="41" t="s">
        <v>983</v>
      </c>
      <c r="AB75" s="41" t="s">
        <v>984</v>
      </c>
      <c r="AC75" s="41" t="s">
        <v>735</v>
      </c>
      <c r="AD75" s="41"/>
      <c r="AE75" s="107"/>
      <c r="AF75" s="41"/>
      <c r="AG75" s="41"/>
      <c r="AH75" s="41"/>
      <c r="AI75" s="107">
        <v>149271914.22</v>
      </c>
      <c r="AJ75" s="755"/>
      <c r="AK75" s="755"/>
      <c r="AL75" s="755"/>
      <c r="AM75" s="393"/>
      <c r="AN75" s="41" t="s">
        <v>927</v>
      </c>
      <c r="AO75" s="41" t="s">
        <v>986</v>
      </c>
      <c r="AP75" s="849"/>
      <c r="AQ75" s="847"/>
      <c r="AR75" s="514"/>
      <c r="AS75" s="847"/>
      <c r="AT75" s="844"/>
      <c r="AU75" s="847"/>
      <c r="AV75" s="844"/>
      <c r="AW75" s="847"/>
      <c r="AX75" s="844"/>
      <c r="AY75" s="882"/>
      <c r="AZ75" s="844"/>
      <c r="BA75" s="882"/>
      <c r="BB75" s="387"/>
      <c r="BC75" s="387"/>
      <c r="BD75" s="387"/>
      <c r="BE75" s="387"/>
      <c r="BF75" s="41"/>
      <c r="BG75" s="267"/>
      <c r="BH75" s="584"/>
    </row>
    <row r="76" spans="1:60" ht="80.099999999999994" customHeight="1">
      <c r="A76" s="41" t="s">
        <v>218</v>
      </c>
      <c r="B76" s="29" t="s">
        <v>219</v>
      </c>
      <c r="C76" s="41" t="s">
        <v>272</v>
      </c>
      <c r="D76" s="29" t="s">
        <v>222</v>
      </c>
      <c r="E76" s="55" t="s">
        <v>975</v>
      </c>
      <c r="F76" s="47">
        <v>2024130010238</v>
      </c>
      <c r="G76" s="41" t="s">
        <v>976</v>
      </c>
      <c r="H76" s="41" t="s">
        <v>977</v>
      </c>
      <c r="I76" s="41" t="s">
        <v>978</v>
      </c>
      <c r="J76" s="89"/>
      <c r="K76" s="57" t="s">
        <v>997</v>
      </c>
      <c r="L76" s="41" t="s">
        <v>644</v>
      </c>
      <c r="M76" s="41" t="s">
        <v>980</v>
      </c>
      <c r="N76" s="41">
        <v>832</v>
      </c>
      <c r="O76" s="421">
        <v>0</v>
      </c>
      <c r="P76" s="422">
        <v>0</v>
      </c>
      <c r="Q76" s="555">
        <v>133</v>
      </c>
      <c r="R76" s="422"/>
      <c r="S76" s="440">
        <f t="shared" si="2"/>
        <v>133</v>
      </c>
      <c r="T76" s="190">
        <f t="shared" si="3"/>
        <v>0.15985576923076922</v>
      </c>
      <c r="U76" s="103">
        <v>45292</v>
      </c>
      <c r="V76" s="103">
        <v>45657</v>
      </c>
      <c r="W76" s="49">
        <v>360</v>
      </c>
      <c r="X76" s="41">
        <v>832</v>
      </c>
      <c r="Y76" s="49" t="s">
        <v>981</v>
      </c>
      <c r="Z76" s="41" t="s">
        <v>982</v>
      </c>
      <c r="AA76" s="41" t="s">
        <v>983</v>
      </c>
      <c r="AB76" s="41" t="s">
        <v>984</v>
      </c>
      <c r="AC76" s="41" t="s">
        <v>651</v>
      </c>
      <c r="AD76" s="41" t="s">
        <v>998</v>
      </c>
      <c r="AE76" s="107"/>
      <c r="AF76" s="41" t="s">
        <v>999</v>
      </c>
      <c r="AG76" s="41" t="s">
        <v>654</v>
      </c>
      <c r="AH76" s="110">
        <v>45689</v>
      </c>
      <c r="AI76" s="107">
        <v>108780000.00000001</v>
      </c>
      <c r="AJ76" s="755"/>
      <c r="AK76" s="755"/>
      <c r="AL76" s="755"/>
      <c r="AM76" s="393"/>
      <c r="AN76" s="41" t="s">
        <v>927</v>
      </c>
      <c r="AO76" s="41" t="s">
        <v>986</v>
      </c>
      <c r="AP76" s="849"/>
      <c r="AQ76" s="847"/>
      <c r="AR76" s="514"/>
      <c r="AS76" s="847"/>
      <c r="AT76" s="844"/>
      <c r="AU76" s="847"/>
      <c r="AV76" s="844"/>
      <c r="AW76" s="847"/>
      <c r="AX76" s="844"/>
      <c r="AY76" s="882"/>
      <c r="AZ76" s="844"/>
      <c r="BA76" s="882"/>
      <c r="BB76" s="387"/>
      <c r="BC76" s="387"/>
      <c r="BD76" s="387"/>
      <c r="BE76" s="387"/>
      <c r="BF76" s="41"/>
      <c r="BG76" s="267"/>
      <c r="BH76" s="586" t="s">
        <v>1757</v>
      </c>
    </row>
    <row r="77" spans="1:60" ht="80.099999999999994" customHeight="1">
      <c r="A77" s="41" t="s">
        <v>218</v>
      </c>
      <c r="B77" s="29" t="s">
        <v>219</v>
      </c>
      <c r="C77" s="41" t="s">
        <v>272</v>
      </c>
      <c r="D77" s="29" t="s">
        <v>222</v>
      </c>
      <c r="E77" s="55" t="s">
        <v>975</v>
      </c>
      <c r="F77" s="47">
        <v>2024130010238</v>
      </c>
      <c r="G77" s="41" t="s">
        <v>976</v>
      </c>
      <c r="H77" s="41" t="s">
        <v>977</v>
      </c>
      <c r="I77" s="41" t="s">
        <v>978</v>
      </c>
      <c r="J77" s="89"/>
      <c r="K77" s="57" t="s">
        <v>1000</v>
      </c>
      <c r="L77" s="41" t="s">
        <v>644</v>
      </c>
      <c r="M77" s="41" t="s">
        <v>980</v>
      </c>
      <c r="N77" s="41" t="s">
        <v>387</v>
      </c>
      <c r="O77" s="421" t="s">
        <v>387</v>
      </c>
      <c r="P77" s="422" t="s">
        <v>387</v>
      </c>
      <c r="Q77" s="555">
        <v>0</v>
      </c>
      <c r="R77" s="422"/>
      <c r="S77" s="117" t="s">
        <v>387</v>
      </c>
      <c r="T77" s="190" t="s">
        <v>387</v>
      </c>
      <c r="U77" s="103">
        <v>45292</v>
      </c>
      <c r="V77" s="103">
        <v>45657</v>
      </c>
      <c r="W77" s="49">
        <v>360</v>
      </c>
      <c r="X77" s="41">
        <v>0</v>
      </c>
      <c r="Y77" s="49" t="s">
        <v>981</v>
      </c>
      <c r="Z77" s="41" t="s">
        <v>982</v>
      </c>
      <c r="AA77" s="41" t="s">
        <v>983</v>
      </c>
      <c r="AB77" s="41" t="s">
        <v>984</v>
      </c>
      <c r="AC77" s="41" t="s">
        <v>651</v>
      </c>
      <c r="AD77" s="41" t="s">
        <v>1001</v>
      </c>
      <c r="AE77" s="107">
        <v>0</v>
      </c>
      <c r="AF77" s="41" t="s">
        <v>706</v>
      </c>
      <c r="AG77" s="41" t="s">
        <v>654</v>
      </c>
      <c r="AH77" s="110" t="s">
        <v>1002</v>
      </c>
      <c r="AI77" s="107">
        <v>1</v>
      </c>
      <c r="AJ77" s="755"/>
      <c r="AK77" s="755"/>
      <c r="AL77" s="755"/>
      <c r="AM77" s="393"/>
      <c r="AN77" s="41" t="s">
        <v>927</v>
      </c>
      <c r="AO77" s="41" t="s">
        <v>986</v>
      </c>
      <c r="AP77" s="849"/>
      <c r="AQ77" s="847"/>
      <c r="AR77" s="849"/>
      <c r="AS77" s="848"/>
      <c r="AT77" s="844"/>
      <c r="AU77" s="847"/>
      <c r="AV77" s="844"/>
      <c r="AW77" s="847"/>
      <c r="AX77" s="844"/>
      <c r="AY77" s="882"/>
      <c r="AZ77" s="844"/>
      <c r="BA77" s="882"/>
      <c r="BB77" s="387"/>
      <c r="BC77" s="387"/>
      <c r="BD77" s="387"/>
      <c r="BE77" s="387"/>
      <c r="BF77" s="41"/>
      <c r="BG77" s="267"/>
      <c r="BH77" s="584"/>
    </row>
    <row r="78" spans="1:60" ht="80.099999999999994" customHeight="1">
      <c r="A78" s="41" t="s">
        <v>218</v>
      </c>
      <c r="B78" s="29" t="s">
        <v>219</v>
      </c>
      <c r="C78" s="41" t="s">
        <v>272</v>
      </c>
      <c r="D78" s="29" t="s">
        <v>222</v>
      </c>
      <c r="E78" s="55" t="s">
        <v>975</v>
      </c>
      <c r="F78" s="47">
        <v>2024130010238</v>
      </c>
      <c r="G78" s="41" t="s">
        <v>976</v>
      </c>
      <c r="H78" s="41" t="s">
        <v>977</v>
      </c>
      <c r="I78" s="41" t="s">
        <v>978</v>
      </c>
      <c r="J78" s="89"/>
      <c r="K78" s="231" t="s">
        <v>1003</v>
      </c>
      <c r="L78" s="41"/>
      <c r="M78" s="41" t="s">
        <v>980</v>
      </c>
      <c r="N78" s="41"/>
      <c r="O78" s="421"/>
      <c r="P78" s="422">
        <v>42</v>
      </c>
      <c r="Q78" s="555">
        <v>42</v>
      </c>
      <c r="R78" s="422"/>
      <c r="S78" s="440">
        <f t="shared" si="2"/>
        <v>84</v>
      </c>
      <c r="T78" s="190"/>
      <c r="U78" s="103"/>
      <c r="V78" s="103"/>
      <c r="W78" s="49"/>
      <c r="X78" s="41"/>
      <c r="Y78" s="49"/>
      <c r="Z78" s="41"/>
      <c r="AA78" s="41"/>
      <c r="AB78" s="41"/>
      <c r="AC78" s="41"/>
      <c r="AD78" s="41"/>
      <c r="AE78" s="107"/>
      <c r="AF78" s="41"/>
      <c r="AG78" s="41"/>
      <c r="AH78" s="110"/>
      <c r="AI78" s="107"/>
      <c r="AJ78" s="755"/>
      <c r="AK78" s="755"/>
      <c r="AL78" s="755"/>
      <c r="AM78" s="393"/>
      <c r="AN78" s="41"/>
      <c r="AO78" s="41"/>
      <c r="AP78" s="849"/>
      <c r="AQ78" s="847"/>
      <c r="AR78" s="849"/>
      <c r="AS78" s="515"/>
      <c r="AT78" s="844"/>
      <c r="AU78" s="847"/>
      <c r="AV78" s="844"/>
      <c r="AW78" s="847"/>
      <c r="AX78" s="844"/>
      <c r="AY78" s="882"/>
      <c r="AZ78" s="844"/>
      <c r="BA78" s="882"/>
      <c r="BB78" s="387"/>
      <c r="BC78" s="387"/>
      <c r="BD78" s="387"/>
      <c r="BE78" s="387"/>
      <c r="BF78" s="41"/>
      <c r="BG78" s="255" t="s">
        <v>1004</v>
      </c>
      <c r="BH78" s="576"/>
    </row>
    <row r="79" spans="1:60" ht="80.099999999999994" customHeight="1">
      <c r="A79" s="41" t="s">
        <v>218</v>
      </c>
      <c r="B79" s="29" t="s">
        <v>219</v>
      </c>
      <c r="C79" s="41" t="s">
        <v>272</v>
      </c>
      <c r="D79" s="29" t="s">
        <v>222</v>
      </c>
      <c r="E79" s="55" t="s">
        <v>975</v>
      </c>
      <c r="F79" s="47">
        <v>2024130010238</v>
      </c>
      <c r="G79" s="41" t="s">
        <v>976</v>
      </c>
      <c r="H79" s="41" t="s">
        <v>977</v>
      </c>
      <c r="I79" s="41" t="s">
        <v>978</v>
      </c>
      <c r="J79" s="89"/>
      <c r="K79" s="223" t="s">
        <v>1005</v>
      </c>
      <c r="L79" s="41" t="s">
        <v>644</v>
      </c>
      <c r="M79" s="41" t="s">
        <v>980</v>
      </c>
      <c r="N79" s="41"/>
      <c r="O79" s="421"/>
      <c r="P79" s="422">
        <v>40</v>
      </c>
      <c r="Q79" s="555">
        <v>40</v>
      </c>
      <c r="R79" s="422"/>
      <c r="S79" s="440">
        <f t="shared" si="2"/>
        <v>80</v>
      </c>
      <c r="T79" s="190"/>
      <c r="U79" s="103">
        <v>45292</v>
      </c>
      <c r="V79" s="103">
        <v>45657</v>
      </c>
      <c r="W79" s="49">
        <v>360</v>
      </c>
      <c r="X79" s="41">
        <v>0</v>
      </c>
      <c r="Y79" s="49" t="s">
        <v>981</v>
      </c>
      <c r="Z79" s="41" t="s">
        <v>982</v>
      </c>
      <c r="AA79" s="41" t="s">
        <v>983</v>
      </c>
      <c r="AB79" s="41" t="s">
        <v>984</v>
      </c>
      <c r="AC79" s="41" t="s">
        <v>735</v>
      </c>
      <c r="AD79" s="41"/>
      <c r="AE79" s="107"/>
      <c r="AF79" s="41"/>
      <c r="AG79" s="41"/>
      <c r="AH79" s="110"/>
      <c r="AI79" s="107"/>
      <c r="AJ79" s="756"/>
      <c r="AK79" s="756"/>
      <c r="AL79" s="756"/>
      <c r="AM79" s="394"/>
      <c r="AN79" s="41"/>
      <c r="AO79" s="41"/>
      <c r="AP79" s="850"/>
      <c r="AQ79" s="848"/>
      <c r="AR79" s="850"/>
      <c r="AS79" s="515"/>
      <c r="AT79" s="845"/>
      <c r="AU79" s="848"/>
      <c r="AV79" s="845"/>
      <c r="AW79" s="848"/>
      <c r="AX79" s="845"/>
      <c r="AY79" s="883"/>
      <c r="AZ79" s="845"/>
      <c r="BA79" s="883"/>
      <c r="BB79" s="388"/>
      <c r="BC79" s="388"/>
      <c r="BD79" s="388"/>
      <c r="BE79" s="388"/>
      <c r="BF79" s="41"/>
      <c r="BG79" s="255" t="s">
        <v>1006</v>
      </c>
      <c r="BH79" s="576" t="s">
        <v>1758</v>
      </c>
    </row>
    <row r="80" spans="1:60" ht="80.099999999999994" customHeight="1">
      <c r="A80" s="771"/>
      <c r="B80" s="772"/>
      <c r="C80" s="772"/>
      <c r="D80" s="773"/>
      <c r="E80" s="768" t="s">
        <v>1007</v>
      </c>
      <c r="F80" s="769"/>
      <c r="G80" s="769"/>
      <c r="H80" s="769"/>
      <c r="I80" s="769"/>
      <c r="J80" s="769"/>
      <c r="K80" s="769"/>
      <c r="L80" s="769"/>
      <c r="M80" s="769"/>
      <c r="N80" s="769"/>
      <c r="O80" s="770"/>
      <c r="P80" s="371"/>
      <c r="Q80" s="371"/>
      <c r="R80" s="371"/>
      <c r="S80" s="371"/>
      <c r="T80" s="438">
        <f>AVERAGE(T72:T76)</f>
        <v>0.35197115384615385</v>
      </c>
      <c r="U80" s="103"/>
      <c r="V80" s="103"/>
      <c r="W80" s="49"/>
      <c r="X80" s="41"/>
      <c r="Y80" s="49"/>
      <c r="Z80" s="41"/>
      <c r="AA80" s="41"/>
      <c r="AB80" s="41"/>
      <c r="AC80" s="41"/>
      <c r="AD80" s="41"/>
      <c r="AE80" s="107"/>
      <c r="AF80" s="41"/>
      <c r="AG80" s="41"/>
      <c r="AH80" s="110"/>
      <c r="AI80" s="107"/>
      <c r="AJ80" s="107"/>
      <c r="AK80" s="393"/>
      <c r="AL80" s="393"/>
      <c r="AM80" s="393"/>
      <c r="AN80" s="41"/>
      <c r="AO80" s="46"/>
      <c r="AP80" s="471">
        <f>+AP72</f>
        <v>109864771233</v>
      </c>
      <c r="AQ80" s="508"/>
      <c r="AR80" s="509"/>
      <c r="AS80" s="516"/>
      <c r="AT80" s="484">
        <f>+AT72</f>
        <v>225541212424.5</v>
      </c>
      <c r="AU80" s="516"/>
      <c r="AV80" s="516"/>
      <c r="AW80" s="516"/>
      <c r="AX80" s="204"/>
      <c r="AY80" s="204"/>
      <c r="AZ80" s="204"/>
      <c r="BA80" s="204"/>
      <c r="BB80" s="204"/>
      <c r="BC80" s="204"/>
      <c r="BD80" s="204"/>
      <c r="BE80" s="204"/>
      <c r="BF80" s="41"/>
      <c r="BG80" s="279"/>
      <c r="BH80" s="582"/>
    </row>
    <row r="81" spans="1:60" ht="80.099999999999994" customHeight="1">
      <c r="A81" s="41" t="s">
        <v>243</v>
      </c>
      <c r="B81" s="29" t="s">
        <v>244</v>
      </c>
      <c r="C81" s="41" t="s">
        <v>191</v>
      </c>
      <c r="D81" s="41" t="s">
        <v>247</v>
      </c>
      <c r="E81" s="76" t="s">
        <v>1008</v>
      </c>
      <c r="F81" s="47">
        <v>2024130010244</v>
      </c>
      <c r="G81" s="281" t="s">
        <v>1009</v>
      </c>
      <c r="H81" s="281" t="s">
        <v>1010</v>
      </c>
      <c r="I81" s="41" t="s">
        <v>1011</v>
      </c>
      <c r="J81" s="89">
        <v>0.3</v>
      </c>
      <c r="K81" s="46" t="s">
        <v>1012</v>
      </c>
      <c r="L81" s="41" t="s">
        <v>644</v>
      </c>
      <c r="M81" s="41" t="s">
        <v>1013</v>
      </c>
      <c r="N81" s="41">
        <v>9</v>
      </c>
      <c r="O81" s="185">
        <v>4</v>
      </c>
      <c r="P81" s="427">
        <v>5</v>
      </c>
      <c r="Q81" s="552">
        <v>0</v>
      </c>
      <c r="R81" s="427"/>
      <c r="S81" s="440">
        <f t="shared" si="2"/>
        <v>9</v>
      </c>
      <c r="T81" s="190">
        <f t="shared" si="3"/>
        <v>1</v>
      </c>
      <c r="U81" s="100" t="s">
        <v>1014</v>
      </c>
      <c r="V81" s="100" t="s">
        <v>1015</v>
      </c>
      <c r="W81" s="49">
        <v>330</v>
      </c>
      <c r="X81" s="49">
        <v>40961</v>
      </c>
      <c r="Y81" s="49" t="s">
        <v>721</v>
      </c>
      <c r="Z81" s="41" t="s">
        <v>1016</v>
      </c>
      <c r="AA81" s="41" t="s">
        <v>1017</v>
      </c>
      <c r="AB81" s="41" t="s">
        <v>1018</v>
      </c>
      <c r="AC81" s="41" t="s">
        <v>1019</v>
      </c>
      <c r="AD81" s="41" t="s">
        <v>1020</v>
      </c>
      <c r="AE81" s="107">
        <v>1187906329</v>
      </c>
      <c r="AF81" s="41" t="s">
        <v>1021</v>
      </c>
      <c r="AG81" s="41" t="s">
        <v>802</v>
      </c>
      <c r="AH81" s="110">
        <v>45679</v>
      </c>
      <c r="AI81" s="107">
        <v>2386143032</v>
      </c>
      <c r="AJ81" s="754">
        <v>2386143032</v>
      </c>
      <c r="AK81" s="754">
        <v>2386143032</v>
      </c>
      <c r="AL81" s="754">
        <v>2401643032</v>
      </c>
      <c r="AM81" s="392"/>
      <c r="AN81" s="41" t="s">
        <v>1022</v>
      </c>
      <c r="AO81" s="41" t="s">
        <v>1023</v>
      </c>
      <c r="AP81" s="836">
        <v>771800000</v>
      </c>
      <c r="AQ81" s="748">
        <f>AP81/AJ81</f>
        <v>0.3234508533853892</v>
      </c>
      <c r="AR81" s="836">
        <v>0</v>
      </c>
      <c r="AS81" s="748">
        <f>AR81/AK81</f>
        <v>0</v>
      </c>
      <c r="AT81" s="717">
        <v>1083350000</v>
      </c>
      <c r="AU81" s="748">
        <f>AT81/AK81</f>
        <v>0.45401720914104865</v>
      </c>
      <c r="AV81" s="717">
        <v>146770000</v>
      </c>
      <c r="AW81" s="748">
        <f>AV81/AK81</f>
        <v>6.1509305197426235E-2</v>
      </c>
      <c r="AX81" s="717">
        <v>1196519224</v>
      </c>
      <c r="AY81" s="720">
        <f>AX81/AL81</f>
        <v>0.49820860471657302</v>
      </c>
      <c r="AZ81" s="717">
        <v>555704224</v>
      </c>
      <c r="BA81" s="720">
        <f>AZ81/AL81</f>
        <v>0.23138502125240068</v>
      </c>
      <c r="BB81" s="375"/>
      <c r="BC81" s="375"/>
      <c r="BD81" s="375"/>
      <c r="BE81" s="375"/>
      <c r="BF81" s="41" t="s">
        <v>1024</v>
      </c>
      <c r="BG81" s="271" t="s">
        <v>1025</v>
      </c>
      <c r="BH81" s="579" t="s">
        <v>1759</v>
      </c>
    </row>
    <row r="82" spans="1:60" ht="80.099999999999994" customHeight="1">
      <c r="A82" s="41" t="s">
        <v>243</v>
      </c>
      <c r="B82" s="29" t="s">
        <v>244</v>
      </c>
      <c r="C82" s="41" t="s">
        <v>191</v>
      </c>
      <c r="D82" s="41" t="s">
        <v>247</v>
      </c>
      <c r="E82" s="76" t="s">
        <v>1008</v>
      </c>
      <c r="F82" s="47">
        <v>2024130010244</v>
      </c>
      <c r="G82" s="281" t="s">
        <v>1009</v>
      </c>
      <c r="H82" s="281" t="s">
        <v>1026</v>
      </c>
      <c r="I82" s="41" t="s">
        <v>1011</v>
      </c>
      <c r="J82" s="89"/>
      <c r="K82" s="46" t="s">
        <v>1027</v>
      </c>
      <c r="L82" s="41" t="s">
        <v>644</v>
      </c>
      <c r="M82" s="41" t="s">
        <v>1013</v>
      </c>
      <c r="N82" s="41">
        <v>3</v>
      </c>
      <c r="O82" s="185">
        <v>0</v>
      </c>
      <c r="P82" s="428">
        <v>1</v>
      </c>
      <c r="Q82" s="553">
        <v>2</v>
      </c>
      <c r="R82" s="428"/>
      <c r="S82" s="440">
        <f t="shared" si="2"/>
        <v>3</v>
      </c>
      <c r="T82" s="190">
        <f t="shared" si="3"/>
        <v>1</v>
      </c>
      <c r="U82" s="100" t="s">
        <v>1028</v>
      </c>
      <c r="V82" s="100" t="s">
        <v>1029</v>
      </c>
      <c r="W82" s="49">
        <v>220</v>
      </c>
      <c r="X82" s="49">
        <v>350</v>
      </c>
      <c r="Y82" s="49" t="s">
        <v>721</v>
      </c>
      <c r="Z82" s="41" t="s">
        <v>1016</v>
      </c>
      <c r="AA82" s="41" t="s">
        <v>1030</v>
      </c>
      <c r="AB82" s="41" t="s">
        <v>1031</v>
      </c>
      <c r="AC82" s="41" t="s">
        <v>735</v>
      </c>
      <c r="AD82" s="41" t="s">
        <v>671</v>
      </c>
      <c r="AE82" s="139">
        <v>421000000</v>
      </c>
      <c r="AF82" s="41" t="s">
        <v>1021</v>
      </c>
      <c r="AG82" s="41" t="s">
        <v>802</v>
      </c>
      <c r="AH82" s="110">
        <v>45679</v>
      </c>
      <c r="AI82" s="107">
        <v>2386143032</v>
      </c>
      <c r="AJ82" s="755"/>
      <c r="AK82" s="755"/>
      <c r="AL82" s="755"/>
      <c r="AM82" s="393"/>
      <c r="AN82" s="41" t="s">
        <v>1022</v>
      </c>
      <c r="AO82" s="41" t="s">
        <v>671</v>
      </c>
      <c r="AP82" s="837"/>
      <c r="AQ82" s="749"/>
      <c r="AR82" s="837"/>
      <c r="AS82" s="749"/>
      <c r="AT82" s="718"/>
      <c r="AU82" s="749"/>
      <c r="AV82" s="718"/>
      <c r="AW82" s="749"/>
      <c r="AX82" s="718"/>
      <c r="AY82" s="721"/>
      <c r="AZ82" s="718"/>
      <c r="BA82" s="721"/>
      <c r="BB82" s="376"/>
      <c r="BC82" s="376"/>
      <c r="BD82" s="376"/>
      <c r="BE82" s="376"/>
      <c r="BF82" s="41" t="s">
        <v>1032</v>
      </c>
      <c r="BG82" s="270" t="s">
        <v>1033</v>
      </c>
      <c r="BH82" s="580" t="s">
        <v>1760</v>
      </c>
    </row>
    <row r="83" spans="1:60" ht="80.099999999999994" customHeight="1">
      <c r="A83" s="41" t="s">
        <v>243</v>
      </c>
      <c r="B83" s="29" t="s">
        <v>244</v>
      </c>
      <c r="C83" s="41" t="s">
        <v>191</v>
      </c>
      <c r="D83" s="41" t="s">
        <v>247</v>
      </c>
      <c r="E83" s="76" t="s">
        <v>1008</v>
      </c>
      <c r="F83" s="47">
        <v>2024130010244</v>
      </c>
      <c r="G83" s="281" t="s">
        <v>1009</v>
      </c>
      <c r="H83" s="281" t="s">
        <v>1010</v>
      </c>
      <c r="I83" s="41" t="s">
        <v>1011</v>
      </c>
      <c r="J83" s="89"/>
      <c r="K83" s="46" t="s">
        <v>1034</v>
      </c>
      <c r="L83" s="41" t="s">
        <v>644</v>
      </c>
      <c r="M83" s="41" t="s">
        <v>1013</v>
      </c>
      <c r="N83" s="41" t="s">
        <v>387</v>
      </c>
      <c r="O83" s="117" t="s">
        <v>387</v>
      </c>
      <c r="P83" s="428" t="s">
        <v>387</v>
      </c>
      <c r="Q83" s="553" t="s">
        <v>387</v>
      </c>
      <c r="R83" s="428"/>
      <c r="S83" s="440" t="s">
        <v>387</v>
      </c>
      <c r="T83" s="190" t="s">
        <v>387</v>
      </c>
      <c r="U83" s="41" t="s">
        <v>387</v>
      </c>
      <c r="V83" s="41" t="s">
        <v>387</v>
      </c>
      <c r="W83" s="41" t="s">
        <v>387</v>
      </c>
      <c r="X83" s="41" t="s">
        <v>387</v>
      </c>
      <c r="Y83" s="49" t="s">
        <v>721</v>
      </c>
      <c r="Z83" s="41" t="s">
        <v>1016</v>
      </c>
      <c r="AA83" s="41" t="s">
        <v>1035</v>
      </c>
      <c r="AB83" s="41" t="s">
        <v>1036</v>
      </c>
      <c r="AC83" s="41" t="s">
        <v>651</v>
      </c>
      <c r="AD83" s="41" t="s">
        <v>1037</v>
      </c>
      <c r="AE83" s="107" t="s">
        <v>387</v>
      </c>
      <c r="AF83" s="41" t="s">
        <v>1038</v>
      </c>
      <c r="AG83" s="41" t="s">
        <v>387</v>
      </c>
      <c r="AH83" s="41" t="s">
        <v>387</v>
      </c>
      <c r="AI83" s="41" t="s">
        <v>387</v>
      </c>
      <c r="AJ83" s="755"/>
      <c r="AK83" s="755"/>
      <c r="AL83" s="755"/>
      <c r="AM83" s="393"/>
      <c r="AN83" s="41" t="s">
        <v>387</v>
      </c>
      <c r="AO83" s="41" t="s">
        <v>1023</v>
      </c>
      <c r="AP83" s="837"/>
      <c r="AQ83" s="749"/>
      <c r="AR83" s="837"/>
      <c r="AS83" s="749"/>
      <c r="AT83" s="718"/>
      <c r="AU83" s="749"/>
      <c r="AV83" s="718"/>
      <c r="AW83" s="749"/>
      <c r="AX83" s="718"/>
      <c r="AY83" s="721"/>
      <c r="AZ83" s="718"/>
      <c r="BA83" s="721"/>
      <c r="BB83" s="376"/>
      <c r="BC83" s="376"/>
      <c r="BD83" s="376"/>
      <c r="BE83" s="376"/>
      <c r="BF83" s="41" t="s">
        <v>1039</v>
      </c>
      <c r="BG83" s="349" t="s">
        <v>1039</v>
      </c>
      <c r="BH83" s="580" t="s">
        <v>1039</v>
      </c>
    </row>
    <row r="84" spans="1:60" ht="80.099999999999994" customHeight="1">
      <c r="A84" s="41" t="s">
        <v>243</v>
      </c>
      <c r="B84" s="29" t="s">
        <v>244</v>
      </c>
      <c r="C84" s="41" t="s">
        <v>195</v>
      </c>
      <c r="D84" s="41" t="s">
        <v>252</v>
      </c>
      <c r="E84" s="76" t="s">
        <v>1008</v>
      </c>
      <c r="F84" s="47">
        <v>2024130010244</v>
      </c>
      <c r="G84" s="281" t="s">
        <v>1009</v>
      </c>
      <c r="H84" s="281" t="s">
        <v>1026</v>
      </c>
      <c r="I84" s="41" t="s">
        <v>1011</v>
      </c>
      <c r="J84" s="89"/>
      <c r="K84" s="46" t="s">
        <v>1040</v>
      </c>
      <c r="L84" s="41" t="s">
        <v>644</v>
      </c>
      <c r="M84" s="41" t="s">
        <v>1041</v>
      </c>
      <c r="N84" s="41">
        <v>1</v>
      </c>
      <c r="O84" s="185">
        <v>1</v>
      </c>
      <c r="P84" s="428">
        <v>1</v>
      </c>
      <c r="Q84" s="553">
        <v>0</v>
      </c>
      <c r="R84" s="428"/>
      <c r="S84" s="440">
        <f t="shared" si="2"/>
        <v>2</v>
      </c>
      <c r="T84" s="190">
        <v>1</v>
      </c>
      <c r="U84" s="100" t="s">
        <v>1028</v>
      </c>
      <c r="V84" s="100" t="s">
        <v>1029</v>
      </c>
      <c r="W84" s="49">
        <v>220</v>
      </c>
      <c r="X84" s="49">
        <v>56</v>
      </c>
      <c r="Y84" s="49" t="s">
        <v>721</v>
      </c>
      <c r="Z84" s="41" t="s">
        <v>1016</v>
      </c>
      <c r="AA84" s="41" t="s">
        <v>1042</v>
      </c>
      <c r="AB84" s="41" t="s">
        <v>1043</v>
      </c>
      <c r="AC84" s="41" t="s">
        <v>735</v>
      </c>
      <c r="AD84" s="41" t="s">
        <v>671</v>
      </c>
      <c r="AE84" s="140">
        <v>350000000</v>
      </c>
      <c r="AF84" s="41" t="s">
        <v>1021</v>
      </c>
      <c r="AG84" s="41" t="s">
        <v>802</v>
      </c>
      <c r="AH84" s="110">
        <v>45679</v>
      </c>
      <c r="AI84" s="107">
        <v>2386143032</v>
      </c>
      <c r="AJ84" s="755"/>
      <c r="AK84" s="755"/>
      <c r="AL84" s="755"/>
      <c r="AM84" s="393"/>
      <c r="AN84" s="41" t="s">
        <v>1044</v>
      </c>
      <c r="AO84" s="41" t="s">
        <v>671</v>
      </c>
      <c r="AP84" s="837"/>
      <c r="AQ84" s="749"/>
      <c r="AR84" s="837"/>
      <c r="AS84" s="749"/>
      <c r="AT84" s="718"/>
      <c r="AU84" s="749"/>
      <c r="AV84" s="718"/>
      <c r="AW84" s="749"/>
      <c r="AX84" s="718"/>
      <c r="AY84" s="721"/>
      <c r="AZ84" s="718"/>
      <c r="BA84" s="721"/>
      <c r="BB84" s="376"/>
      <c r="BC84" s="376"/>
      <c r="BD84" s="376"/>
      <c r="BE84" s="376"/>
      <c r="BF84" s="41" t="s">
        <v>1045</v>
      </c>
      <c r="BG84" s="343" t="s">
        <v>1046</v>
      </c>
      <c r="BH84" s="580" t="s">
        <v>1761</v>
      </c>
    </row>
    <row r="85" spans="1:60" ht="80.099999999999994" customHeight="1">
      <c r="A85" s="41" t="s">
        <v>243</v>
      </c>
      <c r="B85" s="29" t="s">
        <v>244</v>
      </c>
      <c r="C85" s="41" t="s">
        <v>195</v>
      </c>
      <c r="D85" s="41" t="s">
        <v>252</v>
      </c>
      <c r="E85" s="76" t="s">
        <v>1008</v>
      </c>
      <c r="F85" s="47">
        <v>2024130010244</v>
      </c>
      <c r="G85" s="281" t="s">
        <v>1009</v>
      </c>
      <c r="H85" s="281" t="s">
        <v>1026</v>
      </c>
      <c r="I85" s="41" t="s">
        <v>1011</v>
      </c>
      <c r="J85" s="89"/>
      <c r="K85" s="46" t="s">
        <v>1047</v>
      </c>
      <c r="L85" s="41" t="s">
        <v>644</v>
      </c>
      <c r="M85" s="41" t="s">
        <v>1041</v>
      </c>
      <c r="N85" s="41">
        <v>3</v>
      </c>
      <c r="O85" s="185">
        <v>0</v>
      </c>
      <c r="P85" s="428">
        <v>1</v>
      </c>
      <c r="Q85" s="553">
        <v>2</v>
      </c>
      <c r="R85" s="428"/>
      <c r="S85" s="440">
        <f t="shared" si="2"/>
        <v>3</v>
      </c>
      <c r="T85" s="190">
        <f t="shared" si="3"/>
        <v>1</v>
      </c>
      <c r="U85" s="100" t="s">
        <v>1028</v>
      </c>
      <c r="V85" s="100" t="s">
        <v>1029</v>
      </c>
      <c r="W85" s="49">
        <v>220</v>
      </c>
      <c r="X85" s="49">
        <v>150</v>
      </c>
      <c r="Y85" s="49" t="s">
        <v>721</v>
      </c>
      <c r="Z85" s="41" t="s">
        <v>1016</v>
      </c>
      <c r="AA85" s="41" t="s">
        <v>1048</v>
      </c>
      <c r="AB85" s="41" t="s">
        <v>1049</v>
      </c>
      <c r="AC85" s="41" t="s">
        <v>735</v>
      </c>
      <c r="AD85" s="41" t="s">
        <v>671</v>
      </c>
      <c r="AE85" s="140">
        <v>28400000</v>
      </c>
      <c r="AF85" s="41" t="s">
        <v>1021</v>
      </c>
      <c r="AG85" s="41" t="s">
        <v>654</v>
      </c>
      <c r="AH85" s="110">
        <v>45679</v>
      </c>
      <c r="AI85" s="107">
        <v>2386143032</v>
      </c>
      <c r="AJ85" s="755"/>
      <c r="AK85" s="755"/>
      <c r="AL85" s="755"/>
      <c r="AM85" s="393"/>
      <c r="AN85" s="41" t="s">
        <v>927</v>
      </c>
      <c r="AO85" s="41" t="s">
        <v>671</v>
      </c>
      <c r="AP85" s="837"/>
      <c r="AQ85" s="749"/>
      <c r="AR85" s="837"/>
      <c r="AS85" s="749"/>
      <c r="AT85" s="718"/>
      <c r="AU85" s="749"/>
      <c r="AV85" s="718"/>
      <c r="AW85" s="749"/>
      <c r="AX85" s="718"/>
      <c r="AY85" s="721"/>
      <c r="AZ85" s="718"/>
      <c r="BA85" s="721"/>
      <c r="BB85" s="376"/>
      <c r="BC85" s="376"/>
      <c r="BD85" s="376"/>
      <c r="BE85" s="376"/>
      <c r="BF85" s="41" t="s">
        <v>1050</v>
      </c>
      <c r="BG85" s="270" t="s">
        <v>1051</v>
      </c>
      <c r="BH85" s="580" t="s">
        <v>1762</v>
      </c>
    </row>
    <row r="86" spans="1:60" ht="80.099999999999994" customHeight="1">
      <c r="A86" s="41" t="s">
        <v>243</v>
      </c>
      <c r="B86" s="29" t="s">
        <v>244</v>
      </c>
      <c r="C86" s="41" t="s">
        <v>195</v>
      </c>
      <c r="D86" s="41" t="s">
        <v>252</v>
      </c>
      <c r="E86" s="76" t="s">
        <v>1008</v>
      </c>
      <c r="F86" s="47">
        <v>2024130010244</v>
      </c>
      <c r="G86" s="281" t="s">
        <v>1009</v>
      </c>
      <c r="H86" s="281" t="s">
        <v>1010</v>
      </c>
      <c r="I86" s="41" t="s">
        <v>1052</v>
      </c>
      <c r="J86" s="89">
        <v>0.4</v>
      </c>
      <c r="K86" s="46" t="s">
        <v>1053</v>
      </c>
      <c r="L86" s="41" t="s">
        <v>644</v>
      </c>
      <c r="M86" s="41" t="s">
        <v>1041</v>
      </c>
      <c r="N86" s="41">
        <v>1</v>
      </c>
      <c r="O86" s="185">
        <v>1</v>
      </c>
      <c r="P86" s="428">
        <v>1</v>
      </c>
      <c r="Q86" s="553">
        <v>0</v>
      </c>
      <c r="R86" s="428"/>
      <c r="S86" s="440">
        <f>+P86</f>
        <v>1</v>
      </c>
      <c r="T86" s="190">
        <f t="shared" si="3"/>
        <v>1</v>
      </c>
      <c r="U86" s="100" t="s">
        <v>1028</v>
      </c>
      <c r="V86" s="100" t="s">
        <v>1015</v>
      </c>
      <c r="W86" s="49">
        <v>220</v>
      </c>
      <c r="X86" s="49">
        <v>3</v>
      </c>
      <c r="Y86" s="49" t="s">
        <v>721</v>
      </c>
      <c r="Z86" s="41" t="s">
        <v>1016</v>
      </c>
      <c r="AA86" s="41" t="s">
        <v>1048</v>
      </c>
      <c r="AB86" s="41" t="s">
        <v>1049</v>
      </c>
      <c r="AC86" s="41" t="s">
        <v>651</v>
      </c>
      <c r="AD86" s="41" t="s">
        <v>1020</v>
      </c>
      <c r="AE86" s="140">
        <v>177000000</v>
      </c>
      <c r="AF86" s="41" t="s">
        <v>1021</v>
      </c>
      <c r="AG86" s="41" t="s">
        <v>654</v>
      </c>
      <c r="AH86" s="110">
        <v>45679</v>
      </c>
      <c r="AI86" s="107">
        <v>2386143032</v>
      </c>
      <c r="AJ86" s="755"/>
      <c r="AK86" s="755"/>
      <c r="AL86" s="755"/>
      <c r="AM86" s="393"/>
      <c r="AN86" s="41" t="s">
        <v>927</v>
      </c>
      <c r="AO86" s="41" t="s">
        <v>513</v>
      </c>
      <c r="AP86" s="837"/>
      <c r="AQ86" s="749"/>
      <c r="AR86" s="837"/>
      <c r="AS86" s="749"/>
      <c r="AT86" s="718"/>
      <c r="AU86" s="749"/>
      <c r="AV86" s="718"/>
      <c r="AW86" s="749"/>
      <c r="AX86" s="718"/>
      <c r="AY86" s="721"/>
      <c r="AZ86" s="718"/>
      <c r="BA86" s="721"/>
      <c r="BB86" s="376"/>
      <c r="BC86" s="376"/>
      <c r="BD86" s="376"/>
      <c r="BE86" s="376"/>
      <c r="BF86" s="41" t="s">
        <v>1054</v>
      </c>
      <c r="BG86" s="270" t="s">
        <v>1055</v>
      </c>
      <c r="BH86" s="580" t="s">
        <v>1763</v>
      </c>
    </row>
    <row r="87" spans="1:60" ht="80.099999999999994" customHeight="1">
      <c r="A87" s="41" t="s">
        <v>243</v>
      </c>
      <c r="B87" s="29" t="s">
        <v>244</v>
      </c>
      <c r="C87" s="41" t="s">
        <v>195</v>
      </c>
      <c r="D87" s="41" t="s">
        <v>252</v>
      </c>
      <c r="E87" s="76" t="s">
        <v>1008</v>
      </c>
      <c r="F87" s="47">
        <v>2024130010244</v>
      </c>
      <c r="G87" s="281" t="s">
        <v>1009</v>
      </c>
      <c r="H87" s="281" t="s">
        <v>1026</v>
      </c>
      <c r="I87" s="41" t="s">
        <v>1056</v>
      </c>
      <c r="J87" s="89">
        <v>0.3</v>
      </c>
      <c r="K87" s="46" t="s">
        <v>1057</v>
      </c>
      <c r="L87" s="41" t="s">
        <v>644</v>
      </c>
      <c r="M87" s="41" t="s">
        <v>1041</v>
      </c>
      <c r="N87" s="41">
        <v>3</v>
      </c>
      <c r="O87" s="185">
        <v>0</v>
      </c>
      <c r="P87" s="428">
        <v>1</v>
      </c>
      <c r="Q87" s="553">
        <v>2</v>
      </c>
      <c r="R87" s="428"/>
      <c r="S87" s="440">
        <f t="shared" si="2"/>
        <v>3</v>
      </c>
      <c r="T87" s="190">
        <f t="shared" si="3"/>
        <v>1</v>
      </c>
      <c r="U87" s="100" t="s">
        <v>1028</v>
      </c>
      <c r="V87" s="100" t="s">
        <v>1015</v>
      </c>
      <c r="W87" s="49">
        <v>220</v>
      </c>
      <c r="X87" s="49">
        <v>35000</v>
      </c>
      <c r="Y87" s="49" t="s">
        <v>721</v>
      </c>
      <c r="Z87" s="41" t="s">
        <v>1016</v>
      </c>
      <c r="AA87" s="41" t="s">
        <v>1048</v>
      </c>
      <c r="AB87" s="41" t="s">
        <v>1049</v>
      </c>
      <c r="AC87" s="41" t="s">
        <v>735</v>
      </c>
      <c r="AD87" s="41" t="s">
        <v>671</v>
      </c>
      <c r="AE87" s="140">
        <v>40000000</v>
      </c>
      <c r="AF87" s="41" t="s">
        <v>1021</v>
      </c>
      <c r="AG87" s="41" t="s">
        <v>654</v>
      </c>
      <c r="AH87" s="110">
        <v>45679</v>
      </c>
      <c r="AI87" s="107">
        <v>2386143032</v>
      </c>
      <c r="AJ87" s="755"/>
      <c r="AK87" s="755"/>
      <c r="AL87" s="755"/>
      <c r="AM87" s="393"/>
      <c r="AN87" s="41" t="s">
        <v>927</v>
      </c>
      <c r="AO87" s="41" t="s">
        <v>671</v>
      </c>
      <c r="AP87" s="837"/>
      <c r="AQ87" s="749"/>
      <c r="AR87" s="837"/>
      <c r="AS87" s="749"/>
      <c r="AT87" s="718"/>
      <c r="AU87" s="749"/>
      <c r="AV87" s="718"/>
      <c r="AW87" s="749"/>
      <c r="AX87" s="718"/>
      <c r="AY87" s="721"/>
      <c r="AZ87" s="718"/>
      <c r="BA87" s="721"/>
      <c r="BB87" s="376"/>
      <c r="BC87" s="376"/>
      <c r="BD87" s="376"/>
      <c r="BE87" s="376"/>
      <c r="BF87" s="41" t="s">
        <v>1058</v>
      </c>
      <c r="BG87" s="270" t="s">
        <v>1059</v>
      </c>
      <c r="BH87" s="580" t="s">
        <v>1764</v>
      </c>
    </row>
    <row r="88" spans="1:60" ht="80.099999999999994" customHeight="1">
      <c r="A88" s="41" t="s">
        <v>243</v>
      </c>
      <c r="B88" s="29" t="s">
        <v>244</v>
      </c>
      <c r="C88" s="41" t="s">
        <v>198</v>
      </c>
      <c r="D88" s="41" t="s">
        <v>257</v>
      </c>
      <c r="E88" s="76" t="s">
        <v>1008</v>
      </c>
      <c r="F88" s="47">
        <v>2024130010244</v>
      </c>
      <c r="G88" s="281" t="s">
        <v>1009</v>
      </c>
      <c r="H88" s="281" t="s">
        <v>1026</v>
      </c>
      <c r="I88" s="41" t="s">
        <v>1056</v>
      </c>
      <c r="J88" s="89"/>
      <c r="K88" s="46" t="s">
        <v>1060</v>
      </c>
      <c r="L88" s="41" t="s">
        <v>644</v>
      </c>
      <c r="M88" s="41" t="s">
        <v>1061</v>
      </c>
      <c r="N88" s="41" t="s">
        <v>387</v>
      </c>
      <c r="O88" s="117" t="s">
        <v>387</v>
      </c>
      <c r="P88" s="428" t="s">
        <v>387</v>
      </c>
      <c r="Q88" s="553" t="s">
        <v>387</v>
      </c>
      <c r="R88" s="428"/>
      <c r="S88" s="440" t="s">
        <v>387</v>
      </c>
      <c r="T88" s="190" t="s">
        <v>387</v>
      </c>
      <c r="U88" s="41" t="s">
        <v>387</v>
      </c>
      <c r="V88" s="41" t="s">
        <v>387</v>
      </c>
      <c r="W88" s="41" t="s">
        <v>387</v>
      </c>
      <c r="X88" s="41" t="s">
        <v>387</v>
      </c>
      <c r="Y88" s="49" t="s">
        <v>721</v>
      </c>
      <c r="Z88" s="41" t="s">
        <v>1016</v>
      </c>
      <c r="AA88" s="41" t="s">
        <v>1048</v>
      </c>
      <c r="AB88" s="41" t="s">
        <v>1049</v>
      </c>
      <c r="AC88" s="41" t="s">
        <v>735</v>
      </c>
      <c r="AD88" s="41" t="s">
        <v>671</v>
      </c>
      <c r="AE88" s="41" t="s">
        <v>387</v>
      </c>
      <c r="AF88" s="41" t="s">
        <v>387</v>
      </c>
      <c r="AG88" s="41" t="s">
        <v>387</v>
      </c>
      <c r="AH88" s="41" t="s">
        <v>387</v>
      </c>
      <c r="AI88" s="41" t="s">
        <v>387</v>
      </c>
      <c r="AJ88" s="755"/>
      <c r="AK88" s="755"/>
      <c r="AL88" s="755"/>
      <c r="AM88" s="393"/>
      <c r="AN88" s="41" t="s">
        <v>671</v>
      </c>
      <c r="AO88" s="41" t="s">
        <v>671</v>
      </c>
      <c r="AP88" s="837"/>
      <c r="AQ88" s="749"/>
      <c r="AR88" s="837"/>
      <c r="AS88" s="749"/>
      <c r="AT88" s="718"/>
      <c r="AU88" s="749"/>
      <c r="AV88" s="718"/>
      <c r="AW88" s="749"/>
      <c r="AX88" s="718"/>
      <c r="AY88" s="721"/>
      <c r="AZ88" s="718"/>
      <c r="BA88" s="721"/>
      <c r="BB88" s="376"/>
      <c r="BC88" s="376"/>
      <c r="BD88" s="376"/>
      <c r="BE88" s="376"/>
      <c r="BF88" s="41" t="s">
        <v>1062</v>
      </c>
      <c r="BG88" s="270" t="s">
        <v>1063</v>
      </c>
      <c r="BH88" s="580" t="s">
        <v>1063</v>
      </c>
    </row>
    <row r="89" spans="1:60" ht="80.099999999999994" customHeight="1">
      <c r="A89" s="41" t="s">
        <v>243</v>
      </c>
      <c r="B89" s="29" t="s">
        <v>244</v>
      </c>
      <c r="C89" s="41" t="s">
        <v>198</v>
      </c>
      <c r="D89" s="41" t="s">
        <v>257</v>
      </c>
      <c r="E89" s="76" t="s">
        <v>1008</v>
      </c>
      <c r="F89" s="47">
        <v>2024130010244</v>
      </c>
      <c r="G89" s="281" t="s">
        <v>1009</v>
      </c>
      <c r="H89" s="281" t="s">
        <v>1010</v>
      </c>
      <c r="I89" s="41" t="s">
        <v>1056</v>
      </c>
      <c r="J89" s="89"/>
      <c r="K89" s="46" t="s">
        <v>1064</v>
      </c>
      <c r="L89" s="41" t="s">
        <v>644</v>
      </c>
      <c r="M89" s="41" t="s">
        <v>1061</v>
      </c>
      <c r="N89" s="41">
        <v>12</v>
      </c>
      <c r="O89" s="185">
        <v>0</v>
      </c>
      <c r="P89" s="428">
        <v>12</v>
      </c>
      <c r="Q89" s="553">
        <v>0</v>
      </c>
      <c r="R89" s="428"/>
      <c r="S89" s="440">
        <f t="shared" si="2"/>
        <v>12</v>
      </c>
      <c r="T89" s="190">
        <f t="shared" si="3"/>
        <v>1</v>
      </c>
      <c r="U89" s="100" t="s">
        <v>1028</v>
      </c>
      <c r="V89" s="100" t="s">
        <v>1015</v>
      </c>
      <c r="W89" s="49">
        <v>220</v>
      </c>
      <c r="X89" s="49">
        <v>325</v>
      </c>
      <c r="Y89" s="49" t="s">
        <v>721</v>
      </c>
      <c r="Z89" s="41" t="s">
        <v>1016</v>
      </c>
      <c r="AA89" s="41" t="s">
        <v>1048</v>
      </c>
      <c r="AB89" s="41" t="s">
        <v>1049</v>
      </c>
      <c r="AC89" s="41" t="s">
        <v>735</v>
      </c>
      <c r="AD89" s="41" t="s">
        <v>671</v>
      </c>
      <c r="AE89" s="140">
        <v>181836703</v>
      </c>
      <c r="AF89" s="41" t="s">
        <v>1021</v>
      </c>
      <c r="AG89" s="41" t="s">
        <v>802</v>
      </c>
      <c r="AH89" s="110">
        <v>45679</v>
      </c>
      <c r="AI89" s="107">
        <v>2386143032</v>
      </c>
      <c r="AJ89" s="755"/>
      <c r="AK89" s="755"/>
      <c r="AL89" s="755"/>
      <c r="AM89" s="393"/>
      <c r="AN89" s="41" t="s">
        <v>802</v>
      </c>
      <c r="AO89" s="41" t="s">
        <v>671</v>
      </c>
      <c r="AP89" s="837"/>
      <c r="AQ89" s="749"/>
      <c r="AR89" s="837"/>
      <c r="AS89" s="749"/>
      <c r="AT89" s="718"/>
      <c r="AU89" s="749"/>
      <c r="AV89" s="718"/>
      <c r="AW89" s="749"/>
      <c r="AX89" s="718"/>
      <c r="AY89" s="721"/>
      <c r="AZ89" s="718"/>
      <c r="BA89" s="721"/>
      <c r="BB89" s="376"/>
      <c r="BC89" s="376"/>
      <c r="BD89" s="376"/>
      <c r="BE89" s="376"/>
      <c r="BF89" s="41" t="s">
        <v>1065</v>
      </c>
      <c r="BG89" s="270" t="s">
        <v>1066</v>
      </c>
      <c r="BH89" s="580" t="s">
        <v>1765</v>
      </c>
    </row>
    <row r="90" spans="1:60" ht="80.099999999999994" customHeight="1">
      <c r="A90" s="41" t="s">
        <v>243</v>
      </c>
      <c r="B90" s="29" t="s">
        <v>244</v>
      </c>
      <c r="C90" s="41" t="s">
        <v>198</v>
      </c>
      <c r="D90" s="41" t="s">
        <v>257</v>
      </c>
      <c r="E90" s="76" t="s">
        <v>1008</v>
      </c>
      <c r="F90" s="47">
        <v>2024130010244</v>
      </c>
      <c r="G90" s="281" t="s">
        <v>1009</v>
      </c>
      <c r="H90" s="281" t="s">
        <v>1026</v>
      </c>
      <c r="I90" s="41" t="s">
        <v>1056</v>
      </c>
      <c r="J90" s="89"/>
      <c r="K90" s="46" t="s">
        <v>1067</v>
      </c>
      <c r="L90" s="41" t="s">
        <v>644</v>
      </c>
      <c r="M90" s="41" t="s">
        <v>1061</v>
      </c>
      <c r="N90" s="41" t="s">
        <v>387</v>
      </c>
      <c r="O90" s="29" t="s">
        <v>387</v>
      </c>
      <c r="P90" s="428" t="s">
        <v>387</v>
      </c>
      <c r="Q90" s="553" t="s">
        <v>387</v>
      </c>
      <c r="R90" s="428"/>
      <c r="S90" s="440" t="s">
        <v>387</v>
      </c>
      <c r="T90" s="190" t="s">
        <v>387</v>
      </c>
      <c r="U90" s="41" t="s">
        <v>387</v>
      </c>
      <c r="V90" s="41" t="s">
        <v>387</v>
      </c>
      <c r="W90" s="41" t="s">
        <v>387</v>
      </c>
      <c r="X90" s="41" t="s">
        <v>387</v>
      </c>
      <c r="Y90" s="49" t="s">
        <v>721</v>
      </c>
      <c r="Z90" s="41" t="s">
        <v>1016</v>
      </c>
      <c r="AA90" s="41" t="s">
        <v>1048</v>
      </c>
      <c r="AB90" s="41" t="s">
        <v>1049</v>
      </c>
      <c r="AC90" s="41" t="s">
        <v>735</v>
      </c>
      <c r="AD90" s="41" t="s">
        <v>671</v>
      </c>
      <c r="AE90" s="41" t="s">
        <v>387</v>
      </c>
      <c r="AF90" s="41" t="s">
        <v>387</v>
      </c>
      <c r="AG90" s="41" t="s">
        <v>387</v>
      </c>
      <c r="AH90" s="41" t="s">
        <v>387</v>
      </c>
      <c r="AI90" s="41" t="s">
        <v>387</v>
      </c>
      <c r="AJ90" s="756"/>
      <c r="AK90" s="756"/>
      <c r="AL90" s="756"/>
      <c r="AM90" s="394"/>
      <c r="AN90" s="41" t="s">
        <v>387</v>
      </c>
      <c r="AO90" s="41" t="s">
        <v>671</v>
      </c>
      <c r="AP90" s="838"/>
      <c r="AQ90" s="750"/>
      <c r="AR90" s="838"/>
      <c r="AS90" s="750"/>
      <c r="AT90" s="719"/>
      <c r="AU90" s="750"/>
      <c r="AV90" s="719"/>
      <c r="AW90" s="750"/>
      <c r="AX90" s="719"/>
      <c r="AY90" s="722"/>
      <c r="AZ90" s="719"/>
      <c r="BA90" s="722"/>
      <c r="BB90" s="377"/>
      <c r="BC90" s="377"/>
      <c r="BD90" s="377"/>
      <c r="BE90" s="377"/>
      <c r="BF90" s="41" t="s">
        <v>1062</v>
      </c>
      <c r="BG90" s="270" t="s">
        <v>1063</v>
      </c>
      <c r="BH90" s="580" t="s">
        <v>1063</v>
      </c>
    </row>
    <row r="91" spans="1:60" ht="80.099999999999994" customHeight="1">
      <c r="A91" s="771"/>
      <c r="B91" s="772"/>
      <c r="C91" s="772"/>
      <c r="D91" s="773"/>
      <c r="E91" s="768" t="s">
        <v>1068</v>
      </c>
      <c r="F91" s="769"/>
      <c r="G91" s="769"/>
      <c r="H91" s="769"/>
      <c r="I91" s="769"/>
      <c r="J91" s="769"/>
      <c r="K91" s="769"/>
      <c r="L91" s="769"/>
      <c r="M91" s="769"/>
      <c r="N91" s="769"/>
      <c r="O91" s="770"/>
      <c r="P91" s="371"/>
      <c r="Q91" s="371"/>
      <c r="R91" s="371"/>
      <c r="S91" s="371"/>
      <c r="T91" s="445">
        <f>AVERAGE(T89,T87,T86,T85,T84,T82,T81)</f>
        <v>1</v>
      </c>
      <c r="U91" s="41"/>
      <c r="V91" s="41"/>
      <c r="W91" s="41"/>
      <c r="X91" s="41"/>
      <c r="Y91" s="49"/>
      <c r="Z91" s="41"/>
      <c r="AA91" s="41"/>
      <c r="AB91" s="41"/>
      <c r="AC91" s="41"/>
      <c r="AD91" s="41"/>
      <c r="AE91" s="41"/>
      <c r="AF91" s="128"/>
      <c r="AG91" s="41"/>
      <c r="AH91" s="41"/>
      <c r="AI91" s="41"/>
      <c r="AJ91" s="41"/>
      <c r="AK91" s="393"/>
      <c r="AL91" s="393"/>
      <c r="AM91" s="393"/>
      <c r="AN91" s="41"/>
      <c r="AO91" s="46"/>
      <c r="AP91" s="469">
        <f>+AP81</f>
        <v>771800000</v>
      </c>
      <c r="AQ91" s="508"/>
      <c r="AR91" s="509"/>
      <c r="AS91" s="510"/>
      <c r="AT91" s="481">
        <f>+AT81</f>
        <v>1083350000</v>
      </c>
      <c r="AU91" s="510"/>
      <c r="AV91" s="510"/>
      <c r="AW91" s="510"/>
      <c r="AX91" s="201"/>
      <c r="AY91" s="201"/>
      <c r="AZ91" s="201"/>
      <c r="BA91" s="201"/>
      <c r="BB91" s="201"/>
      <c r="BC91" s="201"/>
      <c r="BD91" s="201"/>
      <c r="BE91" s="201"/>
      <c r="BF91" s="41"/>
      <c r="BG91" s="279"/>
      <c r="BH91" s="582"/>
    </row>
    <row r="92" spans="1:60" ht="80.099999999999994" customHeight="1">
      <c r="A92" s="41" t="s">
        <v>259</v>
      </c>
      <c r="B92" s="29" t="s">
        <v>244</v>
      </c>
      <c r="C92" s="41" t="s">
        <v>237</v>
      </c>
      <c r="D92" s="41" t="s">
        <v>262</v>
      </c>
      <c r="E92" s="58" t="s">
        <v>1069</v>
      </c>
      <c r="F92" s="47">
        <v>2024130010239</v>
      </c>
      <c r="G92" s="41" t="s">
        <v>1070</v>
      </c>
      <c r="H92" s="85" t="s">
        <v>1071</v>
      </c>
      <c r="I92" s="41" t="s">
        <v>1072</v>
      </c>
      <c r="J92" s="89">
        <v>0.3</v>
      </c>
      <c r="K92" s="59" t="s">
        <v>1073</v>
      </c>
      <c r="L92" s="41" t="s">
        <v>644</v>
      </c>
      <c r="M92" s="41" t="s">
        <v>263</v>
      </c>
      <c r="N92" s="41">
        <v>1</v>
      </c>
      <c r="O92" s="185">
        <v>0</v>
      </c>
      <c r="P92" s="427">
        <v>0</v>
      </c>
      <c r="Q92" s="552">
        <v>0</v>
      </c>
      <c r="R92" s="427"/>
      <c r="S92" s="440">
        <f t="shared" si="2"/>
        <v>0</v>
      </c>
      <c r="T92" s="190">
        <f t="shared" si="3"/>
        <v>0</v>
      </c>
      <c r="U92" s="103">
        <v>45719</v>
      </c>
      <c r="V92" s="103">
        <v>45991</v>
      </c>
      <c r="W92" s="49">
        <v>165</v>
      </c>
      <c r="X92" s="49" t="s">
        <v>1074</v>
      </c>
      <c r="Y92" s="49" t="s">
        <v>721</v>
      </c>
      <c r="Z92" s="41" t="s">
        <v>1075</v>
      </c>
      <c r="AA92" s="41" t="s">
        <v>1076</v>
      </c>
      <c r="AB92" s="41" t="s">
        <v>1077</v>
      </c>
      <c r="AC92" s="41" t="s">
        <v>651</v>
      </c>
      <c r="AD92" s="41" t="s">
        <v>1078</v>
      </c>
      <c r="AE92" s="141">
        <v>48000000</v>
      </c>
      <c r="AF92" s="128" t="s">
        <v>663</v>
      </c>
      <c r="AG92" s="41" t="s">
        <v>654</v>
      </c>
      <c r="AH92" s="110">
        <v>45689</v>
      </c>
      <c r="AI92" s="141">
        <v>48000000</v>
      </c>
      <c r="AJ92" s="754">
        <v>1014604457</v>
      </c>
      <c r="AK92" s="777">
        <v>1014604457</v>
      </c>
      <c r="AL92" s="777">
        <v>1014604457</v>
      </c>
      <c r="AM92" s="777"/>
      <c r="AN92" s="41" t="s">
        <v>927</v>
      </c>
      <c r="AO92" s="41" t="s">
        <v>1079</v>
      </c>
      <c r="AP92" s="833">
        <v>12905558</v>
      </c>
      <c r="AQ92" s="748">
        <f>AP92/AJ92</f>
        <v>1.2719792339725549E-2</v>
      </c>
      <c r="AR92" s="833">
        <v>0</v>
      </c>
      <c r="AS92" s="748">
        <f>AR92/AK92</f>
        <v>0</v>
      </c>
      <c r="AT92" s="717">
        <v>348682842</v>
      </c>
      <c r="AU92" s="748">
        <f>AT92/AK92</f>
        <v>0.34366381853968142</v>
      </c>
      <c r="AV92" s="717">
        <v>218078600</v>
      </c>
      <c r="AW92" s="748">
        <f>AV92/AK92</f>
        <v>0.21493952495026344</v>
      </c>
      <c r="AX92" s="717">
        <v>605487400</v>
      </c>
      <c r="AY92" s="720">
        <f>AX92/AL92</f>
        <v>0.5967718708730253</v>
      </c>
      <c r="AZ92" s="717">
        <v>439775696</v>
      </c>
      <c r="BA92" s="720">
        <f>AZ92/AL92</f>
        <v>0.43344546041157395</v>
      </c>
      <c r="BB92" s="375"/>
      <c r="BC92" s="375"/>
      <c r="BD92" s="375"/>
      <c r="BE92" s="375"/>
      <c r="BF92" s="41" t="s">
        <v>1080</v>
      </c>
      <c r="BG92" s="271" t="s">
        <v>1081</v>
      </c>
      <c r="BH92" s="579" t="s">
        <v>1081</v>
      </c>
    </row>
    <row r="93" spans="1:60" ht="80.099999999999994" customHeight="1">
      <c r="A93" s="41" t="s">
        <v>259</v>
      </c>
      <c r="B93" s="29" t="s">
        <v>244</v>
      </c>
      <c r="C93" s="41" t="s">
        <v>237</v>
      </c>
      <c r="D93" s="41" t="s">
        <v>262</v>
      </c>
      <c r="E93" s="58" t="s">
        <v>1069</v>
      </c>
      <c r="F93" s="47">
        <v>2024130010239</v>
      </c>
      <c r="G93" s="41" t="s">
        <v>1070</v>
      </c>
      <c r="H93" s="85" t="s">
        <v>1071</v>
      </c>
      <c r="I93" s="41" t="s">
        <v>1072</v>
      </c>
      <c r="J93" s="89">
        <v>0.3</v>
      </c>
      <c r="K93" s="59" t="s">
        <v>1082</v>
      </c>
      <c r="L93" s="41" t="s">
        <v>644</v>
      </c>
      <c r="M93" s="41" t="s">
        <v>263</v>
      </c>
      <c r="N93" s="41">
        <v>1</v>
      </c>
      <c r="O93" s="185">
        <v>0</v>
      </c>
      <c r="P93" s="428">
        <v>0</v>
      </c>
      <c r="Q93" s="553">
        <v>1</v>
      </c>
      <c r="R93" s="428"/>
      <c r="S93" s="440">
        <f t="shared" si="2"/>
        <v>1</v>
      </c>
      <c r="T93" s="190">
        <f t="shared" si="3"/>
        <v>1</v>
      </c>
      <c r="U93" s="103">
        <v>45684</v>
      </c>
      <c r="V93" s="103">
        <v>45991</v>
      </c>
      <c r="W93" s="49">
        <v>190</v>
      </c>
      <c r="X93" s="49">
        <v>1000</v>
      </c>
      <c r="Y93" s="49" t="s">
        <v>721</v>
      </c>
      <c r="Z93" s="41" t="s">
        <v>1075</v>
      </c>
      <c r="AA93" s="41" t="s">
        <v>1076</v>
      </c>
      <c r="AB93" s="41" t="s">
        <v>1077</v>
      </c>
      <c r="AC93" s="41" t="s">
        <v>651</v>
      </c>
      <c r="AD93" s="41" t="s">
        <v>1078</v>
      </c>
      <c r="AE93" s="141">
        <v>0</v>
      </c>
      <c r="AF93" s="128" t="s">
        <v>663</v>
      </c>
      <c r="AG93" s="41" t="s">
        <v>654</v>
      </c>
      <c r="AH93" s="110">
        <v>45689</v>
      </c>
      <c r="AI93" s="141">
        <v>0</v>
      </c>
      <c r="AJ93" s="755"/>
      <c r="AK93" s="777"/>
      <c r="AL93" s="777"/>
      <c r="AM93" s="777"/>
      <c r="AN93" s="41" t="s">
        <v>927</v>
      </c>
      <c r="AO93" s="41" t="s">
        <v>1079</v>
      </c>
      <c r="AP93" s="834"/>
      <c r="AQ93" s="749"/>
      <c r="AR93" s="834"/>
      <c r="AS93" s="749"/>
      <c r="AT93" s="718"/>
      <c r="AU93" s="749"/>
      <c r="AV93" s="718"/>
      <c r="AW93" s="749"/>
      <c r="AX93" s="718"/>
      <c r="AY93" s="721"/>
      <c r="AZ93" s="718"/>
      <c r="BA93" s="721"/>
      <c r="BB93" s="376"/>
      <c r="BC93" s="376"/>
      <c r="BD93" s="376"/>
      <c r="BE93" s="376"/>
      <c r="BF93" s="41" t="s">
        <v>1083</v>
      </c>
      <c r="BG93" s="270" t="s">
        <v>1084</v>
      </c>
      <c r="BH93" s="580" t="s">
        <v>1084</v>
      </c>
    </row>
    <row r="94" spans="1:60" ht="80.099999999999994" customHeight="1">
      <c r="A94" s="41" t="s">
        <v>259</v>
      </c>
      <c r="B94" s="29" t="s">
        <v>244</v>
      </c>
      <c r="C94" s="41" t="s">
        <v>237</v>
      </c>
      <c r="D94" s="41" t="s">
        <v>262</v>
      </c>
      <c r="E94" s="58" t="s">
        <v>1069</v>
      </c>
      <c r="F94" s="47">
        <v>2024130010239</v>
      </c>
      <c r="G94" s="41" t="s">
        <v>1070</v>
      </c>
      <c r="H94" s="85" t="s">
        <v>1085</v>
      </c>
      <c r="I94" s="41" t="s">
        <v>1072</v>
      </c>
      <c r="J94" s="89">
        <v>0.3</v>
      </c>
      <c r="K94" s="59" t="s">
        <v>1086</v>
      </c>
      <c r="L94" s="41" t="s">
        <v>644</v>
      </c>
      <c r="M94" s="41" t="s">
        <v>263</v>
      </c>
      <c r="N94" s="41">
        <v>3</v>
      </c>
      <c r="O94" s="185">
        <v>1</v>
      </c>
      <c r="P94" s="428">
        <v>0</v>
      </c>
      <c r="Q94" s="553">
        <v>2</v>
      </c>
      <c r="R94" s="428"/>
      <c r="S94" s="440">
        <f t="shared" si="2"/>
        <v>3</v>
      </c>
      <c r="T94" s="190">
        <f t="shared" si="3"/>
        <v>1</v>
      </c>
      <c r="U94" s="103">
        <v>45719</v>
      </c>
      <c r="V94" s="103">
        <v>45991</v>
      </c>
      <c r="W94" s="49">
        <v>165</v>
      </c>
      <c r="X94" s="49" t="s">
        <v>1074</v>
      </c>
      <c r="Y94" s="49" t="s">
        <v>721</v>
      </c>
      <c r="Z94" s="41" t="s">
        <v>1075</v>
      </c>
      <c r="AA94" s="41" t="s">
        <v>1087</v>
      </c>
      <c r="AB94" s="41" t="s">
        <v>1088</v>
      </c>
      <c r="AC94" s="41" t="s">
        <v>651</v>
      </c>
      <c r="AD94" s="41" t="s">
        <v>1078</v>
      </c>
      <c r="AE94" s="141">
        <v>0</v>
      </c>
      <c r="AF94" s="128" t="s">
        <v>663</v>
      </c>
      <c r="AG94" s="41" t="s">
        <v>654</v>
      </c>
      <c r="AH94" s="110">
        <v>45689</v>
      </c>
      <c r="AI94" s="141">
        <v>0</v>
      </c>
      <c r="AJ94" s="755"/>
      <c r="AK94" s="777"/>
      <c r="AL94" s="777"/>
      <c r="AM94" s="777"/>
      <c r="AN94" s="41" t="s">
        <v>927</v>
      </c>
      <c r="AO94" s="41" t="s">
        <v>1079</v>
      </c>
      <c r="AP94" s="834"/>
      <c r="AQ94" s="749"/>
      <c r="AR94" s="834"/>
      <c r="AS94" s="749"/>
      <c r="AT94" s="718"/>
      <c r="AU94" s="749"/>
      <c r="AV94" s="718"/>
      <c r="AW94" s="749"/>
      <c r="AX94" s="718"/>
      <c r="AY94" s="721"/>
      <c r="AZ94" s="718"/>
      <c r="BA94" s="721"/>
      <c r="BB94" s="376"/>
      <c r="BC94" s="376"/>
      <c r="BD94" s="376"/>
      <c r="BE94" s="376"/>
      <c r="BF94" s="41" t="s">
        <v>1089</v>
      </c>
      <c r="BG94" s="270" t="s">
        <v>1090</v>
      </c>
      <c r="BH94" s="580" t="s">
        <v>1766</v>
      </c>
    </row>
    <row r="95" spans="1:60" ht="80.099999999999994" customHeight="1">
      <c r="A95" s="41" t="s">
        <v>259</v>
      </c>
      <c r="B95" s="29" t="s">
        <v>244</v>
      </c>
      <c r="C95" s="41" t="s">
        <v>266</v>
      </c>
      <c r="D95" s="41" t="s">
        <v>1091</v>
      </c>
      <c r="E95" s="58" t="s">
        <v>1069</v>
      </c>
      <c r="F95" s="47">
        <v>2024130010239</v>
      </c>
      <c r="G95" s="41" t="s">
        <v>1070</v>
      </c>
      <c r="H95" s="85" t="s">
        <v>1085</v>
      </c>
      <c r="I95" s="41" t="s">
        <v>1072</v>
      </c>
      <c r="J95" s="89">
        <v>0.3</v>
      </c>
      <c r="K95" s="59" t="s">
        <v>1092</v>
      </c>
      <c r="L95" s="41" t="s">
        <v>644</v>
      </c>
      <c r="M95" s="41" t="s">
        <v>1093</v>
      </c>
      <c r="N95" s="41">
        <v>2</v>
      </c>
      <c r="O95" s="185">
        <v>0.01</v>
      </c>
      <c r="P95" s="428">
        <v>1</v>
      </c>
      <c r="Q95" s="553">
        <v>1</v>
      </c>
      <c r="R95" s="428"/>
      <c r="S95" s="440">
        <f t="shared" si="2"/>
        <v>2.0099999999999998</v>
      </c>
      <c r="T95" s="190">
        <v>1</v>
      </c>
      <c r="U95" s="103">
        <v>45719</v>
      </c>
      <c r="V95" s="103">
        <v>45991</v>
      </c>
      <c r="W95" s="49">
        <v>165</v>
      </c>
      <c r="X95" s="49" t="s">
        <v>1074</v>
      </c>
      <c r="Y95" s="49" t="s">
        <v>513</v>
      </c>
      <c r="Z95" s="41" t="s">
        <v>1075</v>
      </c>
      <c r="AA95" s="41" t="s">
        <v>1094</v>
      </c>
      <c r="AB95" s="41" t="s">
        <v>1095</v>
      </c>
      <c r="AC95" s="41" t="s">
        <v>651</v>
      </c>
      <c r="AD95" s="41" t="s">
        <v>1078</v>
      </c>
      <c r="AE95" s="141">
        <v>0</v>
      </c>
      <c r="AF95" s="128" t="s">
        <v>663</v>
      </c>
      <c r="AG95" s="41" t="s">
        <v>654</v>
      </c>
      <c r="AH95" s="110">
        <v>45689</v>
      </c>
      <c r="AI95" s="141">
        <v>0</v>
      </c>
      <c r="AJ95" s="755"/>
      <c r="AK95" s="777"/>
      <c r="AL95" s="777"/>
      <c r="AM95" s="777"/>
      <c r="AN95" s="41" t="s">
        <v>927</v>
      </c>
      <c r="AO95" s="41" t="s">
        <v>1079</v>
      </c>
      <c r="AP95" s="834"/>
      <c r="AQ95" s="749"/>
      <c r="AR95" s="834"/>
      <c r="AS95" s="749"/>
      <c r="AT95" s="718"/>
      <c r="AU95" s="749"/>
      <c r="AV95" s="718"/>
      <c r="AW95" s="749"/>
      <c r="AX95" s="718"/>
      <c r="AY95" s="721"/>
      <c r="AZ95" s="718"/>
      <c r="BA95" s="721"/>
      <c r="BB95" s="376"/>
      <c r="BC95" s="376"/>
      <c r="BD95" s="376"/>
      <c r="BE95" s="376"/>
      <c r="BF95" s="41" t="s">
        <v>1096</v>
      </c>
      <c r="BG95" s="270" t="s">
        <v>1097</v>
      </c>
      <c r="BH95" s="580" t="s">
        <v>1097</v>
      </c>
    </row>
    <row r="96" spans="1:60" ht="80.099999999999994" customHeight="1">
      <c r="A96" s="41" t="s">
        <v>259</v>
      </c>
      <c r="B96" s="29" t="s">
        <v>244</v>
      </c>
      <c r="C96" s="41" t="s">
        <v>266</v>
      </c>
      <c r="D96" s="41" t="s">
        <v>1091</v>
      </c>
      <c r="E96" s="58" t="s">
        <v>1069</v>
      </c>
      <c r="F96" s="47">
        <v>2024130010239</v>
      </c>
      <c r="G96" s="41" t="s">
        <v>1070</v>
      </c>
      <c r="H96" s="85" t="s">
        <v>1085</v>
      </c>
      <c r="I96" s="41" t="s">
        <v>919</v>
      </c>
      <c r="J96" s="98">
        <v>0.4</v>
      </c>
      <c r="K96" s="59" t="s">
        <v>1098</v>
      </c>
      <c r="L96" s="41" t="s">
        <v>644</v>
      </c>
      <c r="M96" s="41" t="s">
        <v>1093</v>
      </c>
      <c r="N96" s="41">
        <v>5</v>
      </c>
      <c r="O96" s="185">
        <v>1</v>
      </c>
      <c r="P96" s="428">
        <v>2</v>
      </c>
      <c r="Q96" s="553">
        <v>3</v>
      </c>
      <c r="R96" s="428"/>
      <c r="S96" s="440">
        <f>+Q96+O96</f>
        <v>4</v>
      </c>
      <c r="T96" s="190">
        <f>S96/N96</f>
        <v>0.8</v>
      </c>
      <c r="U96" s="103">
        <v>45782</v>
      </c>
      <c r="V96" s="103">
        <v>45991</v>
      </c>
      <c r="W96" s="49">
        <v>125</v>
      </c>
      <c r="X96" s="49" t="s">
        <v>1074</v>
      </c>
      <c r="Y96" s="49" t="s">
        <v>721</v>
      </c>
      <c r="Z96" s="41" t="s">
        <v>1075</v>
      </c>
      <c r="AA96" s="41" t="s">
        <v>1094</v>
      </c>
      <c r="AB96" s="41" t="s">
        <v>1095</v>
      </c>
      <c r="AC96" s="41" t="s">
        <v>651</v>
      </c>
      <c r="AD96" s="41" t="s">
        <v>1078</v>
      </c>
      <c r="AE96" s="141">
        <v>14604457</v>
      </c>
      <c r="AF96" s="128" t="s">
        <v>663</v>
      </c>
      <c r="AG96" s="41" t="s">
        <v>802</v>
      </c>
      <c r="AH96" s="110">
        <v>45689</v>
      </c>
      <c r="AI96" s="141">
        <v>14604457</v>
      </c>
      <c r="AJ96" s="755"/>
      <c r="AK96" s="777"/>
      <c r="AL96" s="777"/>
      <c r="AM96" s="777"/>
      <c r="AN96" s="41" t="s">
        <v>927</v>
      </c>
      <c r="AO96" s="41" t="s">
        <v>1079</v>
      </c>
      <c r="AP96" s="834"/>
      <c r="AQ96" s="749"/>
      <c r="AR96" s="834"/>
      <c r="AS96" s="749"/>
      <c r="AT96" s="718"/>
      <c r="AU96" s="749"/>
      <c r="AV96" s="718"/>
      <c r="AW96" s="749"/>
      <c r="AX96" s="718"/>
      <c r="AY96" s="721"/>
      <c r="AZ96" s="718"/>
      <c r="BA96" s="721"/>
      <c r="BB96" s="376"/>
      <c r="BC96" s="376"/>
      <c r="BD96" s="376"/>
      <c r="BE96" s="376"/>
      <c r="BF96" s="41" t="s">
        <v>1099</v>
      </c>
      <c r="BG96" s="270" t="s">
        <v>1100</v>
      </c>
      <c r="BH96" s="580" t="s">
        <v>1767</v>
      </c>
    </row>
    <row r="97" spans="1:60" ht="80.099999999999994" customHeight="1">
      <c r="A97" s="41" t="s">
        <v>259</v>
      </c>
      <c r="B97" s="29" t="s">
        <v>244</v>
      </c>
      <c r="C97" s="41" t="s">
        <v>266</v>
      </c>
      <c r="D97" s="41" t="s">
        <v>1091</v>
      </c>
      <c r="E97" s="58" t="s">
        <v>1069</v>
      </c>
      <c r="F97" s="47">
        <v>2024130010239</v>
      </c>
      <c r="G97" s="41" t="s">
        <v>1070</v>
      </c>
      <c r="H97" s="85" t="s">
        <v>1085</v>
      </c>
      <c r="I97" s="41" t="s">
        <v>919</v>
      </c>
      <c r="J97" s="98">
        <v>0.4</v>
      </c>
      <c r="K97" s="59" t="s">
        <v>1101</v>
      </c>
      <c r="L97" s="41" t="s">
        <v>644</v>
      </c>
      <c r="M97" s="41" t="s">
        <v>1093</v>
      </c>
      <c r="N97" s="41">
        <v>2</v>
      </c>
      <c r="O97" s="185">
        <v>0</v>
      </c>
      <c r="P97" s="428">
        <v>1</v>
      </c>
      <c r="Q97" s="553">
        <v>1</v>
      </c>
      <c r="R97" s="428"/>
      <c r="S97" s="440">
        <f t="shared" si="2"/>
        <v>2</v>
      </c>
      <c r="T97" s="190">
        <f t="shared" si="3"/>
        <v>1</v>
      </c>
      <c r="U97" s="103">
        <v>45719</v>
      </c>
      <c r="V97" s="103">
        <v>45991</v>
      </c>
      <c r="W97" s="49">
        <v>165</v>
      </c>
      <c r="X97" s="49" t="s">
        <v>1074</v>
      </c>
      <c r="Y97" s="49" t="s">
        <v>721</v>
      </c>
      <c r="Z97" s="41" t="s">
        <v>1075</v>
      </c>
      <c r="AA97" s="41" t="s">
        <v>1102</v>
      </c>
      <c r="AB97" s="41" t="s">
        <v>1095</v>
      </c>
      <c r="AC97" s="41" t="s">
        <v>651</v>
      </c>
      <c r="AD97" s="41" t="s">
        <v>1078</v>
      </c>
      <c r="AE97" s="141">
        <v>876000000</v>
      </c>
      <c r="AF97" s="128" t="s">
        <v>663</v>
      </c>
      <c r="AG97" s="41" t="s">
        <v>654</v>
      </c>
      <c r="AH97" s="110">
        <v>45689</v>
      </c>
      <c r="AI97" s="141">
        <v>876000000</v>
      </c>
      <c r="AJ97" s="755"/>
      <c r="AK97" s="777"/>
      <c r="AL97" s="777"/>
      <c r="AM97" s="777"/>
      <c r="AN97" s="41" t="s">
        <v>927</v>
      </c>
      <c r="AO97" s="41" t="s">
        <v>1079</v>
      </c>
      <c r="AP97" s="834"/>
      <c r="AQ97" s="749"/>
      <c r="AR97" s="834"/>
      <c r="AS97" s="749"/>
      <c r="AT97" s="718"/>
      <c r="AU97" s="749"/>
      <c r="AV97" s="718"/>
      <c r="AW97" s="749"/>
      <c r="AX97" s="718"/>
      <c r="AY97" s="721"/>
      <c r="AZ97" s="718"/>
      <c r="BA97" s="721"/>
      <c r="BB97" s="376"/>
      <c r="BC97" s="376"/>
      <c r="BD97" s="376"/>
      <c r="BE97" s="376"/>
      <c r="BF97" s="41" t="s">
        <v>1103</v>
      </c>
      <c r="BG97" s="270" t="s">
        <v>1104</v>
      </c>
      <c r="BH97" s="580" t="s">
        <v>1768</v>
      </c>
    </row>
    <row r="98" spans="1:60" ht="80.099999999999994" customHeight="1">
      <c r="A98" s="41" t="s">
        <v>259</v>
      </c>
      <c r="B98" s="29" t="s">
        <v>244</v>
      </c>
      <c r="C98" s="41" t="s">
        <v>272</v>
      </c>
      <c r="D98" s="41" t="s">
        <v>1105</v>
      </c>
      <c r="E98" s="58" t="s">
        <v>1069</v>
      </c>
      <c r="F98" s="47">
        <v>2024130010239</v>
      </c>
      <c r="G98" s="41" t="s">
        <v>1070</v>
      </c>
      <c r="H98" s="85" t="s">
        <v>1085</v>
      </c>
      <c r="I98" s="41" t="s">
        <v>1106</v>
      </c>
      <c r="J98" s="98">
        <v>0.3</v>
      </c>
      <c r="K98" s="59" t="s">
        <v>1107</v>
      </c>
      <c r="L98" s="41" t="s">
        <v>644</v>
      </c>
      <c r="M98" s="41" t="s">
        <v>1108</v>
      </c>
      <c r="N98" s="41">
        <v>1</v>
      </c>
      <c r="O98" s="185">
        <v>0</v>
      </c>
      <c r="P98" s="428">
        <v>1</v>
      </c>
      <c r="Q98" s="553">
        <v>0</v>
      </c>
      <c r="R98" s="428"/>
      <c r="S98" s="440">
        <f t="shared" si="2"/>
        <v>1</v>
      </c>
      <c r="T98" s="190">
        <f t="shared" si="3"/>
        <v>1</v>
      </c>
      <c r="U98" s="103">
        <v>45719</v>
      </c>
      <c r="V98" s="103">
        <v>45991</v>
      </c>
      <c r="W98" s="49">
        <v>160</v>
      </c>
      <c r="X98" s="49" t="s">
        <v>1074</v>
      </c>
      <c r="Y98" s="49" t="s">
        <v>671</v>
      </c>
      <c r="Z98" s="41" t="s">
        <v>1075</v>
      </c>
      <c r="AA98" s="41" t="s">
        <v>1109</v>
      </c>
      <c r="AB98" s="41" t="s">
        <v>1110</v>
      </c>
      <c r="AC98" s="41" t="s">
        <v>651</v>
      </c>
      <c r="AD98" s="41" t="s">
        <v>1078</v>
      </c>
      <c r="AE98" s="141">
        <v>0</v>
      </c>
      <c r="AF98" s="128" t="s">
        <v>663</v>
      </c>
      <c r="AG98" s="41" t="s">
        <v>654</v>
      </c>
      <c r="AH98" s="110">
        <v>45689</v>
      </c>
      <c r="AI98" s="141">
        <v>0</v>
      </c>
      <c r="AJ98" s="755"/>
      <c r="AK98" s="777"/>
      <c r="AL98" s="777"/>
      <c r="AM98" s="777"/>
      <c r="AN98" s="41" t="s">
        <v>927</v>
      </c>
      <c r="AO98" s="41" t="s">
        <v>1079</v>
      </c>
      <c r="AP98" s="834"/>
      <c r="AQ98" s="749"/>
      <c r="AR98" s="834"/>
      <c r="AS98" s="749"/>
      <c r="AT98" s="718"/>
      <c r="AU98" s="749"/>
      <c r="AV98" s="718"/>
      <c r="AW98" s="749"/>
      <c r="AX98" s="718"/>
      <c r="AY98" s="721"/>
      <c r="AZ98" s="718"/>
      <c r="BA98" s="721"/>
      <c r="BB98" s="376"/>
      <c r="BC98" s="376"/>
      <c r="BD98" s="376"/>
      <c r="BE98" s="376"/>
      <c r="BF98" s="41" t="s">
        <v>1111</v>
      </c>
      <c r="BG98" s="270" t="s">
        <v>1112</v>
      </c>
      <c r="BH98" s="580" t="s">
        <v>1769</v>
      </c>
    </row>
    <row r="99" spans="1:60" ht="80.099999999999994" customHeight="1">
      <c r="A99" s="41" t="s">
        <v>259</v>
      </c>
      <c r="B99" s="29" t="s">
        <v>244</v>
      </c>
      <c r="C99" s="41" t="s">
        <v>272</v>
      </c>
      <c r="D99" s="41" t="s">
        <v>1105</v>
      </c>
      <c r="E99" s="58" t="s">
        <v>1069</v>
      </c>
      <c r="F99" s="47">
        <v>2024130010239</v>
      </c>
      <c r="G99" s="41" t="s">
        <v>1070</v>
      </c>
      <c r="H99" s="85" t="s">
        <v>1085</v>
      </c>
      <c r="I99" s="41" t="s">
        <v>1106</v>
      </c>
      <c r="J99" s="98">
        <v>0.3</v>
      </c>
      <c r="K99" s="59" t="s">
        <v>1113</v>
      </c>
      <c r="L99" s="41" t="s">
        <v>644</v>
      </c>
      <c r="M99" s="41" t="s">
        <v>1108</v>
      </c>
      <c r="N99" s="41">
        <v>3</v>
      </c>
      <c r="O99" s="185">
        <v>0</v>
      </c>
      <c r="P99" s="428">
        <v>0</v>
      </c>
      <c r="Q99" s="553">
        <v>0</v>
      </c>
      <c r="R99" s="428"/>
      <c r="S99" s="440">
        <f t="shared" si="2"/>
        <v>0</v>
      </c>
      <c r="T99" s="190">
        <f t="shared" si="3"/>
        <v>0</v>
      </c>
      <c r="U99" s="103">
        <v>45719</v>
      </c>
      <c r="V99" s="103">
        <v>45991</v>
      </c>
      <c r="W99" s="49">
        <v>165</v>
      </c>
      <c r="X99" s="49" t="s">
        <v>1074</v>
      </c>
      <c r="Y99" s="49" t="s">
        <v>721</v>
      </c>
      <c r="Z99" s="41" t="s">
        <v>1075</v>
      </c>
      <c r="AA99" s="41" t="s">
        <v>1114</v>
      </c>
      <c r="AB99" s="41" t="s">
        <v>1115</v>
      </c>
      <c r="AC99" s="41" t="s">
        <v>651</v>
      </c>
      <c r="AD99" s="41" t="s">
        <v>1078</v>
      </c>
      <c r="AE99" s="141">
        <v>28000000</v>
      </c>
      <c r="AF99" s="128" t="s">
        <v>663</v>
      </c>
      <c r="AG99" s="41" t="s">
        <v>654</v>
      </c>
      <c r="AH99" s="110">
        <v>45689</v>
      </c>
      <c r="AI99" s="141">
        <v>28000000</v>
      </c>
      <c r="AJ99" s="755"/>
      <c r="AK99" s="777"/>
      <c r="AL99" s="777"/>
      <c r="AM99" s="777"/>
      <c r="AN99" s="41" t="s">
        <v>927</v>
      </c>
      <c r="AO99" s="41" t="s">
        <v>1079</v>
      </c>
      <c r="AP99" s="834"/>
      <c r="AQ99" s="749"/>
      <c r="AR99" s="834"/>
      <c r="AS99" s="749"/>
      <c r="AT99" s="718"/>
      <c r="AU99" s="749"/>
      <c r="AV99" s="718"/>
      <c r="AW99" s="749"/>
      <c r="AX99" s="718"/>
      <c r="AY99" s="721"/>
      <c r="AZ99" s="718"/>
      <c r="BA99" s="721"/>
      <c r="BB99" s="376"/>
      <c r="BC99" s="376"/>
      <c r="BD99" s="376"/>
      <c r="BE99" s="376"/>
      <c r="BF99" s="41" t="s">
        <v>1111</v>
      </c>
      <c r="BG99" s="270" t="s">
        <v>1116</v>
      </c>
      <c r="BH99" s="580" t="s">
        <v>1770</v>
      </c>
    </row>
    <row r="100" spans="1:60" ht="80.099999999999994" customHeight="1">
      <c r="A100" s="41" t="s">
        <v>259</v>
      </c>
      <c r="B100" s="29" t="s">
        <v>244</v>
      </c>
      <c r="C100" s="41" t="s">
        <v>272</v>
      </c>
      <c r="D100" s="41" t="s">
        <v>1105</v>
      </c>
      <c r="E100" s="58" t="s">
        <v>1069</v>
      </c>
      <c r="F100" s="47">
        <v>2024130010239</v>
      </c>
      <c r="G100" s="41" t="s">
        <v>1070</v>
      </c>
      <c r="H100" s="85" t="s">
        <v>1085</v>
      </c>
      <c r="I100" s="41" t="s">
        <v>1106</v>
      </c>
      <c r="J100" s="98">
        <v>0.3</v>
      </c>
      <c r="K100" s="59" t="s">
        <v>1117</v>
      </c>
      <c r="L100" s="41" t="s">
        <v>644</v>
      </c>
      <c r="M100" s="41" t="s">
        <v>1108</v>
      </c>
      <c r="N100" s="41">
        <v>3</v>
      </c>
      <c r="O100" s="185">
        <v>0</v>
      </c>
      <c r="P100" s="428">
        <v>0</v>
      </c>
      <c r="Q100" s="553">
        <v>0</v>
      </c>
      <c r="R100" s="428"/>
      <c r="S100" s="440">
        <f t="shared" si="2"/>
        <v>0</v>
      </c>
      <c r="T100" s="190">
        <f t="shared" si="3"/>
        <v>0</v>
      </c>
      <c r="U100" s="103">
        <v>45719</v>
      </c>
      <c r="V100" s="103">
        <v>45991</v>
      </c>
      <c r="W100" s="49">
        <v>165</v>
      </c>
      <c r="X100" s="49" t="s">
        <v>1074</v>
      </c>
      <c r="Y100" s="49" t="s">
        <v>721</v>
      </c>
      <c r="Z100" s="41" t="s">
        <v>1075</v>
      </c>
      <c r="AA100" s="41" t="s">
        <v>1076</v>
      </c>
      <c r="AB100" s="41" t="s">
        <v>1077</v>
      </c>
      <c r="AC100" s="41" t="s">
        <v>735</v>
      </c>
      <c r="AD100" s="41" t="s">
        <v>671</v>
      </c>
      <c r="AE100" s="142">
        <v>48000000</v>
      </c>
      <c r="AF100" s="128"/>
      <c r="AG100" s="41" t="s">
        <v>654</v>
      </c>
      <c r="AH100" s="110">
        <v>45689</v>
      </c>
      <c r="AI100" s="142">
        <v>48000000</v>
      </c>
      <c r="AJ100" s="755"/>
      <c r="AK100" s="777"/>
      <c r="AL100" s="777"/>
      <c r="AM100" s="777"/>
      <c r="AN100" s="41" t="s">
        <v>927</v>
      </c>
      <c r="AO100" s="41" t="s">
        <v>1079</v>
      </c>
      <c r="AP100" s="835"/>
      <c r="AQ100" s="750"/>
      <c r="AR100" s="835"/>
      <c r="AS100" s="750"/>
      <c r="AT100" s="719"/>
      <c r="AU100" s="750"/>
      <c r="AV100" s="719"/>
      <c r="AW100" s="750"/>
      <c r="AX100" s="719"/>
      <c r="AY100" s="722"/>
      <c r="AZ100" s="719"/>
      <c r="BA100" s="722"/>
      <c r="BB100" s="377"/>
      <c r="BC100" s="377"/>
      <c r="BD100" s="377"/>
      <c r="BE100" s="377"/>
      <c r="BF100" s="41" t="s">
        <v>1111</v>
      </c>
      <c r="BG100" s="270" t="s">
        <v>1116</v>
      </c>
      <c r="BH100" s="580" t="s">
        <v>1770</v>
      </c>
    </row>
    <row r="101" spans="1:60" ht="80.099999999999994" customHeight="1">
      <c r="A101" s="771"/>
      <c r="B101" s="772"/>
      <c r="C101" s="772"/>
      <c r="D101" s="773"/>
      <c r="E101" s="768" t="s">
        <v>1118</v>
      </c>
      <c r="F101" s="769"/>
      <c r="G101" s="769"/>
      <c r="H101" s="769"/>
      <c r="I101" s="769"/>
      <c r="J101" s="769"/>
      <c r="K101" s="769"/>
      <c r="L101" s="769"/>
      <c r="M101" s="769"/>
      <c r="N101" s="769"/>
      <c r="O101" s="770"/>
      <c r="P101" s="371"/>
      <c r="Q101" s="371"/>
      <c r="R101" s="371"/>
      <c r="S101" s="371"/>
      <c r="T101" s="442">
        <f>AVERAGE(T92:T100)</f>
        <v>0.64444444444444438</v>
      </c>
      <c r="U101" s="103"/>
      <c r="V101" s="103"/>
      <c r="W101" s="49"/>
      <c r="X101" s="49"/>
      <c r="Y101" s="49"/>
      <c r="Z101" s="41"/>
      <c r="AA101" s="41"/>
      <c r="AB101" s="41"/>
      <c r="AC101" s="41"/>
      <c r="AD101" s="41"/>
      <c r="AE101" s="142"/>
      <c r="AF101" s="128"/>
      <c r="AG101" s="41"/>
      <c r="AH101" s="110"/>
      <c r="AI101" s="142"/>
      <c r="AJ101" s="142"/>
      <c r="AK101" s="393"/>
      <c r="AL101" s="456"/>
      <c r="AM101" s="394"/>
      <c r="AN101" s="41"/>
      <c r="AO101" s="46"/>
      <c r="AP101" s="469">
        <f>+AP92</f>
        <v>12905558</v>
      </c>
      <c r="AQ101" s="508"/>
      <c r="AR101" s="509"/>
      <c r="AS101" s="511"/>
      <c r="AT101" s="482">
        <f>+AT92</f>
        <v>348682842</v>
      </c>
      <c r="AU101" s="511"/>
      <c r="AV101" s="511"/>
      <c r="AW101" s="511"/>
      <c r="AX101" s="202"/>
      <c r="AY101" s="202"/>
      <c r="AZ101" s="202"/>
      <c r="BA101" s="202"/>
      <c r="BB101" s="202"/>
      <c r="BC101" s="202"/>
      <c r="BD101" s="202"/>
      <c r="BE101" s="202"/>
      <c r="BF101" s="41"/>
      <c r="BG101" s="279"/>
      <c r="BH101" s="582"/>
    </row>
    <row r="102" spans="1:60" ht="80.099999999999994" customHeight="1">
      <c r="A102" s="41" t="s">
        <v>276</v>
      </c>
      <c r="B102" s="29" t="s">
        <v>244</v>
      </c>
      <c r="C102" s="41" t="s">
        <v>277</v>
      </c>
      <c r="D102" s="41" t="s">
        <v>280</v>
      </c>
      <c r="E102" s="72" t="s">
        <v>1119</v>
      </c>
      <c r="F102" s="47">
        <v>2024130010223</v>
      </c>
      <c r="G102" s="41" t="s">
        <v>1120</v>
      </c>
      <c r="H102" s="281" t="s">
        <v>1121</v>
      </c>
      <c r="I102" s="41" t="s">
        <v>1122</v>
      </c>
      <c r="J102" s="89">
        <v>1</v>
      </c>
      <c r="K102" s="54" t="s">
        <v>1123</v>
      </c>
      <c r="L102" s="41" t="s">
        <v>644</v>
      </c>
      <c r="M102" s="41" t="s">
        <v>1124</v>
      </c>
      <c r="N102" s="41">
        <v>1</v>
      </c>
      <c r="O102" s="185">
        <v>0</v>
      </c>
      <c r="P102" s="427">
        <v>0</v>
      </c>
      <c r="Q102" s="553">
        <v>0</v>
      </c>
      <c r="R102" s="427"/>
      <c r="S102" s="440">
        <f t="shared" si="2"/>
        <v>0</v>
      </c>
      <c r="T102" s="190">
        <f t="shared" si="3"/>
        <v>0</v>
      </c>
      <c r="U102" s="103">
        <v>45719</v>
      </c>
      <c r="V102" s="103">
        <v>45991</v>
      </c>
      <c r="W102" s="41">
        <v>165</v>
      </c>
      <c r="X102" s="41" t="s">
        <v>513</v>
      </c>
      <c r="Y102" s="41" t="s">
        <v>1125</v>
      </c>
      <c r="Z102" s="41" t="s">
        <v>1075</v>
      </c>
      <c r="AA102" s="41" t="s">
        <v>1126</v>
      </c>
      <c r="AB102" s="41" t="s">
        <v>876</v>
      </c>
      <c r="AC102" s="41" t="s">
        <v>651</v>
      </c>
      <c r="AD102" s="41" t="s">
        <v>1078</v>
      </c>
      <c r="AE102" s="143">
        <v>40500000</v>
      </c>
      <c r="AF102" s="128" t="s">
        <v>663</v>
      </c>
      <c r="AG102" s="41" t="s">
        <v>654</v>
      </c>
      <c r="AH102" s="110">
        <v>45689</v>
      </c>
      <c r="AI102" s="143">
        <v>40500000</v>
      </c>
      <c r="AJ102" s="754">
        <v>900000000</v>
      </c>
      <c r="AK102" s="754">
        <v>900000000</v>
      </c>
      <c r="AL102" s="754">
        <v>900000000</v>
      </c>
      <c r="AM102" s="392"/>
      <c r="AN102" s="41" t="s">
        <v>927</v>
      </c>
      <c r="AO102" s="41" t="s">
        <v>1127</v>
      </c>
      <c r="AP102" s="833">
        <v>0</v>
      </c>
      <c r="AQ102" s="748">
        <f>AP102/AJ102</f>
        <v>0</v>
      </c>
      <c r="AR102" s="833">
        <v>0</v>
      </c>
      <c r="AS102" s="748">
        <f>AR102/AK102</f>
        <v>0</v>
      </c>
      <c r="AT102" s="717">
        <v>271765610</v>
      </c>
      <c r="AU102" s="748">
        <f>AT102/AK102</f>
        <v>0.30196178888888892</v>
      </c>
      <c r="AV102" s="717">
        <v>123545395</v>
      </c>
      <c r="AW102" s="748">
        <f>AV102/AK102</f>
        <v>0.13727266111111111</v>
      </c>
      <c r="AX102" s="717">
        <v>450850928</v>
      </c>
      <c r="AY102" s="720">
        <f>AX102/AL102</f>
        <v>0.50094547555555557</v>
      </c>
      <c r="AZ102" s="717">
        <v>314046228</v>
      </c>
      <c r="BA102" s="720">
        <f>AZ102/AL102</f>
        <v>0.34894025333333334</v>
      </c>
      <c r="BB102" s="375"/>
      <c r="BC102" s="375"/>
      <c r="BD102" s="375"/>
      <c r="BE102" s="375"/>
      <c r="BF102" s="41" t="s">
        <v>1080</v>
      </c>
      <c r="BG102" s="255" t="s">
        <v>1128</v>
      </c>
      <c r="BH102" s="576" t="s">
        <v>1771</v>
      </c>
    </row>
    <row r="103" spans="1:60" ht="80.099999999999994" customHeight="1">
      <c r="A103" s="41" t="s">
        <v>276</v>
      </c>
      <c r="B103" s="29" t="s">
        <v>244</v>
      </c>
      <c r="C103" s="41" t="s">
        <v>277</v>
      </c>
      <c r="D103" s="41" t="s">
        <v>280</v>
      </c>
      <c r="E103" s="72" t="s">
        <v>1119</v>
      </c>
      <c r="F103" s="47">
        <v>2024130010223</v>
      </c>
      <c r="G103" s="41" t="s">
        <v>1120</v>
      </c>
      <c r="H103" s="281" t="s">
        <v>1129</v>
      </c>
      <c r="I103" s="41" t="s">
        <v>1122</v>
      </c>
      <c r="J103" s="89"/>
      <c r="K103" s="54" t="s">
        <v>1130</v>
      </c>
      <c r="L103" s="41" t="s">
        <v>644</v>
      </c>
      <c r="M103" s="41" t="s">
        <v>1124</v>
      </c>
      <c r="N103" s="41">
        <v>1</v>
      </c>
      <c r="O103" s="185">
        <v>0</v>
      </c>
      <c r="P103" s="428">
        <v>0</v>
      </c>
      <c r="Q103" s="553">
        <v>1</v>
      </c>
      <c r="R103" s="428"/>
      <c r="S103" s="440">
        <f t="shared" si="2"/>
        <v>1</v>
      </c>
      <c r="T103" s="190">
        <f t="shared" si="3"/>
        <v>1</v>
      </c>
      <c r="U103" s="103">
        <v>45719</v>
      </c>
      <c r="V103" s="103">
        <v>45991</v>
      </c>
      <c r="W103" s="41">
        <v>165</v>
      </c>
      <c r="X103" s="41" t="s">
        <v>513</v>
      </c>
      <c r="Y103" s="41" t="s">
        <v>1125</v>
      </c>
      <c r="Z103" s="41" t="s">
        <v>1075</v>
      </c>
      <c r="AA103" s="41" t="s">
        <v>1131</v>
      </c>
      <c r="AB103" s="41" t="s">
        <v>1132</v>
      </c>
      <c r="AC103" s="41" t="s">
        <v>651</v>
      </c>
      <c r="AD103" s="41" t="s">
        <v>1078</v>
      </c>
      <c r="AE103" s="143">
        <v>31500000</v>
      </c>
      <c r="AF103" s="128" t="s">
        <v>663</v>
      </c>
      <c r="AG103" s="41" t="s">
        <v>654</v>
      </c>
      <c r="AH103" s="110">
        <v>45689</v>
      </c>
      <c r="AI103" s="143">
        <v>31500000</v>
      </c>
      <c r="AJ103" s="755"/>
      <c r="AK103" s="755"/>
      <c r="AL103" s="755"/>
      <c r="AM103" s="393"/>
      <c r="AN103" s="41" t="s">
        <v>927</v>
      </c>
      <c r="AO103" s="41" t="s">
        <v>1127</v>
      </c>
      <c r="AP103" s="834"/>
      <c r="AQ103" s="749"/>
      <c r="AR103" s="834"/>
      <c r="AS103" s="749"/>
      <c r="AT103" s="718"/>
      <c r="AU103" s="749"/>
      <c r="AV103" s="718"/>
      <c r="AW103" s="749"/>
      <c r="AX103" s="718"/>
      <c r="AY103" s="721"/>
      <c r="AZ103" s="718"/>
      <c r="BA103" s="721"/>
      <c r="BB103" s="376"/>
      <c r="BC103" s="376"/>
      <c r="BD103" s="376"/>
      <c r="BE103" s="376"/>
      <c r="BF103" s="41" t="s">
        <v>1133</v>
      </c>
      <c r="BG103" s="271" t="s">
        <v>1134</v>
      </c>
      <c r="BH103" s="579" t="s">
        <v>1772</v>
      </c>
    </row>
    <row r="104" spans="1:60" ht="80.099999999999994" customHeight="1">
      <c r="A104" s="41" t="s">
        <v>276</v>
      </c>
      <c r="B104" s="29" t="s">
        <v>244</v>
      </c>
      <c r="C104" s="41" t="s">
        <v>277</v>
      </c>
      <c r="D104" s="41" t="s">
        <v>280</v>
      </c>
      <c r="E104" s="72" t="s">
        <v>1119</v>
      </c>
      <c r="F104" s="47">
        <v>2024130010223</v>
      </c>
      <c r="G104" s="41" t="s">
        <v>1120</v>
      </c>
      <c r="H104" s="281" t="s">
        <v>1129</v>
      </c>
      <c r="I104" s="41" t="s">
        <v>1122</v>
      </c>
      <c r="J104" s="89"/>
      <c r="K104" s="54" t="s">
        <v>1135</v>
      </c>
      <c r="L104" s="41" t="s">
        <v>644</v>
      </c>
      <c r="M104" s="41" t="s">
        <v>1124</v>
      </c>
      <c r="N104" s="41">
        <v>2</v>
      </c>
      <c r="O104" s="185">
        <v>0</v>
      </c>
      <c r="P104" s="428">
        <v>0</v>
      </c>
      <c r="Q104" s="553">
        <v>1</v>
      </c>
      <c r="R104" s="428"/>
      <c r="S104" s="440">
        <f t="shared" ref="S104:S167" si="4">+O104+P104+Q104+R104</f>
        <v>1</v>
      </c>
      <c r="T104" s="190">
        <f t="shared" si="3"/>
        <v>0.5</v>
      </c>
      <c r="U104" s="103">
        <v>45719</v>
      </c>
      <c r="V104" s="103">
        <v>45991</v>
      </c>
      <c r="W104" s="41">
        <v>165</v>
      </c>
      <c r="X104" s="41" t="s">
        <v>513</v>
      </c>
      <c r="Y104" s="41" t="s">
        <v>1125</v>
      </c>
      <c r="Z104" s="41" t="s">
        <v>1075</v>
      </c>
      <c r="AA104" s="41" t="s">
        <v>1136</v>
      </c>
      <c r="AB104" s="41" t="s">
        <v>892</v>
      </c>
      <c r="AC104" s="41" t="s">
        <v>651</v>
      </c>
      <c r="AD104" s="41" t="s">
        <v>1078</v>
      </c>
      <c r="AE104" s="143">
        <v>0</v>
      </c>
      <c r="AF104" s="128" t="s">
        <v>663</v>
      </c>
      <c r="AG104" s="41" t="s">
        <v>654</v>
      </c>
      <c r="AH104" s="110">
        <v>45689</v>
      </c>
      <c r="AI104" s="143">
        <v>0</v>
      </c>
      <c r="AJ104" s="755"/>
      <c r="AK104" s="755"/>
      <c r="AL104" s="755"/>
      <c r="AM104" s="393"/>
      <c r="AN104" s="41" t="s">
        <v>927</v>
      </c>
      <c r="AO104" s="41" t="s">
        <v>1127</v>
      </c>
      <c r="AP104" s="834"/>
      <c r="AQ104" s="749"/>
      <c r="AR104" s="834"/>
      <c r="AS104" s="749"/>
      <c r="AT104" s="718"/>
      <c r="AU104" s="749"/>
      <c r="AV104" s="718"/>
      <c r="AW104" s="749"/>
      <c r="AX104" s="718"/>
      <c r="AY104" s="721"/>
      <c r="AZ104" s="718"/>
      <c r="BA104" s="721"/>
      <c r="BB104" s="376"/>
      <c r="BC104" s="376"/>
      <c r="BD104" s="376"/>
      <c r="BE104" s="376"/>
      <c r="BF104" s="41" t="s">
        <v>1133</v>
      </c>
      <c r="BG104" s="270" t="s">
        <v>1137</v>
      </c>
      <c r="BH104" s="580" t="s">
        <v>1773</v>
      </c>
    </row>
    <row r="105" spans="1:60" ht="80.099999999999994" customHeight="1">
      <c r="A105" s="41" t="s">
        <v>276</v>
      </c>
      <c r="B105" s="29" t="s">
        <v>244</v>
      </c>
      <c r="C105" s="41" t="s">
        <v>277</v>
      </c>
      <c r="D105" s="41" t="s">
        <v>280</v>
      </c>
      <c r="E105" s="72" t="s">
        <v>1119</v>
      </c>
      <c r="F105" s="47">
        <v>2024130010223</v>
      </c>
      <c r="G105" s="41" t="s">
        <v>1120</v>
      </c>
      <c r="H105" s="281" t="s">
        <v>1129</v>
      </c>
      <c r="I105" s="41" t="s">
        <v>1122</v>
      </c>
      <c r="J105" s="89"/>
      <c r="K105" s="54" t="s">
        <v>1138</v>
      </c>
      <c r="L105" s="41" t="s">
        <v>644</v>
      </c>
      <c r="M105" s="41" t="s">
        <v>1124</v>
      </c>
      <c r="N105" s="29">
        <v>3</v>
      </c>
      <c r="O105" s="185">
        <v>0</v>
      </c>
      <c r="P105" s="428">
        <v>1</v>
      </c>
      <c r="Q105" s="553">
        <v>1</v>
      </c>
      <c r="R105" s="428"/>
      <c r="S105" s="440">
        <f t="shared" si="4"/>
        <v>2</v>
      </c>
      <c r="T105" s="190">
        <f t="shared" si="3"/>
        <v>0.66666666666666663</v>
      </c>
      <c r="U105" s="103">
        <v>45719</v>
      </c>
      <c r="V105" s="103">
        <v>45991</v>
      </c>
      <c r="W105" s="41">
        <v>165</v>
      </c>
      <c r="X105" s="41" t="s">
        <v>513</v>
      </c>
      <c r="Y105" s="41" t="s">
        <v>1125</v>
      </c>
      <c r="Z105" s="41" t="s">
        <v>1075</v>
      </c>
      <c r="AA105" s="41" t="s">
        <v>1136</v>
      </c>
      <c r="AB105" s="41" t="s">
        <v>892</v>
      </c>
      <c r="AC105" s="41" t="s">
        <v>651</v>
      </c>
      <c r="AD105" s="41" t="s">
        <v>1078</v>
      </c>
      <c r="AE105" s="143">
        <v>112000000</v>
      </c>
      <c r="AF105" s="128" t="s">
        <v>663</v>
      </c>
      <c r="AG105" s="41" t="s">
        <v>654</v>
      </c>
      <c r="AH105" s="110">
        <v>45689</v>
      </c>
      <c r="AI105" s="143">
        <v>112000000</v>
      </c>
      <c r="AJ105" s="755"/>
      <c r="AK105" s="755"/>
      <c r="AL105" s="755"/>
      <c r="AM105" s="393"/>
      <c r="AN105" s="41" t="s">
        <v>927</v>
      </c>
      <c r="AO105" s="41" t="s">
        <v>1127</v>
      </c>
      <c r="AP105" s="834"/>
      <c r="AQ105" s="749"/>
      <c r="AR105" s="834"/>
      <c r="AS105" s="749"/>
      <c r="AT105" s="718"/>
      <c r="AU105" s="749"/>
      <c r="AV105" s="718"/>
      <c r="AW105" s="749"/>
      <c r="AX105" s="718"/>
      <c r="AY105" s="721"/>
      <c r="AZ105" s="718"/>
      <c r="BA105" s="721"/>
      <c r="BB105" s="376"/>
      <c r="BC105" s="376"/>
      <c r="BD105" s="376"/>
      <c r="BE105" s="376"/>
      <c r="BF105" s="41" t="s">
        <v>1111</v>
      </c>
      <c r="BG105" s="270" t="s">
        <v>1139</v>
      </c>
      <c r="BH105" s="580" t="s">
        <v>1774</v>
      </c>
    </row>
    <row r="106" spans="1:60" ht="80.099999999999994" customHeight="1">
      <c r="A106" s="41" t="s">
        <v>276</v>
      </c>
      <c r="B106" s="29" t="s">
        <v>244</v>
      </c>
      <c r="C106" s="41" t="s">
        <v>277</v>
      </c>
      <c r="D106" s="41" t="s">
        <v>280</v>
      </c>
      <c r="E106" s="72" t="s">
        <v>1119</v>
      </c>
      <c r="F106" s="47">
        <v>2024130010223</v>
      </c>
      <c r="G106" s="41" t="s">
        <v>1120</v>
      </c>
      <c r="H106" s="281" t="s">
        <v>1129</v>
      </c>
      <c r="I106" s="41" t="s">
        <v>1122</v>
      </c>
      <c r="J106" s="89"/>
      <c r="K106" s="61" t="s">
        <v>1140</v>
      </c>
      <c r="L106" s="41" t="s">
        <v>644</v>
      </c>
      <c r="M106" s="41" t="s">
        <v>1124</v>
      </c>
      <c r="N106" s="41">
        <v>2</v>
      </c>
      <c r="O106" s="185">
        <v>0</v>
      </c>
      <c r="P106" s="428">
        <v>2</v>
      </c>
      <c r="Q106" s="553">
        <v>0</v>
      </c>
      <c r="R106" s="428"/>
      <c r="S106" s="440">
        <f t="shared" si="4"/>
        <v>2</v>
      </c>
      <c r="T106" s="190">
        <f t="shared" si="3"/>
        <v>1</v>
      </c>
      <c r="U106" s="103">
        <v>45719</v>
      </c>
      <c r="V106" s="103">
        <v>45991</v>
      </c>
      <c r="W106" s="41">
        <v>165</v>
      </c>
      <c r="X106" s="41" t="s">
        <v>513</v>
      </c>
      <c r="Y106" s="41" t="s">
        <v>1125</v>
      </c>
      <c r="Z106" s="41" t="s">
        <v>1075</v>
      </c>
      <c r="AA106" s="41" t="s">
        <v>1136</v>
      </c>
      <c r="AB106" s="41" t="s">
        <v>892</v>
      </c>
      <c r="AC106" s="41" t="s">
        <v>651</v>
      </c>
      <c r="AD106" s="41" t="s">
        <v>1141</v>
      </c>
      <c r="AE106" s="143">
        <v>40500000</v>
      </c>
      <c r="AF106" s="128" t="s">
        <v>663</v>
      </c>
      <c r="AG106" s="41" t="s">
        <v>654</v>
      </c>
      <c r="AH106" s="110">
        <v>45689</v>
      </c>
      <c r="AI106" s="143">
        <v>40500000</v>
      </c>
      <c r="AJ106" s="755"/>
      <c r="AK106" s="755"/>
      <c r="AL106" s="755"/>
      <c r="AM106" s="393"/>
      <c r="AN106" s="41" t="s">
        <v>726</v>
      </c>
      <c r="AO106" s="41" t="s">
        <v>1127</v>
      </c>
      <c r="AP106" s="834"/>
      <c r="AQ106" s="749"/>
      <c r="AR106" s="834"/>
      <c r="AS106" s="749"/>
      <c r="AT106" s="718"/>
      <c r="AU106" s="749"/>
      <c r="AV106" s="718"/>
      <c r="AW106" s="749"/>
      <c r="AX106" s="718"/>
      <c r="AY106" s="721"/>
      <c r="AZ106" s="718"/>
      <c r="BA106" s="721"/>
      <c r="BB106" s="376"/>
      <c r="BC106" s="376"/>
      <c r="BD106" s="376"/>
      <c r="BE106" s="376"/>
      <c r="BF106" s="41" t="s">
        <v>1111</v>
      </c>
      <c r="BG106" s="270" t="s">
        <v>1139</v>
      </c>
      <c r="BH106" s="580" t="s">
        <v>1775</v>
      </c>
    </row>
    <row r="107" spans="1:60" ht="80.099999999999994" customHeight="1">
      <c r="A107" s="41" t="s">
        <v>276</v>
      </c>
      <c r="B107" s="29" t="s">
        <v>244</v>
      </c>
      <c r="C107" s="41" t="s">
        <v>277</v>
      </c>
      <c r="D107" s="41" t="s">
        <v>280</v>
      </c>
      <c r="E107" s="72" t="s">
        <v>1119</v>
      </c>
      <c r="F107" s="47">
        <v>2024130010223</v>
      </c>
      <c r="G107" s="41" t="s">
        <v>1120</v>
      </c>
      <c r="H107" s="281" t="s">
        <v>1129</v>
      </c>
      <c r="I107" s="41" t="s">
        <v>1122</v>
      </c>
      <c r="J107" s="89"/>
      <c r="K107" s="54" t="s">
        <v>1142</v>
      </c>
      <c r="L107" s="41" t="s">
        <v>644</v>
      </c>
      <c r="M107" s="41" t="s">
        <v>1124</v>
      </c>
      <c r="N107" s="41">
        <v>2</v>
      </c>
      <c r="O107" s="185">
        <v>0</v>
      </c>
      <c r="P107" s="428">
        <v>1</v>
      </c>
      <c r="Q107" s="553">
        <v>1</v>
      </c>
      <c r="R107" s="428"/>
      <c r="S107" s="440">
        <f t="shared" si="4"/>
        <v>2</v>
      </c>
      <c r="T107" s="190">
        <f t="shared" si="3"/>
        <v>1</v>
      </c>
      <c r="U107" s="103">
        <v>45719</v>
      </c>
      <c r="V107" s="103">
        <v>45991</v>
      </c>
      <c r="W107" s="41">
        <v>165</v>
      </c>
      <c r="X107" s="41" t="s">
        <v>513</v>
      </c>
      <c r="Y107" s="41" t="s">
        <v>1125</v>
      </c>
      <c r="Z107" s="41" t="s">
        <v>1075</v>
      </c>
      <c r="AA107" s="41" t="s">
        <v>1136</v>
      </c>
      <c r="AB107" s="41" t="s">
        <v>892</v>
      </c>
      <c r="AC107" s="41" t="s">
        <v>651</v>
      </c>
      <c r="AD107" s="41" t="s">
        <v>1141</v>
      </c>
      <c r="AE107" s="143">
        <v>0</v>
      </c>
      <c r="AF107" s="128" t="s">
        <v>663</v>
      </c>
      <c r="AG107" s="41" t="s">
        <v>654</v>
      </c>
      <c r="AH107" s="110">
        <v>45689</v>
      </c>
      <c r="AI107" s="143">
        <v>0</v>
      </c>
      <c r="AJ107" s="755"/>
      <c r="AK107" s="755"/>
      <c r="AL107" s="755"/>
      <c r="AM107" s="393"/>
      <c r="AN107" s="41" t="s">
        <v>726</v>
      </c>
      <c r="AO107" s="41" t="s">
        <v>1127</v>
      </c>
      <c r="AP107" s="834"/>
      <c r="AQ107" s="749"/>
      <c r="AR107" s="834"/>
      <c r="AS107" s="749"/>
      <c r="AT107" s="718"/>
      <c r="AU107" s="749"/>
      <c r="AV107" s="718"/>
      <c r="AW107" s="749"/>
      <c r="AX107" s="718"/>
      <c r="AY107" s="721"/>
      <c r="AZ107" s="718"/>
      <c r="BA107" s="721"/>
      <c r="BB107" s="376"/>
      <c r="BC107" s="376"/>
      <c r="BD107" s="376"/>
      <c r="BE107" s="376"/>
      <c r="BF107" s="41" t="s">
        <v>1143</v>
      </c>
      <c r="BG107" s="270" t="s">
        <v>1144</v>
      </c>
      <c r="BH107" s="580" t="s">
        <v>1776</v>
      </c>
    </row>
    <row r="108" spans="1:60" ht="80.099999999999994" customHeight="1">
      <c r="A108" s="41" t="s">
        <v>276</v>
      </c>
      <c r="B108" s="29" t="s">
        <v>244</v>
      </c>
      <c r="C108" s="41" t="s">
        <v>277</v>
      </c>
      <c r="D108" s="41" t="s">
        <v>280</v>
      </c>
      <c r="E108" s="72" t="s">
        <v>1119</v>
      </c>
      <c r="F108" s="47">
        <v>2024130010223</v>
      </c>
      <c r="G108" s="41" t="s">
        <v>1120</v>
      </c>
      <c r="H108" s="281" t="s">
        <v>1129</v>
      </c>
      <c r="I108" s="41" t="s">
        <v>1122</v>
      </c>
      <c r="J108" s="89"/>
      <c r="K108" s="54" t="s">
        <v>1145</v>
      </c>
      <c r="L108" s="41" t="s">
        <v>644</v>
      </c>
      <c r="M108" s="41" t="s">
        <v>1124</v>
      </c>
      <c r="N108" s="41">
        <v>3</v>
      </c>
      <c r="O108" s="185">
        <v>0</v>
      </c>
      <c r="P108" s="428">
        <v>1</v>
      </c>
      <c r="Q108" s="553">
        <v>0</v>
      </c>
      <c r="R108" s="428"/>
      <c r="S108" s="440">
        <f t="shared" si="4"/>
        <v>1</v>
      </c>
      <c r="T108" s="190">
        <f t="shared" si="3"/>
        <v>0.33333333333333331</v>
      </c>
      <c r="U108" s="103">
        <v>45719</v>
      </c>
      <c r="V108" s="103">
        <v>45991</v>
      </c>
      <c r="W108" s="41">
        <v>165</v>
      </c>
      <c r="X108" s="41" t="s">
        <v>513</v>
      </c>
      <c r="Y108" s="41" t="s">
        <v>1125</v>
      </c>
      <c r="Z108" s="41" t="s">
        <v>1075</v>
      </c>
      <c r="AA108" s="41" t="s">
        <v>1136</v>
      </c>
      <c r="AB108" s="41" t="s">
        <v>892</v>
      </c>
      <c r="AC108" s="41" t="s">
        <v>651</v>
      </c>
      <c r="AD108" s="41" t="s">
        <v>1141</v>
      </c>
      <c r="AE108" s="143">
        <v>675500000</v>
      </c>
      <c r="AF108" s="128" t="s">
        <v>663</v>
      </c>
      <c r="AG108" s="41" t="s">
        <v>654</v>
      </c>
      <c r="AH108" s="110">
        <v>45689</v>
      </c>
      <c r="AI108" s="143">
        <v>675500000</v>
      </c>
      <c r="AJ108" s="755"/>
      <c r="AK108" s="755"/>
      <c r="AL108" s="755"/>
      <c r="AM108" s="393"/>
      <c r="AN108" s="41" t="s">
        <v>726</v>
      </c>
      <c r="AO108" s="41" t="s">
        <v>1127</v>
      </c>
      <c r="AP108" s="834"/>
      <c r="AQ108" s="749"/>
      <c r="AR108" s="834"/>
      <c r="AS108" s="749"/>
      <c r="AT108" s="718"/>
      <c r="AU108" s="749"/>
      <c r="AV108" s="718"/>
      <c r="AW108" s="749"/>
      <c r="AX108" s="718"/>
      <c r="AY108" s="721"/>
      <c r="AZ108" s="718"/>
      <c r="BA108" s="721"/>
      <c r="BB108" s="376"/>
      <c r="BC108" s="376"/>
      <c r="BD108" s="376"/>
      <c r="BE108" s="376"/>
      <c r="BF108" s="41" t="s">
        <v>1146</v>
      </c>
      <c r="BG108" s="270" t="s">
        <v>1147</v>
      </c>
      <c r="BH108" s="580" t="s">
        <v>1777</v>
      </c>
    </row>
    <row r="109" spans="1:60" ht="80.099999999999994" customHeight="1">
      <c r="A109" s="41" t="s">
        <v>276</v>
      </c>
      <c r="B109" s="29" t="s">
        <v>244</v>
      </c>
      <c r="C109" s="41" t="s">
        <v>277</v>
      </c>
      <c r="D109" s="41" t="s">
        <v>280</v>
      </c>
      <c r="E109" s="72" t="s">
        <v>1119</v>
      </c>
      <c r="F109" s="47">
        <v>2024130010223</v>
      </c>
      <c r="G109" s="41" t="s">
        <v>1120</v>
      </c>
      <c r="H109" s="281" t="s">
        <v>1129</v>
      </c>
      <c r="I109" s="41" t="s">
        <v>1122</v>
      </c>
      <c r="J109" s="89"/>
      <c r="K109" s="54" t="s">
        <v>1148</v>
      </c>
      <c r="L109" s="41" t="s">
        <v>644</v>
      </c>
      <c r="M109" s="41" t="s">
        <v>1124</v>
      </c>
      <c r="N109" s="41">
        <v>1</v>
      </c>
      <c r="O109" s="185">
        <v>0</v>
      </c>
      <c r="P109" s="428">
        <v>0</v>
      </c>
      <c r="Q109" s="553">
        <v>0</v>
      </c>
      <c r="R109" s="428"/>
      <c r="S109" s="440">
        <f t="shared" si="4"/>
        <v>0</v>
      </c>
      <c r="T109" s="190">
        <f t="shared" si="3"/>
        <v>0</v>
      </c>
      <c r="U109" s="103">
        <v>45719</v>
      </c>
      <c r="V109" s="103">
        <v>45991</v>
      </c>
      <c r="W109" s="41">
        <v>165</v>
      </c>
      <c r="X109" s="41" t="s">
        <v>513</v>
      </c>
      <c r="Y109" s="41" t="s">
        <v>1125</v>
      </c>
      <c r="Z109" s="41" t="s">
        <v>1075</v>
      </c>
      <c r="AA109" s="41" t="s">
        <v>1136</v>
      </c>
      <c r="AB109" s="41" t="s">
        <v>892</v>
      </c>
      <c r="AC109" s="41" t="s">
        <v>651</v>
      </c>
      <c r="AD109" s="41" t="s">
        <v>1141</v>
      </c>
      <c r="AE109" s="143">
        <v>0</v>
      </c>
      <c r="AF109" s="128" t="s">
        <v>663</v>
      </c>
      <c r="AG109" s="41" t="s">
        <v>654</v>
      </c>
      <c r="AH109" s="110">
        <v>45689</v>
      </c>
      <c r="AI109" s="143">
        <v>0</v>
      </c>
      <c r="AJ109" s="755"/>
      <c r="AK109" s="755"/>
      <c r="AL109" s="755"/>
      <c r="AM109" s="393"/>
      <c r="AN109" s="41" t="s">
        <v>726</v>
      </c>
      <c r="AO109" s="41" t="s">
        <v>1127</v>
      </c>
      <c r="AP109" s="834"/>
      <c r="AQ109" s="749"/>
      <c r="AR109" s="834"/>
      <c r="AS109" s="749"/>
      <c r="AT109" s="718"/>
      <c r="AU109" s="749"/>
      <c r="AV109" s="718"/>
      <c r="AW109" s="749"/>
      <c r="AX109" s="718"/>
      <c r="AY109" s="721"/>
      <c r="AZ109" s="718"/>
      <c r="BA109" s="721"/>
      <c r="BB109" s="376"/>
      <c r="BC109" s="376"/>
      <c r="BD109" s="376"/>
      <c r="BE109" s="376"/>
      <c r="BF109" s="41" t="s">
        <v>1149</v>
      </c>
      <c r="BG109" s="270" t="s">
        <v>1150</v>
      </c>
      <c r="BH109" s="580" t="s">
        <v>1150</v>
      </c>
    </row>
    <row r="110" spans="1:60" ht="80.099999999999994" customHeight="1">
      <c r="A110" s="41" t="s">
        <v>276</v>
      </c>
      <c r="B110" s="29" t="s">
        <v>244</v>
      </c>
      <c r="C110" s="41" t="s">
        <v>277</v>
      </c>
      <c r="D110" s="41" t="s">
        <v>280</v>
      </c>
      <c r="E110" s="72" t="s">
        <v>1119</v>
      </c>
      <c r="F110" s="47">
        <v>2024130010223</v>
      </c>
      <c r="G110" s="41" t="s">
        <v>1120</v>
      </c>
      <c r="H110" s="281" t="s">
        <v>1129</v>
      </c>
      <c r="I110" s="41" t="s">
        <v>1122</v>
      </c>
      <c r="J110" s="89"/>
      <c r="K110" s="54" t="s">
        <v>1151</v>
      </c>
      <c r="L110" s="41" t="s">
        <v>644</v>
      </c>
      <c r="M110" s="41" t="s">
        <v>1124</v>
      </c>
      <c r="N110" s="41">
        <v>5</v>
      </c>
      <c r="O110" s="185">
        <v>0</v>
      </c>
      <c r="P110" s="428">
        <v>0</v>
      </c>
      <c r="Q110" s="553">
        <v>0</v>
      </c>
      <c r="R110" s="428"/>
      <c r="S110" s="440">
        <f t="shared" si="4"/>
        <v>0</v>
      </c>
      <c r="T110" s="190">
        <f t="shared" si="3"/>
        <v>0</v>
      </c>
      <c r="U110" s="103">
        <v>45719</v>
      </c>
      <c r="V110" s="103">
        <v>45991</v>
      </c>
      <c r="W110" s="41">
        <v>165</v>
      </c>
      <c r="X110" s="41" t="s">
        <v>513</v>
      </c>
      <c r="Y110" s="41" t="s">
        <v>1125</v>
      </c>
      <c r="Z110" s="41" t="s">
        <v>1075</v>
      </c>
      <c r="AA110" s="41" t="s">
        <v>1152</v>
      </c>
      <c r="AB110" s="41" t="s">
        <v>1153</v>
      </c>
      <c r="AC110" s="41" t="s">
        <v>651</v>
      </c>
      <c r="AD110" s="41" t="s">
        <v>1154</v>
      </c>
      <c r="AE110" s="143">
        <v>0</v>
      </c>
      <c r="AF110" s="128" t="s">
        <v>663</v>
      </c>
      <c r="AG110" s="41" t="s">
        <v>654</v>
      </c>
      <c r="AH110" s="110">
        <v>45689</v>
      </c>
      <c r="AI110" s="143">
        <v>0</v>
      </c>
      <c r="AJ110" s="756"/>
      <c r="AK110" s="756"/>
      <c r="AL110" s="756"/>
      <c r="AM110" s="394"/>
      <c r="AN110" s="41" t="s">
        <v>726</v>
      </c>
      <c r="AO110" s="41" t="s">
        <v>1127</v>
      </c>
      <c r="AP110" s="835"/>
      <c r="AQ110" s="750"/>
      <c r="AR110" s="835"/>
      <c r="AS110" s="750"/>
      <c r="AT110" s="719"/>
      <c r="AU110" s="750"/>
      <c r="AV110" s="719"/>
      <c r="AW110" s="750"/>
      <c r="AX110" s="719"/>
      <c r="AY110" s="722"/>
      <c r="AZ110" s="719"/>
      <c r="BA110" s="722"/>
      <c r="BB110" s="377"/>
      <c r="BC110" s="377"/>
      <c r="BD110" s="377"/>
      <c r="BE110" s="377"/>
      <c r="BF110" s="41" t="s">
        <v>1155</v>
      </c>
      <c r="BG110" s="270" t="s">
        <v>1156</v>
      </c>
      <c r="BH110" s="580" t="s">
        <v>1778</v>
      </c>
    </row>
    <row r="111" spans="1:60" ht="80.099999999999994" customHeight="1">
      <c r="A111" s="771"/>
      <c r="B111" s="772"/>
      <c r="C111" s="772"/>
      <c r="D111" s="773"/>
      <c r="E111" s="768" t="s">
        <v>1157</v>
      </c>
      <c r="F111" s="769"/>
      <c r="G111" s="769"/>
      <c r="H111" s="769"/>
      <c r="I111" s="769"/>
      <c r="J111" s="769"/>
      <c r="K111" s="769"/>
      <c r="L111" s="769"/>
      <c r="M111" s="769"/>
      <c r="N111" s="769"/>
      <c r="O111" s="770"/>
      <c r="P111" s="371"/>
      <c r="Q111" s="371"/>
      <c r="R111" s="371"/>
      <c r="S111" s="371"/>
      <c r="T111" s="442">
        <f>AVERAGE(T102:T110)</f>
        <v>0.49999999999999989</v>
      </c>
      <c r="U111" s="103"/>
      <c r="V111" s="103"/>
      <c r="W111" s="41"/>
      <c r="X111" s="41"/>
      <c r="Y111" s="41"/>
      <c r="Z111" s="41"/>
      <c r="AA111" s="41"/>
      <c r="AB111" s="41"/>
      <c r="AC111" s="41"/>
      <c r="AD111" s="41"/>
      <c r="AE111" s="143"/>
      <c r="AF111" s="128"/>
      <c r="AG111" s="41"/>
      <c r="AH111" s="110"/>
      <c r="AI111" s="143"/>
      <c r="AJ111" s="143"/>
      <c r="AK111" s="393"/>
      <c r="AL111" s="393"/>
      <c r="AM111" s="393"/>
      <c r="AN111" s="41"/>
      <c r="AO111" s="46"/>
      <c r="AP111" s="469">
        <f>+AP102</f>
        <v>0</v>
      </c>
      <c r="AQ111" s="508"/>
      <c r="AR111" s="509"/>
      <c r="AS111" s="517"/>
      <c r="AT111" s="485">
        <f>+AT102</f>
        <v>271765610</v>
      </c>
      <c r="AU111" s="517"/>
      <c r="AV111" s="517"/>
      <c r="AW111" s="517"/>
      <c r="AX111" s="205"/>
      <c r="AY111" s="205"/>
      <c r="AZ111" s="205"/>
      <c r="BA111" s="205"/>
      <c r="BB111" s="205"/>
      <c r="BC111" s="205"/>
      <c r="BD111" s="205"/>
      <c r="BE111" s="205"/>
      <c r="BF111" s="171"/>
      <c r="BG111" s="279"/>
      <c r="BH111" s="582"/>
    </row>
    <row r="112" spans="1:60" ht="89.25" customHeight="1">
      <c r="A112" s="41" t="s">
        <v>243</v>
      </c>
      <c r="B112" s="29" t="s">
        <v>283</v>
      </c>
      <c r="C112" s="41" t="s">
        <v>195</v>
      </c>
      <c r="D112" s="41" t="s">
        <v>286</v>
      </c>
      <c r="E112" s="63" t="s">
        <v>1158</v>
      </c>
      <c r="F112" s="47">
        <v>2024130010253</v>
      </c>
      <c r="G112" s="41" t="s">
        <v>1159</v>
      </c>
      <c r="H112" s="62" t="s">
        <v>1160</v>
      </c>
      <c r="I112" s="41" t="s">
        <v>1161</v>
      </c>
      <c r="J112" s="89">
        <v>1</v>
      </c>
      <c r="K112" s="50" t="s">
        <v>1162</v>
      </c>
      <c r="L112" s="41" t="s">
        <v>644</v>
      </c>
      <c r="M112" s="41" t="s">
        <v>1163</v>
      </c>
      <c r="N112" s="29">
        <v>59</v>
      </c>
      <c r="O112" s="29">
        <v>59</v>
      </c>
      <c r="P112" s="427">
        <v>5</v>
      </c>
      <c r="Q112" s="552">
        <v>30</v>
      </c>
      <c r="R112" s="427"/>
      <c r="S112" s="440">
        <f t="shared" si="4"/>
        <v>94</v>
      </c>
      <c r="T112" s="190">
        <v>1</v>
      </c>
      <c r="U112" s="110" t="s">
        <v>1164</v>
      </c>
      <c r="V112" s="110" t="s">
        <v>1165</v>
      </c>
      <c r="W112" s="41">
        <v>330</v>
      </c>
      <c r="X112" s="41" t="s">
        <v>1166</v>
      </c>
      <c r="Y112" s="41" t="s">
        <v>721</v>
      </c>
      <c r="Z112" s="41" t="s">
        <v>1167</v>
      </c>
      <c r="AA112" s="41" t="s">
        <v>1168</v>
      </c>
      <c r="AB112" s="41" t="s">
        <v>1169</v>
      </c>
      <c r="AC112" s="41" t="s">
        <v>1170</v>
      </c>
      <c r="AD112" s="54" t="s">
        <v>1171</v>
      </c>
      <c r="AE112" s="107">
        <v>200000000</v>
      </c>
      <c r="AF112" s="41" t="s">
        <v>663</v>
      </c>
      <c r="AG112" s="41" t="s">
        <v>654</v>
      </c>
      <c r="AH112" s="41" t="s">
        <v>1172</v>
      </c>
      <c r="AI112" s="107">
        <v>200000000</v>
      </c>
      <c r="AJ112" s="754">
        <v>1000000000</v>
      </c>
      <c r="AK112" s="754">
        <v>974050000</v>
      </c>
      <c r="AL112" s="754">
        <v>1023714000</v>
      </c>
      <c r="AM112" s="392"/>
      <c r="AN112" s="41" t="s">
        <v>1173</v>
      </c>
      <c r="AO112" s="41" t="s">
        <v>1174</v>
      </c>
      <c r="AP112" s="774">
        <v>0</v>
      </c>
      <c r="AQ112" s="748">
        <f>AP112/AJ112</f>
        <v>0</v>
      </c>
      <c r="AR112" s="774">
        <v>0</v>
      </c>
      <c r="AS112" s="748">
        <f>AR112/AK112</f>
        <v>0</v>
      </c>
      <c r="AT112" s="717">
        <v>962300000</v>
      </c>
      <c r="AU112" s="748">
        <f>AT112/AK112</f>
        <v>0.9879369642215492</v>
      </c>
      <c r="AV112" s="717">
        <v>850400000</v>
      </c>
      <c r="AW112" s="748">
        <f>AV112/AK112</f>
        <v>0.87305579795698374</v>
      </c>
      <c r="AX112" s="717">
        <v>1003750000</v>
      </c>
      <c r="AY112" s="720">
        <f>AX112/AL112</f>
        <v>0.98049845953068926</v>
      </c>
      <c r="AZ112" s="717">
        <v>892050000</v>
      </c>
      <c r="BA112" s="720">
        <f>AZ112/AL112</f>
        <v>0.87138595349873105</v>
      </c>
      <c r="BB112" s="375"/>
      <c r="BC112" s="375"/>
      <c r="BD112" s="375"/>
      <c r="BE112" s="375"/>
      <c r="BF112" s="788" t="s">
        <v>1175</v>
      </c>
      <c r="BG112" s="730" t="s">
        <v>1176</v>
      </c>
      <c r="BH112" s="587" t="s">
        <v>1779</v>
      </c>
    </row>
    <row r="113" spans="1:60" ht="80.099999999999994" customHeight="1">
      <c r="A113" s="41" t="s">
        <v>243</v>
      </c>
      <c r="B113" s="29" t="s">
        <v>283</v>
      </c>
      <c r="C113" s="41" t="s">
        <v>195</v>
      </c>
      <c r="D113" s="41" t="s">
        <v>286</v>
      </c>
      <c r="E113" s="63" t="s">
        <v>1158</v>
      </c>
      <c r="F113" s="47">
        <v>2024130010253</v>
      </c>
      <c r="G113" s="41" t="s">
        <v>1159</v>
      </c>
      <c r="H113" s="62" t="s">
        <v>1160</v>
      </c>
      <c r="I113" s="41" t="s">
        <v>1161</v>
      </c>
      <c r="J113" s="89"/>
      <c r="K113" s="50" t="s">
        <v>1177</v>
      </c>
      <c r="L113" s="41" t="s">
        <v>644</v>
      </c>
      <c r="M113" s="41" t="s">
        <v>1163</v>
      </c>
      <c r="N113" s="29">
        <v>59</v>
      </c>
      <c r="O113" s="29">
        <v>59</v>
      </c>
      <c r="P113" s="428">
        <v>59</v>
      </c>
      <c r="Q113" s="553">
        <v>59</v>
      </c>
      <c r="R113" s="428"/>
      <c r="S113" s="440">
        <f>+P113</f>
        <v>59</v>
      </c>
      <c r="T113" s="190">
        <f t="shared" si="3"/>
        <v>1</v>
      </c>
      <c r="U113" s="110" t="s">
        <v>1164</v>
      </c>
      <c r="V113" s="110" t="s">
        <v>1165</v>
      </c>
      <c r="W113" s="41">
        <v>330</v>
      </c>
      <c r="X113" s="41" t="s">
        <v>1166</v>
      </c>
      <c r="Y113" s="41" t="s">
        <v>721</v>
      </c>
      <c r="Z113" s="41" t="s">
        <v>1167</v>
      </c>
      <c r="AA113" s="41" t="s">
        <v>1168</v>
      </c>
      <c r="AB113" s="41" t="s">
        <v>1169</v>
      </c>
      <c r="AC113" s="41" t="s">
        <v>1170</v>
      </c>
      <c r="AD113" s="54" t="s">
        <v>1171</v>
      </c>
      <c r="AE113" s="107">
        <v>800000000</v>
      </c>
      <c r="AF113" s="41" t="s">
        <v>663</v>
      </c>
      <c r="AG113" s="41" t="s">
        <v>654</v>
      </c>
      <c r="AH113" s="41" t="s">
        <v>1172</v>
      </c>
      <c r="AI113" s="107">
        <v>800000000</v>
      </c>
      <c r="AJ113" s="755"/>
      <c r="AK113" s="755"/>
      <c r="AL113" s="755"/>
      <c r="AM113" s="393"/>
      <c r="AN113" s="41" t="s">
        <v>1173</v>
      </c>
      <c r="AO113" s="41" t="s">
        <v>1174</v>
      </c>
      <c r="AP113" s="775"/>
      <c r="AQ113" s="749"/>
      <c r="AR113" s="775"/>
      <c r="AS113" s="749"/>
      <c r="AT113" s="718"/>
      <c r="AU113" s="749"/>
      <c r="AV113" s="718"/>
      <c r="AW113" s="749"/>
      <c r="AX113" s="718"/>
      <c r="AY113" s="721"/>
      <c r="AZ113" s="718"/>
      <c r="BA113" s="721"/>
      <c r="BB113" s="376"/>
      <c r="BC113" s="376"/>
      <c r="BD113" s="376"/>
      <c r="BE113" s="376"/>
      <c r="BF113" s="789"/>
      <c r="BG113" s="727"/>
      <c r="BH113" s="588" t="s">
        <v>1780</v>
      </c>
    </row>
    <row r="114" spans="1:60" ht="80.099999999999994" customHeight="1">
      <c r="A114" s="41" t="s">
        <v>243</v>
      </c>
      <c r="B114" s="29" t="s">
        <v>283</v>
      </c>
      <c r="C114" s="41" t="s">
        <v>195</v>
      </c>
      <c r="D114" s="41" t="s">
        <v>286</v>
      </c>
      <c r="E114" s="63" t="s">
        <v>1158</v>
      </c>
      <c r="F114" s="47">
        <v>2024130010253</v>
      </c>
      <c r="G114" s="41" t="s">
        <v>1159</v>
      </c>
      <c r="H114" s="62" t="s">
        <v>1160</v>
      </c>
      <c r="I114" s="41" t="s">
        <v>1161</v>
      </c>
      <c r="J114" s="89"/>
      <c r="K114" s="64" t="s">
        <v>1178</v>
      </c>
      <c r="L114" s="41" t="s">
        <v>644</v>
      </c>
      <c r="M114" s="41" t="s">
        <v>1163</v>
      </c>
      <c r="N114" s="29">
        <v>3</v>
      </c>
      <c r="O114" s="29">
        <v>1</v>
      </c>
      <c r="P114" s="428">
        <v>3</v>
      </c>
      <c r="Q114" s="553">
        <v>1</v>
      </c>
      <c r="R114" s="428"/>
      <c r="S114" s="440">
        <f t="shared" si="4"/>
        <v>5</v>
      </c>
      <c r="T114" s="190">
        <v>1</v>
      </c>
      <c r="U114" s="110" t="s">
        <v>1164</v>
      </c>
      <c r="V114" s="110" t="s">
        <v>1165</v>
      </c>
      <c r="W114" s="41">
        <v>330</v>
      </c>
      <c r="X114" s="41" t="s">
        <v>1166</v>
      </c>
      <c r="Y114" s="41" t="s">
        <v>721</v>
      </c>
      <c r="Z114" s="41" t="s">
        <v>1167</v>
      </c>
      <c r="AA114" s="41" t="s">
        <v>1168</v>
      </c>
      <c r="AB114" s="41" t="s">
        <v>1169</v>
      </c>
      <c r="AC114" s="41" t="s">
        <v>1179</v>
      </c>
      <c r="AD114" s="54" t="s">
        <v>1171</v>
      </c>
      <c r="AE114" s="41" t="s">
        <v>1179</v>
      </c>
      <c r="AF114" s="41" t="s">
        <v>1179</v>
      </c>
      <c r="AG114" s="41" t="s">
        <v>1179</v>
      </c>
      <c r="AH114" s="41" t="s">
        <v>1172</v>
      </c>
      <c r="AI114" s="41" t="s">
        <v>1179</v>
      </c>
      <c r="AJ114" s="756"/>
      <c r="AK114" s="756"/>
      <c r="AL114" s="756"/>
      <c r="AM114" s="394"/>
      <c r="AN114" s="41" t="s">
        <v>1179</v>
      </c>
      <c r="AO114" s="41"/>
      <c r="AP114" s="776"/>
      <c r="AQ114" s="750"/>
      <c r="AR114" s="776"/>
      <c r="AS114" s="750"/>
      <c r="AT114" s="719"/>
      <c r="AU114" s="750"/>
      <c r="AV114" s="719"/>
      <c r="AW114" s="750"/>
      <c r="AX114" s="719"/>
      <c r="AY114" s="722"/>
      <c r="AZ114" s="719"/>
      <c r="BA114" s="722"/>
      <c r="BB114" s="377"/>
      <c r="BC114" s="377"/>
      <c r="BD114" s="377"/>
      <c r="BE114" s="377"/>
      <c r="BF114" s="165" t="s">
        <v>1180</v>
      </c>
      <c r="BG114" s="270" t="s">
        <v>1181</v>
      </c>
      <c r="BH114" s="580" t="s">
        <v>1781</v>
      </c>
    </row>
    <row r="115" spans="1:60" ht="80.099999999999994" customHeight="1">
      <c r="A115" s="771"/>
      <c r="B115" s="772"/>
      <c r="C115" s="772"/>
      <c r="D115" s="773"/>
      <c r="E115" s="768" t="s">
        <v>1182</v>
      </c>
      <c r="F115" s="769"/>
      <c r="G115" s="769"/>
      <c r="H115" s="769"/>
      <c r="I115" s="769"/>
      <c r="J115" s="769"/>
      <c r="K115" s="769"/>
      <c r="L115" s="769"/>
      <c r="M115" s="769"/>
      <c r="N115" s="769"/>
      <c r="O115" s="770"/>
      <c r="P115" s="371"/>
      <c r="Q115" s="371"/>
      <c r="R115" s="371"/>
      <c r="S115" s="371"/>
      <c r="T115" s="445">
        <f>AVERAGE(T112:T114)</f>
        <v>1</v>
      </c>
      <c r="U115" s="110"/>
      <c r="V115" s="110"/>
      <c r="W115" s="41"/>
      <c r="X115" s="41"/>
      <c r="Y115" s="41"/>
      <c r="Z115" s="41"/>
      <c r="AA115" s="41"/>
      <c r="AB115" s="41"/>
      <c r="AC115" s="41"/>
      <c r="AD115" s="54"/>
      <c r="AE115" s="187"/>
      <c r="AF115" s="41"/>
      <c r="AG115" s="41"/>
      <c r="AH115" s="41"/>
      <c r="AI115" s="41"/>
      <c r="AJ115" s="41"/>
      <c r="AK115" s="393"/>
      <c r="AL115" s="393"/>
      <c r="AM115" s="393"/>
      <c r="AN115" s="41"/>
      <c r="AO115" s="46"/>
      <c r="AP115" s="472">
        <f>+AP112</f>
        <v>0</v>
      </c>
      <c r="AQ115" s="508"/>
      <c r="AR115" s="509"/>
      <c r="AS115" s="518"/>
      <c r="AT115" s="486">
        <f>+AT112</f>
        <v>962300000</v>
      </c>
      <c r="AU115" s="518"/>
      <c r="AV115" s="518"/>
      <c r="AW115" s="518"/>
      <c r="AX115" s="207"/>
      <c r="AY115" s="207"/>
      <c r="AZ115" s="207"/>
      <c r="BA115" s="207"/>
      <c r="BB115" s="207"/>
      <c r="BC115" s="207"/>
      <c r="BD115" s="207"/>
      <c r="BE115" s="207"/>
      <c r="BF115" s="188"/>
      <c r="BG115" s="279"/>
      <c r="BH115" s="582"/>
    </row>
    <row r="116" spans="1:60" ht="73.5" customHeight="1">
      <c r="A116" s="41" t="s">
        <v>243</v>
      </c>
      <c r="B116" s="29" t="s">
        <v>283</v>
      </c>
      <c r="C116" s="41" t="s">
        <v>198</v>
      </c>
      <c r="D116" s="41" t="s">
        <v>291</v>
      </c>
      <c r="E116" s="91" t="s">
        <v>1183</v>
      </c>
      <c r="F116" s="47">
        <v>2024130010228</v>
      </c>
      <c r="G116" s="46" t="s">
        <v>1184</v>
      </c>
      <c r="H116" s="84" t="s">
        <v>1185</v>
      </c>
      <c r="I116" s="41" t="s">
        <v>883</v>
      </c>
      <c r="J116" s="89">
        <v>1</v>
      </c>
      <c r="K116" s="41" t="s">
        <v>1186</v>
      </c>
      <c r="L116" s="41" t="s">
        <v>644</v>
      </c>
      <c r="M116" s="41" t="s">
        <v>1163</v>
      </c>
      <c r="N116" s="29">
        <v>15</v>
      </c>
      <c r="O116" s="26">
        <v>0</v>
      </c>
      <c r="P116" s="427">
        <v>15</v>
      </c>
      <c r="Q116" s="552">
        <v>8</v>
      </c>
      <c r="R116" s="427"/>
      <c r="S116" s="440">
        <f t="shared" si="4"/>
        <v>23</v>
      </c>
      <c r="T116" s="190">
        <v>1</v>
      </c>
      <c r="U116" s="110" t="s">
        <v>1187</v>
      </c>
      <c r="V116" s="110" t="s">
        <v>1165</v>
      </c>
      <c r="W116" s="49">
        <v>300</v>
      </c>
      <c r="X116" s="49" t="s">
        <v>1166</v>
      </c>
      <c r="Y116" s="41" t="s">
        <v>721</v>
      </c>
      <c r="Z116" s="41" t="s">
        <v>1188</v>
      </c>
      <c r="AA116" s="41" t="s">
        <v>1189</v>
      </c>
      <c r="AB116" s="41" t="s">
        <v>1190</v>
      </c>
      <c r="AC116" s="41" t="s">
        <v>651</v>
      </c>
      <c r="AD116" s="41" t="s">
        <v>1191</v>
      </c>
      <c r="AE116" s="144">
        <v>90000000</v>
      </c>
      <c r="AF116" s="41" t="s">
        <v>1192</v>
      </c>
      <c r="AG116" s="41" t="s">
        <v>1173</v>
      </c>
      <c r="AH116" s="41" t="s">
        <v>763</v>
      </c>
      <c r="AI116" s="144">
        <v>90000000</v>
      </c>
      <c r="AJ116" s="777">
        <v>90000000</v>
      </c>
      <c r="AK116" s="754">
        <v>58050000</v>
      </c>
      <c r="AL116" s="754">
        <v>58050000</v>
      </c>
      <c r="AM116" s="392"/>
      <c r="AN116" s="41" t="s">
        <v>1173</v>
      </c>
      <c r="AO116" s="41" t="s">
        <v>1193</v>
      </c>
      <c r="AP116" s="774">
        <v>0</v>
      </c>
      <c r="AQ116" s="748">
        <f>AP116/AJ116</f>
        <v>0</v>
      </c>
      <c r="AR116" s="774">
        <v>0</v>
      </c>
      <c r="AS116" s="748">
        <f>AR116/AK116</f>
        <v>0</v>
      </c>
      <c r="AT116" s="717">
        <v>56545000</v>
      </c>
      <c r="AU116" s="748">
        <f>AT116/AK116</f>
        <v>0.97407407407407409</v>
      </c>
      <c r="AV116" s="717">
        <v>12900000</v>
      </c>
      <c r="AW116" s="748">
        <f>AV116/AK116</f>
        <v>0.22222222222222221</v>
      </c>
      <c r="AX116" s="717">
        <v>56545000</v>
      </c>
      <c r="AY116" s="720">
        <f>AX116/AL116</f>
        <v>0.97407407407407409</v>
      </c>
      <c r="AZ116" s="717">
        <v>25800000</v>
      </c>
      <c r="BA116" s="720">
        <f>AZ116/AL116</f>
        <v>0.44444444444444442</v>
      </c>
      <c r="BB116" s="375"/>
      <c r="BC116" s="375"/>
      <c r="BD116" s="375"/>
      <c r="BE116" s="375"/>
      <c r="BF116" s="788" t="s">
        <v>1194</v>
      </c>
      <c r="BG116" s="730" t="s">
        <v>1195</v>
      </c>
      <c r="BH116" s="589" t="s">
        <v>1782</v>
      </c>
    </row>
    <row r="117" spans="1:60" ht="73.5" customHeight="1">
      <c r="A117" s="41" t="s">
        <v>243</v>
      </c>
      <c r="B117" s="29" t="s">
        <v>283</v>
      </c>
      <c r="C117" s="41" t="s">
        <v>237</v>
      </c>
      <c r="D117" s="41" t="s">
        <v>291</v>
      </c>
      <c r="E117" s="92" t="s">
        <v>1183</v>
      </c>
      <c r="F117" s="47">
        <v>2024130010228</v>
      </c>
      <c r="G117" s="46" t="s">
        <v>1184</v>
      </c>
      <c r="H117" s="84" t="s">
        <v>1196</v>
      </c>
      <c r="I117" s="41" t="s">
        <v>883</v>
      </c>
      <c r="J117" s="89"/>
      <c r="K117" s="41" t="s">
        <v>1197</v>
      </c>
      <c r="L117" s="41" t="s">
        <v>644</v>
      </c>
      <c r="M117" s="41" t="s">
        <v>1163</v>
      </c>
      <c r="N117" s="29">
        <v>15</v>
      </c>
      <c r="O117" s="26">
        <v>0</v>
      </c>
      <c r="P117" s="428">
        <v>15</v>
      </c>
      <c r="Q117" s="553">
        <v>12</v>
      </c>
      <c r="R117" s="428"/>
      <c r="S117" s="440">
        <f t="shared" si="4"/>
        <v>27</v>
      </c>
      <c r="T117" s="190">
        <v>1</v>
      </c>
      <c r="U117" s="110" t="s">
        <v>1187</v>
      </c>
      <c r="V117" s="110" t="s">
        <v>1165</v>
      </c>
      <c r="W117" s="49">
        <v>300</v>
      </c>
      <c r="X117" s="49" t="s">
        <v>1166</v>
      </c>
      <c r="Y117" s="41" t="s">
        <v>721</v>
      </c>
      <c r="Z117" s="41" t="s">
        <v>1188</v>
      </c>
      <c r="AA117" s="41" t="s">
        <v>1189</v>
      </c>
      <c r="AB117" s="41" t="s">
        <v>1190</v>
      </c>
      <c r="AC117" s="41"/>
      <c r="AD117" s="41" t="s">
        <v>1198</v>
      </c>
      <c r="AE117" s="41"/>
      <c r="AF117" s="41"/>
      <c r="AG117" s="41"/>
      <c r="AH117" s="41"/>
      <c r="AI117" s="41"/>
      <c r="AJ117" s="777"/>
      <c r="AK117" s="755"/>
      <c r="AL117" s="755"/>
      <c r="AM117" s="393"/>
      <c r="AN117" s="41"/>
      <c r="AO117" s="41"/>
      <c r="AP117" s="775"/>
      <c r="AQ117" s="749"/>
      <c r="AR117" s="775"/>
      <c r="AS117" s="749"/>
      <c r="AT117" s="718"/>
      <c r="AU117" s="749"/>
      <c r="AV117" s="718"/>
      <c r="AW117" s="749"/>
      <c r="AX117" s="718"/>
      <c r="AY117" s="721"/>
      <c r="AZ117" s="718"/>
      <c r="BA117" s="721"/>
      <c r="BB117" s="376"/>
      <c r="BC117" s="376"/>
      <c r="BD117" s="376"/>
      <c r="BE117" s="376"/>
      <c r="BF117" s="789"/>
      <c r="BG117" s="727"/>
      <c r="BH117" s="587" t="s">
        <v>1783</v>
      </c>
    </row>
    <row r="118" spans="1:60" ht="73.5" customHeight="1">
      <c r="A118" s="41" t="s">
        <v>243</v>
      </c>
      <c r="B118" s="29" t="s">
        <v>283</v>
      </c>
      <c r="C118" s="41" t="s">
        <v>237</v>
      </c>
      <c r="D118" s="41" t="s">
        <v>291</v>
      </c>
      <c r="E118" s="92" t="s">
        <v>1183</v>
      </c>
      <c r="F118" s="47">
        <v>2024130010228</v>
      </c>
      <c r="G118" s="46" t="s">
        <v>1184</v>
      </c>
      <c r="H118" s="84" t="s">
        <v>1196</v>
      </c>
      <c r="I118" s="41" t="s">
        <v>883</v>
      </c>
      <c r="J118" s="89"/>
      <c r="K118" s="41" t="s">
        <v>1199</v>
      </c>
      <c r="L118" s="41" t="s">
        <v>644</v>
      </c>
      <c r="M118" s="41" t="s">
        <v>1163</v>
      </c>
      <c r="N118" s="29">
        <v>15</v>
      </c>
      <c r="O118" s="26">
        <v>0</v>
      </c>
      <c r="P118" s="428">
        <v>15</v>
      </c>
      <c r="Q118" s="553">
        <v>19</v>
      </c>
      <c r="R118" s="428"/>
      <c r="S118" s="440">
        <f t="shared" si="4"/>
        <v>34</v>
      </c>
      <c r="T118" s="190">
        <v>1</v>
      </c>
      <c r="U118" s="110" t="s">
        <v>1187</v>
      </c>
      <c r="V118" s="110" t="s">
        <v>1165</v>
      </c>
      <c r="W118" s="49">
        <v>300</v>
      </c>
      <c r="X118" s="49" t="s">
        <v>1166</v>
      </c>
      <c r="Y118" s="41" t="s">
        <v>721</v>
      </c>
      <c r="Z118" s="41" t="s">
        <v>1188</v>
      </c>
      <c r="AA118" s="41" t="s">
        <v>1189</v>
      </c>
      <c r="AB118" s="41" t="s">
        <v>1190</v>
      </c>
      <c r="AC118" s="42"/>
      <c r="AD118" s="41" t="s">
        <v>1198</v>
      </c>
      <c r="AE118" s="42"/>
      <c r="AF118" s="42"/>
      <c r="AG118" s="42"/>
      <c r="AH118" s="42"/>
      <c r="AI118" s="42"/>
      <c r="AJ118" s="777"/>
      <c r="AK118" s="755"/>
      <c r="AL118" s="755"/>
      <c r="AM118" s="393"/>
      <c r="AN118" s="42"/>
      <c r="AO118" s="42"/>
      <c r="AP118" s="775"/>
      <c r="AQ118" s="749"/>
      <c r="AR118" s="775"/>
      <c r="AS118" s="749"/>
      <c r="AT118" s="718"/>
      <c r="AU118" s="749"/>
      <c r="AV118" s="718"/>
      <c r="AW118" s="749"/>
      <c r="AX118" s="718"/>
      <c r="AY118" s="721"/>
      <c r="AZ118" s="718"/>
      <c r="BA118" s="721"/>
      <c r="BB118" s="376"/>
      <c r="BC118" s="376"/>
      <c r="BD118" s="376"/>
      <c r="BE118" s="376"/>
      <c r="BF118" s="41"/>
      <c r="BG118" s="730" t="s">
        <v>1200</v>
      </c>
      <c r="BH118" s="589" t="s">
        <v>1784</v>
      </c>
    </row>
    <row r="119" spans="1:60" ht="73.5" customHeight="1">
      <c r="A119" s="41" t="s">
        <v>243</v>
      </c>
      <c r="B119" s="29" t="s">
        <v>283</v>
      </c>
      <c r="C119" s="41" t="s">
        <v>237</v>
      </c>
      <c r="D119" s="41" t="s">
        <v>291</v>
      </c>
      <c r="E119" s="92" t="s">
        <v>1183</v>
      </c>
      <c r="F119" s="47">
        <v>2024130010228</v>
      </c>
      <c r="G119" s="46" t="s">
        <v>1184</v>
      </c>
      <c r="H119" s="84" t="s">
        <v>1196</v>
      </c>
      <c r="I119" s="41" t="s">
        <v>883</v>
      </c>
      <c r="J119" s="89"/>
      <c r="K119" s="41" t="s">
        <v>1201</v>
      </c>
      <c r="L119" s="41" t="s">
        <v>644</v>
      </c>
      <c r="M119" s="41" t="s">
        <v>1163</v>
      </c>
      <c r="N119" s="29">
        <v>15</v>
      </c>
      <c r="O119" s="26">
        <v>21</v>
      </c>
      <c r="P119" s="428">
        <v>15</v>
      </c>
      <c r="Q119" s="553">
        <v>7</v>
      </c>
      <c r="R119" s="428"/>
      <c r="S119" s="440">
        <f t="shared" si="4"/>
        <v>43</v>
      </c>
      <c r="T119" s="190">
        <v>1</v>
      </c>
      <c r="U119" s="110" t="s">
        <v>1187</v>
      </c>
      <c r="V119" s="110" t="s">
        <v>1165</v>
      </c>
      <c r="W119" s="49">
        <v>300</v>
      </c>
      <c r="X119" s="49" t="s">
        <v>1166</v>
      </c>
      <c r="Y119" s="41" t="s">
        <v>721</v>
      </c>
      <c r="Z119" s="41" t="s">
        <v>1188</v>
      </c>
      <c r="AA119" s="41" t="s">
        <v>1189</v>
      </c>
      <c r="AB119" s="41" t="s">
        <v>1190</v>
      </c>
      <c r="AC119" s="42"/>
      <c r="AD119" s="41" t="s">
        <v>1198</v>
      </c>
      <c r="AE119" s="42"/>
      <c r="AF119" s="42"/>
      <c r="AG119" s="42"/>
      <c r="AH119" s="42"/>
      <c r="AI119" s="42"/>
      <c r="AJ119" s="777"/>
      <c r="AK119" s="756"/>
      <c r="AL119" s="756"/>
      <c r="AM119" s="394"/>
      <c r="AN119" s="42"/>
      <c r="AO119" s="42"/>
      <c r="AP119" s="776"/>
      <c r="AQ119" s="750"/>
      <c r="AR119" s="776"/>
      <c r="AS119" s="750"/>
      <c r="AT119" s="719"/>
      <c r="AU119" s="750"/>
      <c r="AV119" s="719"/>
      <c r="AW119" s="750"/>
      <c r="AX119" s="719"/>
      <c r="AY119" s="722"/>
      <c r="AZ119" s="719"/>
      <c r="BA119" s="722"/>
      <c r="BB119" s="377"/>
      <c r="BC119" s="377"/>
      <c r="BD119" s="377"/>
      <c r="BE119" s="377"/>
      <c r="BF119" s="41"/>
      <c r="BG119" s="727"/>
      <c r="BH119" s="588" t="s">
        <v>1785</v>
      </c>
    </row>
    <row r="120" spans="1:60" ht="64.5" customHeight="1">
      <c r="A120" s="771"/>
      <c r="B120" s="772"/>
      <c r="C120" s="772"/>
      <c r="D120" s="773"/>
      <c r="E120" s="768" t="s">
        <v>1202</v>
      </c>
      <c r="F120" s="769"/>
      <c r="G120" s="769"/>
      <c r="H120" s="769"/>
      <c r="I120" s="769"/>
      <c r="J120" s="769"/>
      <c r="K120" s="769"/>
      <c r="L120" s="769"/>
      <c r="M120" s="769"/>
      <c r="N120" s="769"/>
      <c r="O120" s="770"/>
      <c r="P120" s="371"/>
      <c r="Q120" s="371"/>
      <c r="R120" s="371"/>
      <c r="S120" s="371"/>
      <c r="T120" s="444">
        <f>AVERAGE(T116:T119)</f>
        <v>1</v>
      </c>
      <c r="U120" s="110"/>
      <c r="V120" s="110"/>
      <c r="W120" s="49"/>
      <c r="X120" s="49"/>
      <c r="Y120" s="41"/>
      <c r="Z120" s="41"/>
      <c r="AA120" s="41"/>
      <c r="AB120" s="41"/>
      <c r="AC120" s="42"/>
      <c r="AD120" s="41"/>
      <c r="AF120" s="42"/>
      <c r="AG120" s="42"/>
      <c r="AH120" s="42"/>
      <c r="AI120" s="42"/>
      <c r="AJ120" s="42"/>
      <c r="AK120" s="449"/>
      <c r="AL120" s="449"/>
      <c r="AM120" s="449"/>
      <c r="AN120" s="42"/>
      <c r="AO120" s="42"/>
      <c r="AP120" s="473">
        <f>+AP116</f>
        <v>0</v>
      </c>
      <c r="AQ120" s="519"/>
      <c r="AR120" s="520"/>
      <c r="AS120" s="521"/>
      <c r="AT120" s="487">
        <f>+AT116</f>
        <v>56545000</v>
      </c>
      <c r="AU120" s="521"/>
      <c r="AV120" s="521"/>
      <c r="AW120" s="521"/>
      <c r="AX120" s="203"/>
      <c r="AY120" s="203"/>
      <c r="AZ120" s="203"/>
      <c r="BA120" s="203"/>
      <c r="BB120" s="203"/>
      <c r="BC120" s="203"/>
      <c r="BD120" s="203"/>
      <c r="BE120" s="203"/>
      <c r="BF120" s="41"/>
      <c r="BG120" s="279"/>
      <c r="BH120" s="582"/>
    </row>
    <row r="121" spans="1:60" ht="91.5" customHeight="1">
      <c r="A121" s="41" t="s">
        <v>243</v>
      </c>
      <c r="B121" s="41" t="s">
        <v>283</v>
      </c>
      <c r="C121" s="41" t="s">
        <v>237</v>
      </c>
      <c r="D121" s="41" t="s">
        <v>294</v>
      </c>
      <c r="E121" s="122" t="s">
        <v>1203</v>
      </c>
      <c r="F121" s="47">
        <v>202400000005473</v>
      </c>
      <c r="G121" s="41" t="s">
        <v>1204</v>
      </c>
      <c r="H121" s="245" t="s">
        <v>1205</v>
      </c>
      <c r="I121" s="41" t="s">
        <v>883</v>
      </c>
      <c r="J121" s="98">
        <v>1</v>
      </c>
      <c r="K121" s="246" t="s">
        <v>1206</v>
      </c>
      <c r="L121" s="41" t="s">
        <v>644</v>
      </c>
      <c r="M121" s="41" t="s">
        <v>1207</v>
      </c>
      <c r="N121" s="41">
        <v>30</v>
      </c>
      <c r="O121" s="26">
        <v>0</v>
      </c>
      <c r="P121" s="427">
        <v>30</v>
      </c>
      <c r="Q121" s="556">
        <v>7</v>
      </c>
      <c r="R121" s="427"/>
      <c r="S121" s="440">
        <f t="shared" si="4"/>
        <v>37</v>
      </c>
      <c r="T121" s="190">
        <v>1</v>
      </c>
      <c r="U121" s="110" t="s">
        <v>1187</v>
      </c>
      <c r="V121" s="110" t="s">
        <v>1165</v>
      </c>
      <c r="W121" s="49">
        <v>300</v>
      </c>
      <c r="X121" s="49" t="s">
        <v>1166</v>
      </c>
      <c r="Y121" s="41" t="s">
        <v>721</v>
      </c>
      <c r="Z121" s="41" t="s">
        <v>1188</v>
      </c>
      <c r="AA121" s="41" t="s">
        <v>1189</v>
      </c>
      <c r="AB121" s="41" t="s">
        <v>1190</v>
      </c>
      <c r="AC121" s="49" t="s">
        <v>1170</v>
      </c>
      <c r="AD121" s="43" t="s">
        <v>1208</v>
      </c>
      <c r="AE121" s="144">
        <v>100000000</v>
      </c>
      <c r="AF121" s="49" t="s">
        <v>1209</v>
      </c>
      <c r="AG121" s="104" t="s">
        <v>1173</v>
      </c>
      <c r="AH121" s="104" t="s">
        <v>1210</v>
      </c>
      <c r="AI121" s="144">
        <v>100000000</v>
      </c>
      <c r="AJ121" s="777">
        <v>100000000</v>
      </c>
      <c r="AK121" s="754">
        <v>0</v>
      </c>
      <c r="AL121" s="754">
        <v>0</v>
      </c>
      <c r="AM121" s="392"/>
      <c r="AN121" s="49" t="s">
        <v>927</v>
      </c>
      <c r="AO121" s="49" t="s">
        <v>1211</v>
      </c>
      <c r="AP121" s="774">
        <v>0</v>
      </c>
      <c r="AQ121" s="748">
        <f>AP121/AJ121</f>
        <v>0</v>
      </c>
      <c r="AR121" s="774">
        <v>0</v>
      </c>
      <c r="AS121" s="830">
        <v>0</v>
      </c>
      <c r="AT121" s="714">
        <v>0</v>
      </c>
      <c r="AU121" s="831">
        <v>0</v>
      </c>
      <c r="AV121" s="714">
        <v>0</v>
      </c>
      <c r="AW121" s="831">
        <v>0</v>
      </c>
      <c r="AX121" s="714">
        <v>0</v>
      </c>
      <c r="AY121" s="728"/>
      <c r="AZ121" s="714">
        <v>0</v>
      </c>
      <c r="BA121" s="728"/>
      <c r="BB121" s="384"/>
      <c r="BC121" s="384"/>
      <c r="BD121" s="384"/>
      <c r="BE121" s="384"/>
      <c r="BF121" s="41"/>
      <c r="BG121" s="271" t="s">
        <v>1212</v>
      </c>
      <c r="BH121" s="708" t="s">
        <v>1786</v>
      </c>
    </row>
    <row r="122" spans="1:60" ht="91.5" customHeight="1">
      <c r="A122" s="41" t="s">
        <v>243</v>
      </c>
      <c r="B122" s="41" t="s">
        <v>283</v>
      </c>
      <c r="C122" s="41" t="s">
        <v>237</v>
      </c>
      <c r="D122" s="41" t="s">
        <v>294</v>
      </c>
      <c r="E122" s="122" t="s">
        <v>1203</v>
      </c>
      <c r="F122" s="47">
        <v>202400000005473</v>
      </c>
      <c r="G122" s="41" t="s">
        <v>1204</v>
      </c>
      <c r="H122" s="245" t="s">
        <v>1205</v>
      </c>
      <c r="I122" s="41" t="s">
        <v>883</v>
      </c>
      <c r="J122" s="98"/>
      <c r="K122" s="246" t="s">
        <v>1213</v>
      </c>
      <c r="L122" s="41" t="s">
        <v>644</v>
      </c>
      <c r="M122" s="41" t="s">
        <v>1207</v>
      </c>
      <c r="N122" s="41">
        <v>30</v>
      </c>
      <c r="O122" s="26">
        <v>0</v>
      </c>
      <c r="P122" s="428">
        <v>30</v>
      </c>
      <c r="Q122" s="557">
        <v>7</v>
      </c>
      <c r="R122" s="428"/>
      <c r="S122" s="440">
        <f t="shared" si="4"/>
        <v>37</v>
      </c>
      <c r="T122" s="190">
        <v>1</v>
      </c>
      <c r="U122" s="110" t="s">
        <v>1187</v>
      </c>
      <c r="V122" s="110" t="s">
        <v>1165</v>
      </c>
      <c r="W122" s="49">
        <v>300</v>
      </c>
      <c r="X122" s="49" t="s">
        <v>1166</v>
      </c>
      <c r="Y122" s="41" t="s">
        <v>981</v>
      </c>
      <c r="Z122" s="41" t="s">
        <v>1188</v>
      </c>
      <c r="AA122" s="41" t="s">
        <v>1189</v>
      </c>
      <c r="AB122" s="41" t="s">
        <v>1190</v>
      </c>
      <c r="AC122" s="49"/>
      <c r="AD122" s="43" t="s">
        <v>1208</v>
      </c>
      <c r="AE122" s="42"/>
      <c r="AF122" s="42"/>
      <c r="AG122" s="42"/>
      <c r="AH122" s="42"/>
      <c r="AI122" s="42"/>
      <c r="AJ122" s="777"/>
      <c r="AK122" s="755"/>
      <c r="AL122" s="755"/>
      <c r="AM122" s="393"/>
      <c r="AN122" s="42"/>
      <c r="AO122" s="42"/>
      <c r="AP122" s="775"/>
      <c r="AQ122" s="749"/>
      <c r="AR122" s="775"/>
      <c r="AS122" s="830"/>
      <c r="AT122" s="714"/>
      <c r="AU122" s="831"/>
      <c r="AV122" s="714"/>
      <c r="AW122" s="831"/>
      <c r="AX122" s="714"/>
      <c r="AY122" s="729"/>
      <c r="AZ122" s="714"/>
      <c r="BA122" s="729"/>
      <c r="BB122" s="385"/>
      <c r="BC122" s="385"/>
      <c r="BD122" s="385"/>
      <c r="BE122" s="385"/>
      <c r="BF122" s="41"/>
      <c r="BG122" s="726" t="s">
        <v>1214</v>
      </c>
      <c r="BH122" s="709"/>
    </row>
    <row r="123" spans="1:60" ht="91.5" customHeight="1">
      <c r="A123" s="41" t="s">
        <v>243</v>
      </c>
      <c r="B123" s="41" t="s">
        <v>283</v>
      </c>
      <c r="C123" s="41" t="s">
        <v>237</v>
      </c>
      <c r="D123" s="41" t="s">
        <v>294</v>
      </c>
      <c r="E123" s="122" t="s">
        <v>1203</v>
      </c>
      <c r="F123" s="47">
        <v>202400000005473</v>
      </c>
      <c r="G123" s="41" t="s">
        <v>1204</v>
      </c>
      <c r="H123" s="245" t="s">
        <v>1205</v>
      </c>
      <c r="I123" s="41" t="s">
        <v>883</v>
      </c>
      <c r="J123" s="98"/>
      <c r="K123" s="246" t="s">
        <v>1215</v>
      </c>
      <c r="L123" s="41" t="s">
        <v>644</v>
      </c>
      <c r="M123" s="41" t="s">
        <v>1207</v>
      </c>
      <c r="N123" s="41">
        <v>30</v>
      </c>
      <c r="O123" s="26">
        <v>25</v>
      </c>
      <c r="P123" s="428">
        <v>30</v>
      </c>
      <c r="Q123" s="557">
        <v>7</v>
      </c>
      <c r="R123" s="428"/>
      <c r="S123" s="440">
        <f t="shared" si="4"/>
        <v>62</v>
      </c>
      <c r="T123" s="190">
        <v>1</v>
      </c>
      <c r="U123" s="110" t="s">
        <v>1187</v>
      </c>
      <c r="V123" s="110" t="s">
        <v>1165</v>
      </c>
      <c r="W123" s="49">
        <v>300</v>
      </c>
      <c r="X123" s="49" t="s">
        <v>1166</v>
      </c>
      <c r="Y123" s="41" t="s">
        <v>981</v>
      </c>
      <c r="Z123" s="41" t="s">
        <v>1188</v>
      </c>
      <c r="AA123" s="41" t="s">
        <v>1189</v>
      </c>
      <c r="AB123" s="41" t="s">
        <v>1190</v>
      </c>
      <c r="AC123" s="49"/>
      <c r="AD123" s="43" t="s">
        <v>1208</v>
      </c>
      <c r="AE123" s="42"/>
      <c r="AF123" s="42"/>
      <c r="AG123" s="42"/>
      <c r="AH123" s="42"/>
      <c r="AI123" s="42"/>
      <c r="AJ123" s="777"/>
      <c r="AK123" s="755"/>
      <c r="AL123" s="755"/>
      <c r="AM123" s="393"/>
      <c r="AN123" s="42"/>
      <c r="AO123" s="42"/>
      <c r="AP123" s="775"/>
      <c r="AQ123" s="749"/>
      <c r="AR123" s="775"/>
      <c r="AS123" s="830"/>
      <c r="AT123" s="714"/>
      <c r="AU123" s="831"/>
      <c r="AV123" s="714"/>
      <c r="AW123" s="831"/>
      <c r="AX123" s="714"/>
      <c r="AY123" s="729"/>
      <c r="AZ123" s="714"/>
      <c r="BA123" s="729"/>
      <c r="BB123" s="385"/>
      <c r="BC123" s="385"/>
      <c r="BD123" s="385"/>
      <c r="BE123" s="385"/>
      <c r="BF123" s="54" t="s">
        <v>1216</v>
      </c>
      <c r="BG123" s="726"/>
      <c r="BH123" s="709"/>
    </row>
    <row r="124" spans="1:60" ht="91.5" customHeight="1">
      <c r="A124" s="41" t="s">
        <v>243</v>
      </c>
      <c r="B124" s="41" t="s">
        <v>283</v>
      </c>
      <c r="C124" s="41" t="s">
        <v>237</v>
      </c>
      <c r="D124" s="41" t="s">
        <v>294</v>
      </c>
      <c r="E124" s="122" t="s">
        <v>1203</v>
      </c>
      <c r="F124" s="47">
        <v>202400000005473</v>
      </c>
      <c r="G124" s="41" t="s">
        <v>1204</v>
      </c>
      <c r="H124" s="245" t="s">
        <v>1205</v>
      </c>
      <c r="I124" s="41" t="s">
        <v>883</v>
      </c>
      <c r="J124" s="98"/>
      <c r="K124" s="246" t="s">
        <v>1217</v>
      </c>
      <c r="L124" s="41" t="s">
        <v>644</v>
      </c>
      <c r="M124" s="41" t="s">
        <v>1207</v>
      </c>
      <c r="N124" s="41">
        <v>30</v>
      </c>
      <c r="O124" s="26">
        <v>0</v>
      </c>
      <c r="P124" s="428">
        <v>30</v>
      </c>
      <c r="Q124" s="557">
        <v>7</v>
      </c>
      <c r="R124" s="428"/>
      <c r="S124" s="440">
        <f t="shared" si="4"/>
        <v>37</v>
      </c>
      <c r="T124" s="190">
        <v>1</v>
      </c>
      <c r="U124" s="110" t="s">
        <v>1187</v>
      </c>
      <c r="V124" s="110" t="s">
        <v>1165</v>
      </c>
      <c r="W124" s="49">
        <v>300</v>
      </c>
      <c r="X124" s="49" t="s">
        <v>1166</v>
      </c>
      <c r="Y124" s="41" t="s">
        <v>981</v>
      </c>
      <c r="Z124" s="41" t="s">
        <v>1188</v>
      </c>
      <c r="AA124" s="41" t="s">
        <v>1189</v>
      </c>
      <c r="AB124" s="41" t="s">
        <v>1190</v>
      </c>
      <c r="AC124" s="49"/>
      <c r="AD124" s="43" t="s">
        <v>1208</v>
      </c>
      <c r="AE124" s="42"/>
      <c r="AF124" s="42"/>
      <c r="AG124" s="42"/>
      <c r="AH124" s="42"/>
      <c r="AI124" s="42"/>
      <c r="AJ124" s="777"/>
      <c r="AK124" s="756"/>
      <c r="AL124" s="756"/>
      <c r="AM124" s="394"/>
      <c r="AN124" s="42"/>
      <c r="AO124" s="42"/>
      <c r="AP124" s="776"/>
      <c r="AQ124" s="750"/>
      <c r="AR124" s="776"/>
      <c r="AS124" s="830"/>
      <c r="AT124" s="714"/>
      <c r="AU124" s="831"/>
      <c r="AV124" s="714"/>
      <c r="AW124" s="831"/>
      <c r="AX124" s="714"/>
      <c r="AY124" s="729"/>
      <c r="AZ124" s="714"/>
      <c r="BA124" s="729"/>
      <c r="BB124" s="385"/>
      <c r="BC124" s="385"/>
      <c r="BD124" s="385"/>
      <c r="BE124" s="385"/>
      <c r="BF124" s="824" t="s">
        <v>1218</v>
      </c>
      <c r="BG124" s="727"/>
      <c r="BH124" s="710"/>
    </row>
    <row r="125" spans="1:60" ht="80.099999999999994" customHeight="1">
      <c r="A125" s="771"/>
      <c r="B125" s="772"/>
      <c r="C125" s="772"/>
      <c r="D125" s="773"/>
      <c r="E125" s="779" t="s">
        <v>1219</v>
      </c>
      <c r="F125" s="780"/>
      <c r="G125" s="780"/>
      <c r="H125" s="780"/>
      <c r="I125" s="780"/>
      <c r="J125" s="780"/>
      <c r="K125" s="780"/>
      <c r="L125" s="780"/>
      <c r="M125" s="780"/>
      <c r="N125" s="780"/>
      <c r="O125" s="781"/>
      <c r="P125" s="371"/>
      <c r="Q125" s="371"/>
      <c r="R125" s="371"/>
      <c r="S125" s="371"/>
      <c r="T125" s="443">
        <f>AVERAGE(T121:T124)</f>
        <v>1</v>
      </c>
      <c r="U125" s="110"/>
      <c r="V125" s="110"/>
      <c r="W125" s="49"/>
      <c r="X125" s="49"/>
      <c r="Y125" s="41"/>
      <c r="Z125" s="41"/>
      <c r="AA125" s="41"/>
      <c r="AB125" s="41"/>
      <c r="AC125" s="49"/>
      <c r="AD125" s="43"/>
      <c r="AF125" s="42"/>
      <c r="AG125" s="42"/>
      <c r="AH125" s="42"/>
      <c r="AJ125" s="42"/>
      <c r="AK125" s="450"/>
      <c r="AL125" s="450"/>
      <c r="AM125" s="450"/>
      <c r="AN125" s="42"/>
      <c r="AO125" s="42"/>
      <c r="AP125" s="473">
        <f>+AP121</f>
        <v>0</v>
      </c>
      <c r="AQ125" s="519"/>
      <c r="AR125" s="520"/>
      <c r="AS125" s="522"/>
      <c r="AT125" s="488">
        <f>+AT121</f>
        <v>0</v>
      </c>
      <c r="AU125" s="522"/>
      <c r="AV125" s="522"/>
      <c r="AW125" s="522"/>
      <c r="AX125" s="569"/>
      <c r="AY125" s="569"/>
      <c r="AZ125" s="569"/>
      <c r="BA125" s="569"/>
      <c r="BB125" s="379"/>
      <c r="BC125" s="379"/>
      <c r="BD125" s="379"/>
      <c r="BE125" s="379"/>
      <c r="BF125" s="825"/>
      <c r="BG125" s="269"/>
      <c r="BH125" s="590"/>
    </row>
    <row r="126" spans="1:60" ht="84.75" customHeight="1">
      <c r="A126" s="41" t="s">
        <v>243</v>
      </c>
      <c r="B126" s="29" t="s">
        <v>283</v>
      </c>
      <c r="C126" s="41" t="s">
        <v>266</v>
      </c>
      <c r="D126" s="41" t="s">
        <v>298</v>
      </c>
      <c r="E126" s="63" t="s">
        <v>1220</v>
      </c>
      <c r="F126" s="47">
        <v>2024130010229</v>
      </c>
      <c r="G126" s="41" t="s">
        <v>1221</v>
      </c>
      <c r="H126" s="41" t="s">
        <v>1222</v>
      </c>
      <c r="I126" s="41" t="s">
        <v>1223</v>
      </c>
      <c r="J126" s="89">
        <v>1</v>
      </c>
      <c r="K126" s="41" t="s">
        <v>1224</v>
      </c>
      <c r="L126" s="41" t="s">
        <v>644</v>
      </c>
      <c r="M126" s="41" t="s">
        <v>299</v>
      </c>
      <c r="N126" s="41">
        <v>30</v>
      </c>
      <c r="O126" s="421">
        <v>0</v>
      </c>
      <c r="P126" s="427">
        <v>30</v>
      </c>
      <c r="Q126" s="556">
        <v>7</v>
      </c>
      <c r="R126" s="427"/>
      <c r="S126" s="440">
        <f t="shared" si="4"/>
        <v>37</v>
      </c>
      <c r="T126" s="190">
        <v>1</v>
      </c>
      <c r="U126" s="110" t="s">
        <v>1187</v>
      </c>
      <c r="V126" s="110" t="s">
        <v>1165</v>
      </c>
      <c r="W126" s="49">
        <v>300</v>
      </c>
      <c r="X126" s="49" t="s">
        <v>1166</v>
      </c>
      <c r="Y126" s="49" t="s">
        <v>721</v>
      </c>
      <c r="Z126" s="41" t="s">
        <v>1188</v>
      </c>
      <c r="AA126" s="41" t="s">
        <v>1225</v>
      </c>
      <c r="AB126" s="41" t="s">
        <v>1226</v>
      </c>
      <c r="AC126" s="41" t="s">
        <v>651</v>
      </c>
      <c r="AD126" s="43" t="s">
        <v>1227</v>
      </c>
      <c r="AE126" s="144">
        <v>300000000</v>
      </c>
      <c r="AF126" s="49" t="s">
        <v>1209</v>
      </c>
      <c r="AG126" s="49" t="s">
        <v>1173</v>
      </c>
      <c r="AH126" s="49" t="s">
        <v>1210</v>
      </c>
      <c r="AI126" s="147">
        <v>300000000</v>
      </c>
      <c r="AJ126" s="754">
        <v>300000000</v>
      </c>
      <c r="AK126" s="777">
        <v>300000000</v>
      </c>
      <c r="AL126" s="777">
        <v>346064000</v>
      </c>
      <c r="AM126" s="777"/>
      <c r="AN126" s="49" t="s">
        <v>927</v>
      </c>
      <c r="AO126" s="195" t="s">
        <v>1228</v>
      </c>
      <c r="AP126" s="778">
        <v>174600000</v>
      </c>
      <c r="AQ126" s="851">
        <f>AP126/AJ126</f>
        <v>0.58199999999999996</v>
      </c>
      <c r="AR126" s="778">
        <v>0</v>
      </c>
      <c r="AS126" s="830">
        <f>AR126/AK126</f>
        <v>0</v>
      </c>
      <c r="AT126" s="714">
        <v>289850000</v>
      </c>
      <c r="AU126" s="830">
        <f>AT126/AK126</f>
        <v>0.96616666666666662</v>
      </c>
      <c r="AV126" s="714">
        <v>86700000</v>
      </c>
      <c r="AW126" s="830">
        <f>AV126/AK126</f>
        <v>0.28899999999999998</v>
      </c>
      <c r="AX126" s="714">
        <v>309350000</v>
      </c>
      <c r="AY126" s="715">
        <f>AX126/AL126</f>
        <v>0.89390979703176288</v>
      </c>
      <c r="AZ126" s="714">
        <v>174000000</v>
      </c>
      <c r="BA126" s="715">
        <f>AZ126/AL126</f>
        <v>0.50279717046557859</v>
      </c>
      <c r="BB126" s="382"/>
      <c r="BC126" s="382"/>
      <c r="BD126" s="382"/>
      <c r="BE126" s="382"/>
      <c r="BF126" s="825"/>
      <c r="BG126" s="731" t="s">
        <v>1229</v>
      </c>
      <c r="BH126" s="708" t="s">
        <v>1787</v>
      </c>
    </row>
    <row r="127" spans="1:60" ht="84.75" customHeight="1">
      <c r="A127" s="41" t="s">
        <v>243</v>
      </c>
      <c r="B127" s="29" t="s">
        <v>283</v>
      </c>
      <c r="C127" s="41" t="s">
        <v>266</v>
      </c>
      <c r="D127" s="41" t="s">
        <v>298</v>
      </c>
      <c r="E127" s="63" t="s">
        <v>1220</v>
      </c>
      <c r="F127" s="47">
        <v>2024130010229</v>
      </c>
      <c r="G127" s="41" t="s">
        <v>1221</v>
      </c>
      <c r="H127" s="41" t="s">
        <v>1230</v>
      </c>
      <c r="I127" s="41" t="s">
        <v>1223</v>
      </c>
      <c r="J127" s="89"/>
      <c r="K127" s="41" t="s">
        <v>1231</v>
      </c>
      <c r="L127" s="41" t="s">
        <v>644</v>
      </c>
      <c r="M127" s="41" t="s">
        <v>299</v>
      </c>
      <c r="N127" s="41">
        <v>30</v>
      </c>
      <c r="O127" s="421">
        <v>0</v>
      </c>
      <c r="P127" s="428">
        <v>30</v>
      </c>
      <c r="Q127" s="557">
        <v>7</v>
      </c>
      <c r="R127" s="428"/>
      <c r="S127" s="440">
        <f t="shared" si="4"/>
        <v>37</v>
      </c>
      <c r="T127" s="190">
        <v>1</v>
      </c>
      <c r="U127" s="110" t="s">
        <v>1187</v>
      </c>
      <c r="V127" s="110" t="s">
        <v>1165</v>
      </c>
      <c r="W127" s="49">
        <v>300</v>
      </c>
      <c r="X127" s="49" t="s">
        <v>1166</v>
      </c>
      <c r="Y127" s="41" t="s">
        <v>981</v>
      </c>
      <c r="Z127" s="41" t="s">
        <v>1188</v>
      </c>
      <c r="AA127" s="41" t="s">
        <v>1225</v>
      </c>
      <c r="AB127" s="41" t="s">
        <v>1226</v>
      </c>
      <c r="AC127" s="41" t="s">
        <v>651</v>
      </c>
      <c r="AD127" s="43" t="s">
        <v>1227</v>
      </c>
      <c r="AE127" s="42"/>
      <c r="AF127" s="42"/>
      <c r="AG127" s="42"/>
      <c r="AH127" s="42"/>
      <c r="AI127" s="42"/>
      <c r="AJ127" s="755"/>
      <c r="AK127" s="777"/>
      <c r="AL127" s="777"/>
      <c r="AM127" s="777"/>
      <c r="AN127" s="42"/>
      <c r="AO127" s="42"/>
      <c r="AP127" s="778"/>
      <c r="AQ127" s="852"/>
      <c r="AR127" s="778"/>
      <c r="AS127" s="830"/>
      <c r="AT127" s="714"/>
      <c r="AU127" s="830"/>
      <c r="AV127" s="714"/>
      <c r="AW127" s="830"/>
      <c r="AX127" s="714"/>
      <c r="AY127" s="716"/>
      <c r="AZ127" s="714"/>
      <c r="BA127" s="716"/>
      <c r="BB127" s="382"/>
      <c r="BC127" s="382"/>
      <c r="BD127" s="382"/>
      <c r="BE127" s="382"/>
      <c r="BF127" s="825"/>
      <c r="BG127" s="732"/>
      <c r="BH127" s="709"/>
    </row>
    <row r="128" spans="1:60" ht="84.75" customHeight="1">
      <c r="A128" s="41" t="s">
        <v>243</v>
      </c>
      <c r="B128" s="29" t="s">
        <v>283</v>
      </c>
      <c r="C128" s="41" t="s">
        <v>266</v>
      </c>
      <c r="D128" s="41" t="s">
        <v>298</v>
      </c>
      <c r="E128" s="63" t="s">
        <v>1220</v>
      </c>
      <c r="F128" s="47">
        <v>2024130010229</v>
      </c>
      <c r="G128" s="41" t="s">
        <v>1221</v>
      </c>
      <c r="H128" s="41" t="s">
        <v>1222</v>
      </c>
      <c r="I128" s="41" t="s">
        <v>1223</v>
      </c>
      <c r="J128" s="89"/>
      <c r="K128" s="41" t="s">
        <v>1232</v>
      </c>
      <c r="L128" s="41" t="s">
        <v>644</v>
      </c>
      <c r="M128" s="41" t="s">
        <v>299</v>
      </c>
      <c r="N128" s="41">
        <v>30</v>
      </c>
      <c r="O128" s="421">
        <v>0</v>
      </c>
      <c r="P128" s="428">
        <v>30</v>
      </c>
      <c r="Q128" s="557">
        <v>7</v>
      </c>
      <c r="R128" s="428"/>
      <c r="S128" s="440">
        <f t="shared" si="4"/>
        <v>37</v>
      </c>
      <c r="T128" s="190">
        <v>1</v>
      </c>
      <c r="U128" s="110" t="s">
        <v>1187</v>
      </c>
      <c r="V128" s="110" t="s">
        <v>1165</v>
      </c>
      <c r="W128" s="49">
        <v>300</v>
      </c>
      <c r="X128" s="49" t="s">
        <v>1166</v>
      </c>
      <c r="Y128" s="41" t="s">
        <v>981</v>
      </c>
      <c r="Z128" s="41" t="s">
        <v>1188</v>
      </c>
      <c r="AA128" s="41" t="s">
        <v>1225</v>
      </c>
      <c r="AB128" s="41" t="s">
        <v>1226</v>
      </c>
      <c r="AC128" s="41" t="s">
        <v>651</v>
      </c>
      <c r="AD128" s="43" t="s">
        <v>1227</v>
      </c>
      <c r="AE128" s="42"/>
      <c r="AF128" s="42"/>
      <c r="AG128" s="42"/>
      <c r="AH128" s="42"/>
      <c r="AI128" s="42"/>
      <c r="AJ128" s="755"/>
      <c r="AK128" s="777"/>
      <c r="AL128" s="777"/>
      <c r="AM128" s="777"/>
      <c r="AN128" s="42"/>
      <c r="AO128" s="42"/>
      <c r="AP128" s="778"/>
      <c r="AQ128" s="853"/>
      <c r="AR128" s="778"/>
      <c r="AS128" s="830"/>
      <c r="AT128" s="714"/>
      <c r="AU128" s="830"/>
      <c r="AV128" s="714"/>
      <c r="AW128" s="830"/>
      <c r="AX128" s="714"/>
      <c r="AY128" s="716"/>
      <c r="AZ128" s="714"/>
      <c r="BA128" s="716"/>
      <c r="BB128" s="382"/>
      <c r="BC128" s="382"/>
      <c r="BD128" s="382"/>
      <c r="BE128" s="382"/>
      <c r="BF128" s="826"/>
      <c r="BG128" s="732"/>
      <c r="BH128" s="709"/>
    </row>
    <row r="129" spans="1:60" ht="80.099999999999994" customHeight="1">
      <c r="A129" s="771"/>
      <c r="B129" s="772"/>
      <c r="C129" s="772"/>
      <c r="D129" s="773"/>
      <c r="E129" s="779" t="s">
        <v>1233</v>
      </c>
      <c r="F129" s="780"/>
      <c r="G129" s="780"/>
      <c r="H129" s="780"/>
      <c r="I129" s="780"/>
      <c r="J129" s="780"/>
      <c r="K129" s="780"/>
      <c r="L129" s="780"/>
      <c r="M129" s="780"/>
      <c r="N129" s="780"/>
      <c r="O129" s="781"/>
      <c r="P129" s="371"/>
      <c r="Q129" s="371"/>
      <c r="R129" s="371"/>
      <c r="S129" s="371"/>
      <c r="T129" s="443">
        <f>AVERAGE(T126:T128)</f>
        <v>1</v>
      </c>
      <c r="U129" s="110"/>
      <c r="V129" s="110"/>
      <c r="W129" s="49"/>
      <c r="X129" s="49"/>
      <c r="Y129" s="41"/>
      <c r="Z129" s="41"/>
      <c r="AA129" s="41"/>
      <c r="AB129" s="41"/>
      <c r="AC129" s="41"/>
      <c r="AD129" s="43"/>
      <c r="AE129" s="42"/>
      <c r="AF129" s="42"/>
      <c r="AG129" s="42"/>
      <c r="AH129" s="42"/>
      <c r="AI129" s="42"/>
      <c r="AJ129" s="42"/>
      <c r="AK129" s="393"/>
      <c r="AL129" s="393"/>
      <c r="AM129" s="393"/>
      <c r="AN129" s="42"/>
      <c r="AO129" s="42"/>
      <c r="AP129" s="474">
        <f>+AP126</f>
        <v>174600000</v>
      </c>
      <c r="AQ129" s="519"/>
      <c r="AR129" s="520"/>
      <c r="AS129" s="523"/>
      <c r="AT129" s="489">
        <f>+AT126</f>
        <v>289850000</v>
      </c>
      <c r="AU129" s="523"/>
      <c r="AV129" s="523"/>
      <c r="AW129" s="523"/>
      <c r="AX129" s="570"/>
      <c r="AY129" s="570"/>
      <c r="AZ129" s="570"/>
      <c r="BA129" s="570"/>
      <c r="BB129" s="247"/>
      <c r="BC129" s="247"/>
      <c r="BD129" s="247"/>
      <c r="BE129" s="247"/>
      <c r="BF129" s="169"/>
      <c r="BG129" s="279"/>
      <c r="BH129" s="582"/>
    </row>
    <row r="130" spans="1:60" ht="75.75" customHeight="1">
      <c r="A130" s="41" t="s">
        <v>243</v>
      </c>
      <c r="B130" s="41" t="s">
        <v>301</v>
      </c>
      <c r="C130" s="41" t="s">
        <v>198</v>
      </c>
      <c r="D130" s="41" t="s">
        <v>1234</v>
      </c>
      <c r="E130" s="93" t="s">
        <v>1235</v>
      </c>
      <c r="F130" s="47">
        <v>2024130010232</v>
      </c>
      <c r="G130" s="41" t="s">
        <v>1236</v>
      </c>
      <c r="H130" s="46" t="s">
        <v>1237</v>
      </c>
      <c r="I130" s="41" t="s">
        <v>1238</v>
      </c>
      <c r="J130" s="98">
        <v>0.7</v>
      </c>
      <c r="K130" s="41" t="s">
        <v>1239</v>
      </c>
      <c r="L130" s="41" t="s">
        <v>675</v>
      </c>
      <c r="M130" s="41" t="s">
        <v>1240</v>
      </c>
      <c r="N130" s="41">
        <v>3</v>
      </c>
      <c r="O130" s="26">
        <v>0</v>
      </c>
      <c r="P130" s="427">
        <v>7</v>
      </c>
      <c r="Q130" s="552">
        <v>6</v>
      </c>
      <c r="R130" s="427"/>
      <c r="S130" s="440">
        <f t="shared" si="4"/>
        <v>13</v>
      </c>
      <c r="T130" s="190">
        <v>1</v>
      </c>
      <c r="U130" s="110" t="s">
        <v>1187</v>
      </c>
      <c r="V130" s="110" t="s">
        <v>1165</v>
      </c>
      <c r="W130" s="49">
        <v>300</v>
      </c>
      <c r="X130" s="49" t="s">
        <v>1166</v>
      </c>
      <c r="Y130" s="41" t="s">
        <v>1241</v>
      </c>
      <c r="Z130" s="41" t="s">
        <v>1844</v>
      </c>
      <c r="AA130" s="41" t="s">
        <v>1242</v>
      </c>
      <c r="AB130" s="41" t="s">
        <v>1243</v>
      </c>
      <c r="AC130" s="41" t="s">
        <v>1170</v>
      </c>
      <c r="AD130" s="41" t="s">
        <v>1244</v>
      </c>
      <c r="AE130" s="109"/>
      <c r="AF130" s="41" t="s">
        <v>663</v>
      </c>
      <c r="AG130" s="41" t="s">
        <v>654</v>
      </c>
      <c r="AH130" s="110"/>
      <c r="AI130" s="109"/>
      <c r="AJ130" s="754">
        <v>100000000</v>
      </c>
      <c r="AK130" s="754">
        <v>100000000</v>
      </c>
      <c r="AL130" s="754">
        <v>130000000</v>
      </c>
      <c r="AM130" s="392"/>
      <c r="AN130" s="41" t="s">
        <v>654</v>
      </c>
      <c r="AO130" s="41" t="s">
        <v>1245</v>
      </c>
      <c r="AP130" s="751">
        <v>0</v>
      </c>
      <c r="AQ130" s="748">
        <f>AP130/AJ130</f>
        <v>0</v>
      </c>
      <c r="AR130" s="751">
        <v>0</v>
      </c>
      <c r="AS130" s="748">
        <f>AR130/AK130</f>
        <v>0</v>
      </c>
      <c r="AT130" s="717">
        <v>75110000</v>
      </c>
      <c r="AU130" s="748">
        <f>AT130/AK130</f>
        <v>0.75109999999999999</v>
      </c>
      <c r="AV130" s="717">
        <v>0</v>
      </c>
      <c r="AW130" s="748">
        <f>AV130/AK130</f>
        <v>0</v>
      </c>
      <c r="AX130" s="717">
        <v>93485000</v>
      </c>
      <c r="AY130" s="720">
        <f>AX130/AL130</f>
        <v>0.7191153846153846</v>
      </c>
      <c r="AZ130" s="717">
        <v>34305000</v>
      </c>
      <c r="BA130" s="720">
        <f>AZ130/AL130</f>
        <v>0.26388461538461538</v>
      </c>
      <c r="BB130" s="375"/>
      <c r="BC130" s="375"/>
      <c r="BD130" s="375"/>
      <c r="BE130" s="375"/>
      <c r="BF130" s="790" t="s">
        <v>1246</v>
      </c>
      <c r="BG130" s="730" t="s">
        <v>1247</v>
      </c>
      <c r="BH130" s="589" t="s">
        <v>1788</v>
      </c>
    </row>
    <row r="131" spans="1:60" ht="64.5" customHeight="1">
      <c r="A131" s="41" t="s">
        <v>243</v>
      </c>
      <c r="B131" s="41" t="s">
        <v>301</v>
      </c>
      <c r="C131" s="41" t="s">
        <v>198</v>
      </c>
      <c r="D131" s="41" t="s">
        <v>1234</v>
      </c>
      <c r="E131" s="93" t="s">
        <v>1235</v>
      </c>
      <c r="F131" s="47">
        <v>2024130010232</v>
      </c>
      <c r="G131" s="41" t="s">
        <v>1236</v>
      </c>
      <c r="H131" s="46" t="s">
        <v>1237</v>
      </c>
      <c r="I131" s="41" t="s">
        <v>1238</v>
      </c>
      <c r="J131" s="98"/>
      <c r="K131" s="41" t="s">
        <v>1248</v>
      </c>
      <c r="L131" s="41" t="s">
        <v>675</v>
      </c>
      <c r="M131" s="41" t="s">
        <v>1240</v>
      </c>
      <c r="N131" s="41">
        <v>3</v>
      </c>
      <c r="O131" s="26">
        <v>0</v>
      </c>
      <c r="P131" s="428">
        <v>7</v>
      </c>
      <c r="Q131" s="553">
        <v>6</v>
      </c>
      <c r="R131" s="428"/>
      <c r="S131" s="440">
        <f t="shared" si="4"/>
        <v>13</v>
      </c>
      <c r="T131" s="190">
        <v>1</v>
      </c>
      <c r="U131" s="110" t="s">
        <v>1187</v>
      </c>
      <c r="V131" s="110" t="s">
        <v>1165</v>
      </c>
      <c r="W131" s="49">
        <v>300</v>
      </c>
      <c r="X131" s="49" t="s">
        <v>1166</v>
      </c>
      <c r="Y131" s="41" t="s">
        <v>1241</v>
      </c>
      <c r="Z131" s="41" t="s">
        <v>1844</v>
      </c>
      <c r="AA131" s="41" t="s">
        <v>1242</v>
      </c>
      <c r="AB131" s="41" t="s">
        <v>1243</v>
      </c>
      <c r="AC131" s="41" t="s">
        <v>1170</v>
      </c>
      <c r="AD131" s="41" t="s">
        <v>1244</v>
      </c>
      <c r="AE131" s="109"/>
      <c r="AF131" s="41" t="s">
        <v>663</v>
      </c>
      <c r="AG131" s="41" t="s">
        <v>654</v>
      </c>
      <c r="AH131" s="110"/>
      <c r="AI131" s="109"/>
      <c r="AJ131" s="755"/>
      <c r="AK131" s="755"/>
      <c r="AL131" s="755"/>
      <c r="AM131" s="393"/>
      <c r="AN131" s="41" t="s">
        <v>654</v>
      </c>
      <c r="AO131" s="41" t="s">
        <v>1245</v>
      </c>
      <c r="AP131" s="752"/>
      <c r="AQ131" s="749"/>
      <c r="AR131" s="752"/>
      <c r="AS131" s="749"/>
      <c r="AT131" s="718"/>
      <c r="AU131" s="749"/>
      <c r="AV131" s="718"/>
      <c r="AW131" s="749"/>
      <c r="AX131" s="718"/>
      <c r="AY131" s="721"/>
      <c r="AZ131" s="718"/>
      <c r="BA131" s="721"/>
      <c r="BB131" s="376"/>
      <c r="BC131" s="376"/>
      <c r="BD131" s="376"/>
      <c r="BE131" s="376"/>
      <c r="BF131" s="791"/>
      <c r="BG131" s="726"/>
      <c r="BH131" s="587" t="s">
        <v>1789</v>
      </c>
    </row>
    <row r="132" spans="1:60" ht="67.5" customHeight="1">
      <c r="A132" s="41" t="s">
        <v>243</v>
      </c>
      <c r="B132" s="41" t="s">
        <v>301</v>
      </c>
      <c r="C132" s="41" t="s">
        <v>237</v>
      </c>
      <c r="D132" s="41" t="s">
        <v>1249</v>
      </c>
      <c r="E132" s="93" t="s">
        <v>1235</v>
      </c>
      <c r="F132" s="47">
        <v>2024130010232</v>
      </c>
      <c r="G132" s="41" t="s">
        <v>1236</v>
      </c>
      <c r="H132" s="46" t="s">
        <v>1250</v>
      </c>
      <c r="I132" s="41" t="s">
        <v>1251</v>
      </c>
      <c r="J132" s="98">
        <v>0.3</v>
      </c>
      <c r="K132" s="41" t="s">
        <v>1252</v>
      </c>
      <c r="L132" s="41" t="s">
        <v>675</v>
      </c>
      <c r="M132" s="41" t="s">
        <v>1253</v>
      </c>
      <c r="N132" s="41">
        <v>2</v>
      </c>
      <c r="O132" s="26">
        <v>0</v>
      </c>
      <c r="P132" s="428">
        <v>1</v>
      </c>
      <c r="Q132" s="553">
        <v>4</v>
      </c>
      <c r="R132" s="428"/>
      <c r="S132" s="440">
        <f t="shared" si="4"/>
        <v>5</v>
      </c>
      <c r="T132" s="190">
        <v>1</v>
      </c>
      <c r="U132" s="110" t="s">
        <v>1187</v>
      </c>
      <c r="V132" s="110" t="s">
        <v>1165</v>
      </c>
      <c r="W132" s="49">
        <v>300</v>
      </c>
      <c r="X132" s="49" t="s">
        <v>1166</v>
      </c>
      <c r="Y132" s="41" t="s">
        <v>1254</v>
      </c>
      <c r="Z132" s="41" t="s">
        <v>1844</v>
      </c>
      <c r="AA132" s="41" t="s">
        <v>1242</v>
      </c>
      <c r="AB132" s="41" t="s">
        <v>1243</v>
      </c>
      <c r="AC132" s="41" t="s">
        <v>1170</v>
      </c>
      <c r="AD132" s="41" t="s">
        <v>1244</v>
      </c>
      <c r="AE132" s="109">
        <v>45000000</v>
      </c>
      <c r="AF132" s="41" t="s">
        <v>663</v>
      </c>
      <c r="AG132" s="41" t="s">
        <v>654</v>
      </c>
      <c r="AH132" s="110" t="s">
        <v>1255</v>
      </c>
      <c r="AI132" s="109">
        <v>45000000</v>
      </c>
      <c r="AJ132" s="755"/>
      <c r="AK132" s="755"/>
      <c r="AL132" s="755"/>
      <c r="AM132" s="393"/>
      <c r="AN132" s="41" t="s">
        <v>654</v>
      </c>
      <c r="AO132" s="41" t="s">
        <v>1245</v>
      </c>
      <c r="AP132" s="752"/>
      <c r="AQ132" s="749"/>
      <c r="AR132" s="752"/>
      <c r="AS132" s="749"/>
      <c r="AT132" s="718"/>
      <c r="AU132" s="749"/>
      <c r="AV132" s="718"/>
      <c r="AW132" s="749"/>
      <c r="AX132" s="718"/>
      <c r="AY132" s="721"/>
      <c r="AZ132" s="718"/>
      <c r="BA132" s="721"/>
      <c r="BB132" s="376"/>
      <c r="BC132" s="376"/>
      <c r="BD132" s="376"/>
      <c r="BE132" s="376"/>
      <c r="BF132" s="791"/>
      <c r="BG132" s="726"/>
      <c r="BH132" s="587" t="s">
        <v>1790</v>
      </c>
    </row>
    <row r="133" spans="1:60" ht="80.099999999999994" customHeight="1">
      <c r="A133" s="41" t="s">
        <v>243</v>
      </c>
      <c r="B133" s="41" t="s">
        <v>301</v>
      </c>
      <c r="C133" s="41" t="s">
        <v>237</v>
      </c>
      <c r="D133" s="41" t="s">
        <v>1249</v>
      </c>
      <c r="E133" s="93" t="s">
        <v>1235</v>
      </c>
      <c r="F133" s="47">
        <v>2024130010232</v>
      </c>
      <c r="G133" s="41" t="s">
        <v>1236</v>
      </c>
      <c r="H133" s="46" t="s">
        <v>1250</v>
      </c>
      <c r="I133" s="41" t="s">
        <v>1251</v>
      </c>
      <c r="J133" s="98"/>
      <c r="K133" s="41" t="s">
        <v>1256</v>
      </c>
      <c r="L133" s="41" t="s">
        <v>675</v>
      </c>
      <c r="M133" s="41" t="s">
        <v>1253</v>
      </c>
      <c r="N133" s="41">
        <v>2</v>
      </c>
      <c r="O133" s="26">
        <v>0</v>
      </c>
      <c r="P133" s="428">
        <v>1</v>
      </c>
      <c r="Q133" s="553">
        <v>4</v>
      </c>
      <c r="R133" s="428"/>
      <c r="S133" s="440">
        <f t="shared" si="4"/>
        <v>5</v>
      </c>
      <c r="T133" s="190">
        <v>1</v>
      </c>
      <c r="U133" s="110" t="s">
        <v>1187</v>
      </c>
      <c r="V133" s="110" t="s">
        <v>1165</v>
      </c>
      <c r="W133" s="49">
        <v>300</v>
      </c>
      <c r="X133" s="49" t="s">
        <v>1166</v>
      </c>
      <c r="Y133" s="41" t="s">
        <v>1254</v>
      </c>
      <c r="Z133" s="41" t="s">
        <v>1844</v>
      </c>
      <c r="AA133" s="41" t="s">
        <v>1242</v>
      </c>
      <c r="AB133" s="41" t="s">
        <v>1243</v>
      </c>
      <c r="AC133" s="41" t="s">
        <v>1170</v>
      </c>
      <c r="AD133" s="41" t="s">
        <v>1244</v>
      </c>
      <c r="AE133" s="109"/>
      <c r="AF133" s="41" t="s">
        <v>663</v>
      </c>
      <c r="AG133" s="41" t="s">
        <v>654</v>
      </c>
      <c r="AH133" s="110"/>
      <c r="AI133" s="109"/>
      <c r="AJ133" s="756"/>
      <c r="AK133" s="756"/>
      <c r="AL133" s="756"/>
      <c r="AM133" s="394"/>
      <c r="AN133" s="41" t="s">
        <v>654</v>
      </c>
      <c r="AO133" s="41" t="s">
        <v>1245</v>
      </c>
      <c r="AP133" s="753"/>
      <c r="AQ133" s="750"/>
      <c r="AR133" s="753"/>
      <c r="AS133" s="750"/>
      <c r="AT133" s="719"/>
      <c r="AU133" s="750"/>
      <c r="AV133" s="719"/>
      <c r="AW133" s="750"/>
      <c r="AX133" s="719"/>
      <c r="AY133" s="722"/>
      <c r="AZ133" s="719"/>
      <c r="BA133" s="722"/>
      <c r="BB133" s="377"/>
      <c r="BC133" s="377"/>
      <c r="BD133" s="377"/>
      <c r="BE133" s="377"/>
      <c r="BF133" s="792"/>
      <c r="BG133" s="727"/>
      <c r="BH133" s="588" t="s">
        <v>1791</v>
      </c>
    </row>
    <row r="134" spans="1:60" ht="80.099999999999994" customHeight="1">
      <c r="A134" s="771"/>
      <c r="B134" s="772"/>
      <c r="C134" s="772"/>
      <c r="D134" s="773"/>
      <c r="E134" s="779" t="s">
        <v>1257</v>
      </c>
      <c r="F134" s="780"/>
      <c r="G134" s="780"/>
      <c r="H134" s="780"/>
      <c r="I134" s="780"/>
      <c r="J134" s="780"/>
      <c r="K134" s="780"/>
      <c r="L134" s="780"/>
      <c r="M134" s="780"/>
      <c r="N134" s="780"/>
      <c r="O134" s="781"/>
      <c r="P134" s="371"/>
      <c r="Q134" s="371"/>
      <c r="R134" s="371"/>
      <c r="S134" s="371"/>
      <c r="T134" s="443">
        <f>AVERAGE(T130:T133)</f>
        <v>1</v>
      </c>
      <c r="U134" s="110"/>
      <c r="V134" s="110"/>
      <c r="W134" s="49"/>
      <c r="X134" s="49"/>
      <c r="Y134" s="41"/>
      <c r="Z134" s="41"/>
      <c r="AA134" s="41"/>
      <c r="AB134" s="41"/>
      <c r="AC134" s="41"/>
      <c r="AD134" s="41"/>
      <c r="AE134" s="109"/>
      <c r="AF134" s="41"/>
      <c r="AG134" s="41"/>
      <c r="AH134" s="110"/>
      <c r="AI134" s="109"/>
      <c r="AJ134" s="109"/>
      <c r="AK134" s="451"/>
      <c r="AL134" s="451"/>
      <c r="AM134" s="451"/>
      <c r="AN134" s="41"/>
      <c r="AO134" s="46"/>
      <c r="AP134" s="471">
        <f>+AP130</f>
        <v>0</v>
      </c>
      <c r="AQ134" s="508"/>
      <c r="AR134" s="509"/>
      <c r="AS134" s="524"/>
      <c r="AT134" s="490">
        <f>+AT130</f>
        <v>75110000</v>
      </c>
      <c r="AU134" s="524"/>
      <c r="AV134" s="524"/>
      <c r="AW134" s="524"/>
      <c r="AX134" s="248"/>
      <c r="AY134" s="248"/>
      <c r="AZ134" s="248"/>
      <c r="BA134" s="248"/>
      <c r="BB134" s="248"/>
      <c r="BC134" s="248"/>
      <c r="BD134" s="248"/>
      <c r="BE134" s="248"/>
      <c r="BF134" s="249"/>
      <c r="BG134" s="279"/>
      <c r="BH134" s="582"/>
    </row>
    <row r="135" spans="1:60" ht="80.099999999999994" customHeight="1">
      <c r="A135" s="41" t="s">
        <v>243</v>
      </c>
      <c r="B135" s="41" t="s">
        <v>301</v>
      </c>
      <c r="C135" s="41" t="s">
        <v>266</v>
      </c>
      <c r="D135" s="41" t="s">
        <v>312</v>
      </c>
      <c r="E135" s="65" t="s">
        <v>1258</v>
      </c>
      <c r="F135" s="47">
        <v>2024130010230</v>
      </c>
      <c r="G135" s="41" t="s">
        <v>1259</v>
      </c>
      <c r="H135" s="281" t="s">
        <v>1260</v>
      </c>
      <c r="I135" s="41" t="s">
        <v>1261</v>
      </c>
      <c r="J135" s="98">
        <v>0.5</v>
      </c>
      <c r="K135" s="283" t="s">
        <v>1262</v>
      </c>
      <c r="L135" s="41" t="s">
        <v>644</v>
      </c>
      <c r="M135" s="41" t="s">
        <v>1263</v>
      </c>
      <c r="N135" s="41">
        <v>200</v>
      </c>
      <c r="O135" s="26">
        <v>0</v>
      </c>
      <c r="P135" s="427">
        <v>0</v>
      </c>
      <c r="Q135" s="552">
        <v>194</v>
      </c>
      <c r="R135" s="427"/>
      <c r="S135" s="440">
        <f t="shared" si="4"/>
        <v>194</v>
      </c>
      <c r="T135" s="190">
        <f t="shared" si="3"/>
        <v>0.97</v>
      </c>
      <c r="U135" s="110" t="s">
        <v>1264</v>
      </c>
      <c r="V135" s="110" t="s">
        <v>1165</v>
      </c>
      <c r="W135" s="41">
        <v>270</v>
      </c>
      <c r="X135" s="41" t="s">
        <v>1265</v>
      </c>
      <c r="Y135" s="41" t="s">
        <v>981</v>
      </c>
      <c r="Z135" s="41" t="s">
        <v>1188</v>
      </c>
      <c r="AA135" s="41" t="s">
        <v>1266</v>
      </c>
      <c r="AB135" s="41" t="s">
        <v>1267</v>
      </c>
      <c r="AC135" s="41"/>
      <c r="AD135" s="41"/>
      <c r="AE135" s="109">
        <v>104500000</v>
      </c>
      <c r="AF135" s="41"/>
      <c r="AG135" s="41" t="s">
        <v>1173</v>
      </c>
      <c r="AH135" s="41"/>
      <c r="AI135" s="41"/>
      <c r="AJ135" s="777">
        <v>0</v>
      </c>
      <c r="AK135" s="777">
        <v>0</v>
      </c>
      <c r="AL135" s="777">
        <v>0</v>
      </c>
      <c r="AM135" s="108"/>
      <c r="AN135" s="41" t="s">
        <v>1173</v>
      </c>
      <c r="AO135" s="41" t="s">
        <v>1268</v>
      </c>
      <c r="AP135" s="723">
        <v>0</v>
      </c>
      <c r="AQ135" s="748">
        <v>0</v>
      </c>
      <c r="AR135" s="723">
        <v>0</v>
      </c>
      <c r="AS135" s="748">
        <v>0</v>
      </c>
      <c r="AT135" s="863">
        <v>0</v>
      </c>
      <c r="AU135" s="748">
        <v>0</v>
      </c>
      <c r="AV135" s="863">
        <v>0</v>
      </c>
      <c r="AW135" s="748">
        <v>0</v>
      </c>
      <c r="AX135" s="723">
        <v>0</v>
      </c>
      <c r="AY135" s="720"/>
      <c r="AZ135" s="723">
        <v>0</v>
      </c>
      <c r="BA135" s="720"/>
      <c r="BB135" s="375"/>
      <c r="BC135" s="375"/>
      <c r="BD135" s="375"/>
      <c r="BE135" s="375"/>
      <c r="BF135" s="788" t="s">
        <v>1269</v>
      </c>
      <c r="BG135" s="273" t="s">
        <v>1270</v>
      </c>
      <c r="BH135" s="591" t="s">
        <v>1792</v>
      </c>
    </row>
    <row r="136" spans="1:60" ht="80.099999999999994" customHeight="1">
      <c r="A136" s="41" t="s">
        <v>243</v>
      </c>
      <c r="B136" s="29" t="s">
        <v>301</v>
      </c>
      <c r="C136" s="41" t="s">
        <v>272</v>
      </c>
      <c r="D136" s="41" t="s">
        <v>317</v>
      </c>
      <c r="E136" s="65" t="s">
        <v>1258</v>
      </c>
      <c r="F136" s="47">
        <v>2024130010230</v>
      </c>
      <c r="G136" s="41" t="s">
        <v>1259</v>
      </c>
      <c r="H136" s="281" t="s">
        <v>1271</v>
      </c>
      <c r="I136" s="41" t="s">
        <v>1261</v>
      </c>
      <c r="J136" s="89"/>
      <c r="K136" s="283" t="s">
        <v>1272</v>
      </c>
      <c r="L136" s="41" t="s">
        <v>644</v>
      </c>
      <c r="M136" s="41" t="s">
        <v>1273</v>
      </c>
      <c r="N136" s="41">
        <v>13</v>
      </c>
      <c r="O136" s="119">
        <v>0</v>
      </c>
      <c r="P136" s="427">
        <v>0</v>
      </c>
      <c r="Q136" s="552">
        <v>13</v>
      </c>
      <c r="R136" s="427"/>
      <c r="S136" s="440">
        <f t="shared" si="4"/>
        <v>13</v>
      </c>
      <c r="T136" s="190">
        <f t="shared" si="3"/>
        <v>1</v>
      </c>
      <c r="U136" s="110" t="s">
        <v>1264</v>
      </c>
      <c r="V136" s="110" t="s">
        <v>1165</v>
      </c>
      <c r="W136" s="41">
        <v>270</v>
      </c>
      <c r="X136" s="49" t="s">
        <v>1166</v>
      </c>
      <c r="Y136" s="41" t="s">
        <v>981</v>
      </c>
      <c r="Z136" s="41" t="s">
        <v>1188</v>
      </c>
      <c r="AA136" s="41" t="s">
        <v>1266</v>
      </c>
      <c r="AB136" s="41" t="s">
        <v>1267</v>
      </c>
      <c r="AC136" s="42"/>
      <c r="AD136" s="42"/>
      <c r="AE136" s="145">
        <v>600000000</v>
      </c>
      <c r="AF136" s="42"/>
      <c r="AG136" s="41" t="s">
        <v>1173</v>
      </c>
      <c r="AH136" s="42"/>
      <c r="AI136" s="145">
        <v>600000000</v>
      </c>
      <c r="AJ136" s="777"/>
      <c r="AK136" s="777"/>
      <c r="AL136" s="777"/>
      <c r="AM136" s="108"/>
      <c r="AN136" s="41" t="s">
        <v>1173</v>
      </c>
      <c r="AO136" s="42"/>
      <c r="AP136" s="723"/>
      <c r="AQ136" s="749"/>
      <c r="AR136" s="723"/>
      <c r="AS136" s="749"/>
      <c r="AT136" s="864"/>
      <c r="AU136" s="749"/>
      <c r="AV136" s="864"/>
      <c r="AW136" s="749"/>
      <c r="AX136" s="723"/>
      <c r="AY136" s="721"/>
      <c r="AZ136" s="723"/>
      <c r="BA136" s="721"/>
      <c r="BB136" s="376"/>
      <c r="BC136" s="376"/>
      <c r="BD136" s="376"/>
      <c r="BE136" s="376"/>
      <c r="BF136" s="823"/>
      <c r="BG136" s="344" t="s">
        <v>1274</v>
      </c>
      <c r="BH136" s="591" t="s">
        <v>1793</v>
      </c>
    </row>
    <row r="137" spans="1:60" ht="80.099999999999994" customHeight="1">
      <c r="A137" s="41" t="s">
        <v>243</v>
      </c>
      <c r="B137" s="29" t="s">
        <v>301</v>
      </c>
      <c r="C137" s="41" t="s">
        <v>272</v>
      </c>
      <c r="D137" s="41" t="s">
        <v>317</v>
      </c>
      <c r="E137" s="65" t="s">
        <v>1258</v>
      </c>
      <c r="F137" s="47">
        <v>2024130010230</v>
      </c>
      <c r="G137" s="41" t="s">
        <v>1259</v>
      </c>
      <c r="H137" s="281" t="s">
        <v>1271</v>
      </c>
      <c r="I137" s="41" t="s">
        <v>1261</v>
      </c>
      <c r="J137" s="89"/>
      <c r="K137" s="283" t="s">
        <v>1275</v>
      </c>
      <c r="L137" s="41" t="s">
        <v>644</v>
      </c>
      <c r="M137" s="41" t="s">
        <v>1273</v>
      </c>
      <c r="N137" s="282" t="s">
        <v>387</v>
      </c>
      <c r="O137" s="119">
        <v>0</v>
      </c>
      <c r="P137" s="428" t="s">
        <v>387</v>
      </c>
      <c r="Q137" s="553" t="s">
        <v>387</v>
      </c>
      <c r="R137" s="428"/>
      <c r="S137" s="440" t="s">
        <v>387</v>
      </c>
      <c r="T137" s="190" t="s">
        <v>387</v>
      </c>
      <c r="U137" s="110" t="s">
        <v>1264</v>
      </c>
      <c r="V137" s="110" t="s">
        <v>1165</v>
      </c>
      <c r="W137" s="41">
        <v>270</v>
      </c>
      <c r="X137" s="49" t="s">
        <v>1166</v>
      </c>
      <c r="Y137" s="41" t="s">
        <v>981</v>
      </c>
      <c r="Z137" s="41" t="s">
        <v>1188</v>
      </c>
      <c r="AA137" s="41" t="s">
        <v>1266</v>
      </c>
      <c r="AB137" s="41" t="s">
        <v>1267</v>
      </c>
      <c r="AC137" s="42"/>
      <c r="AD137" s="42"/>
      <c r="AE137" s="145">
        <v>200000000</v>
      </c>
      <c r="AF137" s="42"/>
      <c r="AG137" s="41" t="s">
        <v>1173</v>
      </c>
      <c r="AH137" s="42"/>
      <c r="AI137" s="145">
        <v>200000000</v>
      </c>
      <c r="AJ137" s="777"/>
      <c r="AK137" s="777"/>
      <c r="AL137" s="777"/>
      <c r="AM137" s="108"/>
      <c r="AN137" s="41" t="s">
        <v>1173</v>
      </c>
      <c r="AO137" s="42"/>
      <c r="AP137" s="723"/>
      <c r="AQ137" s="749"/>
      <c r="AR137" s="723"/>
      <c r="AS137" s="749"/>
      <c r="AT137" s="864"/>
      <c r="AU137" s="749"/>
      <c r="AV137" s="864"/>
      <c r="AW137" s="749"/>
      <c r="AX137" s="723"/>
      <c r="AY137" s="721"/>
      <c r="AZ137" s="723"/>
      <c r="BA137" s="721"/>
      <c r="BB137" s="376"/>
      <c r="BC137" s="376"/>
      <c r="BD137" s="376"/>
      <c r="BE137" s="376"/>
      <c r="BF137" s="823"/>
      <c r="BG137" s="344" t="s">
        <v>1276</v>
      </c>
      <c r="BH137" s="591" t="s">
        <v>1794</v>
      </c>
    </row>
    <row r="138" spans="1:60" ht="80.099999999999994" customHeight="1">
      <c r="A138" s="41" t="s">
        <v>243</v>
      </c>
      <c r="B138" s="29" t="s">
        <v>301</v>
      </c>
      <c r="C138" s="41" t="s">
        <v>272</v>
      </c>
      <c r="D138" s="41" t="s">
        <v>317</v>
      </c>
      <c r="E138" s="65" t="s">
        <v>1258</v>
      </c>
      <c r="F138" s="47">
        <v>2024130010230</v>
      </c>
      <c r="G138" s="41" t="s">
        <v>1259</v>
      </c>
      <c r="H138" s="281" t="s">
        <v>1271</v>
      </c>
      <c r="I138" s="41" t="s">
        <v>1277</v>
      </c>
      <c r="J138" s="89">
        <v>0.5</v>
      </c>
      <c r="K138" s="283" t="s">
        <v>1278</v>
      </c>
      <c r="L138" s="41" t="s">
        <v>644</v>
      </c>
      <c r="M138" s="41" t="s">
        <v>1273</v>
      </c>
      <c r="N138" s="29">
        <v>150</v>
      </c>
      <c r="O138" s="119">
        <v>0</v>
      </c>
      <c r="P138" s="428">
        <v>0</v>
      </c>
      <c r="Q138" s="553">
        <v>179</v>
      </c>
      <c r="R138" s="428"/>
      <c r="S138" s="440">
        <f t="shared" si="4"/>
        <v>179</v>
      </c>
      <c r="T138" s="190">
        <v>1</v>
      </c>
      <c r="U138" s="110" t="s">
        <v>1264</v>
      </c>
      <c r="V138" s="110" t="s">
        <v>1165</v>
      </c>
      <c r="W138" s="41">
        <v>270</v>
      </c>
      <c r="X138" s="49" t="s">
        <v>1166</v>
      </c>
      <c r="Y138" s="41" t="s">
        <v>981</v>
      </c>
      <c r="Z138" s="41" t="s">
        <v>1188</v>
      </c>
      <c r="AA138" s="41" t="s">
        <v>1266</v>
      </c>
      <c r="AB138" s="41" t="s">
        <v>1267</v>
      </c>
      <c r="AC138" s="42"/>
      <c r="AD138" s="42"/>
      <c r="AE138" s="145">
        <v>95500000</v>
      </c>
      <c r="AF138" s="42"/>
      <c r="AG138" s="41" t="s">
        <v>1173</v>
      </c>
      <c r="AH138" s="42"/>
      <c r="AI138" s="145">
        <v>95500000</v>
      </c>
      <c r="AJ138" s="777"/>
      <c r="AK138" s="777"/>
      <c r="AL138" s="777"/>
      <c r="AM138" s="108"/>
      <c r="AN138" s="41" t="s">
        <v>1173</v>
      </c>
      <c r="AO138" s="42"/>
      <c r="AP138" s="723"/>
      <c r="AQ138" s="750"/>
      <c r="AR138" s="723"/>
      <c r="AS138" s="750"/>
      <c r="AT138" s="865"/>
      <c r="AU138" s="750"/>
      <c r="AV138" s="865"/>
      <c r="AW138" s="750"/>
      <c r="AX138" s="723"/>
      <c r="AY138" s="722"/>
      <c r="AZ138" s="723"/>
      <c r="BA138" s="722"/>
      <c r="BB138" s="377"/>
      <c r="BC138" s="377"/>
      <c r="BD138" s="377"/>
      <c r="BE138" s="377"/>
      <c r="BF138" s="789"/>
      <c r="BG138" s="345" t="s">
        <v>1279</v>
      </c>
      <c r="BH138" s="591" t="s">
        <v>1795</v>
      </c>
    </row>
    <row r="139" spans="1:60" ht="80.099999999999994" customHeight="1">
      <c r="A139" s="771"/>
      <c r="B139" s="772"/>
      <c r="C139" s="772"/>
      <c r="D139" s="773"/>
      <c r="E139" s="768" t="s">
        <v>1280</v>
      </c>
      <c r="F139" s="769"/>
      <c r="G139" s="769"/>
      <c r="H139" s="769"/>
      <c r="I139" s="769"/>
      <c r="J139" s="769"/>
      <c r="K139" s="769"/>
      <c r="L139" s="769"/>
      <c r="M139" s="769"/>
      <c r="N139" s="769"/>
      <c r="O139" s="770"/>
      <c r="P139" s="371"/>
      <c r="Q139" s="371"/>
      <c r="R139" s="371"/>
      <c r="S139" s="371"/>
      <c r="T139" s="442">
        <f>AVERAGE(T135:T138)</f>
        <v>0.98999999999999988</v>
      </c>
      <c r="U139" s="110"/>
      <c r="V139" s="110"/>
      <c r="W139" s="41"/>
      <c r="X139" s="49"/>
      <c r="Y139" s="41"/>
      <c r="Z139" s="41"/>
      <c r="AA139" s="41"/>
      <c r="AB139" s="41"/>
      <c r="AC139" s="42"/>
      <c r="AD139" s="42"/>
      <c r="AE139" s="189"/>
      <c r="AF139" s="42"/>
      <c r="AG139" s="41"/>
      <c r="AH139" s="42"/>
      <c r="AI139" s="189"/>
      <c r="AJ139" s="147"/>
      <c r="AK139" s="452"/>
      <c r="AL139" s="452"/>
      <c r="AM139" s="452"/>
      <c r="AN139" s="41"/>
      <c r="AO139" s="42"/>
      <c r="AP139" s="474">
        <f>+AP135</f>
        <v>0</v>
      </c>
      <c r="AQ139" s="519"/>
      <c r="AR139" s="520"/>
      <c r="AS139" s="525"/>
      <c r="AT139" s="491">
        <f>+AT135</f>
        <v>0</v>
      </c>
      <c r="AU139" s="525"/>
      <c r="AV139" s="525"/>
      <c r="AW139" s="525"/>
      <c r="AX139" s="209"/>
      <c r="AY139" s="209"/>
      <c r="AZ139" s="209"/>
      <c r="BA139" s="209"/>
      <c r="BB139" s="209"/>
      <c r="BC139" s="209"/>
      <c r="BD139" s="209"/>
      <c r="BE139" s="209"/>
      <c r="BF139" s="169"/>
      <c r="BG139" s="279"/>
      <c r="BH139" s="582"/>
    </row>
    <row r="140" spans="1:60" ht="93" customHeight="1">
      <c r="A140" s="41" t="s">
        <v>320</v>
      </c>
      <c r="B140" s="29" t="s">
        <v>321</v>
      </c>
      <c r="C140" s="41" t="s">
        <v>237</v>
      </c>
      <c r="D140" s="41" t="s">
        <v>324</v>
      </c>
      <c r="E140" s="66" t="s">
        <v>1281</v>
      </c>
      <c r="F140" s="47">
        <v>2024130010235</v>
      </c>
      <c r="G140" s="44" t="s">
        <v>1282</v>
      </c>
      <c r="H140" s="41" t="s">
        <v>1283</v>
      </c>
      <c r="I140" s="41" t="s">
        <v>1284</v>
      </c>
      <c r="J140" s="89">
        <v>0.25</v>
      </c>
      <c r="K140" s="41" t="s">
        <v>1285</v>
      </c>
      <c r="L140" s="41" t="s">
        <v>644</v>
      </c>
      <c r="M140" s="41" t="s">
        <v>1286</v>
      </c>
      <c r="N140" s="29">
        <v>150</v>
      </c>
      <c r="O140" s="421">
        <v>0</v>
      </c>
      <c r="P140" s="427">
        <v>509</v>
      </c>
      <c r="Q140" s="552">
        <v>96</v>
      </c>
      <c r="R140" s="427"/>
      <c r="S140" s="440">
        <f t="shared" si="4"/>
        <v>605</v>
      </c>
      <c r="T140" s="190">
        <v>1</v>
      </c>
      <c r="U140" s="110" t="s">
        <v>1287</v>
      </c>
      <c r="V140" s="110" t="s">
        <v>1165</v>
      </c>
      <c r="W140" s="41">
        <v>210</v>
      </c>
      <c r="X140" s="41" t="s">
        <v>1265</v>
      </c>
      <c r="Y140" s="41" t="s">
        <v>721</v>
      </c>
      <c r="Z140" s="41" t="s">
        <v>1288</v>
      </c>
      <c r="AA140" s="41" t="s">
        <v>1168</v>
      </c>
      <c r="AB140" s="41" t="s">
        <v>1289</v>
      </c>
      <c r="AC140" s="41" t="s">
        <v>651</v>
      </c>
      <c r="AD140" s="46" t="s">
        <v>1290</v>
      </c>
      <c r="AE140" s="112">
        <v>543200000</v>
      </c>
      <c r="AF140" s="49" t="s">
        <v>663</v>
      </c>
      <c r="AG140" s="41" t="s">
        <v>1291</v>
      </c>
      <c r="AH140" s="110" t="s">
        <v>1292</v>
      </c>
      <c r="AI140" s="112">
        <v>543200000</v>
      </c>
      <c r="AJ140" s="754">
        <v>1220000000</v>
      </c>
      <c r="AK140" s="754">
        <v>1344119215.51</v>
      </c>
      <c r="AL140" s="754">
        <v>1381119215.51</v>
      </c>
      <c r="AM140" s="392"/>
      <c r="AN140" s="41" t="s">
        <v>1293</v>
      </c>
      <c r="AO140" s="41" t="s">
        <v>1294</v>
      </c>
      <c r="AP140" s="778">
        <v>58050000</v>
      </c>
      <c r="AQ140" s="851">
        <f>AP140/AJ140</f>
        <v>4.7581967213114751E-2</v>
      </c>
      <c r="AR140" s="778">
        <v>0</v>
      </c>
      <c r="AS140" s="748">
        <f>AR140/AK140</f>
        <v>0</v>
      </c>
      <c r="AT140" s="717">
        <v>909531215.50999999</v>
      </c>
      <c r="AU140" s="748">
        <f>AT140/AK140</f>
        <v>0.67667451295597769</v>
      </c>
      <c r="AV140" s="717">
        <v>835581215.50999999</v>
      </c>
      <c r="AW140" s="748">
        <f>AV140/AK140</f>
        <v>0.62165707168538242</v>
      </c>
      <c r="AX140" s="717">
        <v>929031215.50999999</v>
      </c>
      <c r="AY140" s="720">
        <f>AX140/AL140</f>
        <v>0.67266547672131305</v>
      </c>
      <c r="AZ140" s="717">
        <v>869331215.50999999</v>
      </c>
      <c r="BA140" s="720">
        <f>AZ140/AL140</f>
        <v>0.62943966440216803</v>
      </c>
      <c r="BB140" s="375"/>
      <c r="BC140" s="375"/>
      <c r="BD140" s="375"/>
      <c r="BE140" s="375"/>
      <c r="BF140" s="788" t="s">
        <v>1295</v>
      </c>
      <c r="BG140" s="730" t="s">
        <v>1296</v>
      </c>
      <c r="BH140" s="708" t="s">
        <v>1796</v>
      </c>
    </row>
    <row r="141" spans="1:60" ht="93" customHeight="1">
      <c r="A141" s="41" t="s">
        <v>326</v>
      </c>
      <c r="B141" s="29" t="s">
        <v>321</v>
      </c>
      <c r="C141" s="41" t="s">
        <v>266</v>
      </c>
      <c r="D141" s="41" t="s">
        <v>328</v>
      </c>
      <c r="E141" s="66" t="s">
        <v>1281</v>
      </c>
      <c r="F141" s="47">
        <v>2024130010235</v>
      </c>
      <c r="G141" s="44" t="s">
        <v>1282</v>
      </c>
      <c r="H141" s="41" t="s">
        <v>1297</v>
      </c>
      <c r="I141" s="41" t="s">
        <v>748</v>
      </c>
      <c r="J141" s="89">
        <v>0.5</v>
      </c>
      <c r="K141" s="41" t="s">
        <v>1298</v>
      </c>
      <c r="L141" s="41" t="s">
        <v>644</v>
      </c>
      <c r="M141" s="41" t="s">
        <v>1299</v>
      </c>
      <c r="N141" s="29">
        <v>6</v>
      </c>
      <c r="O141" s="421">
        <v>0</v>
      </c>
      <c r="P141" s="428">
        <v>5</v>
      </c>
      <c r="Q141" s="605">
        <v>27</v>
      </c>
      <c r="R141" s="428"/>
      <c r="S141" s="440">
        <f t="shared" si="4"/>
        <v>32</v>
      </c>
      <c r="T141" s="190">
        <v>1</v>
      </c>
      <c r="U141" s="110" t="s">
        <v>1300</v>
      </c>
      <c r="V141" s="110" t="s">
        <v>1165</v>
      </c>
      <c r="W141" s="41">
        <v>270</v>
      </c>
      <c r="X141" s="41" t="s">
        <v>1166</v>
      </c>
      <c r="Y141" s="41" t="s">
        <v>721</v>
      </c>
      <c r="Z141" s="41" t="s">
        <v>1288</v>
      </c>
      <c r="AA141" s="41" t="s">
        <v>1168</v>
      </c>
      <c r="AB141" s="41" t="s">
        <v>1289</v>
      </c>
      <c r="AC141" s="41" t="s">
        <v>1170</v>
      </c>
      <c r="AD141" s="46" t="s">
        <v>1290</v>
      </c>
      <c r="AE141" s="112"/>
      <c r="AF141" s="49" t="s">
        <v>663</v>
      </c>
      <c r="AG141" s="41" t="s">
        <v>654</v>
      </c>
      <c r="AH141" s="110" t="s">
        <v>1255</v>
      </c>
      <c r="AI141" s="112"/>
      <c r="AJ141" s="755"/>
      <c r="AK141" s="755"/>
      <c r="AL141" s="755"/>
      <c r="AM141" s="393"/>
      <c r="AN141" s="41" t="s">
        <v>927</v>
      </c>
      <c r="AO141" s="41" t="s">
        <v>1294</v>
      </c>
      <c r="AP141" s="778"/>
      <c r="AQ141" s="852"/>
      <c r="AR141" s="778"/>
      <c r="AS141" s="749"/>
      <c r="AT141" s="718"/>
      <c r="AU141" s="749"/>
      <c r="AV141" s="718"/>
      <c r="AW141" s="749"/>
      <c r="AX141" s="718"/>
      <c r="AY141" s="721"/>
      <c r="AZ141" s="718"/>
      <c r="BA141" s="721"/>
      <c r="BB141" s="376"/>
      <c r="BC141" s="376"/>
      <c r="BD141" s="376"/>
      <c r="BE141" s="376"/>
      <c r="BF141" s="823"/>
      <c r="BG141" s="727"/>
      <c r="BH141" s="710"/>
    </row>
    <row r="142" spans="1:60" ht="93" customHeight="1">
      <c r="A142" s="41" t="s">
        <v>330</v>
      </c>
      <c r="B142" s="29" t="s">
        <v>321</v>
      </c>
      <c r="C142" s="41" t="s">
        <v>272</v>
      </c>
      <c r="D142" s="41" t="s">
        <v>333</v>
      </c>
      <c r="E142" s="66" t="s">
        <v>1281</v>
      </c>
      <c r="F142" s="47">
        <v>2024130010235</v>
      </c>
      <c r="G142" s="44" t="s">
        <v>1282</v>
      </c>
      <c r="H142" s="41" t="s">
        <v>1297</v>
      </c>
      <c r="I142" s="41" t="s">
        <v>748</v>
      </c>
      <c r="J142" s="89"/>
      <c r="K142" s="41" t="s">
        <v>1301</v>
      </c>
      <c r="L142" s="41" t="s">
        <v>644</v>
      </c>
      <c r="M142" s="29" t="s">
        <v>382</v>
      </c>
      <c r="N142" s="29">
        <v>87</v>
      </c>
      <c r="O142" s="421">
        <v>0</v>
      </c>
      <c r="P142" s="428">
        <v>87</v>
      </c>
      <c r="Q142" s="553">
        <v>87</v>
      </c>
      <c r="R142" s="428"/>
      <c r="S142" s="440">
        <f t="shared" si="4"/>
        <v>174</v>
      </c>
      <c r="T142" s="190">
        <v>1</v>
      </c>
      <c r="U142" s="110" t="s">
        <v>1287</v>
      </c>
      <c r="V142" s="110" t="s">
        <v>1165</v>
      </c>
      <c r="W142" s="41">
        <v>210</v>
      </c>
      <c r="X142" s="41" t="s">
        <v>556</v>
      </c>
      <c r="Y142" s="41" t="s">
        <v>721</v>
      </c>
      <c r="Z142" s="41" t="s">
        <v>1288</v>
      </c>
      <c r="AA142" s="41" t="s">
        <v>1168</v>
      </c>
      <c r="AB142" s="41" t="s">
        <v>1289</v>
      </c>
      <c r="AC142" s="41" t="s">
        <v>1170</v>
      </c>
      <c r="AD142" s="46" t="s">
        <v>1290</v>
      </c>
      <c r="AE142" s="112">
        <v>676800000</v>
      </c>
      <c r="AF142" s="49" t="s">
        <v>663</v>
      </c>
      <c r="AG142" s="41" t="s">
        <v>654</v>
      </c>
      <c r="AH142" s="110" t="s">
        <v>1292</v>
      </c>
      <c r="AI142" s="112">
        <v>676800000</v>
      </c>
      <c r="AJ142" s="755"/>
      <c r="AK142" s="755"/>
      <c r="AL142" s="755"/>
      <c r="AM142" s="393"/>
      <c r="AN142" s="41"/>
      <c r="AO142" s="41"/>
      <c r="AP142" s="778"/>
      <c r="AQ142" s="852"/>
      <c r="AR142" s="778"/>
      <c r="AS142" s="749"/>
      <c r="AT142" s="718"/>
      <c r="AU142" s="749"/>
      <c r="AV142" s="718"/>
      <c r="AW142" s="749"/>
      <c r="AX142" s="718"/>
      <c r="AY142" s="721"/>
      <c r="AZ142" s="718"/>
      <c r="BA142" s="721"/>
      <c r="BB142" s="376"/>
      <c r="BC142" s="376"/>
      <c r="BD142" s="376"/>
      <c r="BE142" s="376"/>
      <c r="BF142" s="823"/>
      <c r="BG142" s="274" t="s">
        <v>1302</v>
      </c>
      <c r="BH142" s="592" t="s">
        <v>1797</v>
      </c>
    </row>
    <row r="143" spans="1:60" ht="93" customHeight="1">
      <c r="A143" s="41" t="s">
        <v>330</v>
      </c>
      <c r="B143" s="29" t="s">
        <v>321</v>
      </c>
      <c r="C143" s="41" t="s">
        <v>272</v>
      </c>
      <c r="D143" s="41" t="s">
        <v>333</v>
      </c>
      <c r="E143" s="66" t="s">
        <v>1281</v>
      </c>
      <c r="F143" s="47">
        <v>2024130010235</v>
      </c>
      <c r="G143" s="44" t="s">
        <v>1282</v>
      </c>
      <c r="H143" s="41" t="s">
        <v>1297</v>
      </c>
      <c r="I143" s="41" t="s">
        <v>1303</v>
      </c>
      <c r="J143" s="89">
        <v>0.25</v>
      </c>
      <c r="K143" s="607" t="s">
        <v>1304</v>
      </c>
      <c r="L143" s="41" t="s">
        <v>644</v>
      </c>
      <c r="M143" s="29" t="s">
        <v>382</v>
      </c>
      <c r="N143" s="29">
        <v>180</v>
      </c>
      <c r="O143" s="421">
        <v>0</v>
      </c>
      <c r="P143" s="428">
        <v>180</v>
      </c>
      <c r="Q143" s="553">
        <v>0</v>
      </c>
      <c r="R143" s="428"/>
      <c r="S143" s="440">
        <f>+P143</f>
        <v>180</v>
      </c>
      <c r="T143" s="190">
        <v>1</v>
      </c>
      <c r="U143" s="110" t="s">
        <v>1287</v>
      </c>
      <c r="V143" s="110" t="s">
        <v>1165</v>
      </c>
      <c r="W143" s="41">
        <v>210</v>
      </c>
      <c r="X143" s="41" t="s">
        <v>556</v>
      </c>
      <c r="Y143" s="41" t="s">
        <v>721</v>
      </c>
      <c r="Z143" s="41" t="s">
        <v>1288</v>
      </c>
      <c r="AA143" s="41" t="s">
        <v>1168</v>
      </c>
      <c r="AB143" s="41" t="s">
        <v>1289</v>
      </c>
      <c r="AC143" s="41" t="s">
        <v>1170</v>
      </c>
      <c r="AD143" s="46"/>
      <c r="AE143" s="112"/>
      <c r="AF143" s="49"/>
      <c r="AG143" s="41"/>
      <c r="AH143" s="110"/>
      <c r="AI143" s="112"/>
      <c r="AJ143" s="755"/>
      <c r="AK143" s="755"/>
      <c r="AL143" s="755"/>
      <c r="AM143" s="393"/>
      <c r="AN143" s="41"/>
      <c r="AO143" s="41"/>
      <c r="AP143" s="778"/>
      <c r="AQ143" s="852"/>
      <c r="AR143" s="778"/>
      <c r="AS143" s="749"/>
      <c r="AT143" s="718"/>
      <c r="AU143" s="749"/>
      <c r="AV143" s="718"/>
      <c r="AW143" s="749"/>
      <c r="AX143" s="718"/>
      <c r="AY143" s="721"/>
      <c r="AZ143" s="718"/>
      <c r="BA143" s="721"/>
      <c r="BB143" s="376"/>
      <c r="BC143" s="376"/>
      <c r="BD143" s="376"/>
      <c r="BE143" s="376"/>
      <c r="BF143" s="823"/>
      <c r="BG143" s="271" t="s">
        <v>1305</v>
      </c>
      <c r="BH143" s="579" t="s">
        <v>1797</v>
      </c>
    </row>
    <row r="144" spans="1:60" ht="93" customHeight="1">
      <c r="A144" s="41" t="s">
        <v>330</v>
      </c>
      <c r="B144" s="29" t="s">
        <v>321</v>
      </c>
      <c r="C144" s="41" t="s">
        <v>272</v>
      </c>
      <c r="D144" s="40" t="s">
        <v>333</v>
      </c>
      <c r="E144" s="66" t="s">
        <v>1281</v>
      </c>
      <c r="F144" s="47">
        <v>2024130010235</v>
      </c>
      <c r="G144" s="44" t="s">
        <v>1282</v>
      </c>
      <c r="H144" s="41" t="s">
        <v>1297</v>
      </c>
      <c r="I144" s="41" t="s">
        <v>1303</v>
      </c>
      <c r="J144" s="89"/>
      <c r="K144" s="41" t="s">
        <v>1306</v>
      </c>
      <c r="L144" s="41" t="s">
        <v>644</v>
      </c>
      <c r="M144" s="29" t="s">
        <v>382</v>
      </c>
      <c r="N144" s="41">
        <v>19550</v>
      </c>
      <c r="O144" s="421">
        <v>0</v>
      </c>
      <c r="P144" s="422">
        <v>7931</v>
      </c>
      <c r="Q144" s="606">
        <v>2536</v>
      </c>
      <c r="R144" s="422"/>
      <c r="S144" s="440">
        <f t="shared" si="4"/>
        <v>10467</v>
      </c>
      <c r="T144" s="190">
        <f t="shared" ref="T144:T161" si="5">S144/N144</f>
        <v>0.53539641943734018</v>
      </c>
      <c r="U144" s="110" t="s">
        <v>1287</v>
      </c>
      <c r="V144" s="110" t="s">
        <v>1165</v>
      </c>
      <c r="W144" s="41">
        <v>210</v>
      </c>
      <c r="X144" s="41" t="s">
        <v>556</v>
      </c>
      <c r="Y144" s="41" t="s">
        <v>721</v>
      </c>
      <c r="Z144" s="41" t="s">
        <v>1288</v>
      </c>
      <c r="AA144" s="41" t="s">
        <v>1168</v>
      </c>
      <c r="AB144" s="41" t="s">
        <v>1289</v>
      </c>
      <c r="AC144" s="41" t="s">
        <v>651</v>
      </c>
      <c r="AD144" s="41" t="s">
        <v>1290</v>
      </c>
      <c r="AE144" s="106"/>
      <c r="AF144" s="49" t="s">
        <v>663</v>
      </c>
      <c r="AG144" s="49" t="s">
        <v>654</v>
      </c>
      <c r="AH144" s="103" t="s">
        <v>1292</v>
      </c>
      <c r="AI144" s="106"/>
      <c r="AJ144" s="756"/>
      <c r="AK144" s="756"/>
      <c r="AL144" s="756"/>
      <c r="AM144" s="394"/>
      <c r="AN144" s="49" t="s">
        <v>927</v>
      </c>
      <c r="AO144" s="49" t="s">
        <v>1294</v>
      </c>
      <c r="AP144" s="778"/>
      <c r="AQ144" s="853"/>
      <c r="AR144" s="778"/>
      <c r="AS144" s="750"/>
      <c r="AT144" s="719"/>
      <c r="AU144" s="750"/>
      <c r="AV144" s="719"/>
      <c r="AW144" s="750"/>
      <c r="AX144" s="719"/>
      <c r="AY144" s="722"/>
      <c r="AZ144" s="719"/>
      <c r="BA144" s="722"/>
      <c r="BB144" s="377"/>
      <c r="BC144" s="377"/>
      <c r="BD144" s="377"/>
      <c r="BE144" s="377"/>
      <c r="BF144" s="789"/>
      <c r="BG144" s="270" t="s">
        <v>1307</v>
      </c>
      <c r="BH144" s="580" t="s">
        <v>1798</v>
      </c>
    </row>
    <row r="145" spans="1:60" ht="80.099999999999994" customHeight="1">
      <c r="A145" s="771"/>
      <c r="B145" s="772"/>
      <c r="C145" s="772"/>
      <c r="D145" s="773"/>
      <c r="E145" s="768" t="s">
        <v>1308</v>
      </c>
      <c r="F145" s="769"/>
      <c r="G145" s="769"/>
      <c r="H145" s="769"/>
      <c r="I145" s="769"/>
      <c r="J145" s="769"/>
      <c r="K145" s="769"/>
      <c r="L145" s="769"/>
      <c r="M145" s="769"/>
      <c r="N145" s="769"/>
      <c r="O145" s="770"/>
      <c r="P145" s="371"/>
      <c r="Q145" s="371"/>
      <c r="R145" s="371"/>
      <c r="S145" s="371"/>
      <c r="T145" s="442">
        <f>AVERAGE(T140:T144)</f>
        <v>0.90707928388746806</v>
      </c>
      <c r="U145" s="110"/>
      <c r="V145" s="110"/>
      <c r="W145" s="41"/>
      <c r="X145" s="41"/>
      <c r="Y145" s="41"/>
      <c r="Z145" s="41"/>
      <c r="AA145" s="41"/>
      <c r="AB145" s="41"/>
      <c r="AC145" s="41"/>
      <c r="AD145" s="41"/>
      <c r="AE145" s="106"/>
      <c r="AF145" s="49"/>
      <c r="AG145" s="49"/>
      <c r="AH145" s="103"/>
      <c r="AI145" s="106"/>
      <c r="AJ145" s="106"/>
      <c r="AK145" s="393"/>
      <c r="AL145" s="393"/>
      <c r="AM145" s="393"/>
      <c r="AN145" s="49"/>
      <c r="AO145" s="104"/>
      <c r="AP145" s="474">
        <f>+AP140</f>
        <v>58050000</v>
      </c>
      <c r="AQ145" s="505"/>
      <c r="AR145" s="506"/>
      <c r="AS145" s="526"/>
      <c r="AT145" s="492">
        <f>+AT140</f>
        <v>909531215.50999999</v>
      </c>
      <c r="AU145" s="526"/>
      <c r="AV145" s="526"/>
      <c r="AW145" s="526"/>
      <c r="AX145" s="206"/>
      <c r="AY145" s="206"/>
      <c r="AZ145" s="206"/>
      <c r="BA145" s="206"/>
      <c r="BB145" s="206"/>
      <c r="BC145" s="206"/>
      <c r="BD145" s="206"/>
      <c r="BE145" s="206"/>
      <c r="BF145" s="168"/>
      <c r="BG145" s="279"/>
      <c r="BH145" s="582"/>
    </row>
    <row r="146" spans="1:60" ht="80.099999999999994" customHeight="1">
      <c r="A146" s="41" t="s">
        <v>218</v>
      </c>
      <c r="B146" s="29" t="s">
        <v>336</v>
      </c>
      <c r="C146" s="41" t="s">
        <v>266</v>
      </c>
      <c r="D146" s="41" t="s">
        <v>339</v>
      </c>
      <c r="E146" s="67" t="s">
        <v>1309</v>
      </c>
      <c r="F146" s="47">
        <v>2024130010245</v>
      </c>
      <c r="G146" s="41" t="s">
        <v>1310</v>
      </c>
      <c r="H146" s="41" t="s">
        <v>1311</v>
      </c>
      <c r="I146" s="41" t="s">
        <v>1312</v>
      </c>
      <c r="J146" s="89">
        <v>0.3</v>
      </c>
      <c r="K146" s="41" t="s">
        <v>1313</v>
      </c>
      <c r="L146" s="41" t="s">
        <v>644</v>
      </c>
      <c r="M146" s="41" t="s">
        <v>1314</v>
      </c>
      <c r="N146" s="41">
        <v>23</v>
      </c>
      <c r="O146" s="421">
        <v>16</v>
      </c>
      <c r="P146" s="427">
        <v>12</v>
      </c>
      <c r="Q146" s="552">
        <v>0</v>
      </c>
      <c r="R146" s="427"/>
      <c r="S146" s="440">
        <f t="shared" si="4"/>
        <v>28</v>
      </c>
      <c r="T146" s="190">
        <v>1</v>
      </c>
      <c r="U146" s="110" t="s">
        <v>1315</v>
      </c>
      <c r="V146" s="110" t="s">
        <v>1165</v>
      </c>
      <c r="W146" s="49" t="s">
        <v>1316</v>
      </c>
      <c r="X146" s="49" t="s">
        <v>1166</v>
      </c>
      <c r="Y146" s="49" t="s">
        <v>721</v>
      </c>
      <c r="Z146" s="41" t="s">
        <v>1317</v>
      </c>
      <c r="AA146" s="41" t="s">
        <v>1318</v>
      </c>
      <c r="AB146" s="41" t="s">
        <v>1319</v>
      </c>
      <c r="AC146" s="41" t="s">
        <v>1170</v>
      </c>
      <c r="AD146" s="41" t="s">
        <v>1320</v>
      </c>
      <c r="AE146" s="41">
        <v>294250000</v>
      </c>
      <c r="AF146" s="41" t="s">
        <v>1321</v>
      </c>
      <c r="AG146" s="41" t="s">
        <v>1322</v>
      </c>
      <c r="AH146" s="41" t="s">
        <v>1323</v>
      </c>
      <c r="AI146" s="41">
        <v>294250000</v>
      </c>
      <c r="AJ146" s="754">
        <v>800472799.10000002</v>
      </c>
      <c r="AK146" s="754">
        <v>781122799.10000002</v>
      </c>
      <c r="AL146" s="754">
        <v>527351311.10000002</v>
      </c>
      <c r="AM146" s="392"/>
      <c r="AN146" s="41" t="s">
        <v>927</v>
      </c>
      <c r="AO146" s="41" t="s">
        <v>1324</v>
      </c>
      <c r="AP146" s="827">
        <v>174150000</v>
      </c>
      <c r="AQ146" s="851">
        <f>AP146/AJ146</f>
        <v>0.2175589229213073</v>
      </c>
      <c r="AR146" s="827">
        <v>0</v>
      </c>
      <c r="AS146" s="748">
        <f>AR146/AK146</f>
        <v>0</v>
      </c>
      <c r="AT146" s="717">
        <v>376951311</v>
      </c>
      <c r="AU146" s="748">
        <f>AT146/AK146</f>
        <v>0.48257624977061048</v>
      </c>
      <c r="AV146" s="717">
        <v>228601311</v>
      </c>
      <c r="AW146" s="748">
        <f>AV146/AK146</f>
        <v>0.2926573277126101</v>
      </c>
      <c r="AX146" s="717">
        <v>353801311</v>
      </c>
      <c r="AY146" s="720">
        <f>AX146/AL146</f>
        <v>0.67090249621643538</v>
      </c>
      <c r="AZ146" s="717">
        <v>267301311</v>
      </c>
      <c r="BA146" s="720">
        <f>AZ146/AL146</f>
        <v>0.50687521842400896</v>
      </c>
      <c r="BB146" s="375"/>
      <c r="BC146" s="375"/>
      <c r="BD146" s="375"/>
      <c r="BE146" s="375"/>
      <c r="BF146" s="46"/>
      <c r="BG146" s="730" t="s">
        <v>1325</v>
      </c>
      <c r="BH146" s="708" t="s">
        <v>1799</v>
      </c>
    </row>
    <row r="147" spans="1:60" ht="80.099999999999994" customHeight="1">
      <c r="A147" s="41" t="s">
        <v>218</v>
      </c>
      <c r="B147" s="29" t="s">
        <v>336</v>
      </c>
      <c r="C147" s="41" t="s">
        <v>266</v>
      </c>
      <c r="D147" s="41" t="s">
        <v>339</v>
      </c>
      <c r="E147" s="67" t="s">
        <v>1309</v>
      </c>
      <c r="F147" s="47">
        <v>2024130010245</v>
      </c>
      <c r="G147" s="41" t="s">
        <v>1310</v>
      </c>
      <c r="H147" s="41" t="s">
        <v>1311</v>
      </c>
      <c r="I147" s="41" t="s">
        <v>1312</v>
      </c>
      <c r="J147" s="89"/>
      <c r="K147" s="41" t="s">
        <v>1326</v>
      </c>
      <c r="L147" s="41" t="s">
        <v>644</v>
      </c>
      <c r="M147" s="41" t="s">
        <v>1314</v>
      </c>
      <c r="N147" s="41">
        <v>23</v>
      </c>
      <c r="O147" s="421">
        <v>16</v>
      </c>
      <c r="P147" s="428">
        <v>12</v>
      </c>
      <c r="Q147" s="553">
        <v>0</v>
      </c>
      <c r="R147" s="428"/>
      <c r="S147" s="440">
        <f t="shared" si="4"/>
        <v>28</v>
      </c>
      <c r="T147" s="190">
        <v>1</v>
      </c>
      <c r="U147" s="110" t="s">
        <v>1187</v>
      </c>
      <c r="V147" s="110" t="s">
        <v>1165</v>
      </c>
      <c r="W147" s="49">
        <v>300</v>
      </c>
      <c r="X147" s="49" t="s">
        <v>1166</v>
      </c>
      <c r="Y147" s="49" t="s">
        <v>721</v>
      </c>
      <c r="Z147" s="41" t="s">
        <v>1317</v>
      </c>
      <c r="AA147" s="41" t="s">
        <v>1318</v>
      </c>
      <c r="AB147" s="41" t="s">
        <v>1319</v>
      </c>
      <c r="AC147" s="41" t="s">
        <v>1170</v>
      </c>
      <c r="AD147" s="41" t="s">
        <v>1320</v>
      </c>
      <c r="AE147" s="41">
        <v>141900000</v>
      </c>
      <c r="AF147" s="41" t="s">
        <v>1321</v>
      </c>
      <c r="AG147" s="41" t="s">
        <v>1322</v>
      </c>
      <c r="AH147" s="41" t="s">
        <v>1323</v>
      </c>
      <c r="AI147" s="41">
        <v>141900000</v>
      </c>
      <c r="AJ147" s="755"/>
      <c r="AK147" s="755"/>
      <c r="AL147" s="755"/>
      <c r="AM147" s="393"/>
      <c r="AN147" s="41" t="s">
        <v>927</v>
      </c>
      <c r="AO147" s="41" t="s">
        <v>1324</v>
      </c>
      <c r="AP147" s="828"/>
      <c r="AQ147" s="852"/>
      <c r="AR147" s="828"/>
      <c r="AS147" s="749"/>
      <c r="AT147" s="718"/>
      <c r="AU147" s="749"/>
      <c r="AV147" s="718"/>
      <c r="AW147" s="749"/>
      <c r="AX147" s="718"/>
      <c r="AY147" s="721"/>
      <c r="AZ147" s="718"/>
      <c r="BA147" s="721"/>
      <c r="BB147" s="376"/>
      <c r="BC147" s="376"/>
      <c r="BD147" s="376"/>
      <c r="BE147" s="376"/>
      <c r="BF147" s="41"/>
      <c r="BG147" s="727"/>
      <c r="BH147" s="710"/>
    </row>
    <row r="148" spans="1:60" ht="80.099999999999994" customHeight="1">
      <c r="A148" s="41" t="s">
        <v>218</v>
      </c>
      <c r="B148" s="29" t="s">
        <v>336</v>
      </c>
      <c r="C148" s="41" t="s">
        <v>272</v>
      </c>
      <c r="D148" s="41" t="s">
        <v>343</v>
      </c>
      <c r="E148" s="67" t="s">
        <v>1309</v>
      </c>
      <c r="F148" s="47">
        <v>2024130010245</v>
      </c>
      <c r="G148" s="41" t="s">
        <v>1310</v>
      </c>
      <c r="H148" s="41" t="s">
        <v>1311</v>
      </c>
      <c r="I148" s="41" t="s">
        <v>1327</v>
      </c>
      <c r="J148" s="89">
        <v>0.3</v>
      </c>
      <c r="K148" s="41" t="s">
        <v>1328</v>
      </c>
      <c r="L148" s="41" t="s">
        <v>644</v>
      </c>
      <c r="M148" s="41" t="s">
        <v>1329</v>
      </c>
      <c r="N148" s="41">
        <v>23</v>
      </c>
      <c r="O148" s="421">
        <v>0</v>
      </c>
      <c r="P148" s="428">
        <v>63</v>
      </c>
      <c r="Q148" s="553">
        <v>0</v>
      </c>
      <c r="R148" s="428"/>
      <c r="S148" s="440">
        <f t="shared" si="4"/>
        <v>63</v>
      </c>
      <c r="T148" s="190">
        <v>1</v>
      </c>
      <c r="U148" s="146" t="s">
        <v>1330</v>
      </c>
      <c r="V148" s="110" t="s">
        <v>1165</v>
      </c>
      <c r="W148" s="49">
        <v>240</v>
      </c>
      <c r="X148" s="49" t="s">
        <v>1166</v>
      </c>
      <c r="Y148" s="49" t="s">
        <v>721</v>
      </c>
      <c r="Z148" s="41" t="s">
        <v>1317</v>
      </c>
      <c r="AA148" s="41" t="s">
        <v>1318</v>
      </c>
      <c r="AB148" s="41" t="s">
        <v>1319</v>
      </c>
      <c r="AC148" s="41" t="s">
        <v>1170</v>
      </c>
      <c r="AD148" s="41" t="s">
        <v>1320</v>
      </c>
      <c r="AE148" s="41" t="s">
        <v>1179</v>
      </c>
      <c r="AF148" s="41" t="s">
        <v>1179</v>
      </c>
      <c r="AG148" s="41" t="s">
        <v>1179</v>
      </c>
      <c r="AH148" s="41" t="s">
        <v>1179</v>
      </c>
      <c r="AI148" s="41"/>
      <c r="AJ148" s="755"/>
      <c r="AK148" s="755"/>
      <c r="AL148" s="755"/>
      <c r="AM148" s="393"/>
      <c r="AN148" s="41"/>
      <c r="AO148" s="41"/>
      <c r="AP148" s="828"/>
      <c r="AQ148" s="852"/>
      <c r="AR148" s="828"/>
      <c r="AS148" s="749"/>
      <c r="AT148" s="718"/>
      <c r="AU148" s="749"/>
      <c r="AV148" s="718"/>
      <c r="AW148" s="749"/>
      <c r="AX148" s="718"/>
      <c r="AY148" s="721"/>
      <c r="AZ148" s="718"/>
      <c r="BA148" s="721"/>
      <c r="BB148" s="376"/>
      <c r="BC148" s="376"/>
      <c r="BD148" s="376"/>
      <c r="BE148" s="376"/>
      <c r="BF148" s="41"/>
      <c r="BG148" s="270" t="s">
        <v>1331</v>
      </c>
      <c r="BH148" s="580" t="s">
        <v>1800</v>
      </c>
    </row>
    <row r="149" spans="1:60" ht="80.099999999999994" customHeight="1">
      <c r="A149" s="41" t="s">
        <v>218</v>
      </c>
      <c r="B149" s="29" t="s">
        <v>336</v>
      </c>
      <c r="C149" s="41" t="s">
        <v>272</v>
      </c>
      <c r="D149" s="41" t="s">
        <v>343</v>
      </c>
      <c r="E149" s="67" t="s">
        <v>1309</v>
      </c>
      <c r="F149" s="47">
        <v>2024130010245</v>
      </c>
      <c r="G149" s="41" t="s">
        <v>1310</v>
      </c>
      <c r="H149" s="41" t="s">
        <v>1311</v>
      </c>
      <c r="I149" s="41" t="s">
        <v>1327</v>
      </c>
      <c r="J149" s="89"/>
      <c r="K149" s="41" t="s">
        <v>1332</v>
      </c>
      <c r="L149" s="41" t="s">
        <v>644</v>
      </c>
      <c r="M149" s="41" t="s">
        <v>1329</v>
      </c>
      <c r="N149" s="41">
        <v>23</v>
      </c>
      <c r="O149" s="421">
        <v>0</v>
      </c>
      <c r="P149" s="428">
        <v>0</v>
      </c>
      <c r="Q149" s="553">
        <v>0</v>
      </c>
      <c r="R149" s="428"/>
      <c r="S149" s="440">
        <f t="shared" si="4"/>
        <v>0</v>
      </c>
      <c r="T149" s="190">
        <f t="shared" si="5"/>
        <v>0</v>
      </c>
      <c r="U149" s="146" t="s">
        <v>1333</v>
      </c>
      <c r="V149" s="110" t="s">
        <v>1334</v>
      </c>
      <c r="W149" s="49">
        <v>120</v>
      </c>
      <c r="X149" s="49" t="s">
        <v>1166</v>
      </c>
      <c r="Y149" s="49" t="s">
        <v>721</v>
      </c>
      <c r="Z149" s="41" t="s">
        <v>1317</v>
      </c>
      <c r="AA149" s="41" t="s">
        <v>1318</v>
      </c>
      <c r="AB149" s="41" t="s">
        <v>1319</v>
      </c>
      <c r="AC149" s="41" t="s">
        <v>1170</v>
      </c>
      <c r="AD149" s="41" t="s">
        <v>1320</v>
      </c>
      <c r="AE149" s="41" t="s">
        <v>1179</v>
      </c>
      <c r="AF149" s="41" t="s">
        <v>1179</v>
      </c>
      <c r="AG149" s="41" t="s">
        <v>1179</v>
      </c>
      <c r="AH149" s="41" t="s">
        <v>1179</v>
      </c>
      <c r="AI149" s="41"/>
      <c r="AJ149" s="755"/>
      <c r="AK149" s="755"/>
      <c r="AL149" s="755"/>
      <c r="AM149" s="393"/>
      <c r="AN149" s="41"/>
      <c r="AO149" s="41"/>
      <c r="AP149" s="828"/>
      <c r="AQ149" s="852"/>
      <c r="AR149" s="828"/>
      <c r="AS149" s="749"/>
      <c r="AT149" s="718"/>
      <c r="AU149" s="749"/>
      <c r="AV149" s="718"/>
      <c r="AW149" s="749"/>
      <c r="AX149" s="718"/>
      <c r="AY149" s="721"/>
      <c r="AZ149" s="718"/>
      <c r="BA149" s="721"/>
      <c r="BB149" s="376"/>
      <c r="BC149" s="376"/>
      <c r="BD149" s="376"/>
      <c r="BE149" s="376"/>
      <c r="BF149" s="41"/>
      <c r="BG149" s="270" t="s">
        <v>1335</v>
      </c>
      <c r="BH149" s="580" t="s">
        <v>1800</v>
      </c>
    </row>
    <row r="150" spans="1:60" ht="78.75" customHeight="1">
      <c r="A150" s="41" t="s">
        <v>218</v>
      </c>
      <c r="B150" s="29" t="s">
        <v>336</v>
      </c>
      <c r="C150" s="41" t="s">
        <v>272</v>
      </c>
      <c r="D150" s="41" t="s">
        <v>343</v>
      </c>
      <c r="E150" s="67" t="s">
        <v>1309</v>
      </c>
      <c r="F150" s="47">
        <v>2024130010245</v>
      </c>
      <c r="G150" s="41" t="s">
        <v>1310</v>
      </c>
      <c r="H150" s="41" t="s">
        <v>1311</v>
      </c>
      <c r="I150" s="41" t="s">
        <v>1052</v>
      </c>
      <c r="J150" s="89">
        <v>0.1</v>
      </c>
      <c r="K150" s="41" t="s">
        <v>1336</v>
      </c>
      <c r="L150" s="41" t="s">
        <v>644</v>
      </c>
      <c r="M150" s="41" t="s">
        <v>1329</v>
      </c>
      <c r="N150" s="41">
        <v>22</v>
      </c>
      <c r="O150" s="421">
        <v>0</v>
      </c>
      <c r="P150" s="428">
        <v>0</v>
      </c>
      <c r="Q150" s="553">
        <v>1</v>
      </c>
      <c r="R150" s="428"/>
      <c r="S150" s="440">
        <f t="shared" si="4"/>
        <v>1</v>
      </c>
      <c r="T150" s="190">
        <f t="shared" si="5"/>
        <v>4.5454545454545456E-2</v>
      </c>
      <c r="U150" s="146" t="s">
        <v>1337</v>
      </c>
      <c r="V150" s="110" t="s">
        <v>1165</v>
      </c>
      <c r="W150" s="49">
        <v>270</v>
      </c>
      <c r="X150" s="49" t="s">
        <v>1166</v>
      </c>
      <c r="Y150" s="49" t="s">
        <v>721</v>
      </c>
      <c r="Z150" s="41" t="s">
        <v>1317</v>
      </c>
      <c r="AA150" s="41" t="s">
        <v>1318</v>
      </c>
      <c r="AB150" s="41" t="s">
        <v>1319</v>
      </c>
      <c r="AC150" s="41" t="s">
        <v>1170</v>
      </c>
      <c r="AD150" s="41" t="s">
        <v>1320</v>
      </c>
      <c r="AE150" s="41">
        <v>250000000</v>
      </c>
      <c r="AF150" s="41" t="s">
        <v>1321</v>
      </c>
      <c r="AG150" s="41" t="s">
        <v>1338</v>
      </c>
      <c r="AH150" s="41" t="s">
        <v>1323</v>
      </c>
      <c r="AI150" s="41">
        <v>250000000</v>
      </c>
      <c r="AJ150" s="755"/>
      <c r="AK150" s="755"/>
      <c r="AL150" s="755"/>
      <c r="AM150" s="393"/>
      <c r="AN150" s="41" t="s">
        <v>1293</v>
      </c>
      <c r="AO150" s="41" t="s">
        <v>1339</v>
      </c>
      <c r="AP150" s="828"/>
      <c r="AQ150" s="852"/>
      <c r="AR150" s="828"/>
      <c r="AS150" s="749"/>
      <c r="AT150" s="718"/>
      <c r="AU150" s="749"/>
      <c r="AV150" s="718"/>
      <c r="AW150" s="749"/>
      <c r="AX150" s="718"/>
      <c r="AY150" s="721"/>
      <c r="AZ150" s="718"/>
      <c r="BA150" s="721"/>
      <c r="BB150" s="376"/>
      <c r="BC150" s="376"/>
      <c r="BD150" s="376"/>
      <c r="BE150" s="376"/>
      <c r="BF150" s="54" t="s">
        <v>1340</v>
      </c>
      <c r="BG150" s="724" t="s">
        <v>1341</v>
      </c>
      <c r="BH150" s="711" t="s">
        <v>1800</v>
      </c>
    </row>
    <row r="151" spans="1:60" ht="80.099999999999994" customHeight="1">
      <c r="A151" s="41" t="s">
        <v>218</v>
      </c>
      <c r="B151" s="29" t="s">
        <v>336</v>
      </c>
      <c r="C151" s="41" t="s">
        <v>277</v>
      </c>
      <c r="D151" s="41" t="s">
        <v>346</v>
      </c>
      <c r="E151" s="67" t="s">
        <v>1309</v>
      </c>
      <c r="F151" s="47">
        <v>2024130010245</v>
      </c>
      <c r="G151" s="41" t="s">
        <v>1310</v>
      </c>
      <c r="H151" s="41" t="s">
        <v>1311</v>
      </c>
      <c r="I151" s="41" t="s">
        <v>1327</v>
      </c>
      <c r="J151" s="89"/>
      <c r="K151" s="41" t="s">
        <v>1342</v>
      </c>
      <c r="L151" s="41" t="s">
        <v>644</v>
      </c>
      <c r="M151" s="41" t="s">
        <v>1314</v>
      </c>
      <c r="N151" s="49">
        <v>1</v>
      </c>
      <c r="O151" s="421">
        <v>1</v>
      </c>
      <c r="P151" s="428">
        <v>1</v>
      </c>
      <c r="Q151" s="553">
        <v>1</v>
      </c>
      <c r="R151" s="428"/>
      <c r="S151" s="440">
        <f t="shared" si="4"/>
        <v>3</v>
      </c>
      <c r="T151" s="190">
        <v>1</v>
      </c>
      <c r="U151" s="110" t="s">
        <v>1187</v>
      </c>
      <c r="V151" s="110" t="s">
        <v>1165</v>
      </c>
      <c r="W151" s="49">
        <v>300</v>
      </c>
      <c r="X151" s="49" t="s">
        <v>1166</v>
      </c>
      <c r="Y151" s="49" t="s">
        <v>721</v>
      </c>
      <c r="Z151" s="41" t="s">
        <v>1317</v>
      </c>
      <c r="AA151" s="41" t="s">
        <v>1318</v>
      </c>
      <c r="AB151" s="41" t="s">
        <v>1319</v>
      </c>
      <c r="AC151" s="41" t="s">
        <v>1343</v>
      </c>
      <c r="AD151" s="41" t="s">
        <v>1179</v>
      </c>
      <c r="AE151" s="41" t="s">
        <v>1179</v>
      </c>
      <c r="AF151" s="41" t="s">
        <v>1179</v>
      </c>
      <c r="AG151" s="41" t="s">
        <v>1179</v>
      </c>
      <c r="AH151" s="41" t="s">
        <v>1179</v>
      </c>
      <c r="AI151" s="41"/>
      <c r="AJ151" s="755"/>
      <c r="AK151" s="755"/>
      <c r="AL151" s="755"/>
      <c r="AM151" s="393"/>
      <c r="AN151" s="41"/>
      <c r="AO151" s="41"/>
      <c r="AP151" s="828"/>
      <c r="AQ151" s="852"/>
      <c r="AR151" s="828"/>
      <c r="AS151" s="749"/>
      <c r="AT151" s="718"/>
      <c r="AU151" s="749"/>
      <c r="AV151" s="718"/>
      <c r="AW151" s="749"/>
      <c r="AX151" s="718"/>
      <c r="AY151" s="721"/>
      <c r="AZ151" s="718"/>
      <c r="BA151" s="721"/>
      <c r="BB151" s="376"/>
      <c r="BC151" s="376"/>
      <c r="BD151" s="376"/>
      <c r="BE151" s="376"/>
      <c r="BF151" s="54" t="s">
        <v>1344</v>
      </c>
      <c r="BG151" s="725"/>
      <c r="BH151" s="712"/>
    </row>
    <row r="152" spans="1:60" ht="80.099999999999994" customHeight="1">
      <c r="A152" s="41" t="s">
        <v>218</v>
      </c>
      <c r="B152" s="29" t="s">
        <v>336</v>
      </c>
      <c r="C152" s="41" t="s">
        <v>277</v>
      </c>
      <c r="D152" s="41" t="s">
        <v>346</v>
      </c>
      <c r="E152" s="67" t="s">
        <v>1309</v>
      </c>
      <c r="F152" s="47">
        <v>2024130010245</v>
      </c>
      <c r="G152" s="41" t="s">
        <v>1310</v>
      </c>
      <c r="H152" s="41" t="s">
        <v>1311</v>
      </c>
      <c r="I152" s="41" t="s">
        <v>1327</v>
      </c>
      <c r="J152" s="89"/>
      <c r="K152" s="41" t="s">
        <v>1345</v>
      </c>
      <c r="L152" s="41" t="s">
        <v>644</v>
      </c>
      <c r="M152" s="41" t="s">
        <v>1314</v>
      </c>
      <c r="N152" s="49">
        <v>1</v>
      </c>
      <c r="O152" s="421">
        <v>0</v>
      </c>
      <c r="P152" s="428">
        <v>1</v>
      </c>
      <c r="Q152" s="553">
        <v>1</v>
      </c>
      <c r="R152" s="428"/>
      <c r="S152" s="440">
        <f t="shared" si="4"/>
        <v>2</v>
      </c>
      <c r="T152" s="190">
        <v>1</v>
      </c>
      <c r="U152" s="110" t="s">
        <v>1187</v>
      </c>
      <c r="V152" s="110" t="s">
        <v>1165</v>
      </c>
      <c r="W152" s="49">
        <v>300</v>
      </c>
      <c r="X152" s="49" t="s">
        <v>1166</v>
      </c>
      <c r="Y152" s="49" t="s">
        <v>721</v>
      </c>
      <c r="Z152" s="41" t="s">
        <v>1317</v>
      </c>
      <c r="AA152" s="41" t="s">
        <v>1318</v>
      </c>
      <c r="AB152" s="41" t="s">
        <v>1319</v>
      </c>
      <c r="AC152" s="41" t="s">
        <v>1343</v>
      </c>
      <c r="AD152" s="41" t="s">
        <v>1179</v>
      </c>
      <c r="AE152" s="41" t="s">
        <v>1179</v>
      </c>
      <c r="AF152" s="41" t="s">
        <v>1179</v>
      </c>
      <c r="AG152" s="41" t="s">
        <v>1179</v>
      </c>
      <c r="AH152" s="41" t="s">
        <v>1179</v>
      </c>
      <c r="AI152" s="41"/>
      <c r="AJ152" s="755"/>
      <c r="AK152" s="755"/>
      <c r="AL152" s="755"/>
      <c r="AM152" s="393"/>
      <c r="AN152" s="41"/>
      <c r="AO152" s="41"/>
      <c r="AP152" s="828"/>
      <c r="AQ152" s="852"/>
      <c r="AR152" s="828"/>
      <c r="AS152" s="749"/>
      <c r="AT152" s="718"/>
      <c r="AU152" s="749"/>
      <c r="AV152" s="718"/>
      <c r="AW152" s="749"/>
      <c r="AX152" s="718"/>
      <c r="AY152" s="721"/>
      <c r="AZ152" s="718"/>
      <c r="BA152" s="721"/>
      <c r="BB152" s="376"/>
      <c r="BC152" s="376"/>
      <c r="BD152" s="376"/>
      <c r="BE152" s="376"/>
      <c r="BF152" s="54" t="s">
        <v>1346</v>
      </c>
      <c r="BG152" s="275" t="s">
        <v>1346</v>
      </c>
      <c r="BH152" s="593" t="s">
        <v>1346</v>
      </c>
    </row>
    <row r="153" spans="1:60" ht="80.099999999999994" customHeight="1">
      <c r="A153" s="41" t="s">
        <v>218</v>
      </c>
      <c r="B153" s="29" t="s">
        <v>336</v>
      </c>
      <c r="C153" s="41" t="s">
        <v>277</v>
      </c>
      <c r="D153" s="41" t="s">
        <v>346</v>
      </c>
      <c r="E153" s="67" t="s">
        <v>1309</v>
      </c>
      <c r="F153" s="47">
        <v>2024130010245</v>
      </c>
      <c r="G153" s="41" t="s">
        <v>1310</v>
      </c>
      <c r="H153" s="41" t="s">
        <v>1311</v>
      </c>
      <c r="I153" s="41" t="s">
        <v>1327</v>
      </c>
      <c r="J153" s="89"/>
      <c r="K153" s="41" t="s">
        <v>1347</v>
      </c>
      <c r="L153" s="41" t="s">
        <v>644</v>
      </c>
      <c r="M153" s="41" t="s">
        <v>1314</v>
      </c>
      <c r="N153" s="49">
        <v>1</v>
      </c>
      <c r="O153" s="421">
        <v>0</v>
      </c>
      <c r="P153" s="428">
        <v>0</v>
      </c>
      <c r="Q153" s="553">
        <v>0</v>
      </c>
      <c r="R153" s="428"/>
      <c r="S153" s="440">
        <f t="shared" si="4"/>
        <v>0</v>
      </c>
      <c r="T153" s="190">
        <f t="shared" si="5"/>
        <v>0</v>
      </c>
      <c r="U153" s="146" t="s">
        <v>1330</v>
      </c>
      <c r="V153" s="110" t="s">
        <v>1165</v>
      </c>
      <c r="W153" s="49">
        <v>240</v>
      </c>
      <c r="X153" s="49" t="s">
        <v>1166</v>
      </c>
      <c r="Y153" s="49" t="s">
        <v>721</v>
      </c>
      <c r="Z153" s="41" t="s">
        <v>1317</v>
      </c>
      <c r="AA153" s="41" t="s">
        <v>1318</v>
      </c>
      <c r="AB153" s="41" t="s">
        <v>1319</v>
      </c>
      <c r="AC153" s="41" t="s">
        <v>1170</v>
      </c>
      <c r="AD153" s="41" t="s">
        <v>1320</v>
      </c>
      <c r="AE153" s="41" t="s">
        <v>1179</v>
      </c>
      <c r="AF153" s="41" t="s">
        <v>1179</v>
      </c>
      <c r="AG153" s="41" t="s">
        <v>1179</v>
      </c>
      <c r="AH153" s="41" t="s">
        <v>1179</v>
      </c>
      <c r="AI153" s="41"/>
      <c r="AJ153" s="755"/>
      <c r="AK153" s="755"/>
      <c r="AL153" s="755"/>
      <c r="AM153" s="393"/>
      <c r="AN153" s="41"/>
      <c r="AO153" s="41"/>
      <c r="AP153" s="828"/>
      <c r="AQ153" s="852"/>
      <c r="AR153" s="828"/>
      <c r="AS153" s="749"/>
      <c r="AT153" s="718"/>
      <c r="AU153" s="749"/>
      <c r="AV153" s="718"/>
      <c r="AW153" s="749"/>
      <c r="AX153" s="718"/>
      <c r="AY153" s="721"/>
      <c r="AZ153" s="718"/>
      <c r="BA153" s="721"/>
      <c r="BB153" s="376"/>
      <c r="BC153" s="376"/>
      <c r="BD153" s="376"/>
      <c r="BE153" s="376"/>
      <c r="BF153" s="41"/>
      <c r="BG153" s="724" t="s">
        <v>1341</v>
      </c>
      <c r="BH153" s="711" t="s">
        <v>1800</v>
      </c>
    </row>
    <row r="154" spans="1:60" ht="80.099999999999994" customHeight="1">
      <c r="A154" s="41" t="s">
        <v>218</v>
      </c>
      <c r="B154" s="29" t="s">
        <v>336</v>
      </c>
      <c r="C154" s="41" t="s">
        <v>347</v>
      </c>
      <c r="D154" s="41" t="s">
        <v>349</v>
      </c>
      <c r="E154" s="67" t="s">
        <v>1309</v>
      </c>
      <c r="F154" s="47">
        <v>2024130010245</v>
      </c>
      <c r="G154" s="41" t="s">
        <v>1310</v>
      </c>
      <c r="H154" s="41" t="s">
        <v>1311</v>
      </c>
      <c r="I154" s="41" t="s">
        <v>1348</v>
      </c>
      <c r="J154" s="89">
        <v>0.3</v>
      </c>
      <c r="K154" s="41" t="s">
        <v>1349</v>
      </c>
      <c r="L154" s="41" t="s">
        <v>644</v>
      </c>
      <c r="M154" s="41" t="s">
        <v>376</v>
      </c>
      <c r="N154" s="49">
        <v>1</v>
      </c>
      <c r="O154" s="421">
        <v>0</v>
      </c>
      <c r="P154" s="428">
        <v>0</v>
      </c>
      <c r="Q154" s="553">
        <v>0</v>
      </c>
      <c r="R154" s="428"/>
      <c r="S154" s="440">
        <f t="shared" si="4"/>
        <v>0</v>
      </c>
      <c r="T154" s="190">
        <f t="shared" si="5"/>
        <v>0</v>
      </c>
      <c r="U154" s="146" t="s">
        <v>1330</v>
      </c>
      <c r="V154" s="110" t="s">
        <v>1165</v>
      </c>
      <c r="W154" s="49">
        <v>240</v>
      </c>
      <c r="X154" s="49" t="s">
        <v>1166</v>
      </c>
      <c r="Y154" s="49" t="s">
        <v>721</v>
      </c>
      <c r="Z154" s="41" t="s">
        <v>1317</v>
      </c>
      <c r="AA154" s="41" t="s">
        <v>1318</v>
      </c>
      <c r="AB154" s="41" t="s">
        <v>1319</v>
      </c>
      <c r="AC154" s="41" t="s">
        <v>1170</v>
      </c>
      <c r="AD154" s="41" t="s">
        <v>1320</v>
      </c>
      <c r="AE154" s="41">
        <v>47900000</v>
      </c>
      <c r="AF154" s="41" t="s">
        <v>1321</v>
      </c>
      <c r="AG154" s="41" t="s">
        <v>1322</v>
      </c>
      <c r="AH154" s="41" t="s">
        <v>1323</v>
      </c>
      <c r="AI154" s="41">
        <v>47900000</v>
      </c>
      <c r="AJ154" s="755"/>
      <c r="AK154" s="755"/>
      <c r="AL154" s="755"/>
      <c r="AM154" s="393"/>
      <c r="AN154" s="41" t="s">
        <v>927</v>
      </c>
      <c r="AO154" s="41" t="s">
        <v>1324</v>
      </c>
      <c r="AP154" s="828"/>
      <c r="AQ154" s="852"/>
      <c r="AR154" s="828"/>
      <c r="AS154" s="749"/>
      <c r="AT154" s="718"/>
      <c r="AU154" s="749"/>
      <c r="AV154" s="718"/>
      <c r="AW154" s="749"/>
      <c r="AX154" s="718"/>
      <c r="AY154" s="721"/>
      <c r="AZ154" s="718"/>
      <c r="BA154" s="721"/>
      <c r="BB154" s="376"/>
      <c r="BC154" s="376"/>
      <c r="BD154" s="376"/>
      <c r="BE154" s="376"/>
      <c r="BF154" s="41"/>
      <c r="BG154" s="725"/>
      <c r="BH154" s="712"/>
    </row>
    <row r="155" spans="1:60" ht="80.099999999999994" customHeight="1">
      <c r="A155" s="41" t="s">
        <v>218</v>
      </c>
      <c r="B155" s="29" t="s">
        <v>336</v>
      </c>
      <c r="C155" s="41" t="s">
        <v>347</v>
      </c>
      <c r="D155" s="41" t="s">
        <v>349</v>
      </c>
      <c r="E155" s="67" t="s">
        <v>1309</v>
      </c>
      <c r="F155" s="47">
        <v>2024130010245</v>
      </c>
      <c r="G155" s="41" t="s">
        <v>1310</v>
      </c>
      <c r="H155" s="41" t="s">
        <v>1311</v>
      </c>
      <c r="I155" s="41" t="s">
        <v>1348</v>
      </c>
      <c r="J155" s="89"/>
      <c r="K155" s="41" t="s">
        <v>1350</v>
      </c>
      <c r="L155" s="41" t="s">
        <v>644</v>
      </c>
      <c r="M155" s="41" t="s">
        <v>376</v>
      </c>
      <c r="N155" s="49">
        <v>3</v>
      </c>
      <c r="O155" s="421">
        <v>0</v>
      </c>
      <c r="P155" s="428">
        <v>9</v>
      </c>
      <c r="Q155" s="553">
        <v>19</v>
      </c>
      <c r="R155" s="428"/>
      <c r="S155" s="440">
        <f t="shared" si="4"/>
        <v>28</v>
      </c>
      <c r="T155" s="190">
        <v>1</v>
      </c>
      <c r="U155" s="110" t="s">
        <v>1187</v>
      </c>
      <c r="V155" s="110" t="s">
        <v>1165</v>
      </c>
      <c r="W155" s="49">
        <v>300</v>
      </c>
      <c r="X155" s="49" t="s">
        <v>1166</v>
      </c>
      <c r="Y155" s="49" t="s">
        <v>721</v>
      </c>
      <c r="Z155" s="41" t="s">
        <v>1317</v>
      </c>
      <c r="AA155" s="41" t="s">
        <v>1318</v>
      </c>
      <c r="AB155" s="41" t="s">
        <v>1319</v>
      </c>
      <c r="AC155" s="41" t="s">
        <v>1170</v>
      </c>
      <c r="AD155" s="41" t="s">
        <v>1320</v>
      </c>
      <c r="AE155" s="41">
        <v>70950000</v>
      </c>
      <c r="AF155" s="41" t="s">
        <v>1321</v>
      </c>
      <c r="AG155" s="41" t="s">
        <v>1322</v>
      </c>
      <c r="AH155" s="41" t="s">
        <v>1323</v>
      </c>
      <c r="AI155" s="41">
        <v>70950000</v>
      </c>
      <c r="AJ155" s="755"/>
      <c r="AK155" s="755"/>
      <c r="AL155" s="755"/>
      <c r="AM155" s="393"/>
      <c r="AN155" s="41" t="s">
        <v>927</v>
      </c>
      <c r="AO155" s="41" t="s">
        <v>1324</v>
      </c>
      <c r="AP155" s="828"/>
      <c r="AQ155" s="852"/>
      <c r="AR155" s="828"/>
      <c r="AS155" s="749"/>
      <c r="AT155" s="718"/>
      <c r="AU155" s="749"/>
      <c r="AV155" s="718"/>
      <c r="AW155" s="749"/>
      <c r="AX155" s="718"/>
      <c r="AY155" s="721"/>
      <c r="AZ155" s="718"/>
      <c r="BA155" s="721"/>
      <c r="BB155" s="376"/>
      <c r="BC155" s="376"/>
      <c r="BD155" s="376"/>
      <c r="BE155" s="376"/>
      <c r="BF155" s="54" t="s">
        <v>1351</v>
      </c>
      <c r="BG155" s="726" t="s">
        <v>1352</v>
      </c>
      <c r="BH155" s="713" t="s">
        <v>1801</v>
      </c>
    </row>
    <row r="156" spans="1:60" ht="80.099999999999994" customHeight="1">
      <c r="A156" s="41" t="s">
        <v>218</v>
      </c>
      <c r="B156" s="29" t="s">
        <v>336</v>
      </c>
      <c r="C156" s="41" t="s">
        <v>351</v>
      </c>
      <c r="D156" s="41" t="s">
        <v>1353</v>
      </c>
      <c r="E156" s="67" t="s">
        <v>1309</v>
      </c>
      <c r="F156" s="47">
        <v>2024130010245</v>
      </c>
      <c r="G156" s="41" t="s">
        <v>1310</v>
      </c>
      <c r="H156" s="41" t="s">
        <v>1311</v>
      </c>
      <c r="I156" s="41" t="s">
        <v>1348</v>
      </c>
      <c r="J156" s="89"/>
      <c r="K156" s="41" t="s">
        <v>1354</v>
      </c>
      <c r="L156" s="41" t="s">
        <v>644</v>
      </c>
      <c r="M156" s="41" t="s">
        <v>454</v>
      </c>
      <c r="N156" s="49">
        <v>3</v>
      </c>
      <c r="O156" s="421">
        <v>0</v>
      </c>
      <c r="P156" s="428">
        <v>0</v>
      </c>
      <c r="Q156" s="553">
        <v>0</v>
      </c>
      <c r="R156" s="428"/>
      <c r="S156" s="440">
        <f t="shared" si="4"/>
        <v>0</v>
      </c>
      <c r="T156" s="190">
        <f t="shared" si="5"/>
        <v>0</v>
      </c>
      <c r="U156" s="146" t="s">
        <v>1355</v>
      </c>
      <c r="V156" s="110" t="s">
        <v>1165</v>
      </c>
      <c r="W156" s="49">
        <v>210</v>
      </c>
      <c r="X156" s="49" t="s">
        <v>1166</v>
      </c>
      <c r="Y156" s="49" t="s">
        <v>721</v>
      </c>
      <c r="Z156" s="41" t="s">
        <v>1317</v>
      </c>
      <c r="AA156" s="41" t="s">
        <v>1318</v>
      </c>
      <c r="AB156" s="41" t="s">
        <v>1319</v>
      </c>
      <c r="AC156" s="41" t="s">
        <v>1170</v>
      </c>
      <c r="AD156" s="41" t="s">
        <v>1320</v>
      </c>
      <c r="AE156" s="41">
        <v>230000000</v>
      </c>
      <c r="AF156" s="41" t="s">
        <v>1321</v>
      </c>
      <c r="AG156" s="41" t="s">
        <v>1338</v>
      </c>
      <c r="AH156" s="41" t="s">
        <v>1323</v>
      </c>
      <c r="AI156" s="41">
        <v>230000000</v>
      </c>
      <c r="AJ156" s="755"/>
      <c r="AK156" s="755"/>
      <c r="AL156" s="755"/>
      <c r="AM156" s="393"/>
      <c r="AN156" s="41" t="s">
        <v>1293</v>
      </c>
      <c r="AO156" s="41" t="s">
        <v>1339</v>
      </c>
      <c r="AP156" s="828"/>
      <c r="AQ156" s="852"/>
      <c r="AR156" s="828"/>
      <c r="AS156" s="749"/>
      <c r="AT156" s="718"/>
      <c r="AU156" s="749"/>
      <c r="AV156" s="718"/>
      <c r="AW156" s="749"/>
      <c r="AX156" s="718"/>
      <c r="AY156" s="721"/>
      <c r="AZ156" s="718"/>
      <c r="BA156" s="721"/>
      <c r="BB156" s="376"/>
      <c r="BC156" s="376"/>
      <c r="BD156" s="376"/>
      <c r="BE156" s="376"/>
      <c r="BF156" s="41"/>
      <c r="BG156" s="726"/>
      <c r="BH156" s="709"/>
    </row>
    <row r="157" spans="1:60" ht="80.099999999999994" customHeight="1">
      <c r="A157" s="41" t="s">
        <v>218</v>
      </c>
      <c r="B157" s="29" t="s">
        <v>336</v>
      </c>
      <c r="C157" s="41" t="s">
        <v>351</v>
      </c>
      <c r="D157" s="41" t="s">
        <v>1353</v>
      </c>
      <c r="E157" s="67" t="s">
        <v>1309</v>
      </c>
      <c r="F157" s="47">
        <v>2024130010245</v>
      </c>
      <c r="G157" s="41" t="s">
        <v>1310</v>
      </c>
      <c r="H157" s="41" t="s">
        <v>1311</v>
      </c>
      <c r="I157" s="41" t="s">
        <v>1348</v>
      </c>
      <c r="J157" s="89"/>
      <c r="K157" s="41" t="s">
        <v>1356</v>
      </c>
      <c r="L157" s="41" t="s">
        <v>644</v>
      </c>
      <c r="M157" s="41" t="s">
        <v>454</v>
      </c>
      <c r="N157" s="49">
        <v>3</v>
      </c>
      <c r="O157" s="421">
        <v>0</v>
      </c>
      <c r="P157" s="428">
        <v>9</v>
      </c>
      <c r="Q157" s="553">
        <v>0</v>
      </c>
      <c r="R157" s="428"/>
      <c r="S157" s="440">
        <f t="shared" si="4"/>
        <v>9</v>
      </c>
      <c r="T157" s="190">
        <v>1</v>
      </c>
      <c r="U157" s="146" t="s">
        <v>1355</v>
      </c>
      <c r="V157" s="110" t="s">
        <v>1165</v>
      </c>
      <c r="W157" s="49">
        <v>210</v>
      </c>
      <c r="X157" s="49" t="s">
        <v>1166</v>
      </c>
      <c r="Y157" s="49" t="s">
        <v>721</v>
      </c>
      <c r="Z157" s="41" t="s">
        <v>1317</v>
      </c>
      <c r="AA157" s="41" t="s">
        <v>1318</v>
      </c>
      <c r="AB157" s="41" t="s">
        <v>1319</v>
      </c>
      <c r="AC157" s="41" t="s">
        <v>1170</v>
      </c>
      <c r="AD157" s="41" t="s">
        <v>1320</v>
      </c>
      <c r="AE157" s="41">
        <v>40000000</v>
      </c>
      <c r="AF157" s="41" t="s">
        <v>1321</v>
      </c>
      <c r="AG157" s="41" t="s">
        <v>1322</v>
      </c>
      <c r="AH157" s="41" t="s">
        <v>1323</v>
      </c>
      <c r="AI157" s="41">
        <v>40000000</v>
      </c>
      <c r="AJ157" s="756"/>
      <c r="AK157" s="756"/>
      <c r="AL157" s="756"/>
      <c r="AM157" s="394"/>
      <c r="AN157" s="41" t="s">
        <v>927</v>
      </c>
      <c r="AO157" s="41" t="s">
        <v>1324</v>
      </c>
      <c r="AP157" s="829"/>
      <c r="AQ157" s="853"/>
      <c r="AR157" s="829"/>
      <c r="AS157" s="750"/>
      <c r="AT157" s="719"/>
      <c r="AU157" s="750"/>
      <c r="AV157" s="719"/>
      <c r="AW157" s="750"/>
      <c r="AX157" s="719"/>
      <c r="AY157" s="722"/>
      <c r="AZ157" s="719"/>
      <c r="BA157" s="722"/>
      <c r="BB157" s="377"/>
      <c r="BC157" s="377"/>
      <c r="BD157" s="377"/>
      <c r="BE157" s="377"/>
      <c r="BF157" s="41"/>
      <c r="BG157" s="727"/>
      <c r="BH157" s="710"/>
    </row>
    <row r="158" spans="1:60" ht="80.099999999999994" customHeight="1">
      <c r="A158" s="771"/>
      <c r="B158" s="772"/>
      <c r="C158" s="772"/>
      <c r="D158" s="773"/>
      <c r="E158" s="768" t="s">
        <v>1357</v>
      </c>
      <c r="F158" s="769"/>
      <c r="G158" s="769"/>
      <c r="H158" s="769"/>
      <c r="I158" s="769"/>
      <c r="J158" s="769"/>
      <c r="K158" s="769"/>
      <c r="L158" s="769"/>
      <c r="M158" s="769"/>
      <c r="N158" s="769"/>
      <c r="O158" s="770"/>
      <c r="P158" s="371"/>
      <c r="Q158" s="371"/>
      <c r="R158" s="371"/>
      <c r="S158" s="371"/>
      <c r="T158" s="442">
        <f>AVERAGE(T146:T157)</f>
        <v>0.58712121212121204</v>
      </c>
      <c r="U158" s="146"/>
      <c r="V158" s="110"/>
      <c r="W158" s="49"/>
      <c r="X158" s="49"/>
      <c r="Y158" s="49"/>
      <c r="Z158" s="41"/>
      <c r="AA158" s="41"/>
      <c r="AB158" s="41"/>
      <c r="AC158" s="41"/>
      <c r="AD158" s="41"/>
      <c r="AE158" s="41"/>
      <c r="AF158" s="41"/>
      <c r="AG158" s="41"/>
      <c r="AH158" s="41"/>
      <c r="AI158" s="41"/>
      <c r="AJ158" s="41"/>
      <c r="AK158" s="449"/>
      <c r="AL158" s="449"/>
      <c r="AM158" s="449"/>
      <c r="AN158" s="41"/>
      <c r="AO158" s="46"/>
      <c r="AP158" s="471">
        <f>+AP146</f>
        <v>174150000</v>
      </c>
      <c r="AQ158" s="508"/>
      <c r="AR158" s="509"/>
      <c r="AS158" s="521"/>
      <c r="AT158" s="487">
        <f>+AT146</f>
        <v>376951311</v>
      </c>
      <c r="AU158" s="521"/>
      <c r="AV158" s="521"/>
      <c r="AW158" s="521"/>
      <c r="AX158" s="203"/>
      <c r="AY158" s="203"/>
      <c r="AZ158" s="203"/>
      <c r="BA158" s="203"/>
      <c r="BB158" s="203"/>
      <c r="BC158" s="203"/>
      <c r="BD158" s="203"/>
      <c r="BE158" s="203"/>
      <c r="BF158" s="41"/>
      <c r="BG158" s="279"/>
      <c r="BH158" s="582"/>
    </row>
    <row r="159" spans="1:60" ht="80.099999999999994" customHeight="1">
      <c r="A159" s="41" t="s">
        <v>171</v>
      </c>
      <c r="B159" s="29" t="s">
        <v>357</v>
      </c>
      <c r="C159" s="41" t="s">
        <v>272</v>
      </c>
      <c r="D159" s="41" t="s">
        <v>359</v>
      </c>
      <c r="E159" s="68" t="s">
        <v>1358</v>
      </c>
      <c r="F159" s="77">
        <v>202400000005445</v>
      </c>
      <c r="G159" s="41" t="s">
        <v>1359</v>
      </c>
      <c r="H159" s="41" t="s">
        <v>1360</v>
      </c>
      <c r="I159" s="41" t="s">
        <v>1361</v>
      </c>
      <c r="J159" s="89">
        <v>1</v>
      </c>
      <c r="K159" s="41" t="s">
        <v>1362</v>
      </c>
      <c r="L159" s="41" t="s">
        <v>644</v>
      </c>
      <c r="M159" s="29" t="s">
        <v>382</v>
      </c>
      <c r="N159" s="49">
        <v>1</v>
      </c>
      <c r="O159" s="119">
        <v>0</v>
      </c>
      <c r="P159" s="427">
        <v>0</v>
      </c>
      <c r="Q159" s="556">
        <v>1</v>
      </c>
      <c r="R159" s="427"/>
      <c r="S159" s="440">
        <f t="shared" si="4"/>
        <v>1</v>
      </c>
      <c r="T159" s="190">
        <f t="shared" si="5"/>
        <v>1</v>
      </c>
      <c r="U159" s="146" t="s">
        <v>1355</v>
      </c>
      <c r="V159" s="110" t="s">
        <v>1165</v>
      </c>
      <c r="W159" s="49">
        <v>210</v>
      </c>
      <c r="X159" s="49" t="s">
        <v>1166</v>
      </c>
      <c r="Y159" s="49" t="s">
        <v>981</v>
      </c>
      <c r="Z159" s="41" t="s">
        <v>1288</v>
      </c>
      <c r="AA159" s="43" t="s">
        <v>1363</v>
      </c>
      <c r="AB159" s="43" t="s">
        <v>1364</v>
      </c>
      <c r="AC159" s="49" t="s">
        <v>1170</v>
      </c>
      <c r="AD159" s="43" t="s">
        <v>1365</v>
      </c>
      <c r="AE159" s="49">
        <v>87000000</v>
      </c>
      <c r="AF159" s="41" t="s">
        <v>1321</v>
      </c>
      <c r="AG159" s="41" t="s">
        <v>1322</v>
      </c>
      <c r="AH159" s="49" t="s">
        <v>1292</v>
      </c>
      <c r="AI159" s="49">
        <v>87000000</v>
      </c>
      <c r="AJ159" s="857">
        <v>174000000</v>
      </c>
      <c r="AK159" s="857">
        <v>174000000</v>
      </c>
      <c r="AL159" s="857">
        <v>174000000</v>
      </c>
      <c r="AM159" s="457"/>
      <c r="AN159" s="41" t="s">
        <v>927</v>
      </c>
      <c r="AO159" s="46" t="s">
        <v>1366</v>
      </c>
      <c r="AP159" s="736">
        <v>0</v>
      </c>
      <c r="AQ159" s="851">
        <f>AP159/AJ159</f>
        <v>0</v>
      </c>
      <c r="AR159" s="736">
        <v>0</v>
      </c>
      <c r="AS159" s="851">
        <f>AR159/AK159</f>
        <v>0</v>
      </c>
      <c r="AT159" s="854">
        <v>0</v>
      </c>
      <c r="AU159" s="851">
        <f>AT159/AK159</f>
        <v>0</v>
      </c>
      <c r="AV159" s="854">
        <v>0</v>
      </c>
      <c r="AW159" s="851">
        <f>AV159/AK159</f>
        <v>0</v>
      </c>
      <c r="AX159" s="854">
        <v>174000000</v>
      </c>
      <c r="AY159" s="715">
        <f>AX159/AL159</f>
        <v>1</v>
      </c>
      <c r="AZ159" s="854">
        <v>0</v>
      </c>
      <c r="BA159" s="715">
        <v>0</v>
      </c>
      <c r="BB159" s="381"/>
      <c r="BC159" s="381"/>
      <c r="BD159" s="381"/>
      <c r="BE159" s="381"/>
      <c r="BF159" s="54" t="s">
        <v>1367</v>
      </c>
      <c r="BG159" s="730" t="s">
        <v>1368</v>
      </c>
      <c r="BH159" s="587" t="s">
        <v>1802</v>
      </c>
    </row>
    <row r="160" spans="1:60" ht="80.099999999999994" customHeight="1">
      <c r="A160" s="41" t="s">
        <v>171</v>
      </c>
      <c r="B160" s="29" t="s">
        <v>357</v>
      </c>
      <c r="C160" s="41" t="s">
        <v>272</v>
      </c>
      <c r="D160" s="41" t="s">
        <v>359</v>
      </c>
      <c r="E160" s="68" t="s">
        <v>1358</v>
      </c>
      <c r="F160" s="77">
        <v>202400000005445</v>
      </c>
      <c r="G160" s="41" t="s">
        <v>1359</v>
      </c>
      <c r="H160" s="41" t="s">
        <v>1360</v>
      </c>
      <c r="I160" s="41" t="s">
        <v>1361</v>
      </c>
      <c r="J160" s="89"/>
      <c r="K160" s="41" t="s">
        <v>1369</v>
      </c>
      <c r="L160" s="41" t="s">
        <v>644</v>
      </c>
      <c r="M160" s="29" t="s">
        <v>382</v>
      </c>
      <c r="N160" s="49" t="s">
        <v>387</v>
      </c>
      <c r="O160" s="119" t="s">
        <v>387</v>
      </c>
      <c r="P160" s="428" t="s">
        <v>387</v>
      </c>
      <c r="Q160" s="553">
        <v>0</v>
      </c>
      <c r="R160" s="428"/>
      <c r="S160" s="440" t="s">
        <v>387</v>
      </c>
      <c r="T160" s="119" t="s">
        <v>387</v>
      </c>
      <c r="U160" s="49" t="s">
        <v>387</v>
      </c>
      <c r="V160" s="49" t="s">
        <v>387</v>
      </c>
      <c r="W160" s="49" t="s">
        <v>387</v>
      </c>
      <c r="X160" s="49" t="s">
        <v>387</v>
      </c>
      <c r="Y160" s="49" t="s">
        <v>387</v>
      </c>
      <c r="Z160" s="41" t="s">
        <v>1288</v>
      </c>
      <c r="AA160" s="49" t="s">
        <v>387</v>
      </c>
      <c r="AB160" s="49" t="s">
        <v>387</v>
      </c>
      <c r="AC160" s="49" t="s">
        <v>387</v>
      </c>
      <c r="AD160" s="49" t="s">
        <v>387</v>
      </c>
      <c r="AE160" s="49" t="s">
        <v>1179</v>
      </c>
      <c r="AF160" s="49" t="s">
        <v>1179</v>
      </c>
      <c r="AG160" s="49" t="s">
        <v>1179</v>
      </c>
      <c r="AH160" s="49" t="s">
        <v>1179</v>
      </c>
      <c r="AI160" s="49" t="s">
        <v>1179</v>
      </c>
      <c r="AJ160" s="858"/>
      <c r="AK160" s="858"/>
      <c r="AL160" s="858"/>
      <c r="AM160" s="453"/>
      <c r="AN160" s="42"/>
      <c r="AO160" s="43"/>
      <c r="AP160" s="737"/>
      <c r="AQ160" s="852"/>
      <c r="AR160" s="737"/>
      <c r="AS160" s="852"/>
      <c r="AT160" s="855"/>
      <c r="AU160" s="852"/>
      <c r="AV160" s="855"/>
      <c r="AW160" s="852"/>
      <c r="AX160" s="855"/>
      <c r="AY160" s="716"/>
      <c r="AZ160" s="855"/>
      <c r="BA160" s="716"/>
      <c r="BB160" s="382"/>
      <c r="BC160" s="382"/>
      <c r="BD160" s="382"/>
      <c r="BE160" s="382"/>
      <c r="BF160" s="49"/>
      <c r="BG160" s="726"/>
      <c r="BH160" s="587" t="s">
        <v>1803</v>
      </c>
    </row>
    <row r="161" spans="1:60" ht="80.099999999999994" customHeight="1">
      <c r="A161" s="41" t="s">
        <v>171</v>
      </c>
      <c r="B161" s="29" t="s">
        <v>357</v>
      </c>
      <c r="C161" s="41" t="s">
        <v>277</v>
      </c>
      <c r="D161" s="41" t="s">
        <v>362</v>
      </c>
      <c r="E161" s="68" t="s">
        <v>1358</v>
      </c>
      <c r="F161" s="77">
        <v>202400000005445</v>
      </c>
      <c r="G161" s="41" t="s">
        <v>1359</v>
      </c>
      <c r="H161" s="41" t="s">
        <v>1360</v>
      </c>
      <c r="I161" s="41" t="s">
        <v>1361</v>
      </c>
      <c r="J161" s="89"/>
      <c r="K161" s="41" t="s">
        <v>1370</v>
      </c>
      <c r="L161" s="41" t="s">
        <v>644</v>
      </c>
      <c r="M161" s="41" t="s">
        <v>1371</v>
      </c>
      <c r="N161" s="49">
        <v>1</v>
      </c>
      <c r="O161" s="119">
        <v>0</v>
      </c>
      <c r="P161" s="428">
        <v>0</v>
      </c>
      <c r="Q161" s="553">
        <v>0</v>
      </c>
      <c r="R161" s="428"/>
      <c r="S161" s="440">
        <f t="shared" si="4"/>
        <v>0</v>
      </c>
      <c r="T161" s="190">
        <f t="shared" si="5"/>
        <v>0</v>
      </c>
      <c r="U161" s="146" t="s">
        <v>1355</v>
      </c>
      <c r="V161" s="110" t="s">
        <v>1165</v>
      </c>
      <c r="W161" s="49">
        <v>210</v>
      </c>
      <c r="X161" s="49" t="s">
        <v>1166</v>
      </c>
      <c r="Y161" s="49" t="s">
        <v>981</v>
      </c>
      <c r="Z161" s="41" t="s">
        <v>1288</v>
      </c>
      <c r="AA161" s="43" t="s">
        <v>1372</v>
      </c>
      <c r="AB161" s="43" t="s">
        <v>1373</v>
      </c>
      <c r="AC161" s="49" t="s">
        <v>1170</v>
      </c>
      <c r="AD161" s="43" t="s">
        <v>1365</v>
      </c>
      <c r="AE161" s="49">
        <v>87000000</v>
      </c>
      <c r="AF161" s="41" t="s">
        <v>1321</v>
      </c>
      <c r="AG161" s="41" t="s">
        <v>1322</v>
      </c>
      <c r="AH161" s="49" t="s">
        <v>1292</v>
      </c>
      <c r="AI161" s="49">
        <v>87000000</v>
      </c>
      <c r="AJ161" s="858"/>
      <c r="AK161" s="858"/>
      <c r="AL161" s="858"/>
      <c r="AM161" s="453"/>
      <c r="AN161" s="41" t="s">
        <v>927</v>
      </c>
      <c r="AO161" s="46" t="s">
        <v>1366</v>
      </c>
      <c r="AP161" s="737"/>
      <c r="AQ161" s="852"/>
      <c r="AR161" s="737"/>
      <c r="AS161" s="852"/>
      <c r="AT161" s="855"/>
      <c r="AU161" s="852"/>
      <c r="AV161" s="855"/>
      <c r="AW161" s="852"/>
      <c r="AX161" s="855"/>
      <c r="AY161" s="716"/>
      <c r="AZ161" s="855"/>
      <c r="BA161" s="716"/>
      <c r="BB161" s="382"/>
      <c r="BC161" s="382"/>
      <c r="BD161" s="382"/>
      <c r="BE161" s="382"/>
      <c r="BF161" s="54" t="s">
        <v>1367</v>
      </c>
      <c r="BG161" s="726"/>
      <c r="BH161" s="587" t="s">
        <v>1804</v>
      </c>
    </row>
    <row r="162" spans="1:60" ht="80.099999999999994" customHeight="1">
      <c r="A162" s="41" t="s">
        <v>171</v>
      </c>
      <c r="B162" s="29" t="s">
        <v>357</v>
      </c>
      <c r="C162" s="41" t="s">
        <v>277</v>
      </c>
      <c r="D162" s="41" t="s">
        <v>362</v>
      </c>
      <c r="E162" s="68" t="s">
        <v>1358</v>
      </c>
      <c r="F162" s="77">
        <v>202400000005445</v>
      </c>
      <c r="G162" s="41" t="s">
        <v>1359</v>
      </c>
      <c r="H162" s="41" t="s">
        <v>1360</v>
      </c>
      <c r="I162" s="41" t="s">
        <v>1361</v>
      </c>
      <c r="J162" s="89"/>
      <c r="K162" s="41" t="s">
        <v>1374</v>
      </c>
      <c r="L162" s="41" t="s">
        <v>644</v>
      </c>
      <c r="M162" s="41" t="s">
        <v>1371</v>
      </c>
      <c r="N162" s="49" t="s">
        <v>387</v>
      </c>
      <c r="O162" s="119" t="s">
        <v>387</v>
      </c>
      <c r="P162" s="428" t="s">
        <v>387</v>
      </c>
      <c r="Q162" s="553">
        <v>250</v>
      </c>
      <c r="R162" s="428"/>
      <c r="S162" s="440" t="s">
        <v>387</v>
      </c>
      <c r="T162" s="119" t="s">
        <v>387</v>
      </c>
      <c r="U162" s="49" t="s">
        <v>387</v>
      </c>
      <c r="V162" s="49" t="s">
        <v>387</v>
      </c>
      <c r="W162" s="49" t="s">
        <v>387</v>
      </c>
      <c r="X162" s="49" t="s">
        <v>387</v>
      </c>
      <c r="Y162" s="49" t="s">
        <v>387</v>
      </c>
      <c r="Z162" s="41" t="s">
        <v>1288</v>
      </c>
      <c r="AA162" s="49" t="s">
        <v>387</v>
      </c>
      <c r="AB162" s="49" t="s">
        <v>387</v>
      </c>
      <c r="AC162" s="49" t="s">
        <v>387</v>
      </c>
      <c r="AD162" s="49" t="s">
        <v>387</v>
      </c>
      <c r="AE162" s="49" t="s">
        <v>1179</v>
      </c>
      <c r="AF162" s="49" t="s">
        <v>1179</v>
      </c>
      <c r="AG162" s="49" t="s">
        <v>1179</v>
      </c>
      <c r="AH162" s="49" t="s">
        <v>1179</v>
      </c>
      <c r="AI162" s="49" t="s">
        <v>1179</v>
      </c>
      <c r="AJ162" s="858"/>
      <c r="AK162" s="858"/>
      <c r="AL162" s="858"/>
      <c r="AM162" s="453"/>
      <c r="AN162" s="42"/>
      <c r="AO162" s="42"/>
      <c r="AP162" s="737"/>
      <c r="AQ162" s="852"/>
      <c r="AR162" s="737"/>
      <c r="AS162" s="852"/>
      <c r="AT162" s="855"/>
      <c r="AU162" s="852"/>
      <c r="AV162" s="855"/>
      <c r="AW162" s="852"/>
      <c r="AX162" s="855"/>
      <c r="AY162" s="716"/>
      <c r="AZ162" s="855"/>
      <c r="BA162" s="716"/>
      <c r="BB162" s="382"/>
      <c r="BC162" s="382"/>
      <c r="BD162" s="382"/>
      <c r="BE162" s="382"/>
      <c r="BF162" s="49"/>
      <c r="BG162" s="726"/>
      <c r="BH162" s="587" t="s">
        <v>1805</v>
      </c>
    </row>
    <row r="163" spans="1:60" ht="80.099999999999994" customHeight="1">
      <c r="A163" s="41" t="s">
        <v>171</v>
      </c>
      <c r="B163" s="29" t="s">
        <v>357</v>
      </c>
      <c r="C163" s="41" t="s">
        <v>277</v>
      </c>
      <c r="D163" s="41" t="s">
        <v>362</v>
      </c>
      <c r="E163" s="68" t="s">
        <v>1358</v>
      </c>
      <c r="F163" s="77">
        <v>202400000005445</v>
      </c>
      <c r="G163" s="41" t="s">
        <v>1359</v>
      </c>
      <c r="H163" s="41" t="s">
        <v>1360</v>
      </c>
      <c r="I163" s="41" t="s">
        <v>1361</v>
      </c>
      <c r="J163" s="89"/>
      <c r="K163" s="41" t="s">
        <v>1375</v>
      </c>
      <c r="L163" s="41" t="s">
        <v>644</v>
      </c>
      <c r="M163" s="41" t="s">
        <v>1371</v>
      </c>
      <c r="N163" s="49" t="s">
        <v>387</v>
      </c>
      <c r="O163" s="119" t="s">
        <v>387</v>
      </c>
      <c r="P163" s="428" t="s">
        <v>387</v>
      </c>
      <c r="Q163" s="553">
        <v>0</v>
      </c>
      <c r="R163" s="428"/>
      <c r="S163" s="440" t="s">
        <v>387</v>
      </c>
      <c r="T163" s="119" t="s">
        <v>387</v>
      </c>
      <c r="U163" s="49" t="s">
        <v>387</v>
      </c>
      <c r="V163" s="49" t="s">
        <v>387</v>
      </c>
      <c r="W163" s="49" t="s">
        <v>387</v>
      </c>
      <c r="X163" s="49" t="s">
        <v>387</v>
      </c>
      <c r="Y163" s="49" t="s">
        <v>387</v>
      </c>
      <c r="Z163" s="41" t="s">
        <v>1288</v>
      </c>
      <c r="AA163" s="49" t="s">
        <v>387</v>
      </c>
      <c r="AB163" s="49" t="s">
        <v>387</v>
      </c>
      <c r="AC163" s="49" t="s">
        <v>387</v>
      </c>
      <c r="AD163" s="49" t="s">
        <v>387</v>
      </c>
      <c r="AE163" s="49" t="s">
        <v>1179</v>
      </c>
      <c r="AF163" s="49" t="s">
        <v>1179</v>
      </c>
      <c r="AG163" s="49" t="s">
        <v>1179</v>
      </c>
      <c r="AH163" s="49" t="s">
        <v>1179</v>
      </c>
      <c r="AI163" s="49" t="s">
        <v>1179</v>
      </c>
      <c r="AJ163" s="859"/>
      <c r="AK163" s="859"/>
      <c r="AL163" s="859"/>
      <c r="AM163" s="458"/>
      <c r="AN163" s="42"/>
      <c r="AO163" s="42"/>
      <c r="AP163" s="738"/>
      <c r="AQ163" s="853"/>
      <c r="AR163" s="738"/>
      <c r="AS163" s="853"/>
      <c r="AT163" s="856"/>
      <c r="AU163" s="853"/>
      <c r="AV163" s="856"/>
      <c r="AW163" s="853"/>
      <c r="AX163" s="856"/>
      <c r="AY163" s="884"/>
      <c r="AZ163" s="856"/>
      <c r="BA163" s="884"/>
      <c r="BB163" s="383"/>
      <c r="BC163" s="383"/>
      <c r="BD163" s="383"/>
      <c r="BE163" s="383"/>
      <c r="BF163" s="49"/>
      <c r="BG163" s="727"/>
      <c r="BH163" s="587" t="s">
        <v>1806</v>
      </c>
    </row>
    <row r="164" spans="1:60" ht="80.099999999999994" customHeight="1">
      <c r="A164" s="771"/>
      <c r="B164" s="772"/>
      <c r="C164" s="772"/>
      <c r="D164" s="773"/>
      <c r="E164" s="768" t="s">
        <v>1376</v>
      </c>
      <c r="F164" s="769"/>
      <c r="G164" s="769"/>
      <c r="H164" s="769"/>
      <c r="I164" s="769"/>
      <c r="J164" s="769"/>
      <c r="K164" s="769"/>
      <c r="L164" s="769"/>
      <c r="M164" s="769"/>
      <c r="N164" s="769"/>
      <c r="O164" s="770"/>
      <c r="P164" s="371"/>
      <c r="Q164" s="371"/>
      <c r="R164" s="371"/>
      <c r="S164" s="371"/>
      <c r="T164" s="442">
        <f>AVERAGE(T159:T163)</f>
        <v>0.5</v>
      </c>
      <c r="U164" s="49"/>
      <c r="V164" s="49"/>
      <c r="W164" s="49"/>
      <c r="X164" s="49"/>
      <c r="Y164" s="49"/>
      <c r="Z164" s="41"/>
      <c r="AA164" s="49"/>
      <c r="AB164" s="49"/>
      <c r="AC164" s="49"/>
      <c r="AD164" s="49"/>
      <c r="AE164" s="49"/>
      <c r="AF164" s="49"/>
      <c r="AG164" s="49"/>
      <c r="AH164" s="49"/>
      <c r="AI164" s="49"/>
      <c r="AJ164" s="49"/>
      <c r="AK164" s="450"/>
      <c r="AL164" s="450"/>
      <c r="AM164" s="450"/>
      <c r="AN164" s="42"/>
      <c r="AO164" s="42"/>
      <c r="AP164" s="475">
        <f>+AP159</f>
        <v>0</v>
      </c>
      <c r="AQ164" s="519"/>
      <c r="AR164" s="520"/>
      <c r="AS164" s="527"/>
      <c r="AT164" s="493">
        <f>+AT159</f>
        <v>0</v>
      </c>
      <c r="AU164" s="527"/>
      <c r="AV164" s="527"/>
      <c r="AW164" s="527"/>
      <c r="AX164" s="161"/>
      <c r="AY164" s="161"/>
      <c r="AZ164" s="161"/>
      <c r="BA164" s="161"/>
      <c r="BB164" s="161"/>
      <c r="BC164" s="161"/>
      <c r="BD164" s="161"/>
      <c r="BE164" s="161"/>
      <c r="BF164" s="49"/>
      <c r="BG164" s="279"/>
      <c r="BH164" s="582"/>
    </row>
    <row r="165" spans="1:60" ht="80.099999999999994" customHeight="1">
      <c r="A165" s="41" t="s">
        <v>218</v>
      </c>
      <c r="B165" s="29" t="s">
        <v>365</v>
      </c>
      <c r="C165" s="41" t="s">
        <v>277</v>
      </c>
      <c r="D165" s="41" t="s">
        <v>368</v>
      </c>
      <c r="E165" s="69" t="s">
        <v>1377</v>
      </c>
      <c r="F165" s="77">
        <v>2024130010234</v>
      </c>
      <c r="G165" s="41" t="s">
        <v>1378</v>
      </c>
      <c r="H165" s="281" t="s">
        <v>1379</v>
      </c>
      <c r="I165" s="41" t="s">
        <v>1380</v>
      </c>
      <c r="J165" s="89">
        <v>0.7</v>
      </c>
      <c r="K165" s="41" t="s">
        <v>1381</v>
      </c>
      <c r="L165" s="41" t="s">
        <v>644</v>
      </c>
      <c r="M165" s="41" t="s">
        <v>1286</v>
      </c>
      <c r="N165" s="41">
        <v>500</v>
      </c>
      <c r="O165" s="421">
        <v>0</v>
      </c>
      <c r="P165" s="427">
        <v>723</v>
      </c>
      <c r="Q165" s="552">
        <v>274</v>
      </c>
      <c r="R165" s="427"/>
      <c r="S165" s="440">
        <f t="shared" si="4"/>
        <v>997</v>
      </c>
      <c r="T165" s="190">
        <v>1</v>
      </c>
      <c r="U165" s="103" t="s">
        <v>1264</v>
      </c>
      <c r="V165" s="103" t="s">
        <v>1165</v>
      </c>
      <c r="W165" s="49">
        <v>270</v>
      </c>
      <c r="X165" s="41" t="s">
        <v>1265</v>
      </c>
      <c r="Y165" s="49" t="s">
        <v>981</v>
      </c>
      <c r="Z165" s="41" t="s">
        <v>1382</v>
      </c>
      <c r="AA165" s="41" t="s">
        <v>1383</v>
      </c>
      <c r="AB165" s="41" t="s">
        <v>1384</v>
      </c>
      <c r="AC165" s="41" t="s">
        <v>1170</v>
      </c>
      <c r="AD165" s="41" t="s">
        <v>1385</v>
      </c>
      <c r="AE165" s="108">
        <v>2512034981</v>
      </c>
      <c r="AF165" s="41" t="s">
        <v>1021</v>
      </c>
      <c r="AG165" s="41" t="s">
        <v>802</v>
      </c>
      <c r="AH165" s="41" t="s">
        <v>1323</v>
      </c>
      <c r="AI165" s="108">
        <v>2512034981</v>
      </c>
      <c r="AJ165" s="754">
        <v>969849884</v>
      </c>
      <c r="AK165" s="754">
        <v>1067780668.49</v>
      </c>
      <c r="AL165" s="754">
        <v>1067780668.49</v>
      </c>
      <c r="AM165" s="392"/>
      <c r="AN165" s="41" t="s">
        <v>1386</v>
      </c>
      <c r="AO165" s="41" t="s">
        <v>1387</v>
      </c>
      <c r="AP165" s="751">
        <v>0</v>
      </c>
      <c r="AQ165" s="748">
        <f>AP165/AJ165</f>
        <v>0</v>
      </c>
      <c r="AR165" s="751">
        <v>0</v>
      </c>
      <c r="AS165" s="748">
        <f>AR165/AK165</f>
        <v>0</v>
      </c>
      <c r="AT165" s="863">
        <v>0</v>
      </c>
      <c r="AU165" s="748">
        <f>AT165/AK165</f>
        <v>0</v>
      </c>
      <c r="AV165" s="863">
        <v>0</v>
      </c>
      <c r="AW165" s="748">
        <f>AV165/AK165</f>
        <v>0</v>
      </c>
      <c r="AX165" s="863">
        <v>0</v>
      </c>
      <c r="AY165" s="720">
        <v>0</v>
      </c>
      <c r="AZ165" s="863">
        <v>0</v>
      </c>
      <c r="BA165" s="720">
        <v>0</v>
      </c>
      <c r="BB165" s="375"/>
      <c r="BC165" s="375"/>
      <c r="BD165" s="375"/>
      <c r="BE165" s="375"/>
      <c r="BF165" s="41"/>
      <c r="BG165" s="271" t="s">
        <v>1388</v>
      </c>
      <c r="BH165" s="580" t="s">
        <v>1807</v>
      </c>
    </row>
    <row r="166" spans="1:60" ht="80.099999999999994" customHeight="1">
      <c r="A166" s="41" t="s">
        <v>218</v>
      </c>
      <c r="B166" s="29" t="s">
        <v>365</v>
      </c>
      <c r="C166" s="41" t="s">
        <v>347</v>
      </c>
      <c r="D166" s="41" t="s">
        <v>371</v>
      </c>
      <c r="E166" s="69" t="s">
        <v>1389</v>
      </c>
      <c r="F166" s="77">
        <v>2024130010234</v>
      </c>
      <c r="G166" s="41" t="s">
        <v>1378</v>
      </c>
      <c r="H166" s="281" t="s">
        <v>1390</v>
      </c>
      <c r="I166" s="41" t="s">
        <v>1380</v>
      </c>
      <c r="J166" s="89"/>
      <c r="K166" s="41" t="s">
        <v>1391</v>
      </c>
      <c r="L166" s="41" t="s">
        <v>644</v>
      </c>
      <c r="M166" s="41" t="s">
        <v>1392</v>
      </c>
      <c r="N166" s="41" t="s">
        <v>387</v>
      </c>
      <c r="O166" s="421" t="s">
        <v>387</v>
      </c>
      <c r="P166" s="427" t="s">
        <v>387</v>
      </c>
      <c r="Q166" s="552" t="s">
        <v>387</v>
      </c>
      <c r="R166" s="427"/>
      <c r="S166" s="440" t="s">
        <v>387</v>
      </c>
      <c r="T166" s="117" t="s">
        <v>387</v>
      </c>
      <c r="U166" s="103" t="s">
        <v>1393</v>
      </c>
      <c r="V166" s="103" t="s">
        <v>1165</v>
      </c>
      <c r="W166" s="49">
        <v>150</v>
      </c>
      <c r="X166" s="41" t="s">
        <v>1265</v>
      </c>
      <c r="Y166" s="49" t="s">
        <v>981</v>
      </c>
      <c r="Z166" s="41" t="s">
        <v>1382</v>
      </c>
      <c r="AA166" s="41" t="s">
        <v>1383</v>
      </c>
      <c r="AB166" s="41" t="s">
        <v>1384</v>
      </c>
      <c r="AC166" s="41" t="s">
        <v>1170</v>
      </c>
      <c r="AD166" s="41" t="s">
        <v>1394</v>
      </c>
      <c r="AE166" s="108">
        <v>0</v>
      </c>
      <c r="AF166" s="41" t="s">
        <v>1021</v>
      </c>
      <c r="AG166" s="41" t="s">
        <v>802</v>
      </c>
      <c r="AH166" s="41" t="s">
        <v>1179</v>
      </c>
      <c r="AI166" s="108">
        <v>0</v>
      </c>
      <c r="AJ166" s="755"/>
      <c r="AK166" s="755"/>
      <c r="AL166" s="755"/>
      <c r="AM166" s="393"/>
      <c r="AN166" s="41" t="s">
        <v>1386</v>
      </c>
      <c r="AO166" s="41" t="s">
        <v>1387</v>
      </c>
      <c r="AP166" s="752"/>
      <c r="AQ166" s="749"/>
      <c r="AR166" s="752"/>
      <c r="AS166" s="749"/>
      <c r="AT166" s="864"/>
      <c r="AU166" s="749"/>
      <c r="AV166" s="864"/>
      <c r="AW166" s="749"/>
      <c r="AX166" s="864"/>
      <c r="AY166" s="721"/>
      <c r="AZ166" s="864"/>
      <c r="BA166" s="721"/>
      <c r="BB166" s="376"/>
      <c r="BC166" s="376"/>
      <c r="BD166" s="376"/>
      <c r="BE166" s="376"/>
      <c r="BF166" s="41"/>
      <c r="BG166" s="275" t="s">
        <v>1395</v>
      </c>
      <c r="BH166" s="593" t="s">
        <v>1808</v>
      </c>
    </row>
    <row r="167" spans="1:60" ht="80.099999999999994" customHeight="1">
      <c r="A167" s="41" t="s">
        <v>218</v>
      </c>
      <c r="B167" s="29" t="s">
        <v>365</v>
      </c>
      <c r="C167" s="41" t="s">
        <v>347</v>
      </c>
      <c r="D167" s="41" t="s">
        <v>371</v>
      </c>
      <c r="E167" s="69" t="s">
        <v>1389</v>
      </c>
      <c r="F167" s="77">
        <v>2024130010234</v>
      </c>
      <c r="G167" s="41" t="s">
        <v>1378</v>
      </c>
      <c r="H167" s="281" t="s">
        <v>1390</v>
      </c>
      <c r="I167" s="41" t="s">
        <v>1380</v>
      </c>
      <c r="J167" s="89"/>
      <c r="K167" s="41" t="s">
        <v>1396</v>
      </c>
      <c r="L167" s="41" t="s">
        <v>644</v>
      </c>
      <c r="M167" s="41" t="s">
        <v>1392</v>
      </c>
      <c r="N167" s="41">
        <v>30</v>
      </c>
      <c r="O167" s="421">
        <v>0</v>
      </c>
      <c r="P167" s="428">
        <v>15</v>
      </c>
      <c r="Q167" s="553">
        <v>10</v>
      </c>
      <c r="R167" s="428"/>
      <c r="S167" s="440">
        <f t="shared" si="4"/>
        <v>25</v>
      </c>
      <c r="T167" s="190">
        <f t="shared" ref="T167:T168" si="6">S167/N167</f>
        <v>0.83333333333333337</v>
      </c>
      <c r="U167" s="103" t="s">
        <v>1264</v>
      </c>
      <c r="V167" s="103" t="s">
        <v>1165</v>
      </c>
      <c r="W167" s="49">
        <v>270</v>
      </c>
      <c r="X167" s="41" t="s">
        <v>1265</v>
      </c>
      <c r="Y167" s="49" t="s">
        <v>981</v>
      </c>
      <c r="Z167" s="41" t="s">
        <v>1382</v>
      </c>
      <c r="AA167" s="41" t="s">
        <v>1383</v>
      </c>
      <c r="AB167" s="41" t="s">
        <v>1384</v>
      </c>
      <c r="AC167" s="41" t="s">
        <v>1170</v>
      </c>
      <c r="AD167" s="41" t="s">
        <v>1394</v>
      </c>
      <c r="AE167" s="108">
        <v>1000000000</v>
      </c>
      <c r="AF167" s="41" t="s">
        <v>1021</v>
      </c>
      <c r="AG167" s="41" t="s">
        <v>802</v>
      </c>
      <c r="AH167" s="41" t="s">
        <v>1323</v>
      </c>
      <c r="AI167" s="108">
        <v>1000000000</v>
      </c>
      <c r="AJ167" s="755"/>
      <c r="AK167" s="755"/>
      <c r="AL167" s="755"/>
      <c r="AM167" s="393"/>
      <c r="AN167" s="41" t="s">
        <v>1386</v>
      </c>
      <c r="AO167" s="41" t="s">
        <v>1387</v>
      </c>
      <c r="AP167" s="752"/>
      <c r="AQ167" s="749"/>
      <c r="AR167" s="752"/>
      <c r="AS167" s="749"/>
      <c r="AT167" s="864"/>
      <c r="AU167" s="749"/>
      <c r="AV167" s="864"/>
      <c r="AW167" s="749"/>
      <c r="AX167" s="864"/>
      <c r="AY167" s="721"/>
      <c r="AZ167" s="864"/>
      <c r="BA167" s="721"/>
      <c r="BB167" s="376"/>
      <c r="BC167" s="376"/>
      <c r="BD167" s="376"/>
      <c r="BE167" s="376"/>
      <c r="BF167" s="41"/>
      <c r="BG167" s="270" t="s">
        <v>1397</v>
      </c>
      <c r="BH167" s="580" t="s">
        <v>1809</v>
      </c>
    </row>
    <row r="168" spans="1:60" ht="80.099999999999994" customHeight="1">
      <c r="A168" s="41" t="s">
        <v>218</v>
      </c>
      <c r="B168" s="29" t="s">
        <v>365</v>
      </c>
      <c r="C168" s="41" t="s">
        <v>351</v>
      </c>
      <c r="D168" s="41" t="s">
        <v>375</v>
      </c>
      <c r="E168" s="69" t="s">
        <v>1389</v>
      </c>
      <c r="F168" s="77">
        <v>2024130010234</v>
      </c>
      <c r="G168" s="41" t="s">
        <v>1378</v>
      </c>
      <c r="H168" s="281" t="s">
        <v>1398</v>
      </c>
      <c r="I168" s="41" t="s">
        <v>1284</v>
      </c>
      <c r="J168" s="89">
        <v>0.3</v>
      </c>
      <c r="K168" s="41" t="s">
        <v>375</v>
      </c>
      <c r="L168" s="41" t="s">
        <v>644</v>
      </c>
      <c r="M168" s="41" t="s">
        <v>376</v>
      </c>
      <c r="N168" s="41">
        <v>1</v>
      </c>
      <c r="O168" s="421">
        <v>0</v>
      </c>
      <c r="P168" s="428">
        <v>0</v>
      </c>
      <c r="Q168" s="553">
        <v>0</v>
      </c>
      <c r="R168" s="428"/>
      <c r="S168" s="440">
        <f t="shared" ref="S168:S171" si="7">+O168+P168+Q168+R168</f>
        <v>0</v>
      </c>
      <c r="T168" s="190">
        <f t="shared" si="6"/>
        <v>0</v>
      </c>
      <c r="U168" s="103" t="s">
        <v>1264</v>
      </c>
      <c r="V168" s="103" t="s">
        <v>1165</v>
      </c>
      <c r="W168" s="49">
        <v>270</v>
      </c>
      <c r="X168" s="41" t="s">
        <v>1265</v>
      </c>
      <c r="Y168" s="49" t="s">
        <v>981</v>
      </c>
      <c r="Z168" s="41" t="s">
        <v>1382</v>
      </c>
      <c r="AA168" s="41" t="s">
        <v>1383</v>
      </c>
      <c r="AB168" s="41" t="s">
        <v>1384</v>
      </c>
      <c r="AC168" s="41" t="s">
        <v>1170</v>
      </c>
      <c r="AD168" s="41" t="s">
        <v>1399</v>
      </c>
      <c r="AE168" s="107">
        <v>0</v>
      </c>
      <c r="AF168" s="41" t="s">
        <v>1021</v>
      </c>
      <c r="AG168" s="41" t="s">
        <v>802</v>
      </c>
      <c r="AH168" s="41" t="s">
        <v>1179</v>
      </c>
      <c r="AI168" s="107">
        <v>0</v>
      </c>
      <c r="AJ168" s="756"/>
      <c r="AK168" s="756"/>
      <c r="AL168" s="756"/>
      <c r="AM168" s="394"/>
      <c r="AN168" s="41" t="s">
        <v>1386</v>
      </c>
      <c r="AO168" s="41" t="s">
        <v>1387</v>
      </c>
      <c r="AP168" s="753"/>
      <c r="AQ168" s="750"/>
      <c r="AR168" s="753"/>
      <c r="AS168" s="750"/>
      <c r="AT168" s="865"/>
      <c r="AU168" s="750"/>
      <c r="AV168" s="865"/>
      <c r="AW168" s="750"/>
      <c r="AX168" s="865"/>
      <c r="AY168" s="722"/>
      <c r="AZ168" s="865"/>
      <c r="BA168" s="722"/>
      <c r="BB168" s="377"/>
      <c r="BC168" s="377"/>
      <c r="BD168" s="377"/>
      <c r="BE168" s="377"/>
      <c r="BF168" s="41"/>
      <c r="BG168" s="270" t="s">
        <v>1400</v>
      </c>
      <c r="BH168" s="580" t="s">
        <v>1810</v>
      </c>
    </row>
    <row r="169" spans="1:60" ht="80.099999999999994" customHeight="1">
      <c r="A169" s="771"/>
      <c r="B169" s="772"/>
      <c r="C169" s="772"/>
      <c r="D169" s="773"/>
      <c r="E169" s="768" t="s">
        <v>1401</v>
      </c>
      <c r="F169" s="769"/>
      <c r="G169" s="769"/>
      <c r="H169" s="769"/>
      <c r="I169" s="769"/>
      <c r="J169" s="769"/>
      <c r="K169" s="769"/>
      <c r="L169" s="769"/>
      <c r="M169" s="769"/>
      <c r="N169" s="769"/>
      <c r="O169" s="770"/>
      <c r="P169" s="371"/>
      <c r="Q169" s="371"/>
      <c r="R169" s="371"/>
      <c r="S169" s="371"/>
      <c r="T169" s="442">
        <f>AVERAGE(T165:T168)</f>
        <v>0.61111111111111116</v>
      </c>
      <c r="U169" s="103"/>
      <c r="V169" s="103"/>
      <c r="W169" s="49"/>
      <c r="X169" s="41"/>
      <c r="Y169" s="49"/>
      <c r="Z169" s="41"/>
      <c r="AA169" s="41"/>
      <c r="AB169" s="41"/>
      <c r="AC169" s="41"/>
      <c r="AD169" s="41"/>
      <c r="AE169" s="107"/>
      <c r="AF169" s="41"/>
      <c r="AG169" s="41"/>
      <c r="AH169" s="41"/>
      <c r="AI169" s="107"/>
      <c r="AJ169" s="108"/>
      <c r="AK169" s="393"/>
      <c r="AL169" s="393"/>
      <c r="AM169" s="393"/>
      <c r="AN169" s="41"/>
      <c r="AO169" s="46"/>
      <c r="AP169" s="508"/>
      <c r="AQ169" s="508"/>
      <c r="AR169" s="509"/>
      <c r="AS169" s="528"/>
      <c r="AT169" s="494">
        <f>+AT165</f>
        <v>0</v>
      </c>
      <c r="AU169" s="528"/>
      <c r="AV169" s="528"/>
      <c r="AW169" s="528"/>
      <c r="AX169" s="199"/>
      <c r="AY169" s="199"/>
      <c r="AZ169" s="199"/>
      <c r="BA169" s="199"/>
      <c r="BB169" s="199"/>
      <c r="BC169" s="199"/>
      <c r="BD169" s="199"/>
      <c r="BE169" s="199"/>
      <c r="BF169" s="171"/>
      <c r="BG169" s="279"/>
      <c r="BH169" s="582"/>
    </row>
    <row r="170" spans="1:60" ht="80.099999999999994" customHeight="1">
      <c r="A170" s="41" t="s">
        <v>218</v>
      </c>
      <c r="B170" s="29" t="s">
        <v>378</v>
      </c>
      <c r="C170" s="41" t="s">
        <v>347</v>
      </c>
      <c r="D170" s="41" t="s">
        <v>381</v>
      </c>
      <c r="E170" s="70" t="s">
        <v>1402</v>
      </c>
      <c r="F170" s="77">
        <v>2024130010237</v>
      </c>
      <c r="G170" s="41" t="s">
        <v>1403</v>
      </c>
      <c r="H170" s="281" t="s">
        <v>1404</v>
      </c>
      <c r="I170" s="41" t="s">
        <v>1405</v>
      </c>
      <c r="J170" s="89">
        <v>0.5</v>
      </c>
      <c r="K170" s="41" t="s">
        <v>1406</v>
      </c>
      <c r="L170" s="41" t="s">
        <v>644</v>
      </c>
      <c r="M170" s="41" t="s">
        <v>382</v>
      </c>
      <c r="N170" s="49">
        <v>14</v>
      </c>
      <c r="O170" s="421">
        <v>4</v>
      </c>
      <c r="P170" s="432">
        <v>10</v>
      </c>
      <c r="Q170" s="558">
        <v>10</v>
      </c>
      <c r="R170" s="432"/>
      <c r="S170" s="440">
        <f t="shared" si="7"/>
        <v>24</v>
      </c>
      <c r="T170" s="190">
        <v>1</v>
      </c>
      <c r="U170" s="110" t="s">
        <v>1187</v>
      </c>
      <c r="V170" s="110" t="s">
        <v>1165</v>
      </c>
      <c r="W170" s="49">
        <v>300</v>
      </c>
      <c r="X170" s="49" t="s">
        <v>1166</v>
      </c>
      <c r="Y170" s="49" t="s">
        <v>981</v>
      </c>
      <c r="Z170" s="41" t="s">
        <v>1844</v>
      </c>
      <c r="AA170" s="41" t="s">
        <v>1407</v>
      </c>
      <c r="AB170" s="41" t="s">
        <v>1408</v>
      </c>
      <c r="AC170" s="41" t="s">
        <v>1170</v>
      </c>
      <c r="AD170" s="41" t="s">
        <v>1409</v>
      </c>
      <c r="AE170" s="147">
        <v>388476500</v>
      </c>
      <c r="AF170" s="41" t="s">
        <v>1209</v>
      </c>
      <c r="AG170" s="41" t="s">
        <v>654</v>
      </c>
      <c r="AH170" s="41" t="s">
        <v>1410</v>
      </c>
      <c r="AI170" s="147">
        <v>388476500</v>
      </c>
      <c r="AJ170" s="860">
        <v>0</v>
      </c>
      <c r="AK170" s="860">
        <v>0</v>
      </c>
      <c r="AL170" s="860">
        <v>0</v>
      </c>
      <c r="AM170" s="459"/>
      <c r="AN170" s="41" t="s">
        <v>802</v>
      </c>
      <c r="AO170" s="148" t="s">
        <v>1411</v>
      </c>
      <c r="AP170" s="751">
        <v>0</v>
      </c>
      <c r="AQ170" s="748">
        <v>0</v>
      </c>
      <c r="AR170" s="751">
        <v>0</v>
      </c>
      <c r="AS170" s="748">
        <v>0</v>
      </c>
      <c r="AT170" s="863">
        <v>0</v>
      </c>
      <c r="AU170" s="748">
        <v>0</v>
      </c>
      <c r="AV170" s="863">
        <v>0</v>
      </c>
      <c r="AW170" s="748">
        <v>0</v>
      </c>
      <c r="AX170" s="863">
        <v>0</v>
      </c>
      <c r="AY170" s="720"/>
      <c r="AZ170" s="863">
        <v>0</v>
      </c>
      <c r="BA170" s="720"/>
      <c r="BB170" s="375"/>
      <c r="BC170" s="375"/>
      <c r="BD170" s="375"/>
      <c r="BE170" s="375"/>
      <c r="BF170" s="788" t="s">
        <v>1412</v>
      </c>
      <c r="BG170" s="271" t="s">
        <v>1413</v>
      </c>
      <c r="BH170" s="587" t="s">
        <v>1811</v>
      </c>
    </row>
    <row r="171" spans="1:60" ht="80.099999999999994" customHeight="1">
      <c r="A171" s="41" t="s">
        <v>218</v>
      </c>
      <c r="B171" s="29" t="s">
        <v>378</v>
      </c>
      <c r="C171" s="41" t="s">
        <v>347</v>
      </c>
      <c r="D171" s="41" t="s">
        <v>381</v>
      </c>
      <c r="E171" s="70" t="s">
        <v>1402</v>
      </c>
      <c r="F171" s="77">
        <v>2024130010237</v>
      </c>
      <c r="G171" s="41" t="s">
        <v>1403</v>
      </c>
      <c r="H171" s="281" t="s">
        <v>1414</v>
      </c>
      <c r="I171" s="41" t="s">
        <v>1405</v>
      </c>
      <c r="J171" s="89"/>
      <c r="K171" s="41" t="s">
        <v>1415</v>
      </c>
      <c r="L171" s="41" t="s">
        <v>644</v>
      </c>
      <c r="M171" s="41" t="s">
        <v>382</v>
      </c>
      <c r="N171" s="49">
        <v>14</v>
      </c>
      <c r="O171" s="421">
        <v>4</v>
      </c>
      <c r="P171" s="433">
        <v>9</v>
      </c>
      <c r="Q171" s="559">
        <v>10</v>
      </c>
      <c r="R171" s="433"/>
      <c r="S171" s="440">
        <f t="shared" si="7"/>
        <v>23</v>
      </c>
      <c r="T171" s="190">
        <v>1</v>
      </c>
      <c r="U171" s="110" t="s">
        <v>1187</v>
      </c>
      <c r="V171" s="110" t="s">
        <v>1165</v>
      </c>
      <c r="W171" s="49">
        <v>300</v>
      </c>
      <c r="X171" s="49" t="s">
        <v>1166</v>
      </c>
      <c r="Y171" s="41" t="s">
        <v>981</v>
      </c>
      <c r="Z171" s="41" t="s">
        <v>1844</v>
      </c>
      <c r="AA171" s="41" t="s">
        <v>1407</v>
      </c>
      <c r="AB171" s="41" t="s">
        <v>1408</v>
      </c>
      <c r="AC171" s="41" t="s">
        <v>1170</v>
      </c>
      <c r="AD171" s="41" t="s">
        <v>1409</v>
      </c>
      <c r="AE171" s="147">
        <v>388476500</v>
      </c>
      <c r="AF171" s="41" t="s">
        <v>1209</v>
      </c>
      <c r="AG171" s="41" t="s">
        <v>654</v>
      </c>
      <c r="AH171" s="41" t="s">
        <v>1410</v>
      </c>
      <c r="AI171" s="147">
        <v>388476500</v>
      </c>
      <c r="AJ171" s="861"/>
      <c r="AK171" s="861"/>
      <c r="AL171" s="861"/>
      <c r="AM171" s="460"/>
      <c r="AN171" s="41" t="s">
        <v>802</v>
      </c>
      <c r="AO171" s="41"/>
      <c r="AP171" s="752"/>
      <c r="AQ171" s="749"/>
      <c r="AR171" s="752"/>
      <c r="AS171" s="749"/>
      <c r="AT171" s="864"/>
      <c r="AU171" s="749"/>
      <c r="AV171" s="864"/>
      <c r="AW171" s="749"/>
      <c r="AX171" s="864"/>
      <c r="AY171" s="721"/>
      <c r="AZ171" s="864"/>
      <c r="BA171" s="721"/>
      <c r="BB171" s="376"/>
      <c r="BC171" s="376"/>
      <c r="BD171" s="376"/>
      <c r="BE171" s="376"/>
      <c r="BF171" s="823"/>
      <c r="BG171" s="270" t="s">
        <v>1416</v>
      </c>
      <c r="BH171" s="587" t="s">
        <v>1812</v>
      </c>
    </row>
    <row r="172" spans="1:60" ht="93" customHeight="1">
      <c r="A172" s="41" t="s">
        <v>218</v>
      </c>
      <c r="B172" s="29" t="s">
        <v>378</v>
      </c>
      <c r="C172" s="41" t="s">
        <v>351</v>
      </c>
      <c r="D172" s="41" t="s">
        <v>385</v>
      </c>
      <c r="E172" s="70" t="s">
        <v>1402</v>
      </c>
      <c r="F172" s="77">
        <v>2024130010237</v>
      </c>
      <c r="G172" s="41" t="s">
        <v>1403</v>
      </c>
      <c r="H172" s="281" t="s">
        <v>1414</v>
      </c>
      <c r="I172" s="41" t="s">
        <v>1417</v>
      </c>
      <c r="J172" s="89">
        <v>0.5</v>
      </c>
      <c r="K172" s="78" t="s">
        <v>1418</v>
      </c>
      <c r="L172" s="41" t="s">
        <v>644</v>
      </c>
      <c r="M172" s="41" t="s">
        <v>1419</v>
      </c>
      <c r="N172" s="49" t="s">
        <v>387</v>
      </c>
      <c r="O172" s="117" t="s">
        <v>387</v>
      </c>
      <c r="P172" s="428" t="s">
        <v>387</v>
      </c>
      <c r="Q172" s="553" t="s">
        <v>387</v>
      </c>
      <c r="R172" s="428"/>
      <c r="S172" s="428" t="s">
        <v>387</v>
      </c>
      <c r="T172" s="117" t="s">
        <v>387</v>
      </c>
      <c r="U172" s="49" t="s">
        <v>387</v>
      </c>
      <c r="V172" s="49" t="s">
        <v>387</v>
      </c>
      <c r="W172" s="49" t="s">
        <v>387</v>
      </c>
      <c r="X172" s="49" t="s">
        <v>387</v>
      </c>
      <c r="Y172" s="49" t="s">
        <v>387</v>
      </c>
      <c r="Z172" s="41" t="s">
        <v>1844</v>
      </c>
      <c r="AA172" s="41" t="s">
        <v>1407</v>
      </c>
      <c r="AB172" s="41" t="s">
        <v>1408</v>
      </c>
      <c r="AC172" s="49" t="s">
        <v>387</v>
      </c>
      <c r="AD172" s="49" t="s">
        <v>387</v>
      </c>
      <c r="AE172" s="49" t="s">
        <v>387</v>
      </c>
      <c r="AF172" s="49" t="s">
        <v>387</v>
      </c>
      <c r="AG172" s="49" t="s">
        <v>387</v>
      </c>
      <c r="AH172" s="49" t="s">
        <v>387</v>
      </c>
      <c r="AI172" s="41"/>
      <c r="AJ172" s="862"/>
      <c r="AK172" s="862"/>
      <c r="AL172" s="862"/>
      <c r="AM172" s="461"/>
      <c r="AN172" s="41"/>
      <c r="AO172" s="41"/>
      <c r="AP172" s="753"/>
      <c r="AQ172" s="750"/>
      <c r="AR172" s="753"/>
      <c r="AS172" s="750"/>
      <c r="AT172" s="865"/>
      <c r="AU172" s="750"/>
      <c r="AV172" s="865"/>
      <c r="AW172" s="750"/>
      <c r="AX172" s="865"/>
      <c r="AY172" s="722"/>
      <c r="AZ172" s="865"/>
      <c r="BA172" s="722"/>
      <c r="BB172" s="377"/>
      <c r="BC172" s="377"/>
      <c r="BD172" s="377"/>
      <c r="BE172" s="377"/>
      <c r="BF172" s="789"/>
      <c r="BG172" s="270" t="s">
        <v>1420</v>
      </c>
      <c r="BH172" s="580" t="s">
        <v>1808</v>
      </c>
    </row>
    <row r="173" spans="1:60" ht="87.75" customHeight="1">
      <c r="A173" s="771"/>
      <c r="B173" s="772"/>
      <c r="C173" s="772"/>
      <c r="D173" s="773"/>
      <c r="E173" s="768" t="s">
        <v>1421</v>
      </c>
      <c r="F173" s="769"/>
      <c r="G173" s="769"/>
      <c r="H173" s="769"/>
      <c r="I173" s="769"/>
      <c r="J173" s="769"/>
      <c r="K173" s="769"/>
      <c r="L173" s="769"/>
      <c r="M173" s="769"/>
      <c r="N173" s="769"/>
      <c r="O173" s="770"/>
      <c r="P173" s="371"/>
      <c r="Q173" s="371"/>
      <c r="R173" s="371"/>
      <c r="S173" s="371"/>
      <c r="T173" s="442">
        <f>AVERAGE(T170:T171)</f>
        <v>1</v>
      </c>
      <c r="U173" s="49"/>
      <c r="V173" s="49"/>
      <c r="W173" s="49"/>
      <c r="X173" s="49"/>
      <c r="Y173" s="49"/>
      <c r="Z173" s="41"/>
      <c r="AA173" s="41"/>
      <c r="AB173" s="41"/>
      <c r="AC173" s="49"/>
      <c r="AD173" s="49"/>
      <c r="AE173" s="90"/>
      <c r="AF173" s="49"/>
      <c r="AG173" s="49"/>
      <c r="AH173" s="49"/>
      <c r="AI173" s="41"/>
      <c r="AJ173" s="41"/>
      <c r="AK173" s="393"/>
      <c r="AL173" s="393"/>
      <c r="AM173" s="393"/>
      <c r="AN173" s="41"/>
      <c r="AO173" s="46"/>
      <c r="AP173" s="471">
        <f>+AP170</f>
        <v>0</v>
      </c>
      <c r="AQ173" s="508"/>
      <c r="AR173" s="509"/>
      <c r="AS173" s="512"/>
      <c r="AT173" s="495">
        <f>+AT170</f>
        <v>0</v>
      </c>
      <c r="AU173" s="512"/>
      <c r="AV173" s="512"/>
      <c r="AW173" s="512"/>
      <c r="AX173" s="208"/>
      <c r="AY173" s="208"/>
      <c r="AZ173" s="208"/>
      <c r="BA173" s="208"/>
      <c r="BB173" s="208"/>
      <c r="BC173" s="208"/>
      <c r="BD173" s="208"/>
      <c r="BE173" s="208"/>
      <c r="BF173" s="168"/>
      <c r="BG173" s="279"/>
      <c r="BH173" s="582"/>
    </row>
    <row r="174" spans="1:60" ht="80.099999999999994" customHeight="1">
      <c r="A174" s="41" t="s">
        <v>204</v>
      </c>
      <c r="B174" s="29" t="s">
        <v>378</v>
      </c>
      <c r="C174" s="41" t="s">
        <v>388</v>
      </c>
      <c r="D174" s="41" t="s">
        <v>391</v>
      </c>
      <c r="E174" s="94" t="s">
        <v>1422</v>
      </c>
      <c r="F174" s="77">
        <v>2024130010233</v>
      </c>
      <c r="G174" s="41" t="s">
        <v>1423</v>
      </c>
      <c r="H174" s="41" t="s">
        <v>1424</v>
      </c>
      <c r="I174" s="41" t="s">
        <v>716</v>
      </c>
      <c r="J174" s="89">
        <v>1</v>
      </c>
      <c r="K174" s="41" t="s">
        <v>1425</v>
      </c>
      <c r="L174" s="41" t="s">
        <v>644</v>
      </c>
      <c r="M174" s="41" t="s">
        <v>718</v>
      </c>
      <c r="N174" s="49">
        <v>10</v>
      </c>
      <c r="O174" s="421">
        <v>3</v>
      </c>
      <c r="P174" s="432">
        <v>9</v>
      </c>
      <c r="Q174" s="558">
        <v>10</v>
      </c>
      <c r="R174" s="432"/>
      <c r="S174" s="440">
        <f t="shared" ref="S174:S202" si="8">+O174+P174+Q174+R174</f>
        <v>22</v>
      </c>
      <c r="T174" s="190">
        <v>1</v>
      </c>
      <c r="U174" s="110" t="s">
        <v>1187</v>
      </c>
      <c r="V174" s="110" t="s">
        <v>1165</v>
      </c>
      <c r="W174" s="49">
        <v>300</v>
      </c>
      <c r="X174" s="49" t="s">
        <v>1166</v>
      </c>
      <c r="Y174" s="41" t="s">
        <v>721</v>
      </c>
      <c r="Z174" s="41" t="s">
        <v>1844</v>
      </c>
      <c r="AA174" s="54" t="s">
        <v>1426</v>
      </c>
      <c r="AB174" s="54" t="s">
        <v>1427</v>
      </c>
      <c r="AC174" s="41" t="s">
        <v>1170</v>
      </c>
      <c r="AD174" s="41" t="s">
        <v>1424</v>
      </c>
      <c r="AE174" s="149">
        <v>52250000</v>
      </c>
      <c r="AF174" s="41" t="s">
        <v>1209</v>
      </c>
      <c r="AG174" s="41" t="s">
        <v>654</v>
      </c>
      <c r="AH174" s="41" t="s">
        <v>1410</v>
      </c>
      <c r="AI174" s="149">
        <v>52250000</v>
      </c>
      <c r="AJ174" s="754">
        <v>335000000</v>
      </c>
      <c r="AK174" s="754">
        <v>152000000</v>
      </c>
      <c r="AL174" s="754">
        <v>152000000</v>
      </c>
      <c r="AM174" s="392"/>
      <c r="AN174" s="41" t="s">
        <v>654</v>
      </c>
      <c r="AO174" s="41" t="s">
        <v>1294</v>
      </c>
      <c r="AP174" s="751">
        <v>0</v>
      </c>
      <c r="AQ174" s="748">
        <f>AP174/AJ174</f>
        <v>0</v>
      </c>
      <c r="AR174" s="751">
        <v>0</v>
      </c>
      <c r="AS174" s="748">
        <v>0</v>
      </c>
      <c r="AT174" s="717">
        <v>61750000</v>
      </c>
      <c r="AU174" s="748">
        <f>AT174/AK174</f>
        <v>0.40625</v>
      </c>
      <c r="AV174" s="863">
        <v>0</v>
      </c>
      <c r="AW174" s="748">
        <f>AV174/AK174</f>
        <v>0</v>
      </c>
      <c r="AX174" s="863">
        <v>151366667</v>
      </c>
      <c r="AY174" s="720">
        <f>AX174/AL174</f>
        <v>0.99583333552631581</v>
      </c>
      <c r="AZ174" s="863">
        <v>38000000</v>
      </c>
      <c r="BA174" s="720">
        <f>AZ174/AL174</f>
        <v>0.25</v>
      </c>
      <c r="BB174" s="375"/>
      <c r="BC174" s="375"/>
      <c r="BD174" s="375"/>
      <c r="BE174" s="375"/>
      <c r="BF174" s="821" t="s">
        <v>1428</v>
      </c>
      <c r="BG174" s="730" t="s">
        <v>1416</v>
      </c>
      <c r="BH174" s="589" t="s">
        <v>1812</v>
      </c>
    </row>
    <row r="175" spans="1:60" ht="80.099999999999994" customHeight="1">
      <c r="A175" s="41" t="s">
        <v>204</v>
      </c>
      <c r="B175" s="29" t="s">
        <v>378</v>
      </c>
      <c r="C175" s="41" t="s">
        <v>388</v>
      </c>
      <c r="D175" s="41" t="s">
        <v>391</v>
      </c>
      <c r="E175" s="94" t="s">
        <v>1422</v>
      </c>
      <c r="F175" s="77">
        <v>2024130010233</v>
      </c>
      <c r="G175" s="41" t="s">
        <v>1423</v>
      </c>
      <c r="H175" s="41" t="s">
        <v>1424</v>
      </c>
      <c r="I175" s="41" t="s">
        <v>716</v>
      </c>
      <c r="J175" s="89"/>
      <c r="K175" s="41" t="s">
        <v>1429</v>
      </c>
      <c r="L175" s="41" t="s">
        <v>644</v>
      </c>
      <c r="M175" s="41" t="s">
        <v>718</v>
      </c>
      <c r="N175" s="49">
        <v>10</v>
      </c>
      <c r="O175" s="421">
        <v>3</v>
      </c>
      <c r="P175" s="433">
        <v>9</v>
      </c>
      <c r="Q175" s="559">
        <v>10</v>
      </c>
      <c r="R175" s="433"/>
      <c r="S175" s="440">
        <f t="shared" si="8"/>
        <v>22</v>
      </c>
      <c r="T175" s="190">
        <v>1</v>
      </c>
      <c r="U175" s="110" t="s">
        <v>1187</v>
      </c>
      <c r="V175" s="110" t="s">
        <v>1165</v>
      </c>
      <c r="W175" s="49">
        <v>300</v>
      </c>
      <c r="X175" s="49" t="s">
        <v>1166</v>
      </c>
      <c r="Y175" s="41" t="s">
        <v>721</v>
      </c>
      <c r="Z175" s="41" t="s">
        <v>1844</v>
      </c>
      <c r="AA175" s="54" t="s">
        <v>1426</v>
      </c>
      <c r="AB175" s="54" t="s">
        <v>1427</v>
      </c>
      <c r="AC175" s="41" t="s">
        <v>1170</v>
      </c>
      <c r="AD175" s="41" t="s">
        <v>1424</v>
      </c>
      <c r="AE175" s="150">
        <f>156750000-52250000</f>
        <v>104500000</v>
      </c>
      <c r="AF175" s="41" t="s">
        <v>1209</v>
      </c>
      <c r="AG175" s="41" t="s">
        <v>654</v>
      </c>
      <c r="AH175" s="41" t="s">
        <v>1410</v>
      </c>
      <c r="AI175" s="150">
        <f>156750000-52250000</f>
        <v>104500000</v>
      </c>
      <c r="AJ175" s="755"/>
      <c r="AK175" s="755"/>
      <c r="AL175" s="755"/>
      <c r="AM175" s="393"/>
      <c r="AN175" s="41" t="s">
        <v>654</v>
      </c>
      <c r="AO175" s="41" t="s">
        <v>1294</v>
      </c>
      <c r="AP175" s="752"/>
      <c r="AQ175" s="749"/>
      <c r="AR175" s="752"/>
      <c r="AS175" s="749"/>
      <c r="AT175" s="718"/>
      <c r="AU175" s="749"/>
      <c r="AV175" s="864"/>
      <c r="AW175" s="749"/>
      <c r="AX175" s="864"/>
      <c r="AY175" s="721"/>
      <c r="AZ175" s="864"/>
      <c r="BA175" s="721"/>
      <c r="BB175" s="376"/>
      <c r="BC175" s="376"/>
      <c r="BD175" s="376"/>
      <c r="BE175" s="376"/>
      <c r="BF175" s="822"/>
      <c r="BG175" s="726"/>
      <c r="BH175" s="587" t="s">
        <v>1813</v>
      </c>
    </row>
    <row r="176" spans="1:60" ht="80.099999999999994" customHeight="1">
      <c r="A176" s="41" t="s">
        <v>204</v>
      </c>
      <c r="B176" s="29" t="s">
        <v>378</v>
      </c>
      <c r="C176" s="41" t="s">
        <v>388</v>
      </c>
      <c r="D176" s="41" t="s">
        <v>391</v>
      </c>
      <c r="E176" s="94" t="s">
        <v>1422</v>
      </c>
      <c r="F176" s="77">
        <v>2024130010233</v>
      </c>
      <c r="G176" s="41" t="s">
        <v>1423</v>
      </c>
      <c r="H176" s="41" t="s">
        <v>1424</v>
      </c>
      <c r="I176" s="41" t="s">
        <v>716</v>
      </c>
      <c r="J176" s="89"/>
      <c r="K176" s="41" t="s">
        <v>1430</v>
      </c>
      <c r="L176" s="41" t="s">
        <v>644</v>
      </c>
      <c r="M176" s="41" t="s">
        <v>718</v>
      </c>
      <c r="N176" s="49">
        <v>10</v>
      </c>
      <c r="O176" s="421">
        <v>0</v>
      </c>
      <c r="P176" s="433">
        <v>5</v>
      </c>
      <c r="Q176" s="559">
        <v>14</v>
      </c>
      <c r="R176" s="433"/>
      <c r="S176" s="440">
        <f t="shared" si="8"/>
        <v>19</v>
      </c>
      <c r="T176" s="190">
        <v>1</v>
      </c>
      <c r="U176" s="110" t="s">
        <v>1264</v>
      </c>
      <c r="V176" s="110" t="s">
        <v>1165</v>
      </c>
      <c r="W176" s="49">
        <v>270</v>
      </c>
      <c r="X176" s="49" t="s">
        <v>1166</v>
      </c>
      <c r="Y176" s="41" t="s">
        <v>981</v>
      </c>
      <c r="Z176" s="41" t="s">
        <v>1844</v>
      </c>
      <c r="AA176" s="54" t="s">
        <v>1426</v>
      </c>
      <c r="AB176" s="54" t="s">
        <v>1427</v>
      </c>
      <c r="AC176" s="41" t="s">
        <v>1170</v>
      </c>
      <c r="AD176" s="41" t="s">
        <v>1424</v>
      </c>
      <c r="AE176" s="151">
        <v>178250000</v>
      </c>
      <c r="AF176" s="41" t="s">
        <v>1209</v>
      </c>
      <c r="AG176" s="41" t="s">
        <v>654</v>
      </c>
      <c r="AH176" s="41" t="s">
        <v>1255</v>
      </c>
      <c r="AI176" s="151">
        <v>178250000</v>
      </c>
      <c r="AJ176" s="756"/>
      <c r="AK176" s="756"/>
      <c r="AL176" s="756"/>
      <c r="AM176" s="394"/>
      <c r="AN176" s="41" t="s">
        <v>654</v>
      </c>
      <c r="AO176" s="41" t="s">
        <v>1294</v>
      </c>
      <c r="AP176" s="753"/>
      <c r="AQ176" s="750"/>
      <c r="AR176" s="753"/>
      <c r="AS176" s="750"/>
      <c r="AT176" s="719"/>
      <c r="AU176" s="750"/>
      <c r="AV176" s="865"/>
      <c r="AW176" s="750"/>
      <c r="AX176" s="865"/>
      <c r="AY176" s="722"/>
      <c r="AZ176" s="865"/>
      <c r="BA176" s="722"/>
      <c r="BB176" s="377"/>
      <c r="BC176" s="377"/>
      <c r="BD176" s="377"/>
      <c r="BE176" s="377"/>
      <c r="BF176" s="822"/>
      <c r="BG176" s="727"/>
      <c r="BH176" s="588" t="s">
        <v>1814</v>
      </c>
    </row>
    <row r="177" spans="1:60" ht="80.099999999999994" customHeight="1">
      <c r="A177" s="771"/>
      <c r="B177" s="772"/>
      <c r="C177" s="772"/>
      <c r="D177" s="773"/>
      <c r="E177" s="768" t="s">
        <v>1431</v>
      </c>
      <c r="F177" s="769"/>
      <c r="G177" s="769"/>
      <c r="H177" s="769"/>
      <c r="I177" s="769"/>
      <c r="J177" s="769"/>
      <c r="K177" s="769"/>
      <c r="L177" s="769"/>
      <c r="M177" s="769"/>
      <c r="N177" s="769"/>
      <c r="O177" s="770"/>
      <c r="P177" s="371"/>
      <c r="Q177" s="371"/>
      <c r="R177" s="371"/>
      <c r="S177" s="371"/>
      <c r="T177" s="442">
        <f>AVERAGE(T174:T176)</f>
        <v>1</v>
      </c>
      <c r="U177" s="110"/>
      <c r="V177" s="110"/>
      <c r="W177" s="49"/>
      <c r="X177" s="49"/>
      <c r="Y177" s="41"/>
      <c r="Z177" s="41"/>
      <c r="AA177" s="54"/>
      <c r="AB177" s="54"/>
      <c r="AC177" s="41"/>
      <c r="AD177" s="41"/>
      <c r="AE177" s="151"/>
      <c r="AF177" s="41"/>
      <c r="AG177" s="41"/>
      <c r="AH177" s="41"/>
      <c r="AI177" s="151"/>
      <c r="AJ177" s="151"/>
      <c r="AK177" s="393"/>
      <c r="AL177" s="393"/>
      <c r="AM177" s="393"/>
      <c r="AN177" s="41"/>
      <c r="AO177" s="46"/>
      <c r="AP177" s="471">
        <f>+AP174</f>
        <v>0</v>
      </c>
      <c r="AQ177" s="508"/>
      <c r="AR177" s="509"/>
      <c r="AS177" s="529"/>
      <c r="AT177" s="496">
        <f>+AT174</f>
        <v>61750000</v>
      </c>
      <c r="AU177" s="529"/>
      <c r="AV177" s="529"/>
      <c r="AW177" s="529"/>
      <c r="AX177" s="210"/>
      <c r="AY177" s="210"/>
      <c r="AZ177" s="210"/>
      <c r="BA177" s="210"/>
      <c r="BB177" s="210"/>
      <c r="BC177" s="210"/>
      <c r="BD177" s="210"/>
      <c r="BE177" s="210"/>
      <c r="BF177" s="170"/>
      <c r="BG177" s="279"/>
      <c r="BH177" s="582"/>
    </row>
    <row r="178" spans="1:60" ht="80.099999999999994" customHeight="1">
      <c r="A178" s="41" t="s">
        <v>394</v>
      </c>
      <c r="B178" s="29" t="s">
        <v>395</v>
      </c>
      <c r="C178" s="41" t="s">
        <v>351</v>
      </c>
      <c r="D178" s="41" t="s">
        <v>398</v>
      </c>
      <c r="E178" s="58" t="s">
        <v>1432</v>
      </c>
      <c r="F178" s="77">
        <v>2024130010248</v>
      </c>
      <c r="G178" s="41" t="s">
        <v>1433</v>
      </c>
      <c r="H178" s="41" t="s">
        <v>1434</v>
      </c>
      <c r="I178" s="41" t="s">
        <v>1435</v>
      </c>
      <c r="J178" s="89">
        <v>1</v>
      </c>
      <c r="K178" s="41" t="s">
        <v>1436</v>
      </c>
      <c r="L178" s="41" t="s">
        <v>644</v>
      </c>
      <c r="M178" s="29" t="s">
        <v>1437</v>
      </c>
      <c r="N178" s="41">
        <v>1</v>
      </c>
      <c r="O178" s="422">
        <v>0</v>
      </c>
      <c r="P178" s="427">
        <v>1</v>
      </c>
      <c r="Q178" s="552">
        <v>1</v>
      </c>
      <c r="R178" s="427"/>
      <c r="S178" s="440">
        <f t="shared" si="8"/>
        <v>2</v>
      </c>
      <c r="T178" s="190">
        <v>1</v>
      </c>
      <c r="U178" s="110">
        <v>45689</v>
      </c>
      <c r="V178" s="110">
        <v>46022</v>
      </c>
      <c r="W178" s="41">
        <v>330</v>
      </c>
      <c r="X178" s="41">
        <v>2600</v>
      </c>
      <c r="Y178" s="41" t="s">
        <v>721</v>
      </c>
      <c r="Z178" s="49" t="s">
        <v>1438</v>
      </c>
      <c r="AA178" s="41" t="s">
        <v>1439</v>
      </c>
      <c r="AB178" s="41" t="s">
        <v>1440</v>
      </c>
      <c r="AC178" s="41" t="s">
        <v>651</v>
      </c>
      <c r="AD178" s="41" t="s">
        <v>1441</v>
      </c>
      <c r="AE178" s="41">
        <v>0</v>
      </c>
      <c r="AF178" s="104" t="s">
        <v>663</v>
      </c>
      <c r="AG178" s="104" t="s">
        <v>654</v>
      </c>
      <c r="AH178" s="103">
        <v>45717</v>
      </c>
      <c r="AI178" s="41">
        <v>0</v>
      </c>
      <c r="AJ178" s="857">
        <v>32523643956.369999</v>
      </c>
      <c r="AK178" s="857">
        <v>32523643956.369999</v>
      </c>
      <c r="AL178" s="857">
        <v>32523643956.369999</v>
      </c>
      <c r="AM178" s="457"/>
      <c r="AN178" s="41" t="s">
        <v>726</v>
      </c>
      <c r="AO178" s="41" t="s">
        <v>1442</v>
      </c>
      <c r="AP178" s="751">
        <v>0</v>
      </c>
      <c r="AQ178" s="748">
        <f>AP178/AJ178</f>
        <v>0</v>
      </c>
      <c r="AR178" s="751">
        <v>0</v>
      </c>
      <c r="AS178" s="851">
        <v>0</v>
      </c>
      <c r="AT178" s="854">
        <v>15190000000</v>
      </c>
      <c r="AU178" s="851">
        <f>AT178/AK178</f>
        <v>0.46704483729981694</v>
      </c>
      <c r="AV178" s="854">
        <v>0</v>
      </c>
      <c r="AW178" s="851">
        <f>AV178/AK178</f>
        <v>0</v>
      </c>
      <c r="AX178" s="854">
        <v>21190000000</v>
      </c>
      <c r="AY178" s="715">
        <f>AX178/AL178</f>
        <v>0.65152601069013305</v>
      </c>
      <c r="AZ178" s="854">
        <v>11190000000</v>
      </c>
      <c r="BA178" s="715">
        <f>AZ178/AL178</f>
        <v>0.34405738837293953</v>
      </c>
      <c r="BB178" s="381"/>
      <c r="BC178" s="381"/>
      <c r="BD178" s="381"/>
      <c r="BE178" s="381"/>
      <c r="BF178" s="42"/>
      <c r="BG178" s="271" t="s">
        <v>1443</v>
      </c>
      <c r="BH178" s="579" t="s">
        <v>1815</v>
      </c>
    </row>
    <row r="179" spans="1:60" ht="80.099999999999994" customHeight="1">
      <c r="A179" s="41" t="s">
        <v>394</v>
      </c>
      <c r="B179" s="29" t="s">
        <v>395</v>
      </c>
      <c r="C179" s="41" t="s">
        <v>351</v>
      </c>
      <c r="D179" s="41" t="s">
        <v>398</v>
      </c>
      <c r="E179" s="58" t="s">
        <v>1432</v>
      </c>
      <c r="F179" s="77">
        <v>2024130010248</v>
      </c>
      <c r="G179" s="41" t="s">
        <v>1433</v>
      </c>
      <c r="H179" s="41" t="s">
        <v>1434</v>
      </c>
      <c r="I179" s="41" t="s">
        <v>1435</v>
      </c>
      <c r="J179" s="89"/>
      <c r="K179" s="41" t="s">
        <v>1444</v>
      </c>
      <c r="L179" s="41" t="s">
        <v>644</v>
      </c>
      <c r="M179" s="41" t="s">
        <v>1437</v>
      </c>
      <c r="N179" s="41">
        <v>2600</v>
      </c>
      <c r="O179" s="422">
        <v>0</v>
      </c>
      <c r="P179" s="428">
        <v>468</v>
      </c>
      <c r="Q179" s="553">
        <v>363</v>
      </c>
      <c r="R179" s="428"/>
      <c r="S179" s="440">
        <f t="shared" si="8"/>
        <v>831</v>
      </c>
      <c r="T179" s="190">
        <f t="shared" ref="T179:T182" si="9">S179/N179</f>
        <v>0.31961538461538463</v>
      </c>
      <c r="U179" s="110">
        <v>45689</v>
      </c>
      <c r="V179" s="110">
        <v>46022</v>
      </c>
      <c r="W179" s="41">
        <v>330</v>
      </c>
      <c r="X179" s="41">
        <v>2600</v>
      </c>
      <c r="Y179" s="41" t="s">
        <v>721</v>
      </c>
      <c r="Z179" s="49" t="s">
        <v>1438</v>
      </c>
      <c r="AA179" s="41" t="s">
        <v>1445</v>
      </c>
      <c r="AB179" s="41" t="s">
        <v>1446</v>
      </c>
      <c r="AC179" s="41" t="s">
        <v>651</v>
      </c>
      <c r="AD179" s="41" t="s">
        <v>1447</v>
      </c>
      <c r="AE179" s="107">
        <v>18064306602.900002</v>
      </c>
      <c r="AF179" s="41" t="s">
        <v>663</v>
      </c>
      <c r="AG179" s="41" t="s">
        <v>654</v>
      </c>
      <c r="AH179" s="110">
        <v>45689</v>
      </c>
      <c r="AI179" s="107">
        <v>18064306602.900002</v>
      </c>
      <c r="AJ179" s="858"/>
      <c r="AK179" s="858"/>
      <c r="AL179" s="858"/>
      <c r="AM179" s="453"/>
      <c r="AN179" s="41" t="s">
        <v>1448</v>
      </c>
      <c r="AO179" s="41" t="s">
        <v>1442</v>
      </c>
      <c r="AP179" s="752"/>
      <c r="AQ179" s="749"/>
      <c r="AR179" s="752"/>
      <c r="AS179" s="852"/>
      <c r="AT179" s="855"/>
      <c r="AU179" s="852"/>
      <c r="AV179" s="855"/>
      <c r="AW179" s="852"/>
      <c r="AX179" s="855"/>
      <c r="AY179" s="716"/>
      <c r="AZ179" s="855"/>
      <c r="BA179" s="716"/>
      <c r="BB179" s="382"/>
      <c r="BC179" s="382"/>
      <c r="BD179" s="382"/>
      <c r="BE179" s="382"/>
      <c r="BF179" s="41" t="s">
        <v>1449</v>
      </c>
      <c r="BG179" s="270" t="s">
        <v>1450</v>
      </c>
      <c r="BH179" s="580" t="s">
        <v>1816</v>
      </c>
    </row>
    <row r="180" spans="1:60" ht="80.099999999999994" customHeight="1">
      <c r="A180" s="41" t="s">
        <v>394</v>
      </c>
      <c r="B180" s="29" t="s">
        <v>395</v>
      </c>
      <c r="C180" s="41" t="s">
        <v>351</v>
      </c>
      <c r="D180" s="70" t="s">
        <v>425</v>
      </c>
      <c r="E180" s="58" t="s">
        <v>1432</v>
      </c>
      <c r="F180" s="77">
        <v>2024130010248</v>
      </c>
      <c r="G180" s="41" t="s">
        <v>1433</v>
      </c>
      <c r="H180" s="41" t="s">
        <v>1434</v>
      </c>
      <c r="I180" s="41" t="s">
        <v>1435</v>
      </c>
      <c r="J180" s="89"/>
      <c r="K180" s="29" t="s">
        <v>1451</v>
      </c>
      <c r="L180" s="41" t="s">
        <v>644</v>
      </c>
      <c r="M180" s="29" t="s">
        <v>1437</v>
      </c>
      <c r="N180" s="41">
        <v>1</v>
      </c>
      <c r="O180" s="422">
        <v>0</v>
      </c>
      <c r="P180" s="428">
        <v>0</v>
      </c>
      <c r="Q180" s="553">
        <v>0</v>
      </c>
      <c r="R180" s="428"/>
      <c r="S180" s="440">
        <f t="shared" si="8"/>
        <v>0</v>
      </c>
      <c r="T180" s="190">
        <f t="shared" si="9"/>
        <v>0</v>
      </c>
      <c r="U180" s="110">
        <v>45717</v>
      </c>
      <c r="V180" s="110">
        <v>45991</v>
      </c>
      <c r="W180" s="41">
        <v>300</v>
      </c>
      <c r="X180" s="41">
        <v>70</v>
      </c>
      <c r="Y180" s="41" t="s">
        <v>721</v>
      </c>
      <c r="Z180" s="49" t="s">
        <v>1438</v>
      </c>
      <c r="AA180" s="41" t="s">
        <v>1445</v>
      </c>
      <c r="AB180" s="41" t="s">
        <v>1446</v>
      </c>
      <c r="AC180" s="41" t="s">
        <v>651</v>
      </c>
      <c r="AD180" s="41" t="s">
        <v>1452</v>
      </c>
      <c r="AE180" s="41">
        <v>0</v>
      </c>
      <c r="AF180" s="41" t="s">
        <v>663</v>
      </c>
      <c r="AG180" s="41" t="s">
        <v>654</v>
      </c>
      <c r="AH180" s="110">
        <v>45717</v>
      </c>
      <c r="AI180" s="41">
        <v>0</v>
      </c>
      <c r="AJ180" s="858"/>
      <c r="AK180" s="858"/>
      <c r="AL180" s="858"/>
      <c r="AM180" s="453"/>
      <c r="AN180" s="41" t="s">
        <v>726</v>
      </c>
      <c r="AO180" s="41" t="s">
        <v>1442</v>
      </c>
      <c r="AP180" s="752"/>
      <c r="AQ180" s="749"/>
      <c r="AR180" s="752"/>
      <c r="AS180" s="852"/>
      <c r="AT180" s="855"/>
      <c r="AU180" s="852"/>
      <c r="AV180" s="855"/>
      <c r="AW180" s="852"/>
      <c r="AX180" s="855"/>
      <c r="AY180" s="716"/>
      <c r="AZ180" s="855"/>
      <c r="BA180" s="716"/>
      <c r="BB180" s="382"/>
      <c r="BC180" s="382"/>
      <c r="BD180" s="382"/>
      <c r="BE180" s="382"/>
      <c r="BF180" s="46" t="s">
        <v>1453</v>
      </c>
      <c r="BG180" s="270" t="s">
        <v>1454</v>
      </c>
      <c r="BH180" s="580" t="s">
        <v>1817</v>
      </c>
    </row>
    <row r="181" spans="1:60" ht="80.099999999999994" customHeight="1">
      <c r="A181" s="41" t="s">
        <v>394</v>
      </c>
      <c r="B181" s="29" t="s">
        <v>395</v>
      </c>
      <c r="C181" s="41" t="s">
        <v>351</v>
      </c>
      <c r="D181" s="70" t="s">
        <v>425</v>
      </c>
      <c r="E181" s="58" t="s">
        <v>1432</v>
      </c>
      <c r="F181" s="77">
        <v>2024130010248</v>
      </c>
      <c r="G181" s="41" t="s">
        <v>1433</v>
      </c>
      <c r="H181" s="41" t="s">
        <v>1434</v>
      </c>
      <c r="I181" s="41" t="s">
        <v>1435</v>
      </c>
      <c r="J181" s="89"/>
      <c r="K181" s="29" t="s">
        <v>1455</v>
      </c>
      <c r="L181" s="41" t="s">
        <v>644</v>
      </c>
      <c r="M181" s="29" t="s">
        <v>1437</v>
      </c>
      <c r="N181" s="41">
        <v>70</v>
      </c>
      <c r="O181" s="422">
        <v>0</v>
      </c>
      <c r="P181" s="428">
        <v>0</v>
      </c>
      <c r="Q181" s="553">
        <v>0</v>
      </c>
      <c r="R181" s="428"/>
      <c r="S181" s="440">
        <f t="shared" si="8"/>
        <v>0</v>
      </c>
      <c r="T181" s="190">
        <f t="shared" si="9"/>
        <v>0</v>
      </c>
      <c r="U181" s="110">
        <v>45717</v>
      </c>
      <c r="V181" s="110">
        <v>45991</v>
      </c>
      <c r="W181" s="41">
        <v>300</v>
      </c>
      <c r="X181" s="41">
        <v>70</v>
      </c>
      <c r="Y181" s="41" t="s">
        <v>721</v>
      </c>
      <c r="Z181" s="49" t="s">
        <v>1438</v>
      </c>
      <c r="AA181" s="41" t="s">
        <v>1445</v>
      </c>
      <c r="AB181" s="41" t="s">
        <v>1446</v>
      </c>
      <c r="AC181" s="41" t="s">
        <v>651</v>
      </c>
      <c r="AD181" s="41" t="s">
        <v>1456</v>
      </c>
      <c r="AE181" s="41">
        <v>0</v>
      </c>
      <c r="AF181" s="41" t="s">
        <v>663</v>
      </c>
      <c r="AG181" s="41" t="s">
        <v>654</v>
      </c>
      <c r="AH181" s="110">
        <v>45717</v>
      </c>
      <c r="AI181" s="41">
        <v>0</v>
      </c>
      <c r="AJ181" s="858"/>
      <c r="AK181" s="858"/>
      <c r="AL181" s="858"/>
      <c r="AM181" s="453"/>
      <c r="AN181" s="41" t="s">
        <v>726</v>
      </c>
      <c r="AO181" s="41" t="s">
        <v>1442</v>
      </c>
      <c r="AP181" s="752"/>
      <c r="AQ181" s="749"/>
      <c r="AR181" s="752"/>
      <c r="AS181" s="852"/>
      <c r="AT181" s="855"/>
      <c r="AU181" s="852"/>
      <c r="AV181" s="855"/>
      <c r="AW181" s="852"/>
      <c r="AX181" s="855"/>
      <c r="AY181" s="716"/>
      <c r="AZ181" s="855"/>
      <c r="BA181" s="716"/>
      <c r="BB181" s="382"/>
      <c r="BC181" s="382"/>
      <c r="BD181" s="382"/>
      <c r="BE181" s="382"/>
      <c r="BF181" s="46" t="s">
        <v>1453</v>
      </c>
      <c r="BG181" s="270" t="s">
        <v>1454</v>
      </c>
      <c r="BH181" s="580" t="s">
        <v>1818</v>
      </c>
    </row>
    <row r="182" spans="1:60" ht="80.099999999999994" customHeight="1">
      <c r="A182" s="41" t="s">
        <v>243</v>
      </c>
      <c r="B182" s="29" t="s">
        <v>395</v>
      </c>
      <c r="C182" s="41" t="s">
        <v>388</v>
      </c>
      <c r="D182" s="41" t="s">
        <v>402</v>
      </c>
      <c r="E182" s="58" t="s">
        <v>1432</v>
      </c>
      <c r="F182" s="77">
        <v>2024130010248</v>
      </c>
      <c r="G182" s="41" t="s">
        <v>1433</v>
      </c>
      <c r="H182" s="41" t="s">
        <v>1434</v>
      </c>
      <c r="I182" s="41" t="s">
        <v>1435</v>
      </c>
      <c r="J182" s="89"/>
      <c r="K182" s="41" t="s">
        <v>1457</v>
      </c>
      <c r="L182" s="41" t="s">
        <v>644</v>
      </c>
      <c r="M182" s="41" t="s">
        <v>1458</v>
      </c>
      <c r="N182" s="41">
        <v>148</v>
      </c>
      <c r="O182" s="422">
        <v>0</v>
      </c>
      <c r="P182" s="428">
        <v>0</v>
      </c>
      <c r="Q182" s="553">
        <v>100</v>
      </c>
      <c r="R182" s="428"/>
      <c r="S182" s="440">
        <f t="shared" si="8"/>
        <v>100</v>
      </c>
      <c r="T182" s="190">
        <f t="shared" si="9"/>
        <v>0.67567567567567566</v>
      </c>
      <c r="U182" s="110">
        <v>45689</v>
      </c>
      <c r="V182" s="110">
        <v>46022</v>
      </c>
      <c r="W182" s="41">
        <v>330</v>
      </c>
      <c r="X182" s="41">
        <v>148</v>
      </c>
      <c r="Y182" s="41" t="s">
        <v>721</v>
      </c>
      <c r="Z182" s="49" t="s">
        <v>1438</v>
      </c>
      <c r="AA182" s="41" t="s">
        <v>1445</v>
      </c>
      <c r="AB182" s="41" t="s">
        <v>1446</v>
      </c>
      <c r="AC182" s="41" t="s">
        <v>1019</v>
      </c>
      <c r="AD182" s="41" t="s">
        <v>1459</v>
      </c>
      <c r="AE182" s="107"/>
      <c r="AF182" s="41" t="s">
        <v>663</v>
      </c>
      <c r="AG182" s="41" t="s">
        <v>654</v>
      </c>
      <c r="AH182" s="110">
        <v>45689</v>
      </c>
      <c r="AI182" s="107">
        <v>2007145178.1000001</v>
      </c>
      <c r="AJ182" s="859"/>
      <c r="AK182" s="859"/>
      <c r="AL182" s="859"/>
      <c r="AM182" s="458"/>
      <c r="AN182" s="41" t="s">
        <v>1448</v>
      </c>
      <c r="AO182" s="41" t="s">
        <v>1442</v>
      </c>
      <c r="AP182" s="753"/>
      <c r="AQ182" s="750"/>
      <c r="AR182" s="753"/>
      <c r="AS182" s="853"/>
      <c r="AT182" s="856"/>
      <c r="AU182" s="853"/>
      <c r="AV182" s="856"/>
      <c r="AW182" s="853"/>
      <c r="AX182" s="856"/>
      <c r="AY182" s="884"/>
      <c r="AZ182" s="856"/>
      <c r="BA182" s="884"/>
      <c r="BB182" s="383"/>
      <c r="BC182" s="383"/>
      <c r="BD182" s="383"/>
      <c r="BE182" s="383"/>
      <c r="BF182" s="41" t="s">
        <v>1460</v>
      </c>
      <c r="BG182" s="270" t="s">
        <v>1461</v>
      </c>
      <c r="BH182" s="580" t="s">
        <v>1819</v>
      </c>
    </row>
    <row r="183" spans="1:60" ht="80.099999999999994" customHeight="1">
      <c r="A183" s="771"/>
      <c r="B183" s="772"/>
      <c r="C183" s="772"/>
      <c r="D183" s="773"/>
      <c r="E183" s="768" t="s">
        <v>1462</v>
      </c>
      <c r="F183" s="769"/>
      <c r="G183" s="769"/>
      <c r="H183" s="769"/>
      <c r="I183" s="769"/>
      <c r="J183" s="769"/>
      <c r="K183" s="769"/>
      <c r="L183" s="769"/>
      <c r="M183" s="769"/>
      <c r="N183" s="769"/>
      <c r="O183" s="770"/>
      <c r="P183" s="371"/>
      <c r="Q183" s="371"/>
      <c r="R183" s="371"/>
      <c r="S183" s="371"/>
      <c r="T183" s="442">
        <f>AVERAGE(T178:T182)</f>
        <v>0.39905821205821207</v>
      </c>
      <c r="U183" s="110"/>
      <c r="V183" s="110"/>
      <c r="W183" s="41"/>
      <c r="X183" s="41"/>
      <c r="Y183" s="41"/>
      <c r="Z183" s="49"/>
      <c r="AA183" s="41"/>
      <c r="AB183" s="41"/>
      <c r="AC183" s="41"/>
      <c r="AD183" s="41"/>
      <c r="AE183" s="107"/>
      <c r="AF183" s="41"/>
      <c r="AG183" s="41"/>
      <c r="AH183" s="110"/>
      <c r="AI183" s="107"/>
      <c r="AJ183" s="107"/>
      <c r="AK183" s="453"/>
      <c r="AL183" s="453"/>
      <c r="AM183" s="453"/>
      <c r="AN183" s="41"/>
      <c r="AO183" s="46"/>
      <c r="AP183" s="471">
        <f>+AP178</f>
        <v>0</v>
      </c>
      <c r="AQ183" s="508"/>
      <c r="AR183" s="509"/>
      <c r="AS183" s="527"/>
      <c r="AT183" s="493">
        <f>+AT178</f>
        <v>15190000000</v>
      </c>
      <c r="AU183" s="527"/>
      <c r="AV183" s="527"/>
      <c r="AW183" s="527"/>
      <c r="AX183" s="161"/>
      <c r="AY183" s="161"/>
      <c r="AZ183" s="161"/>
      <c r="BA183" s="161"/>
      <c r="BB183" s="161"/>
      <c r="BC183" s="161"/>
      <c r="BD183" s="161"/>
      <c r="BE183" s="161"/>
      <c r="BF183" s="41"/>
      <c r="BG183" s="279"/>
      <c r="BH183" s="582"/>
    </row>
    <row r="184" spans="1:60" ht="80.099999999999994" customHeight="1">
      <c r="A184" s="41" t="s">
        <v>243</v>
      </c>
      <c r="B184" s="29" t="s">
        <v>395</v>
      </c>
      <c r="C184" s="41" t="s">
        <v>404</v>
      </c>
      <c r="D184" s="41" t="s">
        <v>407</v>
      </c>
      <c r="E184" s="95" t="s">
        <v>1463</v>
      </c>
      <c r="F184" s="77">
        <v>2024130010249</v>
      </c>
      <c r="G184" s="41" t="s">
        <v>1464</v>
      </c>
      <c r="H184" s="41" t="s">
        <v>1465</v>
      </c>
      <c r="I184" s="41" t="s">
        <v>1466</v>
      </c>
      <c r="J184" s="89">
        <v>0.4</v>
      </c>
      <c r="K184" s="29" t="s">
        <v>1467</v>
      </c>
      <c r="L184" s="41" t="s">
        <v>644</v>
      </c>
      <c r="M184" s="41" t="s">
        <v>1468</v>
      </c>
      <c r="N184" s="41" t="s">
        <v>387</v>
      </c>
      <c r="O184" s="29" t="s">
        <v>387</v>
      </c>
      <c r="P184" s="404" t="s">
        <v>387</v>
      </c>
      <c r="Q184" s="537" t="s">
        <v>387</v>
      </c>
      <c r="R184" s="404"/>
      <c r="S184" s="440" t="s">
        <v>387</v>
      </c>
      <c r="T184" s="29" t="s">
        <v>387</v>
      </c>
      <c r="U184" s="41" t="s">
        <v>387</v>
      </c>
      <c r="V184" s="41" t="s">
        <v>387</v>
      </c>
      <c r="W184" s="41" t="s">
        <v>387</v>
      </c>
      <c r="X184" s="41" t="s">
        <v>387</v>
      </c>
      <c r="Y184" s="41" t="s">
        <v>387</v>
      </c>
      <c r="Z184" s="49" t="s">
        <v>1438</v>
      </c>
      <c r="AA184" s="41" t="s">
        <v>387</v>
      </c>
      <c r="AB184" s="41" t="s">
        <v>387</v>
      </c>
      <c r="AC184" s="41" t="s">
        <v>387</v>
      </c>
      <c r="AD184" s="41" t="s">
        <v>387</v>
      </c>
      <c r="AE184" s="41"/>
      <c r="AF184" s="41" t="s">
        <v>387</v>
      </c>
      <c r="AG184" s="41" t="s">
        <v>387</v>
      </c>
      <c r="AH184" s="41"/>
      <c r="AI184" s="41"/>
      <c r="AJ184" s="754">
        <v>240600000</v>
      </c>
      <c r="AK184" s="754">
        <v>240600000</v>
      </c>
      <c r="AL184" s="754">
        <v>349334000</v>
      </c>
      <c r="AM184" s="392"/>
      <c r="AN184" s="41" t="s">
        <v>387</v>
      </c>
      <c r="AO184" s="41" t="s">
        <v>387</v>
      </c>
      <c r="AP184" s="751">
        <v>63000000</v>
      </c>
      <c r="AQ184" s="748">
        <f>AP184/AJ184</f>
        <v>0.26184538653366585</v>
      </c>
      <c r="AR184" s="751">
        <v>0</v>
      </c>
      <c r="AS184" s="748">
        <f>AR184/AK184</f>
        <v>0</v>
      </c>
      <c r="AT184" s="717">
        <v>190500000</v>
      </c>
      <c r="AU184" s="748">
        <f>AT184/AK184</f>
        <v>0.79177057356608482</v>
      </c>
      <c r="AV184" s="717">
        <v>64000000</v>
      </c>
      <c r="AW184" s="748">
        <f>AV184/AK184</f>
        <v>0.2660016625103907</v>
      </c>
      <c r="AX184" s="717">
        <v>231000000</v>
      </c>
      <c r="AY184" s="720">
        <f>AX184/AL184</f>
        <v>0.66125828004145026</v>
      </c>
      <c r="AZ184" s="717">
        <v>137500000</v>
      </c>
      <c r="BA184" s="720">
        <f>AZ184/AL184</f>
        <v>0.39360611907229187</v>
      </c>
      <c r="BB184" s="375"/>
      <c r="BC184" s="375"/>
      <c r="BD184" s="375"/>
      <c r="BE184" s="375"/>
      <c r="BF184" s="41"/>
      <c r="BG184" s="280" t="s">
        <v>1469</v>
      </c>
      <c r="BH184" s="594"/>
    </row>
    <row r="185" spans="1:60" ht="80.099999999999994" customHeight="1">
      <c r="A185" s="41" t="s">
        <v>243</v>
      </c>
      <c r="B185" s="29" t="s">
        <v>395</v>
      </c>
      <c r="C185" s="41" t="s">
        <v>404</v>
      </c>
      <c r="D185" s="41" t="s">
        <v>407</v>
      </c>
      <c r="E185" s="95" t="s">
        <v>1463</v>
      </c>
      <c r="F185" s="77">
        <v>2024130010249</v>
      </c>
      <c r="G185" s="41" t="s">
        <v>1464</v>
      </c>
      <c r="H185" s="41" t="s">
        <v>1465</v>
      </c>
      <c r="I185" s="41" t="s">
        <v>1466</v>
      </c>
      <c r="J185" s="89"/>
      <c r="K185" s="41" t="s">
        <v>1470</v>
      </c>
      <c r="L185" s="41" t="s">
        <v>644</v>
      </c>
      <c r="M185" s="41" t="s">
        <v>1468</v>
      </c>
      <c r="N185" s="41">
        <v>6</v>
      </c>
      <c r="O185" s="422">
        <v>1</v>
      </c>
      <c r="P185" s="401">
        <v>0</v>
      </c>
      <c r="Q185" s="546">
        <v>0</v>
      </c>
      <c r="R185" s="401"/>
      <c r="S185" s="440">
        <f t="shared" si="8"/>
        <v>1</v>
      </c>
      <c r="T185" s="190">
        <f t="shared" ref="T185:T202" si="10">S185/N185</f>
        <v>0.16666666666666666</v>
      </c>
      <c r="U185" s="110">
        <v>45689</v>
      </c>
      <c r="V185" s="110">
        <v>46022</v>
      </c>
      <c r="W185" s="41">
        <v>330</v>
      </c>
      <c r="X185" s="41">
        <v>3100</v>
      </c>
      <c r="Y185" s="41"/>
      <c r="Z185" s="49" t="s">
        <v>1438</v>
      </c>
      <c r="AA185" s="41" t="s">
        <v>1471</v>
      </c>
      <c r="AB185" s="41" t="s">
        <v>1472</v>
      </c>
      <c r="AC185" s="41" t="s">
        <v>651</v>
      </c>
      <c r="AD185" s="41" t="s">
        <v>1473</v>
      </c>
      <c r="AE185" s="152">
        <v>140000000</v>
      </c>
      <c r="AF185" s="41" t="s">
        <v>663</v>
      </c>
      <c r="AG185" s="41" t="s">
        <v>654</v>
      </c>
      <c r="AH185" s="110">
        <v>45689</v>
      </c>
      <c r="AI185" s="152">
        <v>140000000</v>
      </c>
      <c r="AJ185" s="755"/>
      <c r="AK185" s="755"/>
      <c r="AL185" s="755"/>
      <c r="AM185" s="393"/>
      <c r="AN185" s="41" t="s">
        <v>726</v>
      </c>
      <c r="AO185" s="41" t="s">
        <v>1474</v>
      </c>
      <c r="AP185" s="752"/>
      <c r="AQ185" s="749"/>
      <c r="AR185" s="752"/>
      <c r="AS185" s="749"/>
      <c r="AT185" s="718"/>
      <c r="AU185" s="749"/>
      <c r="AV185" s="718"/>
      <c r="AW185" s="749"/>
      <c r="AX185" s="718"/>
      <c r="AY185" s="721"/>
      <c r="AZ185" s="718"/>
      <c r="BA185" s="721"/>
      <c r="BB185" s="376"/>
      <c r="BC185" s="376"/>
      <c r="BD185" s="376"/>
      <c r="BE185" s="376"/>
      <c r="BF185" s="41" t="s">
        <v>1475</v>
      </c>
      <c r="BG185" s="270" t="s">
        <v>1476</v>
      </c>
      <c r="BH185" s="580" t="s">
        <v>1820</v>
      </c>
    </row>
    <row r="186" spans="1:60" ht="80.099999999999994" customHeight="1">
      <c r="A186" s="41" t="s">
        <v>243</v>
      </c>
      <c r="B186" s="29" t="s">
        <v>395</v>
      </c>
      <c r="C186" s="41" t="s">
        <v>404</v>
      </c>
      <c r="D186" s="41" t="s">
        <v>407</v>
      </c>
      <c r="E186" s="95" t="s">
        <v>1463</v>
      </c>
      <c r="F186" s="77">
        <v>2024130010249</v>
      </c>
      <c r="G186" s="41" t="s">
        <v>1464</v>
      </c>
      <c r="H186" s="41" t="s">
        <v>1465</v>
      </c>
      <c r="I186" s="41" t="s">
        <v>1466</v>
      </c>
      <c r="J186" s="89"/>
      <c r="K186" s="41" t="s">
        <v>1477</v>
      </c>
      <c r="L186" s="41" t="s">
        <v>644</v>
      </c>
      <c r="M186" s="41" t="s">
        <v>1468</v>
      </c>
      <c r="N186" s="41">
        <v>7</v>
      </c>
      <c r="O186" s="422">
        <v>1</v>
      </c>
      <c r="P186" s="401">
        <v>0</v>
      </c>
      <c r="Q186" s="546">
        <v>2</v>
      </c>
      <c r="R186" s="401"/>
      <c r="S186" s="440">
        <f t="shared" si="8"/>
        <v>3</v>
      </c>
      <c r="T186" s="190">
        <f t="shared" si="10"/>
        <v>0.42857142857142855</v>
      </c>
      <c r="U186" s="110">
        <v>45689</v>
      </c>
      <c r="V186" s="110">
        <v>46022</v>
      </c>
      <c r="W186" s="41">
        <v>330</v>
      </c>
      <c r="X186" s="41">
        <v>3100</v>
      </c>
      <c r="Y186" s="41" t="s">
        <v>387</v>
      </c>
      <c r="Z186" s="49" t="s">
        <v>1438</v>
      </c>
      <c r="AA186" s="41" t="s">
        <v>1471</v>
      </c>
      <c r="AB186" s="41" t="s">
        <v>1472</v>
      </c>
      <c r="AC186" s="41" t="s">
        <v>651</v>
      </c>
      <c r="AD186" s="41" t="s">
        <v>1473</v>
      </c>
      <c r="AE186" s="152">
        <v>186499996</v>
      </c>
      <c r="AF186" s="41" t="s">
        <v>663</v>
      </c>
      <c r="AG186" s="41" t="s">
        <v>654</v>
      </c>
      <c r="AH186" s="110">
        <v>45689</v>
      </c>
      <c r="AI186" s="152">
        <v>186499996</v>
      </c>
      <c r="AJ186" s="755"/>
      <c r="AK186" s="755"/>
      <c r="AL186" s="755"/>
      <c r="AM186" s="393"/>
      <c r="AN186" s="41" t="s">
        <v>726</v>
      </c>
      <c r="AO186" s="41" t="s">
        <v>1474</v>
      </c>
      <c r="AP186" s="752"/>
      <c r="AQ186" s="749"/>
      <c r="AR186" s="752"/>
      <c r="AS186" s="749"/>
      <c r="AT186" s="718"/>
      <c r="AU186" s="749"/>
      <c r="AV186" s="718"/>
      <c r="AW186" s="749"/>
      <c r="AX186" s="718"/>
      <c r="AY186" s="721"/>
      <c r="AZ186" s="718"/>
      <c r="BA186" s="721"/>
      <c r="BB186" s="376"/>
      <c r="BC186" s="376"/>
      <c r="BD186" s="376"/>
      <c r="BE186" s="376"/>
      <c r="BF186" s="41" t="s">
        <v>1478</v>
      </c>
      <c r="BG186" s="270" t="s">
        <v>1479</v>
      </c>
      <c r="BH186" s="580" t="s">
        <v>1821</v>
      </c>
    </row>
    <row r="187" spans="1:60" ht="80.099999999999994" customHeight="1">
      <c r="A187" s="41" t="s">
        <v>243</v>
      </c>
      <c r="B187" s="29" t="s">
        <v>395</v>
      </c>
      <c r="C187" s="41" t="s">
        <v>409</v>
      </c>
      <c r="D187" s="41" t="s">
        <v>412</v>
      </c>
      <c r="E187" s="95" t="s">
        <v>1463</v>
      </c>
      <c r="F187" s="77">
        <v>2024130010249</v>
      </c>
      <c r="G187" s="41" t="s">
        <v>1464</v>
      </c>
      <c r="H187" s="41" t="s">
        <v>1465</v>
      </c>
      <c r="I187" s="41" t="s">
        <v>1480</v>
      </c>
      <c r="J187" s="89">
        <v>0.3</v>
      </c>
      <c r="K187" s="41" t="s">
        <v>1481</v>
      </c>
      <c r="L187" s="41" t="s">
        <v>644</v>
      </c>
      <c r="M187" s="41" t="s">
        <v>1482</v>
      </c>
      <c r="N187" s="41">
        <v>7</v>
      </c>
      <c r="O187" s="422">
        <v>0</v>
      </c>
      <c r="P187" s="401">
        <v>0</v>
      </c>
      <c r="Q187" s="546">
        <v>0</v>
      </c>
      <c r="R187" s="401"/>
      <c r="S187" s="440">
        <f t="shared" si="8"/>
        <v>0</v>
      </c>
      <c r="T187" s="190">
        <f t="shared" si="10"/>
        <v>0</v>
      </c>
      <c r="U187" s="110">
        <v>45717</v>
      </c>
      <c r="V187" s="110">
        <v>46022</v>
      </c>
      <c r="W187" s="41">
        <v>300</v>
      </c>
      <c r="X187" s="41">
        <v>3100</v>
      </c>
      <c r="Y187" s="41" t="s">
        <v>387</v>
      </c>
      <c r="Z187" s="49" t="s">
        <v>1438</v>
      </c>
      <c r="AA187" s="41" t="s">
        <v>1471</v>
      </c>
      <c r="AB187" s="41" t="s">
        <v>1472</v>
      </c>
      <c r="AC187" s="41" t="s">
        <v>651</v>
      </c>
      <c r="AD187" s="41" t="s">
        <v>1483</v>
      </c>
      <c r="AE187" s="41">
        <v>1</v>
      </c>
      <c r="AF187" s="41" t="s">
        <v>852</v>
      </c>
      <c r="AG187" s="41" t="s">
        <v>654</v>
      </c>
      <c r="AH187" s="110">
        <v>45717</v>
      </c>
      <c r="AI187" s="41">
        <v>1</v>
      </c>
      <c r="AJ187" s="755"/>
      <c r="AK187" s="755"/>
      <c r="AL187" s="755"/>
      <c r="AM187" s="393"/>
      <c r="AN187" s="41" t="s">
        <v>726</v>
      </c>
      <c r="AO187" s="41" t="s">
        <v>1474</v>
      </c>
      <c r="AP187" s="752"/>
      <c r="AQ187" s="749"/>
      <c r="AR187" s="752"/>
      <c r="AS187" s="749"/>
      <c r="AT187" s="718"/>
      <c r="AU187" s="749"/>
      <c r="AV187" s="718"/>
      <c r="AW187" s="749"/>
      <c r="AX187" s="718"/>
      <c r="AY187" s="721"/>
      <c r="AZ187" s="718"/>
      <c r="BA187" s="721"/>
      <c r="BB187" s="376"/>
      <c r="BC187" s="376"/>
      <c r="BD187" s="376"/>
      <c r="BE187" s="376"/>
      <c r="BF187" s="46" t="s">
        <v>1453</v>
      </c>
      <c r="BG187" s="270" t="s">
        <v>1484</v>
      </c>
      <c r="BH187" s="580"/>
    </row>
    <row r="188" spans="1:60" ht="80.099999999999994" customHeight="1">
      <c r="A188" s="41" t="s">
        <v>243</v>
      </c>
      <c r="B188" s="29" t="s">
        <v>395</v>
      </c>
      <c r="C188" s="41" t="s">
        <v>409</v>
      </c>
      <c r="D188" s="41" t="s">
        <v>412</v>
      </c>
      <c r="E188" s="95" t="s">
        <v>1463</v>
      </c>
      <c r="F188" s="77">
        <v>2024130010249</v>
      </c>
      <c r="G188" s="41" t="s">
        <v>1464</v>
      </c>
      <c r="H188" s="41" t="s">
        <v>1465</v>
      </c>
      <c r="I188" s="41" t="s">
        <v>1480</v>
      </c>
      <c r="J188" s="89"/>
      <c r="K188" s="41" t="s">
        <v>1485</v>
      </c>
      <c r="L188" s="41" t="s">
        <v>644</v>
      </c>
      <c r="M188" s="41" t="s">
        <v>1482</v>
      </c>
      <c r="N188" s="41">
        <v>7</v>
      </c>
      <c r="O188" s="422">
        <v>0</v>
      </c>
      <c r="P188" s="401">
        <v>0</v>
      </c>
      <c r="Q188" s="546">
        <v>0</v>
      </c>
      <c r="R188" s="401"/>
      <c r="S188" s="440">
        <f t="shared" si="8"/>
        <v>0</v>
      </c>
      <c r="T188" s="190">
        <f t="shared" si="10"/>
        <v>0</v>
      </c>
      <c r="U188" s="110">
        <v>45717</v>
      </c>
      <c r="V188" s="110">
        <v>46022</v>
      </c>
      <c r="W188" s="41">
        <v>300</v>
      </c>
      <c r="X188" s="41">
        <v>3100</v>
      </c>
      <c r="Y188" s="41" t="s">
        <v>1486</v>
      </c>
      <c r="Z188" s="49" t="s">
        <v>1438</v>
      </c>
      <c r="AA188" s="41" t="s">
        <v>1471</v>
      </c>
      <c r="AB188" s="41" t="s">
        <v>1472</v>
      </c>
      <c r="AC188" s="41" t="s">
        <v>1019</v>
      </c>
      <c r="AD188" s="41" t="s">
        <v>1487</v>
      </c>
      <c r="AE188" s="107">
        <v>1</v>
      </c>
      <c r="AF188" s="41" t="s">
        <v>993</v>
      </c>
      <c r="AG188" s="41" t="s">
        <v>802</v>
      </c>
      <c r="AH188" s="110">
        <v>45778</v>
      </c>
      <c r="AI188" s="107">
        <v>1</v>
      </c>
      <c r="AJ188" s="755"/>
      <c r="AK188" s="755"/>
      <c r="AL188" s="755"/>
      <c r="AM188" s="393"/>
      <c r="AN188" s="41" t="s">
        <v>802</v>
      </c>
      <c r="AO188" s="41" t="s">
        <v>1488</v>
      </c>
      <c r="AP188" s="752"/>
      <c r="AQ188" s="749"/>
      <c r="AR188" s="752"/>
      <c r="AS188" s="749"/>
      <c r="AT188" s="718"/>
      <c r="AU188" s="749"/>
      <c r="AV188" s="718"/>
      <c r="AW188" s="749"/>
      <c r="AX188" s="718"/>
      <c r="AY188" s="721"/>
      <c r="AZ188" s="718"/>
      <c r="BA188" s="721"/>
      <c r="BB188" s="376"/>
      <c r="BC188" s="376"/>
      <c r="BD188" s="376"/>
      <c r="BE188" s="376"/>
      <c r="BF188" s="46" t="s">
        <v>1453</v>
      </c>
      <c r="BG188" s="270" t="s">
        <v>1489</v>
      </c>
      <c r="BH188" s="580"/>
    </row>
    <row r="189" spans="1:60" ht="80.099999999999994" customHeight="1">
      <c r="A189" s="41" t="s">
        <v>243</v>
      </c>
      <c r="B189" s="29" t="s">
        <v>395</v>
      </c>
      <c r="C189" s="41" t="s">
        <v>409</v>
      </c>
      <c r="D189" s="41" t="s">
        <v>412</v>
      </c>
      <c r="E189" s="95" t="s">
        <v>1463</v>
      </c>
      <c r="F189" s="77">
        <v>2024130010249</v>
      </c>
      <c r="G189" s="41" t="s">
        <v>1464</v>
      </c>
      <c r="H189" s="41" t="s">
        <v>1465</v>
      </c>
      <c r="I189" s="41" t="s">
        <v>1480</v>
      </c>
      <c r="J189" s="89"/>
      <c r="K189" s="41" t="s">
        <v>1490</v>
      </c>
      <c r="L189" s="41" t="s">
        <v>644</v>
      </c>
      <c r="M189" s="41" t="s">
        <v>1482</v>
      </c>
      <c r="N189" s="41">
        <v>3100</v>
      </c>
      <c r="O189" s="421">
        <v>0</v>
      </c>
      <c r="P189" s="401">
        <v>0</v>
      </c>
      <c r="Q189" s="546">
        <v>0</v>
      </c>
      <c r="R189" s="401"/>
      <c r="S189" s="440">
        <f t="shared" si="8"/>
        <v>0</v>
      </c>
      <c r="T189" s="190">
        <f t="shared" si="10"/>
        <v>0</v>
      </c>
      <c r="U189" s="110">
        <v>45717</v>
      </c>
      <c r="V189" s="110">
        <v>45991</v>
      </c>
      <c r="W189" s="41">
        <v>270</v>
      </c>
      <c r="X189" s="41">
        <v>3100</v>
      </c>
      <c r="Y189" s="41"/>
      <c r="Z189" s="49" t="s">
        <v>1438</v>
      </c>
      <c r="AA189" s="41" t="s">
        <v>1491</v>
      </c>
      <c r="AB189" s="41" t="s">
        <v>1492</v>
      </c>
      <c r="AC189" s="41" t="s">
        <v>651</v>
      </c>
      <c r="AD189" s="41" t="s">
        <v>1493</v>
      </c>
      <c r="AE189" s="152">
        <v>63500000</v>
      </c>
      <c r="AF189" s="41" t="s">
        <v>663</v>
      </c>
      <c r="AG189" s="41" t="s">
        <v>654</v>
      </c>
      <c r="AH189" s="110">
        <v>45717</v>
      </c>
      <c r="AI189" s="107">
        <v>63500000</v>
      </c>
      <c r="AJ189" s="755"/>
      <c r="AK189" s="755"/>
      <c r="AL189" s="755"/>
      <c r="AM189" s="393"/>
      <c r="AN189" s="41" t="s">
        <v>726</v>
      </c>
      <c r="AO189" s="41" t="s">
        <v>1474</v>
      </c>
      <c r="AP189" s="752"/>
      <c r="AQ189" s="749"/>
      <c r="AR189" s="752"/>
      <c r="AS189" s="749"/>
      <c r="AT189" s="718"/>
      <c r="AU189" s="749"/>
      <c r="AV189" s="718"/>
      <c r="AW189" s="749"/>
      <c r="AX189" s="718"/>
      <c r="AY189" s="721"/>
      <c r="AZ189" s="718"/>
      <c r="BA189" s="721"/>
      <c r="BB189" s="376"/>
      <c r="BC189" s="376"/>
      <c r="BD189" s="376"/>
      <c r="BE189" s="376"/>
      <c r="BF189" s="46" t="s">
        <v>1453</v>
      </c>
      <c r="BG189" s="270" t="s">
        <v>1494</v>
      </c>
      <c r="BH189" s="580"/>
    </row>
    <row r="190" spans="1:60" ht="80.099999999999994" customHeight="1">
      <c r="A190" s="41" t="s">
        <v>243</v>
      </c>
      <c r="B190" s="29" t="s">
        <v>395</v>
      </c>
      <c r="C190" s="41" t="s">
        <v>414</v>
      </c>
      <c r="D190" s="41" t="s">
        <v>416</v>
      </c>
      <c r="E190" s="95" t="s">
        <v>1463</v>
      </c>
      <c r="F190" s="77">
        <v>2024130010249</v>
      </c>
      <c r="G190" s="41" t="s">
        <v>1464</v>
      </c>
      <c r="H190" s="41" t="s">
        <v>1495</v>
      </c>
      <c r="I190" s="41" t="s">
        <v>1261</v>
      </c>
      <c r="J190" s="89">
        <v>0.3</v>
      </c>
      <c r="K190" s="41" t="s">
        <v>1496</v>
      </c>
      <c r="L190" s="41" t="s">
        <v>644</v>
      </c>
      <c r="M190" s="41" t="s">
        <v>1497</v>
      </c>
      <c r="N190" s="41">
        <v>2</v>
      </c>
      <c r="O190" s="422">
        <v>0</v>
      </c>
      <c r="P190" s="401">
        <v>0</v>
      </c>
      <c r="Q190" s="546">
        <v>2</v>
      </c>
      <c r="R190" s="401"/>
      <c r="S190" s="440">
        <f t="shared" si="8"/>
        <v>2</v>
      </c>
      <c r="T190" s="190">
        <f t="shared" si="10"/>
        <v>1</v>
      </c>
      <c r="U190" s="110">
        <v>45717</v>
      </c>
      <c r="V190" s="110">
        <v>46021</v>
      </c>
      <c r="W190" s="41">
        <v>300</v>
      </c>
      <c r="X190" s="41">
        <v>1.2</v>
      </c>
      <c r="Y190" s="41" t="s">
        <v>387</v>
      </c>
      <c r="Z190" s="49" t="s">
        <v>1438</v>
      </c>
      <c r="AA190" s="41" t="s">
        <v>1471</v>
      </c>
      <c r="AB190" s="41" t="s">
        <v>1472</v>
      </c>
      <c r="AC190" s="41" t="s">
        <v>651</v>
      </c>
      <c r="AD190" s="41" t="s">
        <v>1498</v>
      </c>
      <c r="AE190" s="41">
        <v>1</v>
      </c>
      <c r="AF190" s="41" t="s">
        <v>852</v>
      </c>
      <c r="AG190" s="41" t="s">
        <v>802</v>
      </c>
      <c r="AH190" s="110">
        <v>45778</v>
      </c>
      <c r="AI190" s="41">
        <v>1</v>
      </c>
      <c r="AJ190" s="755"/>
      <c r="AK190" s="755"/>
      <c r="AL190" s="755"/>
      <c r="AM190" s="393"/>
      <c r="AN190" s="41" t="s">
        <v>726</v>
      </c>
      <c r="AO190" s="41" t="s">
        <v>1474</v>
      </c>
      <c r="AP190" s="752"/>
      <c r="AQ190" s="749"/>
      <c r="AR190" s="752"/>
      <c r="AS190" s="749"/>
      <c r="AT190" s="718"/>
      <c r="AU190" s="749"/>
      <c r="AV190" s="718"/>
      <c r="AW190" s="749"/>
      <c r="AX190" s="718"/>
      <c r="AY190" s="721"/>
      <c r="AZ190" s="718"/>
      <c r="BA190" s="721"/>
      <c r="BB190" s="376"/>
      <c r="BC190" s="376"/>
      <c r="BD190" s="376"/>
      <c r="BE190" s="376"/>
      <c r="BF190" s="46" t="s">
        <v>1453</v>
      </c>
      <c r="BG190" s="270" t="s">
        <v>1499</v>
      </c>
      <c r="BH190" s="580" t="s">
        <v>1822</v>
      </c>
    </row>
    <row r="191" spans="1:60" ht="80.099999999999994" customHeight="1">
      <c r="A191" s="41" t="s">
        <v>243</v>
      </c>
      <c r="B191" s="29" t="s">
        <v>395</v>
      </c>
      <c r="C191" s="41" t="s">
        <v>414</v>
      </c>
      <c r="D191" s="41" t="s">
        <v>416</v>
      </c>
      <c r="E191" s="95" t="s">
        <v>1463</v>
      </c>
      <c r="F191" s="77">
        <v>2024130010249</v>
      </c>
      <c r="G191" s="41" t="s">
        <v>1464</v>
      </c>
      <c r="H191" s="41" t="s">
        <v>1495</v>
      </c>
      <c r="I191" s="41" t="s">
        <v>1480</v>
      </c>
      <c r="J191" s="89"/>
      <c r="K191" s="41" t="s">
        <v>1500</v>
      </c>
      <c r="L191" s="41" t="s">
        <v>644</v>
      </c>
      <c r="M191" s="41" t="s">
        <v>1497</v>
      </c>
      <c r="N191" s="41">
        <v>2000</v>
      </c>
      <c r="O191" s="422">
        <v>0</v>
      </c>
      <c r="P191" s="428">
        <v>0</v>
      </c>
      <c r="Q191" s="553">
        <v>0</v>
      </c>
      <c r="R191" s="428"/>
      <c r="S191" s="440">
        <f t="shared" si="8"/>
        <v>0</v>
      </c>
      <c r="T191" s="190">
        <f t="shared" si="10"/>
        <v>0</v>
      </c>
      <c r="U191" s="110">
        <v>45689</v>
      </c>
      <c r="V191" s="110">
        <v>46022</v>
      </c>
      <c r="W191" s="41">
        <v>330</v>
      </c>
      <c r="X191" s="41">
        <v>2000</v>
      </c>
      <c r="Y191" s="41" t="s">
        <v>721</v>
      </c>
      <c r="Z191" s="49" t="s">
        <v>1438</v>
      </c>
      <c r="AA191" s="41" t="s">
        <v>1491</v>
      </c>
      <c r="AB191" s="41" t="s">
        <v>1492</v>
      </c>
      <c r="AC191" s="41" t="s">
        <v>651</v>
      </c>
      <c r="AD191" s="41" t="s">
        <v>1501</v>
      </c>
      <c r="AE191" s="107">
        <v>110000001</v>
      </c>
      <c r="AF191" s="41" t="s">
        <v>663</v>
      </c>
      <c r="AG191" s="41" t="s">
        <v>654</v>
      </c>
      <c r="AH191" s="110">
        <v>45689</v>
      </c>
      <c r="AI191" s="41">
        <v>1</v>
      </c>
      <c r="AJ191" s="756"/>
      <c r="AK191" s="756"/>
      <c r="AL191" s="756"/>
      <c r="AM191" s="394"/>
      <c r="AN191" s="41" t="s">
        <v>927</v>
      </c>
      <c r="AO191" s="41" t="s">
        <v>1502</v>
      </c>
      <c r="AP191" s="753"/>
      <c r="AQ191" s="750"/>
      <c r="AR191" s="753"/>
      <c r="AS191" s="750"/>
      <c r="AT191" s="719"/>
      <c r="AU191" s="750"/>
      <c r="AV191" s="719"/>
      <c r="AW191" s="750"/>
      <c r="AX191" s="719"/>
      <c r="AY191" s="722"/>
      <c r="AZ191" s="719"/>
      <c r="BA191" s="722"/>
      <c r="BB191" s="377"/>
      <c r="BC191" s="377"/>
      <c r="BD191" s="377"/>
      <c r="BE191" s="377"/>
      <c r="BF191" s="46" t="s">
        <v>1453</v>
      </c>
      <c r="BG191" s="270" t="s">
        <v>1503</v>
      </c>
      <c r="BH191" s="580"/>
    </row>
    <row r="192" spans="1:60" ht="80.099999999999994" customHeight="1">
      <c r="A192" s="771"/>
      <c r="B192" s="772"/>
      <c r="C192" s="772"/>
      <c r="D192" s="773"/>
      <c r="E192" s="768" t="s">
        <v>1504</v>
      </c>
      <c r="F192" s="769"/>
      <c r="G192" s="769"/>
      <c r="H192" s="769"/>
      <c r="I192" s="769"/>
      <c r="J192" s="769"/>
      <c r="K192" s="769"/>
      <c r="L192" s="769"/>
      <c r="M192" s="769"/>
      <c r="N192" s="769"/>
      <c r="O192" s="770"/>
      <c r="P192" s="371"/>
      <c r="Q192" s="371"/>
      <c r="R192" s="371"/>
      <c r="S192" s="371"/>
      <c r="T192" s="438">
        <f>AVERAGE(T184:T191)</f>
        <v>0.22789115646258504</v>
      </c>
      <c r="U192" s="110"/>
      <c r="V192" s="110"/>
      <c r="W192" s="41"/>
      <c r="X192" s="41"/>
      <c r="Y192" s="41"/>
      <c r="Z192" s="49"/>
      <c r="AA192" s="41"/>
      <c r="AB192" s="41"/>
      <c r="AC192" s="41"/>
      <c r="AD192" s="41"/>
      <c r="AE192" s="107"/>
      <c r="AF192" s="41"/>
      <c r="AG192" s="41"/>
      <c r="AH192" s="110"/>
      <c r="AI192" s="41"/>
      <c r="AJ192" s="107"/>
      <c r="AK192" s="393"/>
      <c r="AL192" s="393"/>
      <c r="AM192" s="393"/>
      <c r="AN192" s="41"/>
      <c r="AO192" s="46"/>
      <c r="AP192" s="471">
        <f>+AP184</f>
        <v>63000000</v>
      </c>
      <c r="AQ192" s="508"/>
      <c r="AR192" s="509"/>
      <c r="AS192" s="529"/>
      <c r="AT192" s="529">
        <f>+AT184</f>
        <v>190500000</v>
      </c>
      <c r="AU192" s="529"/>
      <c r="AV192" s="529"/>
      <c r="AW192" s="529"/>
      <c r="AX192" s="210"/>
      <c r="AY192" s="210"/>
      <c r="AZ192" s="210"/>
      <c r="BA192" s="210"/>
      <c r="BB192" s="210"/>
      <c r="BC192" s="210"/>
      <c r="BD192" s="210"/>
      <c r="BE192" s="210"/>
      <c r="BF192" s="46"/>
      <c r="BG192" s="279"/>
      <c r="BH192" s="582"/>
    </row>
    <row r="193" spans="1:60" ht="80.099999999999994" customHeight="1">
      <c r="A193" s="41" t="s">
        <v>243</v>
      </c>
      <c r="B193" s="29" t="s">
        <v>395</v>
      </c>
      <c r="C193" s="41" t="s">
        <v>418</v>
      </c>
      <c r="D193" s="41" t="s">
        <v>421</v>
      </c>
      <c r="E193" s="58" t="s">
        <v>1505</v>
      </c>
      <c r="F193" s="77">
        <v>2024130010250</v>
      </c>
      <c r="G193" s="41" t="s">
        <v>1506</v>
      </c>
      <c r="H193" s="41" t="s">
        <v>1507</v>
      </c>
      <c r="I193" s="41" t="s">
        <v>1508</v>
      </c>
      <c r="J193" s="89">
        <v>1</v>
      </c>
      <c r="K193" s="41" t="s">
        <v>1509</v>
      </c>
      <c r="L193" s="41" t="s">
        <v>644</v>
      </c>
      <c r="M193" s="41" t="s">
        <v>1510</v>
      </c>
      <c r="N193" s="41">
        <v>1</v>
      </c>
      <c r="O193" s="422">
        <v>0</v>
      </c>
      <c r="P193" s="422">
        <v>1</v>
      </c>
      <c r="Q193" s="560">
        <v>0</v>
      </c>
      <c r="R193" s="422"/>
      <c r="S193" s="440">
        <f t="shared" si="8"/>
        <v>1</v>
      </c>
      <c r="T193" s="190">
        <f t="shared" si="10"/>
        <v>1</v>
      </c>
      <c r="U193" s="110">
        <v>45689</v>
      </c>
      <c r="V193" s="110" t="s">
        <v>1511</v>
      </c>
      <c r="W193" s="41">
        <v>330</v>
      </c>
      <c r="X193" s="41">
        <v>1</v>
      </c>
      <c r="Y193" s="41" t="s">
        <v>721</v>
      </c>
      <c r="Z193" s="49" t="s">
        <v>1438</v>
      </c>
      <c r="AA193" s="41" t="s">
        <v>1512</v>
      </c>
      <c r="AB193" s="41" t="s">
        <v>1513</v>
      </c>
      <c r="AC193" s="41" t="s">
        <v>651</v>
      </c>
      <c r="AD193" s="41" t="s">
        <v>1514</v>
      </c>
      <c r="AE193" s="107">
        <v>55000000</v>
      </c>
      <c r="AF193" s="41" t="s">
        <v>663</v>
      </c>
      <c r="AG193" s="41" t="s">
        <v>654</v>
      </c>
      <c r="AH193" s="137">
        <v>45689</v>
      </c>
      <c r="AI193" s="107">
        <v>55000000</v>
      </c>
      <c r="AJ193" s="754">
        <v>200000000</v>
      </c>
      <c r="AK193" s="754">
        <v>200000000</v>
      </c>
      <c r="AL193" s="754">
        <v>200000000</v>
      </c>
      <c r="AM193" s="392"/>
      <c r="AN193" s="41" t="s">
        <v>927</v>
      </c>
      <c r="AO193" s="41" t="s">
        <v>1515</v>
      </c>
      <c r="AP193" s="763">
        <v>0</v>
      </c>
      <c r="AQ193" s="748">
        <f>AP193/AJ193</f>
        <v>0</v>
      </c>
      <c r="AR193" s="763">
        <v>0</v>
      </c>
      <c r="AS193" s="748">
        <f>AR193/AK193</f>
        <v>0</v>
      </c>
      <c r="AT193" s="863">
        <v>0</v>
      </c>
      <c r="AU193" s="748">
        <f>AT193/AK193</f>
        <v>0</v>
      </c>
      <c r="AV193" s="863">
        <v>0</v>
      </c>
      <c r="AW193" s="748">
        <f>AV193/AK193</f>
        <v>0</v>
      </c>
      <c r="AX193" s="863">
        <v>0</v>
      </c>
      <c r="AY193" s="720">
        <v>0</v>
      </c>
      <c r="AZ193" s="863">
        <v>0</v>
      </c>
      <c r="BA193" s="720">
        <v>0</v>
      </c>
      <c r="BB193" s="375"/>
      <c r="BC193" s="375"/>
      <c r="BD193" s="375"/>
      <c r="BE193" s="375"/>
      <c r="BF193" s="41"/>
      <c r="BG193" s="271" t="s">
        <v>1516</v>
      </c>
      <c r="BH193" s="579" t="s">
        <v>1823</v>
      </c>
    </row>
    <row r="194" spans="1:60" ht="80.099999999999994" customHeight="1">
      <c r="A194" s="41" t="s">
        <v>243</v>
      </c>
      <c r="B194" s="29" t="s">
        <v>395</v>
      </c>
      <c r="C194" s="41" t="s">
        <v>423</v>
      </c>
      <c r="D194" s="70" t="s">
        <v>421</v>
      </c>
      <c r="E194" s="58" t="s">
        <v>1505</v>
      </c>
      <c r="F194" s="77">
        <v>2024130010250</v>
      </c>
      <c r="G194" s="41" t="s">
        <v>1506</v>
      </c>
      <c r="H194" s="41" t="s">
        <v>1507</v>
      </c>
      <c r="I194" s="41" t="s">
        <v>1508</v>
      </c>
      <c r="J194" s="89">
        <v>1</v>
      </c>
      <c r="K194" s="41" t="s">
        <v>1517</v>
      </c>
      <c r="L194" s="41" t="s">
        <v>644</v>
      </c>
      <c r="M194" s="41" t="s">
        <v>1518</v>
      </c>
      <c r="N194" s="41">
        <v>125</v>
      </c>
      <c r="O194" s="422">
        <v>0</v>
      </c>
      <c r="P194" s="422">
        <v>44</v>
      </c>
      <c r="Q194" s="560">
        <v>0</v>
      </c>
      <c r="R194" s="422"/>
      <c r="S194" s="440">
        <f t="shared" si="8"/>
        <v>44</v>
      </c>
      <c r="T194" s="190">
        <f t="shared" si="10"/>
        <v>0.35199999999999998</v>
      </c>
      <c r="U194" s="110">
        <v>45689</v>
      </c>
      <c r="V194" s="110">
        <v>46022</v>
      </c>
      <c r="W194" s="41">
        <v>330</v>
      </c>
      <c r="X194" s="41">
        <v>125</v>
      </c>
      <c r="Y194" s="41" t="s">
        <v>981</v>
      </c>
      <c r="Z194" s="49" t="s">
        <v>1438</v>
      </c>
      <c r="AA194" s="41" t="s">
        <v>1512</v>
      </c>
      <c r="AB194" s="41" t="s">
        <v>1513</v>
      </c>
      <c r="AC194" s="41" t="s">
        <v>651</v>
      </c>
      <c r="AD194" s="41" t="s">
        <v>1459</v>
      </c>
      <c r="AE194" s="107">
        <v>145000000</v>
      </c>
      <c r="AF194" s="41" t="s">
        <v>663</v>
      </c>
      <c r="AG194" s="41" t="s">
        <v>654</v>
      </c>
      <c r="AH194" s="137">
        <v>45689</v>
      </c>
      <c r="AI194" s="107">
        <v>145000000</v>
      </c>
      <c r="AJ194" s="756"/>
      <c r="AK194" s="756"/>
      <c r="AL194" s="756"/>
      <c r="AM194" s="394"/>
      <c r="AN194" s="41" t="s">
        <v>927</v>
      </c>
      <c r="AO194" s="41" t="s">
        <v>1515</v>
      </c>
      <c r="AP194" s="764"/>
      <c r="AQ194" s="750"/>
      <c r="AR194" s="764"/>
      <c r="AS194" s="750"/>
      <c r="AT194" s="865"/>
      <c r="AU194" s="750"/>
      <c r="AV194" s="865"/>
      <c r="AW194" s="750"/>
      <c r="AX194" s="865"/>
      <c r="AY194" s="722"/>
      <c r="AZ194" s="865"/>
      <c r="BA194" s="722"/>
      <c r="BB194" s="377"/>
      <c r="BC194" s="377"/>
      <c r="BD194" s="377"/>
      <c r="BE194" s="377"/>
      <c r="BF194" s="41" t="s">
        <v>1519</v>
      </c>
      <c r="BG194" s="270" t="s">
        <v>1520</v>
      </c>
      <c r="BH194" s="580" t="s">
        <v>1824</v>
      </c>
    </row>
    <row r="195" spans="1:60" ht="80.099999999999994" customHeight="1">
      <c r="A195" s="771"/>
      <c r="B195" s="772"/>
      <c r="C195" s="772"/>
      <c r="D195" s="773"/>
      <c r="E195" s="768" t="s">
        <v>1521</v>
      </c>
      <c r="F195" s="769"/>
      <c r="G195" s="769"/>
      <c r="H195" s="769"/>
      <c r="I195" s="769"/>
      <c r="J195" s="769"/>
      <c r="K195" s="769"/>
      <c r="L195" s="769"/>
      <c r="M195" s="769"/>
      <c r="N195" s="769"/>
      <c r="O195" s="770"/>
      <c r="P195" s="371"/>
      <c r="Q195" s="371"/>
      <c r="R195" s="371"/>
      <c r="S195" s="371"/>
      <c r="T195" s="442">
        <f>AVERAGE(T193:T194)</f>
        <v>0.67599999999999993</v>
      </c>
      <c r="U195" s="110"/>
      <c r="V195" s="110"/>
      <c r="W195" s="41"/>
      <c r="X195" s="41"/>
      <c r="Y195" s="41"/>
      <c r="Z195" s="49"/>
      <c r="AA195" s="41"/>
      <c r="AB195" s="41"/>
      <c r="AC195" s="41"/>
      <c r="AD195" s="41"/>
      <c r="AE195" s="107"/>
      <c r="AF195" s="41"/>
      <c r="AG195" s="41"/>
      <c r="AH195" s="137"/>
      <c r="AI195" s="107"/>
      <c r="AJ195" s="41"/>
      <c r="AK195" s="393"/>
      <c r="AL195" s="393"/>
      <c r="AM195" s="393"/>
      <c r="AN195" s="41"/>
      <c r="AO195" s="46"/>
      <c r="AP195" s="470">
        <f>+AP193</f>
        <v>0</v>
      </c>
      <c r="AQ195" s="508"/>
      <c r="AR195" s="509"/>
      <c r="AS195" s="530"/>
      <c r="AT195" s="497">
        <f>+AT193</f>
        <v>0</v>
      </c>
      <c r="AU195" s="530"/>
      <c r="AV195" s="530"/>
      <c r="AW195" s="530"/>
      <c r="AX195" s="211"/>
      <c r="AY195" s="211"/>
      <c r="AZ195" s="211"/>
      <c r="BA195" s="211"/>
      <c r="BB195" s="211"/>
      <c r="BC195" s="211"/>
      <c r="BD195" s="211"/>
      <c r="BE195" s="211"/>
      <c r="BF195" s="41"/>
      <c r="BG195" s="279"/>
      <c r="BH195" s="582"/>
    </row>
    <row r="196" spans="1:60" ht="80.099999999999994" customHeight="1">
      <c r="A196" s="41" t="s">
        <v>218</v>
      </c>
      <c r="B196" s="29" t="s">
        <v>428</v>
      </c>
      <c r="C196" s="41" t="s">
        <v>388</v>
      </c>
      <c r="D196" s="41" t="s">
        <v>431</v>
      </c>
      <c r="E196" s="63" t="s">
        <v>1522</v>
      </c>
      <c r="F196" s="77">
        <v>2024130010255</v>
      </c>
      <c r="G196" s="41" t="s">
        <v>1523</v>
      </c>
      <c r="H196" s="41" t="s">
        <v>1524</v>
      </c>
      <c r="I196" s="41" t="s">
        <v>1525</v>
      </c>
      <c r="J196" s="89">
        <v>0.5</v>
      </c>
      <c r="K196" s="41" t="s">
        <v>1526</v>
      </c>
      <c r="L196" s="41" t="s">
        <v>644</v>
      </c>
      <c r="M196" s="41" t="s">
        <v>432</v>
      </c>
      <c r="N196" s="289">
        <v>5</v>
      </c>
      <c r="O196" s="117">
        <v>6.9999999999999999E-4</v>
      </c>
      <c r="P196" s="441">
        <v>2.71</v>
      </c>
      <c r="Q196" s="561">
        <v>0.85</v>
      </c>
      <c r="R196" s="441"/>
      <c r="S196" s="439">
        <f t="shared" si="8"/>
        <v>3.5607000000000002</v>
      </c>
      <c r="T196" s="190">
        <f t="shared" si="10"/>
        <v>0.71214</v>
      </c>
      <c r="U196" s="110">
        <v>45703</v>
      </c>
      <c r="V196" s="110">
        <v>46022</v>
      </c>
      <c r="W196" s="41">
        <v>320</v>
      </c>
      <c r="X196" s="41">
        <v>5985</v>
      </c>
      <c r="Y196" s="41" t="s">
        <v>981</v>
      </c>
      <c r="Z196" s="49" t="s">
        <v>1527</v>
      </c>
      <c r="AA196" s="41" t="s">
        <v>1528</v>
      </c>
      <c r="AB196" s="41" t="s">
        <v>1529</v>
      </c>
      <c r="AC196" s="41" t="s">
        <v>1530</v>
      </c>
      <c r="AD196" s="41" t="s">
        <v>1531</v>
      </c>
      <c r="AE196" s="107">
        <v>45000000</v>
      </c>
      <c r="AF196" s="41" t="s">
        <v>663</v>
      </c>
      <c r="AG196" s="41" t="s">
        <v>654</v>
      </c>
      <c r="AH196" s="110">
        <v>45689</v>
      </c>
      <c r="AI196" s="107">
        <v>45000000</v>
      </c>
      <c r="AJ196" s="754">
        <v>450000000</v>
      </c>
      <c r="AK196" s="754">
        <v>450000000</v>
      </c>
      <c r="AL196" s="754">
        <v>486893663</v>
      </c>
      <c r="AM196" s="754"/>
      <c r="AN196" s="41" t="s">
        <v>654</v>
      </c>
      <c r="AO196" s="41" t="s">
        <v>1532</v>
      </c>
      <c r="AP196" s="872">
        <v>39000000</v>
      </c>
      <c r="AQ196" s="748">
        <f>AP196/AJ196</f>
        <v>8.666666666666667E-2</v>
      </c>
      <c r="AR196" s="872">
        <v>0</v>
      </c>
      <c r="AS196" s="748">
        <f>AR196/AK196</f>
        <v>0</v>
      </c>
      <c r="AT196" s="717">
        <v>359104927</v>
      </c>
      <c r="AU196" s="748">
        <f>AT196/AK196</f>
        <v>0.7980109488888889</v>
      </c>
      <c r="AV196" s="717">
        <v>63454927</v>
      </c>
      <c r="AW196" s="748">
        <f>AV196/AK196</f>
        <v>0.14101094888888888</v>
      </c>
      <c r="AX196" s="717">
        <v>375904927</v>
      </c>
      <c r="AY196" s="720">
        <f>AX196/AL196</f>
        <v>0.77204727760032477</v>
      </c>
      <c r="AZ196" s="717">
        <v>189854927</v>
      </c>
      <c r="BA196" s="720">
        <f>AZ196/AL196</f>
        <v>0.38993098786746788</v>
      </c>
      <c r="BB196" s="375"/>
      <c r="BC196" s="375"/>
      <c r="BD196" s="375"/>
      <c r="BE196" s="375"/>
      <c r="BF196" s="59" t="s">
        <v>1533</v>
      </c>
      <c r="BG196" s="272" t="s">
        <v>1534</v>
      </c>
      <c r="BH196" s="576" t="s">
        <v>1825</v>
      </c>
    </row>
    <row r="197" spans="1:60" ht="80.099999999999994" customHeight="1">
      <c r="A197" s="41" t="s">
        <v>218</v>
      </c>
      <c r="B197" s="41" t="s">
        <v>428</v>
      </c>
      <c r="C197" s="41" t="s">
        <v>388</v>
      </c>
      <c r="D197" s="41" t="s">
        <v>431</v>
      </c>
      <c r="E197" s="63" t="s">
        <v>1522</v>
      </c>
      <c r="F197" s="77">
        <v>2024130010255</v>
      </c>
      <c r="G197" s="41" t="s">
        <v>1523</v>
      </c>
      <c r="H197" s="41" t="s">
        <v>1524</v>
      </c>
      <c r="I197" s="41" t="s">
        <v>1525</v>
      </c>
      <c r="J197" s="98"/>
      <c r="K197" s="41" t="s">
        <v>1535</v>
      </c>
      <c r="L197" s="41" t="s">
        <v>644</v>
      </c>
      <c r="M197" s="41" t="s">
        <v>432</v>
      </c>
      <c r="N197" s="49">
        <v>50</v>
      </c>
      <c r="O197" s="119">
        <v>0</v>
      </c>
      <c r="P197" s="434">
        <v>5</v>
      </c>
      <c r="Q197" s="562">
        <v>19</v>
      </c>
      <c r="R197" s="434"/>
      <c r="S197" s="440">
        <f t="shared" si="8"/>
        <v>24</v>
      </c>
      <c r="T197" s="190">
        <f t="shared" si="10"/>
        <v>0.48</v>
      </c>
      <c r="U197" s="110">
        <v>45703</v>
      </c>
      <c r="V197" s="110">
        <v>46022</v>
      </c>
      <c r="W197" s="41">
        <v>320</v>
      </c>
      <c r="X197" s="41">
        <v>20000</v>
      </c>
      <c r="Y197" s="41" t="s">
        <v>981</v>
      </c>
      <c r="Z197" s="49" t="s">
        <v>1527</v>
      </c>
      <c r="AA197" s="41" t="s">
        <v>1536</v>
      </c>
      <c r="AB197" s="41" t="s">
        <v>1537</v>
      </c>
      <c r="AC197" s="41" t="s">
        <v>1530</v>
      </c>
      <c r="AD197" s="41" t="s">
        <v>1531</v>
      </c>
      <c r="AE197" s="109">
        <v>152350000</v>
      </c>
      <c r="AF197" s="41" t="s">
        <v>663</v>
      </c>
      <c r="AG197" s="41" t="s">
        <v>654</v>
      </c>
      <c r="AH197" s="110">
        <v>45689</v>
      </c>
      <c r="AI197" s="109">
        <v>152350000</v>
      </c>
      <c r="AJ197" s="755"/>
      <c r="AK197" s="755"/>
      <c r="AL197" s="755"/>
      <c r="AM197" s="755"/>
      <c r="AN197" s="41" t="s">
        <v>654</v>
      </c>
      <c r="AO197" s="41" t="s">
        <v>1532</v>
      </c>
      <c r="AP197" s="873"/>
      <c r="AQ197" s="749"/>
      <c r="AR197" s="873"/>
      <c r="AS197" s="749"/>
      <c r="AT197" s="718"/>
      <c r="AU197" s="749"/>
      <c r="AV197" s="718"/>
      <c r="AW197" s="749"/>
      <c r="AX197" s="718"/>
      <c r="AY197" s="721"/>
      <c r="AZ197" s="718"/>
      <c r="BA197" s="721"/>
      <c r="BB197" s="376"/>
      <c r="BC197" s="376"/>
      <c r="BD197" s="376"/>
      <c r="BE197" s="376"/>
      <c r="BF197" s="59" t="s">
        <v>1538</v>
      </c>
      <c r="BG197" s="276" t="s">
        <v>1539</v>
      </c>
      <c r="BH197" s="595" t="s">
        <v>1826</v>
      </c>
    </row>
    <row r="198" spans="1:60" ht="80.099999999999994" customHeight="1">
      <c r="A198" s="41" t="s">
        <v>218</v>
      </c>
      <c r="B198" s="41" t="s">
        <v>428</v>
      </c>
      <c r="C198" s="41" t="s">
        <v>388</v>
      </c>
      <c r="D198" s="41" t="s">
        <v>431</v>
      </c>
      <c r="E198" s="63" t="s">
        <v>1522</v>
      </c>
      <c r="F198" s="77">
        <v>2024130010255</v>
      </c>
      <c r="G198" s="41" t="s">
        <v>1523</v>
      </c>
      <c r="H198" s="41" t="s">
        <v>1524</v>
      </c>
      <c r="I198" s="41" t="s">
        <v>1525</v>
      </c>
      <c r="J198" s="98"/>
      <c r="K198" s="41" t="s">
        <v>1540</v>
      </c>
      <c r="L198" s="41" t="s">
        <v>644</v>
      </c>
      <c r="M198" s="41" t="s">
        <v>432</v>
      </c>
      <c r="N198" s="49">
        <v>5</v>
      </c>
      <c r="O198" s="119">
        <v>0</v>
      </c>
      <c r="P198" s="434">
        <v>1</v>
      </c>
      <c r="Q198" s="562">
        <v>2</v>
      </c>
      <c r="R198" s="434"/>
      <c r="S198" s="440">
        <f t="shared" si="8"/>
        <v>3</v>
      </c>
      <c r="T198" s="190">
        <f t="shared" si="10"/>
        <v>0.6</v>
      </c>
      <c r="U198" s="110">
        <v>45703</v>
      </c>
      <c r="V198" s="110">
        <v>46022</v>
      </c>
      <c r="W198" s="41">
        <v>320</v>
      </c>
      <c r="X198" s="41">
        <v>20000</v>
      </c>
      <c r="Y198" s="41" t="s">
        <v>981</v>
      </c>
      <c r="Z198" s="49" t="s">
        <v>1527</v>
      </c>
      <c r="AA198" s="41" t="s">
        <v>1541</v>
      </c>
      <c r="AB198" s="41" t="s">
        <v>1542</v>
      </c>
      <c r="AC198" s="41" t="s">
        <v>1530</v>
      </c>
      <c r="AD198" s="41" t="s">
        <v>1531</v>
      </c>
      <c r="AE198" s="109">
        <v>40000000</v>
      </c>
      <c r="AF198" s="41" t="s">
        <v>663</v>
      </c>
      <c r="AG198" s="41" t="s">
        <v>654</v>
      </c>
      <c r="AH198" s="110">
        <v>45717</v>
      </c>
      <c r="AI198" s="109">
        <v>40000000</v>
      </c>
      <c r="AJ198" s="755"/>
      <c r="AK198" s="755"/>
      <c r="AL198" s="755"/>
      <c r="AM198" s="755"/>
      <c r="AN198" s="41" t="s">
        <v>654</v>
      </c>
      <c r="AO198" s="41" t="s">
        <v>1532</v>
      </c>
      <c r="AP198" s="873"/>
      <c r="AQ198" s="749"/>
      <c r="AR198" s="873"/>
      <c r="AS198" s="749"/>
      <c r="AT198" s="718"/>
      <c r="AU198" s="749"/>
      <c r="AV198" s="718"/>
      <c r="AW198" s="749"/>
      <c r="AX198" s="718"/>
      <c r="AY198" s="721"/>
      <c r="AZ198" s="718"/>
      <c r="BA198" s="721"/>
      <c r="BB198" s="376"/>
      <c r="BC198" s="376"/>
      <c r="BD198" s="376"/>
      <c r="BE198" s="376"/>
      <c r="BF198" s="59" t="s">
        <v>1543</v>
      </c>
      <c r="BG198" s="276" t="s">
        <v>1544</v>
      </c>
      <c r="BH198" s="595" t="s">
        <v>1827</v>
      </c>
    </row>
    <row r="199" spans="1:60" ht="80.099999999999994" customHeight="1">
      <c r="A199" s="41" t="s">
        <v>218</v>
      </c>
      <c r="B199" s="29" t="s">
        <v>428</v>
      </c>
      <c r="C199" s="41" t="s">
        <v>388</v>
      </c>
      <c r="D199" s="41" t="s">
        <v>431</v>
      </c>
      <c r="E199" s="63" t="s">
        <v>1522</v>
      </c>
      <c r="F199" s="77">
        <v>2024130010255</v>
      </c>
      <c r="G199" s="41" t="s">
        <v>1523</v>
      </c>
      <c r="H199" s="41" t="s">
        <v>1524</v>
      </c>
      <c r="I199" s="41" t="s">
        <v>1525</v>
      </c>
      <c r="J199" s="89"/>
      <c r="K199" s="41" t="s">
        <v>1545</v>
      </c>
      <c r="L199" s="41" t="s">
        <v>644</v>
      </c>
      <c r="M199" s="41" t="s">
        <v>432</v>
      </c>
      <c r="N199" s="49">
        <v>6</v>
      </c>
      <c r="O199" s="119">
        <v>0</v>
      </c>
      <c r="P199" s="434">
        <v>2</v>
      </c>
      <c r="Q199" s="562">
        <v>2.5</v>
      </c>
      <c r="R199" s="434"/>
      <c r="S199" s="440">
        <f t="shared" si="8"/>
        <v>4.5</v>
      </c>
      <c r="T199" s="190">
        <f t="shared" si="10"/>
        <v>0.75</v>
      </c>
      <c r="U199" s="110">
        <v>45703</v>
      </c>
      <c r="V199" s="110">
        <v>46022</v>
      </c>
      <c r="W199" s="41">
        <v>320</v>
      </c>
      <c r="X199" s="41">
        <v>20000</v>
      </c>
      <c r="Y199" s="41" t="s">
        <v>981</v>
      </c>
      <c r="Z199" s="49" t="s">
        <v>1527</v>
      </c>
      <c r="AA199" s="41" t="s">
        <v>1541</v>
      </c>
      <c r="AB199" s="41" t="s">
        <v>1542</v>
      </c>
      <c r="AC199" s="41" t="s">
        <v>1530</v>
      </c>
      <c r="AD199" s="41" t="s">
        <v>1531</v>
      </c>
      <c r="AE199" s="107">
        <v>90000000</v>
      </c>
      <c r="AF199" s="41" t="s">
        <v>663</v>
      </c>
      <c r="AG199" s="41" t="s">
        <v>654</v>
      </c>
      <c r="AH199" s="110">
        <v>45689</v>
      </c>
      <c r="AI199" s="107">
        <v>90000000</v>
      </c>
      <c r="AJ199" s="755"/>
      <c r="AK199" s="755"/>
      <c r="AL199" s="755"/>
      <c r="AM199" s="755"/>
      <c r="AN199" s="41" t="s">
        <v>654</v>
      </c>
      <c r="AO199" s="41" t="s">
        <v>1532</v>
      </c>
      <c r="AP199" s="873"/>
      <c r="AQ199" s="749"/>
      <c r="AR199" s="873"/>
      <c r="AS199" s="749"/>
      <c r="AT199" s="718"/>
      <c r="AU199" s="749"/>
      <c r="AV199" s="718"/>
      <c r="AW199" s="749"/>
      <c r="AX199" s="718"/>
      <c r="AY199" s="721"/>
      <c r="AZ199" s="718"/>
      <c r="BA199" s="721"/>
      <c r="BB199" s="376"/>
      <c r="BC199" s="376"/>
      <c r="BD199" s="376"/>
      <c r="BE199" s="376"/>
      <c r="BF199" s="59" t="s">
        <v>1546</v>
      </c>
      <c r="BG199" s="276" t="s">
        <v>1547</v>
      </c>
      <c r="BH199" s="595" t="s">
        <v>1828</v>
      </c>
    </row>
    <row r="200" spans="1:60" ht="80.099999999999994" customHeight="1">
      <c r="A200" s="41" t="s">
        <v>218</v>
      </c>
      <c r="B200" s="29" t="s">
        <v>428</v>
      </c>
      <c r="C200" s="41" t="s">
        <v>388</v>
      </c>
      <c r="D200" s="41" t="s">
        <v>431</v>
      </c>
      <c r="E200" s="63" t="s">
        <v>1522</v>
      </c>
      <c r="F200" s="77">
        <v>2024130010255</v>
      </c>
      <c r="G200" s="41" t="s">
        <v>1523</v>
      </c>
      <c r="H200" s="41" t="s">
        <v>1524</v>
      </c>
      <c r="I200" s="41" t="s">
        <v>1525</v>
      </c>
      <c r="J200" s="89"/>
      <c r="K200" s="41" t="s">
        <v>1548</v>
      </c>
      <c r="L200" s="41" t="s">
        <v>644</v>
      </c>
      <c r="M200" s="41" t="s">
        <v>432</v>
      </c>
      <c r="N200" s="49">
        <v>3</v>
      </c>
      <c r="O200" s="119">
        <v>0</v>
      </c>
      <c r="P200" s="435">
        <v>1.083</v>
      </c>
      <c r="Q200" s="563">
        <v>1.81</v>
      </c>
      <c r="R200" s="435"/>
      <c r="S200" s="440">
        <f t="shared" si="8"/>
        <v>2.8929999999999998</v>
      </c>
      <c r="T200" s="190">
        <f t="shared" si="10"/>
        <v>0.96433333333333326</v>
      </c>
      <c r="U200" s="110">
        <v>45703</v>
      </c>
      <c r="V200" s="110">
        <v>46022</v>
      </c>
      <c r="W200" s="41">
        <v>320</v>
      </c>
      <c r="X200" s="41">
        <v>20000</v>
      </c>
      <c r="Y200" s="41" t="s">
        <v>981</v>
      </c>
      <c r="Z200" s="49" t="s">
        <v>1527</v>
      </c>
      <c r="AA200" s="41" t="s">
        <v>1541</v>
      </c>
      <c r="AB200" s="41" t="s">
        <v>1542</v>
      </c>
      <c r="AC200" s="41" t="s">
        <v>1530</v>
      </c>
      <c r="AD200" s="41" t="s">
        <v>1549</v>
      </c>
      <c r="AE200" s="107">
        <v>82150000</v>
      </c>
      <c r="AF200" s="41" t="s">
        <v>663</v>
      </c>
      <c r="AG200" s="41" t="s">
        <v>654</v>
      </c>
      <c r="AH200" s="110">
        <v>45689</v>
      </c>
      <c r="AI200" s="107">
        <v>82150000</v>
      </c>
      <c r="AJ200" s="755"/>
      <c r="AK200" s="755"/>
      <c r="AL200" s="755"/>
      <c r="AM200" s="755"/>
      <c r="AN200" s="41" t="s">
        <v>654</v>
      </c>
      <c r="AO200" s="41" t="s">
        <v>1532</v>
      </c>
      <c r="AP200" s="873"/>
      <c r="AQ200" s="749"/>
      <c r="AR200" s="873"/>
      <c r="AS200" s="749"/>
      <c r="AT200" s="718"/>
      <c r="AU200" s="749"/>
      <c r="AV200" s="718"/>
      <c r="AW200" s="749"/>
      <c r="AX200" s="718"/>
      <c r="AY200" s="721"/>
      <c r="AZ200" s="718"/>
      <c r="BA200" s="721"/>
      <c r="BB200" s="376"/>
      <c r="BC200" s="376"/>
      <c r="BD200" s="376"/>
      <c r="BE200" s="376"/>
      <c r="BF200" s="59" t="s">
        <v>1550</v>
      </c>
      <c r="BG200" s="276" t="s">
        <v>1551</v>
      </c>
      <c r="BH200" s="596"/>
    </row>
    <row r="201" spans="1:60" ht="80.099999999999994" customHeight="1">
      <c r="A201" s="41" t="s">
        <v>218</v>
      </c>
      <c r="B201" s="29" t="s">
        <v>428</v>
      </c>
      <c r="C201" s="41" t="s">
        <v>404</v>
      </c>
      <c r="D201" s="41" t="s">
        <v>435</v>
      </c>
      <c r="E201" s="63" t="s">
        <v>1522</v>
      </c>
      <c r="F201" s="77">
        <v>2024130010255</v>
      </c>
      <c r="G201" s="41" t="s">
        <v>1523</v>
      </c>
      <c r="H201" s="41" t="s">
        <v>1552</v>
      </c>
      <c r="I201" s="41" t="s">
        <v>642</v>
      </c>
      <c r="J201" s="89">
        <v>0.5</v>
      </c>
      <c r="K201" s="41" t="s">
        <v>1553</v>
      </c>
      <c r="L201" s="41" t="s">
        <v>644</v>
      </c>
      <c r="M201" s="41" t="s">
        <v>1554</v>
      </c>
      <c r="N201" s="49" t="s">
        <v>387</v>
      </c>
      <c r="O201" s="119">
        <v>0</v>
      </c>
      <c r="P201" s="422" t="s">
        <v>387</v>
      </c>
      <c r="Q201" s="555" t="s">
        <v>387</v>
      </c>
      <c r="R201" s="422"/>
      <c r="S201" s="440" t="s">
        <v>387</v>
      </c>
      <c r="T201" s="190" t="s">
        <v>387</v>
      </c>
      <c r="U201" s="110">
        <v>45703</v>
      </c>
      <c r="V201" s="110">
        <v>46022</v>
      </c>
      <c r="W201" s="41">
        <v>320</v>
      </c>
      <c r="X201" s="41">
        <v>20000</v>
      </c>
      <c r="Y201" s="41" t="s">
        <v>981</v>
      </c>
      <c r="Z201" s="49" t="s">
        <v>1527</v>
      </c>
      <c r="AA201" s="41" t="s">
        <v>1555</v>
      </c>
      <c r="AB201" s="41" t="s">
        <v>1556</v>
      </c>
      <c r="AC201" s="41" t="s">
        <v>513</v>
      </c>
      <c r="AD201" s="41" t="s">
        <v>513</v>
      </c>
      <c r="AE201" s="107">
        <v>0</v>
      </c>
      <c r="AF201" s="41"/>
      <c r="AG201" s="41"/>
      <c r="AH201" s="41"/>
      <c r="AI201" s="107">
        <v>0</v>
      </c>
      <c r="AJ201" s="755"/>
      <c r="AK201" s="755"/>
      <c r="AL201" s="755"/>
      <c r="AM201" s="755"/>
      <c r="AN201" s="41" t="s">
        <v>654</v>
      </c>
      <c r="AO201" s="41" t="s">
        <v>1532</v>
      </c>
      <c r="AP201" s="873"/>
      <c r="AQ201" s="749"/>
      <c r="AR201" s="873"/>
      <c r="AS201" s="749"/>
      <c r="AT201" s="718"/>
      <c r="AU201" s="749"/>
      <c r="AV201" s="718"/>
      <c r="AW201" s="749"/>
      <c r="AX201" s="718"/>
      <c r="AY201" s="721"/>
      <c r="AZ201" s="718"/>
      <c r="BA201" s="721"/>
      <c r="BB201" s="376"/>
      <c r="BC201" s="376"/>
      <c r="BD201" s="376"/>
      <c r="BE201" s="376"/>
      <c r="BF201" s="59" t="s">
        <v>1557</v>
      </c>
      <c r="BG201" s="277" t="s">
        <v>1469</v>
      </c>
      <c r="BH201" s="597" t="s">
        <v>1557</v>
      </c>
    </row>
    <row r="202" spans="1:60" ht="120.75" customHeight="1">
      <c r="A202" s="41" t="s">
        <v>218</v>
      </c>
      <c r="B202" s="29" t="s">
        <v>428</v>
      </c>
      <c r="C202" s="41" t="s">
        <v>404</v>
      </c>
      <c r="D202" s="41" t="s">
        <v>435</v>
      </c>
      <c r="E202" s="63" t="s">
        <v>1522</v>
      </c>
      <c r="F202" s="77">
        <v>2024130010255</v>
      </c>
      <c r="G202" s="41" t="s">
        <v>1523</v>
      </c>
      <c r="H202" s="41" t="s">
        <v>1558</v>
      </c>
      <c r="I202" s="41" t="s">
        <v>642</v>
      </c>
      <c r="J202" s="89"/>
      <c r="K202" s="41" t="s">
        <v>1559</v>
      </c>
      <c r="L202" s="41" t="s">
        <v>644</v>
      </c>
      <c r="M202" s="41" t="s">
        <v>1560</v>
      </c>
      <c r="N202" s="79">
        <v>1</v>
      </c>
      <c r="O202" s="117">
        <v>2.9999999999999997E-4</v>
      </c>
      <c r="P202" s="422" t="s">
        <v>1561</v>
      </c>
      <c r="Q202" s="564">
        <v>1.2500000000000001E-2</v>
      </c>
      <c r="R202" s="422"/>
      <c r="S202" s="440">
        <f t="shared" si="8"/>
        <v>5.0299999999999997E-2</v>
      </c>
      <c r="T202" s="190">
        <f t="shared" si="10"/>
        <v>5.0299999999999997E-2</v>
      </c>
      <c r="U202" s="110">
        <v>45703</v>
      </c>
      <c r="V202" s="110">
        <v>46022</v>
      </c>
      <c r="W202" s="41">
        <v>320</v>
      </c>
      <c r="X202" s="41">
        <v>20000</v>
      </c>
      <c r="Y202" s="41" t="s">
        <v>981</v>
      </c>
      <c r="Z202" s="49" t="s">
        <v>1527</v>
      </c>
      <c r="AA202" s="41" t="s">
        <v>1555</v>
      </c>
      <c r="AB202" s="41" t="s">
        <v>1556</v>
      </c>
      <c r="AC202" s="41" t="s">
        <v>1530</v>
      </c>
      <c r="AD202" s="41" t="s">
        <v>1531</v>
      </c>
      <c r="AE202" s="107">
        <v>40500000</v>
      </c>
      <c r="AF202" s="41" t="s">
        <v>663</v>
      </c>
      <c r="AG202" s="41" t="s">
        <v>654</v>
      </c>
      <c r="AH202" s="110">
        <v>45689</v>
      </c>
      <c r="AI202" s="107">
        <v>40500000</v>
      </c>
      <c r="AJ202" s="755"/>
      <c r="AK202" s="755"/>
      <c r="AL202" s="755"/>
      <c r="AM202" s="755"/>
      <c r="AN202" s="41" t="s">
        <v>513</v>
      </c>
      <c r="AO202" s="41" t="s">
        <v>513</v>
      </c>
      <c r="AP202" s="873"/>
      <c r="AQ202" s="749"/>
      <c r="AR202" s="873"/>
      <c r="AS202" s="749"/>
      <c r="AT202" s="718"/>
      <c r="AU202" s="749"/>
      <c r="AV202" s="718"/>
      <c r="AW202" s="749"/>
      <c r="AX202" s="718"/>
      <c r="AY202" s="721"/>
      <c r="AZ202" s="718"/>
      <c r="BA202" s="721"/>
      <c r="BB202" s="376"/>
      <c r="BC202" s="376"/>
      <c r="BD202" s="376"/>
      <c r="BE202" s="376"/>
      <c r="BF202" s="59" t="s">
        <v>1562</v>
      </c>
      <c r="BG202" s="277" t="s">
        <v>1563</v>
      </c>
      <c r="BH202" s="595" t="s">
        <v>1829</v>
      </c>
    </row>
    <row r="203" spans="1:60" ht="80.099999999999994" customHeight="1">
      <c r="A203" s="41" t="s">
        <v>218</v>
      </c>
      <c r="B203" s="29" t="s">
        <v>428</v>
      </c>
      <c r="C203" s="41" t="s">
        <v>404</v>
      </c>
      <c r="D203" s="41" t="s">
        <v>435</v>
      </c>
      <c r="E203" s="63" t="s">
        <v>1522</v>
      </c>
      <c r="F203" s="77">
        <v>2024130010255</v>
      </c>
      <c r="G203" s="41" t="s">
        <v>1523</v>
      </c>
      <c r="H203" s="41" t="s">
        <v>1552</v>
      </c>
      <c r="I203" s="41" t="s">
        <v>642</v>
      </c>
      <c r="J203" s="89"/>
      <c r="K203" s="41" t="s">
        <v>1564</v>
      </c>
      <c r="L203" s="41" t="s">
        <v>644</v>
      </c>
      <c r="M203" s="41" t="s">
        <v>1560</v>
      </c>
      <c r="N203" s="49" t="s">
        <v>387</v>
      </c>
      <c r="O203" s="117">
        <v>0</v>
      </c>
      <c r="P203" s="422" t="s">
        <v>387</v>
      </c>
      <c r="Q203" s="555" t="s">
        <v>387</v>
      </c>
      <c r="R203" s="422"/>
      <c r="S203" s="440" t="s">
        <v>387</v>
      </c>
      <c r="T203" s="117" t="s">
        <v>387</v>
      </c>
      <c r="U203" s="110">
        <v>45703</v>
      </c>
      <c r="V203" s="110">
        <v>46022</v>
      </c>
      <c r="W203" s="41">
        <v>320</v>
      </c>
      <c r="X203" s="41">
        <v>20000</v>
      </c>
      <c r="Y203" s="41" t="s">
        <v>981</v>
      </c>
      <c r="Z203" s="49" t="s">
        <v>1527</v>
      </c>
      <c r="AA203" s="41" t="s">
        <v>1555</v>
      </c>
      <c r="AB203" s="41" t="s">
        <v>1556</v>
      </c>
      <c r="AC203" s="41" t="s">
        <v>513</v>
      </c>
      <c r="AD203" s="41" t="s">
        <v>513</v>
      </c>
      <c r="AE203" s="41" t="s">
        <v>513</v>
      </c>
      <c r="AF203" s="41"/>
      <c r="AG203" s="41"/>
      <c r="AH203" s="41" t="s">
        <v>513</v>
      </c>
      <c r="AI203" s="41" t="s">
        <v>513</v>
      </c>
      <c r="AJ203" s="755"/>
      <c r="AK203" s="755"/>
      <c r="AL203" s="755"/>
      <c r="AM203" s="755"/>
      <c r="AN203" s="41" t="s">
        <v>513</v>
      </c>
      <c r="AO203" s="41" t="s">
        <v>513</v>
      </c>
      <c r="AP203" s="873"/>
      <c r="AQ203" s="749"/>
      <c r="AR203" s="873"/>
      <c r="AS203" s="749"/>
      <c r="AT203" s="718"/>
      <c r="AU203" s="749"/>
      <c r="AV203" s="718"/>
      <c r="AW203" s="749"/>
      <c r="AX203" s="718"/>
      <c r="AY203" s="721"/>
      <c r="AZ203" s="718"/>
      <c r="BA203" s="721"/>
      <c r="BB203" s="377"/>
      <c r="BC203" s="377"/>
      <c r="BD203" s="377"/>
      <c r="BE203" s="377"/>
      <c r="BF203" s="49"/>
      <c r="BG203" s="277" t="s">
        <v>1469</v>
      </c>
      <c r="BH203" s="598" t="s">
        <v>1557</v>
      </c>
    </row>
    <row r="204" spans="1:60" ht="80.099999999999994" customHeight="1">
      <c r="A204" s="41" t="s">
        <v>218</v>
      </c>
      <c r="B204" s="29" t="s">
        <v>428</v>
      </c>
      <c r="C204" s="41" t="s">
        <v>404</v>
      </c>
      <c r="D204" s="41" t="s">
        <v>435</v>
      </c>
      <c r="E204" s="63" t="s">
        <v>1522</v>
      </c>
      <c r="F204" s="77">
        <v>2024130010255</v>
      </c>
      <c r="G204" s="41" t="s">
        <v>1523</v>
      </c>
      <c r="H204" s="41" t="s">
        <v>1552</v>
      </c>
      <c r="I204" s="41" t="s">
        <v>642</v>
      </c>
      <c r="J204" s="89"/>
      <c r="K204" s="41" t="s">
        <v>1565</v>
      </c>
      <c r="L204" s="41"/>
      <c r="M204" s="41" t="s">
        <v>1560</v>
      </c>
      <c r="N204" s="49" t="s">
        <v>387</v>
      </c>
      <c r="O204" s="117"/>
      <c r="P204" s="422" t="s">
        <v>387</v>
      </c>
      <c r="Q204" s="555" t="s">
        <v>387</v>
      </c>
      <c r="R204" s="422"/>
      <c r="S204" s="440" t="s">
        <v>387</v>
      </c>
      <c r="T204" s="117" t="s">
        <v>387</v>
      </c>
      <c r="U204" s="110"/>
      <c r="V204" s="110"/>
      <c r="W204" s="41"/>
      <c r="X204" s="41"/>
      <c r="Y204" s="41"/>
      <c r="Z204" s="49"/>
      <c r="AA204" s="41"/>
      <c r="AB204" s="41"/>
      <c r="AC204" s="41"/>
      <c r="AD204" s="41"/>
      <c r="AE204" s="41"/>
      <c r="AF204" s="41"/>
      <c r="AG204" s="41"/>
      <c r="AH204" s="41"/>
      <c r="AI204" s="41"/>
      <c r="AJ204" s="756"/>
      <c r="AK204" s="756"/>
      <c r="AL204" s="756"/>
      <c r="AM204" s="756"/>
      <c r="AN204" s="41"/>
      <c r="AO204" s="41"/>
      <c r="AP204" s="874"/>
      <c r="AQ204" s="750"/>
      <c r="AR204" s="874"/>
      <c r="AS204" s="750"/>
      <c r="AT204" s="719"/>
      <c r="AU204" s="750"/>
      <c r="AV204" s="719"/>
      <c r="AW204" s="750"/>
      <c r="AX204" s="719"/>
      <c r="AY204" s="722"/>
      <c r="AZ204" s="719"/>
      <c r="BA204" s="722"/>
      <c r="BB204" s="395"/>
      <c r="BC204" s="395"/>
      <c r="BD204" s="395"/>
      <c r="BE204" s="395"/>
      <c r="BF204" s="49"/>
      <c r="BG204" s="267"/>
      <c r="BH204" s="599" t="s">
        <v>1557</v>
      </c>
    </row>
    <row r="205" spans="1:60" ht="80.099999999999994" customHeight="1">
      <c r="A205" s="771"/>
      <c r="B205" s="772"/>
      <c r="C205" s="772"/>
      <c r="D205" s="773"/>
      <c r="E205" s="768" t="s">
        <v>1566</v>
      </c>
      <c r="F205" s="769"/>
      <c r="G205" s="769"/>
      <c r="H205" s="769"/>
      <c r="I205" s="769"/>
      <c r="J205" s="769"/>
      <c r="K205" s="769"/>
      <c r="L205" s="769"/>
      <c r="M205" s="769"/>
      <c r="N205" s="769"/>
      <c r="O205" s="770"/>
      <c r="P205" s="371"/>
      <c r="Q205" s="371"/>
      <c r="R205" s="371"/>
      <c r="S205" s="371"/>
      <c r="T205" s="442">
        <f>AVERAGE(T202,T200,T199,T198,T197,T196)</f>
        <v>0.59279555555555552</v>
      </c>
      <c r="U205" s="110"/>
      <c r="V205" s="110"/>
      <c r="W205" s="41"/>
      <c r="X205" s="41"/>
      <c r="Y205" s="41"/>
      <c r="Z205" s="49"/>
      <c r="AA205" s="41"/>
      <c r="AB205" s="41"/>
      <c r="AC205" s="41"/>
      <c r="AD205" s="41"/>
      <c r="AE205" s="41"/>
      <c r="AF205" s="41"/>
      <c r="AG205" s="41"/>
      <c r="AH205" s="41"/>
      <c r="AI205" s="41"/>
      <c r="AJ205" s="41"/>
      <c r="AK205" s="394"/>
      <c r="AL205" s="394"/>
      <c r="AM205" s="394"/>
      <c r="AN205" s="41"/>
      <c r="AO205" s="467"/>
      <c r="AP205" s="476">
        <f>+AP196</f>
        <v>39000000</v>
      </c>
      <c r="AQ205" s="508"/>
      <c r="AR205" s="509"/>
      <c r="AS205" s="521"/>
      <c r="AT205" s="487">
        <f>+AT196</f>
        <v>359104927</v>
      </c>
      <c r="AU205" s="521"/>
      <c r="AV205" s="521"/>
      <c r="AW205" s="521"/>
      <c r="AX205" s="203"/>
      <c r="AY205" s="203"/>
      <c r="AZ205" s="203"/>
      <c r="BA205" s="203"/>
      <c r="BB205" s="203"/>
      <c r="BC205" s="203"/>
      <c r="BD205" s="203"/>
      <c r="BE205" s="203"/>
      <c r="BF205" s="49"/>
      <c r="BG205" s="279"/>
      <c r="BH205" s="582"/>
    </row>
    <row r="206" spans="1:60" ht="80.099999999999994" customHeight="1">
      <c r="A206" s="29" t="s">
        <v>218</v>
      </c>
      <c r="B206" s="29" t="s">
        <v>428</v>
      </c>
      <c r="C206" s="29" t="s">
        <v>409</v>
      </c>
      <c r="D206" s="29" t="s">
        <v>438</v>
      </c>
      <c r="E206" s="125" t="s">
        <v>1567</v>
      </c>
      <c r="F206" s="124">
        <v>202400000005445</v>
      </c>
      <c r="G206" s="127" t="s">
        <v>1568</v>
      </c>
      <c r="H206" s="127" t="s">
        <v>1569</v>
      </c>
      <c r="I206" s="127" t="s">
        <v>1570</v>
      </c>
      <c r="J206" s="89">
        <v>1</v>
      </c>
      <c r="K206" s="126" t="s">
        <v>1571</v>
      </c>
      <c r="L206" s="29" t="s">
        <v>644</v>
      </c>
      <c r="M206" s="29" t="s">
        <v>1560</v>
      </c>
      <c r="N206" s="79" t="s">
        <v>387</v>
      </c>
      <c r="O206" s="423" t="s">
        <v>387</v>
      </c>
      <c r="P206" s="422" t="s">
        <v>387</v>
      </c>
      <c r="Q206" s="555" t="s">
        <v>387</v>
      </c>
      <c r="R206" s="422"/>
      <c r="S206" s="422" t="s">
        <v>387</v>
      </c>
      <c r="T206" s="192" t="s">
        <v>387</v>
      </c>
      <c r="U206" s="110">
        <v>45703</v>
      </c>
      <c r="V206" s="110">
        <v>46022</v>
      </c>
      <c r="W206" s="41">
        <v>340</v>
      </c>
      <c r="X206" s="152">
        <v>184187</v>
      </c>
      <c r="Y206" s="41" t="s">
        <v>1572</v>
      </c>
      <c r="Z206" s="29" t="s">
        <v>1573</v>
      </c>
      <c r="AA206" s="41" t="s">
        <v>1574</v>
      </c>
      <c r="AB206" s="41" t="s">
        <v>1574</v>
      </c>
      <c r="AC206" s="41" t="s">
        <v>1170</v>
      </c>
      <c r="AD206" s="41" t="s">
        <v>1575</v>
      </c>
      <c r="AE206" s="41">
        <v>1</v>
      </c>
      <c r="AF206" s="41" t="s">
        <v>706</v>
      </c>
      <c r="AG206" s="41" t="s">
        <v>654</v>
      </c>
      <c r="AH206" s="41"/>
      <c r="AI206" s="152">
        <v>112000000</v>
      </c>
      <c r="AJ206" s="41">
        <v>11200000</v>
      </c>
      <c r="AK206" s="757">
        <v>0</v>
      </c>
      <c r="AL206" s="757">
        <v>0</v>
      </c>
      <c r="AM206" s="462"/>
      <c r="AN206" s="41" t="s">
        <v>927</v>
      </c>
      <c r="AO206" s="41"/>
      <c r="AP206" s="760">
        <v>0</v>
      </c>
      <c r="AQ206" s="748">
        <v>0</v>
      </c>
      <c r="AR206" s="760">
        <v>0</v>
      </c>
      <c r="AS206" s="748">
        <v>0</v>
      </c>
      <c r="AT206" s="866">
        <v>0</v>
      </c>
      <c r="AU206" s="748">
        <v>0</v>
      </c>
      <c r="AV206" s="866">
        <v>0</v>
      </c>
      <c r="AW206" s="748">
        <v>0</v>
      </c>
      <c r="AX206" s="866">
        <v>0</v>
      </c>
      <c r="AY206" s="720"/>
      <c r="AZ206" s="866">
        <v>0</v>
      </c>
      <c r="BA206" s="720"/>
      <c r="BB206" s="375"/>
      <c r="BC206" s="375"/>
      <c r="BD206" s="375"/>
      <c r="BE206" s="375"/>
      <c r="BF206" s="41"/>
      <c r="BG206" s="255" t="s">
        <v>1576</v>
      </c>
      <c r="BH206" s="576" t="s">
        <v>513</v>
      </c>
    </row>
    <row r="207" spans="1:60" ht="80.099999999999994" customHeight="1">
      <c r="A207" s="29" t="s">
        <v>218</v>
      </c>
      <c r="B207" s="29" t="s">
        <v>428</v>
      </c>
      <c r="C207" s="29" t="s">
        <v>414</v>
      </c>
      <c r="D207" s="29" t="s">
        <v>438</v>
      </c>
      <c r="E207" s="125" t="s">
        <v>1567</v>
      </c>
      <c r="F207" s="124">
        <v>202400000005445</v>
      </c>
      <c r="G207" s="127" t="s">
        <v>1568</v>
      </c>
      <c r="H207" s="127" t="s">
        <v>1569</v>
      </c>
      <c r="I207" s="127" t="s">
        <v>1570</v>
      </c>
      <c r="J207" s="123"/>
      <c r="K207" s="126" t="s">
        <v>1577</v>
      </c>
      <c r="L207" s="29" t="s">
        <v>644</v>
      </c>
      <c r="M207" s="29" t="s">
        <v>1560</v>
      </c>
      <c r="N207" s="154">
        <v>1</v>
      </c>
      <c r="O207" s="424">
        <v>0.05</v>
      </c>
      <c r="P207" s="436">
        <v>0.4</v>
      </c>
      <c r="Q207" s="565">
        <v>0.1</v>
      </c>
      <c r="R207" s="436"/>
      <c r="S207" s="440">
        <f t="shared" ref="S207:S208" si="11">+O207+P207+Q207+R207</f>
        <v>0.55000000000000004</v>
      </c>
      <c r="T207" s="190">
        <f t="shared" ref="T207:T208" si="12">S207/N207</f>
        <v>0.55000000000000004</v>
      </c>
      <c r="U207" s="110">
        <v>45703</v>
      </c>
      <c r="V207" s="110">
        <v>46022</v>
      </c>
      <c r="W207" s="41">
        <v>340</v>
      </c>
      <c r="X207" s="41">
        <v>184187</v>
      </c>
      <c r="Y207" s="41" t="s">
        <v>1572</v>
      </c>
      <c r="Z207" s="29" t="s">
        <v>1573</v>
      </c>
      <c r="AA207" s="41" t="s">
        <v>1578</v>
      </c>
      <c r="AB207" s="41" t="s">
        <v>1578</v>
      </c>
      <c r="AC207" s="41" t="s">
        <v>1170</v>
      </c>
      <c r="AD207" s="41" t="s">
        <v>1579</v>
      </c>
      <c r="AE207" s="41">
        <v>1</v>
      </c>
      <c r="AF207" s="41" t="s">
        <v>706</v>
      </c>
      <c r="AG207" s="41" t="s">
        <v>654</v>
      </c>
      <c r="AH207" s="41"/>
      <c r="AI207" s="152">
        <v>880000000</v>
      </c>
      <c r="AJ207" s="41">
        <v>880000000</v>
      </c>
      <c r="AK207" s="758"/>
      <c r="AL207" s="758"/>
      <c r="AM207" s="449"/>
      <c r="AN207" s="41" t="s">
        <v>927</v>
      </c>
      <c r="AO207" s="41"/>
      <c r="AP207" s="761"/>
      <c r="AQ207" s="749"/>
      <c r="AR207" s="761"/>
      <c r="AS207" s="749"/>
      <c r="AT207" s="867"/>
      <c r="AU207" s="749"/>
      <c r="AV207" s="867"/>
      <c r="AW207" s="749"/>
      <c r="AX207" s="867"/>
      <c r="AY207" s="721"/>
      <c r="AZ207" s="867"/>
      <c r="BA207" s="721"/>
      <c r="BB207" s="376"/>
      <c r="BC207" s="376"/>
      <c r="BD207" s="376"/>
      <c r="BE207" s="376"/>
      <c r="BF207" s="41"/>
      <c r="BG207" s="348"/>
      <c r="BH207" s="600" t="s">
        <v>1830</v>
      </c>
    </row>
    <row r="208" spans="1:60" ht="127.5" customHeight="1">
      <c r="A208" s="29" t="s">
        <v>218</v>
      </c>
      <c r="B208" s="29" t="s">
        <v>428</v>
      </c>
      <c r="C208" s="29" t="s">
        <v>418</v>
      </c>
      <c r="D208" s="29" t="s">
        <v>438</v>
      </c>
      <c r="E208" s="125" t="s">
        <v>1567</v>
      </c>
      <c r="F208" s="124">
        <v>202400000005445</v>
      </c>
      <c r="G208" s="127" t="s">
        <v>1568</v>
      </c>
      <c r="H208" s="127" t="s">
        <v>1569</v>
      </c>
      <c r="I208" s="127" t="s">
        <v>1570</v>
      </c>
      <c r="J208" s="123"/>
      <c r="K208" s="126" t="s">
        <v>1580</v>
      </c>
      <c r="L208" s="29" t="s">
        <v>644</v>
      </c>
      <c r="M208" s="29" t="s">
        <v>1560</v>
      </c>
      <c r="N208" s="154">
        <v>1</v>
      </c>
      <c r="O208" s="424">
        <v>7.0000000000000007E-2</v>
      </c>
      <c r="P208" s="436">
        <v>0.1</v>
      </c>
      <c r="Q208" s="566">
        <v>0.1</v>
      </c>
      <c r="R208" s="436"/>
      <c r="S208" s="440">
        <f t="shared" si="11"/>
        <v>0.27</v>
      </c>
      <c r="T208" s="190">
        <f t="shared" si="12"/>
        <v>0.27</v>
      </c>
      <c r="U208" s="110">
        <v>45703</v>
      </c>
      <c r="V208" s="110">
        <v>46022</v>
      </c>
      <c r="W208" s="41">
        <v>340</v>
      </c>
      <c r="X208" s="41">
        <v>184187</v>
      </c>
      <c r="Y208" s="41" t="s">
        <v>1572</v>
      </c>
      <c r="Z208" s="29" t="s">
        <v>1573</v>
      </c>
      <c r="AA208" s="41" t="s">
        <v>1581</v>
      </c>
      <c r="AB208" s="41" t="s">
        <v>1581</v>
      </c>
      <c r="AC208" s="41" t="s">
        <v>1170</v>
      </c>
      <c r="AD208" s="41" t="s">
        <v>1582</v>
      </c>
      <c r="AE208" s="41">
        <v>1</v>
      </c>
      <c r="AF208" s="41" t="s">
        <v>706</v>
      </c>
      <c r="AG208" s="41" t="s">
        <v>654</v>
      </c>
      <c r="AH208" s="41"/>
      <c r="AI208" s="152">
        <v>498996600</v>
      </c>
      <c r="AJ208" s="41">
        <v>498996600</v>
      </c>
      <c r="AK208" s="758"/>
      <c r="AL208" s="758"/>
      <c r="AM208" s="449"/>
      <c r="AN208" s="41" t="s">
        <v>927</v>
      </c>
      <c r="AO208" s="41"/>
      <c r="AP208" s="761"/>
      <c r="AQ208" s="749"/>
      <c r="AR208" s="761"/>
      <c r="AS208" s="749"/>
      <c r="AT208" s="867"/>
      <c r="AU208" s="749"/>
      <c r="AV208" s="867"/>
      <c r="AW208" s="749"/>
      <c r="AX208" s="867"/>
      <c r="AY208" s="721"/>
      <c r="AZ208" s="867"/>
      <c r="BA208" s="721"/>
      <c r="BB208" s="376"/>
      <c r="BC208" s="376"/>
      <c r="BD208" s="376"/>
      <c r="BE208" s="376"/>
      <c r="BF208" s="41"/>
      <c r="BG208" s="259" t="s">
        <v>1583</v>
      </c>
      <c r="BH208" s="577" t="s">
        <v>1831</v>
      </c>
    </row>
    <row r="209" spans="1:60" ht="80.099999999999994" customHeight="1">
      <c r="A209" s="41" t="s">
        <v>218</v>
      </c>
      <c r="B209" s="41" t="s">
        <v>428</v>
      </c>
      <c r="C209" s="41" t="s">
        <v>409</v>
      </c>
      <c r="D209" s="41" t="s">
        <v>438</v>
      </c>
      <c r="E209" s="125" t="s">
        <v>1567</v>
      </c>
      <c r="F209" s="250">
        <v>202400000005445</v>
      </c>
      <c r="G209" s="251" t="s">
        <v>1568</v>
      </c>
      <c r="H209" s="251" t="s">
        <v>1569</v>
      </c>
      <c r="I209" s="251" t="s">
        <v>1570</v>
      </c>
      <c r="J209" s="98"/>
      <c r="K209" s="126" t="s">
        <v>1584</v>
      </c>
      <c r="L209" s="41" t="s">
        <v>644</v>
      </c>
      <c r="M209" s="41" t="s">
        <v>1560</v>
      </c>
      <c r="N209" s="252" t="s">
        <v>387</v>
      </c>
      <c r="O209" s="119">
        <v>0</v>
      </c>
      <c r="P209" s="119" t="s">
        <v>387</v>
      </c>
      <c r="Q209" s="567" t="s">
        <v>387</v>
      </c>
      <c r="R209" s="119"/>
      <c r="S209" s="119" t="s">
        <v>387</v>
      </c>
      <c r="T209" s="117" t="s">
        <v>387</v>
      </c>
      <c r="U209" s="103">
        <v>45703</v>
      </c>
      <c r="V209" s="103">
        <v>46022</v>
      </c>
      <c r="W209" s="49">
        <v>340</v>
      </c>
      <c r="X209" s="49">
        <v>184187</v>
      </c>
      <c r="Y209" s="49" t="s">
        <v>1572</v>
      </c>
      <c r="Z209" s="41" t="s">
        <v>1573</v>
      </c>
      <c r="AA209" s="42"/>
      <c r="AB209" s="42"/>
      <c r="AC209" s="49" t="s">
        <v>1170</v>
      </c>
      <c r="AD209" s="46" t="s">
        <v>1578</v>
      </c>
      <c r="AE209" s="46"/>
      <c r="AF209" s="42"/>
      <c r="AG209" s="42"/>
      <c r="AH209" s="42"/>
      <c r="AI209" s="42"/>
      <c r="AJ209" s="42"/>
      <c r="AK209" s="759"/>
      <c r="AL209" s="759"/>
      <c r="AM209" s="463"/>
      <c r="AN209" s="42"/>
      <c r="AO209" s="42"/>
      <c r="AP209" s="762"/>
      <c r="AQ209" s="750"/>
      <c r="AR209" s="762"/>
      <c r="AS209" s="750"/>
      <c r="AT209" s="868"/>
      <c r="AU209" s="750"/>
      <c r="AV209" s="868"/>
      <c r="AW209" s="750"/>
      <c r="AX209" s="868"/>
      <c r="AY209" s="722"/>
      <c r="AZ209" s="868"/>
      <c r="BA209" s="722"/>
      <c r="BB209" s="377"/>
      <c r="BC209" s="377"/>
      <c r="BD209" s="377"/>
      <c r="BE209" s="377"/>
      <c r="BF209" s="49"/>
      <c r="BG209" s="256" t="s">
        <v>1585</v>
      </c>
      <c r="BH209" s="583" t="s">
        <v>513</v>
      </c>
    </row>
    <row r="210" spans="1:60" ht="80.099999999999994" customHeight="1">
      <c r="A210" s="771"/>
      <c r="B210" s="772"/>
      <c r="C210" s="772"/>
      <c r="D210" s="773"/>
      <c r="E210" s="779" t="s">
        <v>1586</v>
      </c>
      <c r="F210" s="780"/>
      <c r="G210" s="780"/>
      <c r="H210" s="780"/>
      <c r="I210" s="780"/>
      <c r="J210" s="780"/>
      <c r="K210" s="780"/>
      <c r="L210" s="780"/>
      <c r="M210" s="780"/>
      <c r="N210" s="780"/>
      <c r="O210" s="781"/>
      <c r="P210" s="371"/>
      <c r="Q210" s="371"/>
      <c r="R210" s="371"/>
      <c r="S210" s="371"/>
      <c r="T210" s="443">
        <f>AVERAGE(T206:T209)</f>
        <v>0.41000000000000003</v>
      </c>
      <c r="U210" s="103"/>
      <c r="V210" s="103"/>
      <c r="W210" s="49"/>
      <c r="X210" s="49"/>
      <c r="Y210" s="49"/>
      <c r="Z210" s="41"/>
      <c r="AA210" s="42"/>
      <c r="AB210" s="42"/>
      <c r="AC210" s="49"/>
      <c r="AD210" s="46"/>
      <c r="AE210" s="46"/>
      <c r="AF210" s="42"/>
      <c r="AG210" s="42"/>
      <c r="AH210" s="42"/>
      <c r="AI210" s="42"/>
      <c r="AJ210" s="42"/>
      <c r="AK210" s="454"/>
      <c r="AL210" s="454"/>
      <c r="AM210" s="454"/>
      <c r="AN210" s="42"/>
      <c r="AO210" s="42"/>
      <c r="AP210" s="477">
        <f>+AP206</f>
        <v>0</v>
      </c>
      <c r="AQ210" s="519"/>
      <c r="AR210" s="520"/>
      <c r="AS210" s="531"/>
      <c r="AT210" s="531">
        <f>+AT206</f>
        <v>0</v>
      </c>
      <c r="AU210" s="531"/>
      <c r="AV210" s="531"/>
      <c r="AW210" s="531"/>
      <c r="AX210" s="253"/>
      <c r="AY210" s="253"/>
      <c r="AZ210" s="253"/>
      <c r="BA210" s="253"/>
      <c r="BB210" s="253"/>
      <c r="BC210" s="253"/>
      <c r="BD210" s="253"/>
      <c r="BE210" s="253"/>
      <c r="BF210" s="49"/>
      <c r="BG210" s="279"/>
      <c r="BH210" s="582"/>
    </row>
    <row r="211" spans="1:60" ht="80.099999999999994" customHeight="1">
      <c r="A211" s="41" t="s">
        <v>218</v>
      </c>
      <c r="B211" s="29" t="s">
        <v>428</v>
      </c>
      <c r="C211" s="41" t="s">
        <v>414</v>
      </c>
      <c r="D211" s="41" t="s">
        <v>442</v>
      </c>
      <c r="E211" s="74" t="s">
        <v>1587</v>
      </c>
      <c r="F211" s="77">
        <v>2024130010258</v>
      </c>
      <c r="G211" s="251" t="s">
        <v>1588</v>
      </c>
      <c r="H211" s="41" t="s">
        <v>1589</v>
      </c>
      <c r="I211" s="41" t="s">
        <v>1590</v>
      </c>
      <c r="J211" s="89">
        <v>0.5</v>
      </c>
      <c r="K211" s="41" t="s">
        <v>1591</v>
      </c>
      <c r="L211" s="41" t="s">
        <v>644</v>
      </c>
      <c r="M211" s="41" t="s">
        <v>1592</v>
      </c>
      <c r="N211" s="50">
        <v>11</v>
      </c>
      <c r="O211" s="421">
        <v>0</v>
      </c>
      <c r="P211" s="422">
        <v>5</v>
      </c>
      <c r="Q211" s="555">
        <v>4</v>
      </c>
      <c r="R211" s="422"/>
      <c r="S211" s="440">
        <f t="shared" ref="S211:S224" si="13">+O211+P211+Q211+R211</f>
        <v>9</v>
      </c>
      <c r="T211" s="190">
        <f t="shared" ref="T211:T224" si="14">S211/N211</f>
        <v>0.81818181818181823</v>
      </c>
      <c r="U211" s="110" t="s">
        <v>1593</v>
      </c>
      <c r="V211" s="110" t="s">
        <v>1594</v>
      </c>
      <c r="W211" s="41">
        <v>332</v>
      </c>
      <c r="X211" s="41">
        <v>3700</v>
      </c>
      <c r="Y211" s="41" t="s">
        <v>671</v>
      </c>
      <c r="Z211" s="41" t="s">
        <v>1845</v>
      </c>
      <c r="AA211" s="41" t="s">
        <v>1595</v>
      </c>
      <c r="AB211" s="41" t="s">
        <v>1596</v>
      </c>
      <c r="AC211" s="41" t="s">
        <v>651</v>
      </c>
      <c r="AD211" s="41" t="s">
        <v>671</v>
      </c>
      <c r="AE211" s="41" t="s">
        <v>999</v>
      </c>
      <c r="AF211" s="41" t="s">
        <v>671</v>
      </c>
      <c r="AG211" s="41" t="s">
        <v>654</v>
      </c>
      <c r="AH211" s="41" t="s">
        <v>1410</v>
      </c>
      <c r="AI211" s="41"/>
      <c r="AJ211" s="754">
        <v>2000000000</v>
      </c>
      <c r="AK211" s="754">
        <v>2000000000</v>
      </c>
      <c r="AL211" s="754">
        <v>2000000000</v>
      </c>
      <c r="AM211" s="392"/>
      <c r="AN211" s="41" t="s">
        <v>1597</v>
      </c>
      <c r="AO211" s="41" t="s">
        <v>1598</v>
      </c>
      <c r="AP211" s="745">
        <v>102690726.90000001</v>
      </c>
      <c r="AQ211" s="748">
        <f>AP211/AJ211</f>
        <v>5.1345363450000001E-2</v>
      </c>
      <c r="AR211" s="745">
        <v>81984178.900000006</v>
      </c>
      <c r="AS211" s="748">
        <f>AR211/AK211</f>
        <v>4.0992089450000005E-2</v>
      </c>
      <c r="AT211" s="717">
        <v>188084838.69999999</v>
      </c>
      <c r="AU211" s="748">
        <f>AT211/AK211</f>
        <v>9.4042419349999989E-2</v>
      </c>
      <c r="AV211" s="717">
        <v>184049872.69999999</v>
      </c>
      <c r="AW211" s="748">
        <f>AV211/AK211</f>
        <v>9.2024936349999989E-2</v>
      </c>
      <c r="AX211" s="717">
        <v>907244978</v>
      </c>
      <c r="AY211" s="720">
        <f>AX211/AL211</f>
        <v>0.45362248900000002</v>
      </c>
      <c r="AZ211" s="717">
        <v>308557643</v>
      </c>
      <c r="BA211" s="720">
        <f>AZ211/AL211</f>
        <v>0.1542788215</v>
      </c>
      <c r="BB211" s="375"/>
      <c r="BC211" s="375"/>
      <c r="BD211" s="375"/>
      <c r="BE211" s="375"/>
      <c r="BF211" s="41" t="s">
        <v>1599</v>
      </c>
      <c r="BG211" s="268" t="s">
        <v>1600</v>
      </c>
      <c r="BH211" s="601" t="s">
        <v>1832</v>
      </c>
    </row>
    <row r="212" spans="1:60" ht="80.099999999999994" customHeight="1">
      <c r="A212" s="41" t="s">
        <v>218</v>
      </c>
      <c r="B212" s="29" t="s">
        <v>428</v>
      </c>
      <c r="C212" s="41" t="s">
        <v>414</v>
      </c>
      <c r="D212" s="41" t="s">
        <v>442</v>
      </c>
      <c r="E212" s="74" t="s">
        <v>1587</v>
      </c>
      <c r="F212" s="77">
        <v>2024130010258</v>
      </c>
      <c r="G212" s="251" t="s">
        <v>1588</v>
      </c>
      <c r="H212" s="44" t="s">
        <v>1601</v>
      </c>
      <c r="I212" s="29" t="s">
        <v>1602</v>
      </c>
      <c r="J212" s="89">
        <v>0.5</v>
      </c>
      <c r="K212" s="29" t="s">
        <v>1603</v>
      </c>
      <c r="L212" s="41" t="s">
        <v>644</v>
      </c>
      <c r="M212" s="41" t="s">
        <v>1592</v>
      </c>
      <c r="N212" s="50">
        <v>20</v>
      </c>
      <c r="O212" s="421">
        <v>2</v>
      </c>
      <c r="P212" s="422">
        <v>6</v>
      </c>
      <c r="Q212" s="555">
        <v>8</v>
      </c>
      <c r="R212" s="422"/>
      <c r="S212" s="440">
        <f t="shared" si="13"/>
        <v>16</v>
      </c>
      <c r="T212" s="190">
        <f t="shared" si="14"/>
        <v>0.8</v>
      </c>
      <c r="U212" s="110" t="s">
        <v>1593</v>
      </c>
      <c r="V212" s="110" t="s">
        <v>1594</v>
      </c>
      <c r="W212" s="41">
        <v>332</v>
      </c>
      <c r="X212" s="41">
        <v>832</v>
      </c>
      <c r="Y212" s="41" t="s">
        <v>671</v>
      </c>
      <c r="Z212" s="41" t="s">
        <v>1845</v>
      </c>
      <c r="AA212" s="41" t="s">
        <v>1595</v>
      </c>
      <c r="AB212" s="41" t="s">
        <v>1604</v>
      </c>
      <c r="AC212" s="41" t="s">
        <v>651</v>
      </c>
      <c r="AD212" s="41" t="s">
        <v>671</v>
      </c>
      <c r="AE212" s="41" t="s">
        <v>671</v>
      </c>
      <c r="AF212" s="41" t="s">
        <v>671</v>
      </c>
      <c r="AG212" s="41" t="s">
        <v>654</v>
      </c>
      <c r="AH212" s="41" t="s">
        <v>513</v>
      </c>
      <c r="AI212" s="41" t="s">
        <v>671</v>
      </c>
      <c r="AJ212" s="755"/>
      <c r="AK212" s="755"/>
      <c r="AL212" s="755"/>
      <c r="AM212" s="393"/>
      <c r="AN212" s="41" t="s">
        <v>671</v>
      </c>
      <c r="AO212" s="41" t="s">
        <v>671</v>
      </c>
      <c r="AP212" s="746"/>
      <c r="AQ212" s="749"/>
      <c r="AR212" s="746"/>
      <c r="AS212" s="749"/>
      <c r="AT212" s="718"/>
      <c r="AU212" s="749"/>
      <c r="AV212" s="718"/>
      <c r="AW212" s="749"/>
      <c r="AX212" s="718"/>
      <c r="AY212" s="721"/>
      <c r="AZ212" s="718"/>
      <c r="BA212" s="721"/>
      <c r="BB212" s="376"/>
      <c r="BC212" s="376"/>
      <c r="BD212" s="376"/>
      <c r="BE212" s="376"/>
      <c r="BF212" s="41" t="s">
        <v>1605</v>
      </c>
      <c r="BG212" s="271" t="s">
        <v>1606</v>
      </c>
      <c r="BH212" s="579" t="s">
        <v>1833</v>
      </c>
    </row>
    <row r="213" spans="1:60" ht="80.099999999999994" customHeight="1">
      <c r="A213" s="41" t="s">
        <v>218</v>
      </c>
      <c r="B213" s="41" t="s">
        <v>428</v>
      </c>
      <c r="C213" s="41" t="s">
        <v>414</v>
      </c>
      <c r="D213" s="41" t="s">
        <v>442</v>
      </c>
      <c r="E213" s="74" t="s">
        <v>1587</v>
      </c>
      <c r="F213" s="77">
        <v>2024130010258</v>
      </c>
      <c r="G213" s="251" t="s">
        <v>1588</v>
      </c>
      <c r="H213" s="44" t="s">
        <v>1601</v>
      </c>
      <c r="I213" s="41" t="s">
        <v>1590</v>
      </c>
      <c r="J213" s="98"/>
      <c r="K213" s="41" t="s">
        <v>1607</v>
      </c>
      <c r="L213" s="41" t="s">
        <v>644</v>
      </c>
      <c r="M213" s="41" t="s">
        <v>1592</v>
      </c>
      <c r="N213" s="50">
        <v>12</v>
      </c>
      <c r="O213" s="421">
        <v>0.11</v>
      </c>
      <c r="P213" s="422">
        <v>6</v>
      </c>
      <c r="Q213" s="555">
        <v>1</v>
      </c>
      <c r="R213" s="422"/>
      <c r="S213" s="440">
        <f t="shared" si="13"/>
        <v>7.11</v>
      </c>
      <c r="T213" s="190">
        <f t="shared" si="14"/>
        <v>0.59250000000000003</v>
      </c>
      <c r="U213" s="110" t="s">
        <v>1593</v>
      </c>
      <c r="V213" s="110" t="s">
        <v>1594</v>
      </c>
      <c r="W213" s="41">
        <v>332</v>
      </c>
      <c r="X213" s="41">
        <v>3700</v>
      </c>
      <c r="Y213" s="41" t="s">
        <v>671</v>
      </c>
      <c r="Z213" s="41" t="s">
        <v>1845</v>
      </c>
      <c r="AA213" s="41" t="s">
        <v>1608</v>
      </c>
      <c r="AB213" s="41" t="s">
        <v>1609</v>
      </c>
      <c r="AC213" s="41" t="s">
        <v>651</v>
      </c>
      <c r="AD213" s="41" t="s">
        <v>671</v>
      </c>
      <c r="AE213" s="41" t="s">
        <v>999</v>
      </c>
      <c r="AF213" s="41" t="s">
        <v>671</v>
      </c>
      <c r="AG213" s="41" t="s">
        <v>654</v>
      </c>
      <c r="AH213" s="41" t="s">
        <v>1410</v>
      </c>
      <c r="AI213" s="41"/>
      <c r="AJ213" s="756"/>
      <c r="AK213" s="756"/>
      <c r="AL213" s="756"/>
      <c r="AM213" s="394"/>
      <c r="AN213" s="41" t="s">
        <v>1597</v>
      </c>
      <c r="AO213" s="41" t="s">
        <v>1598</v>
      </c>
      <c r="AP213" s="747"/>
      <c r="AQ213" s="750"/>
      <c r="AR213" s="747"/>
      <c r="AS213" s="750"/>
      <c r="AT213" s="719"/>
      <c r="AU213" s="750"/>
      <c r="AV213" s="719"/>
      <c r="AW213" s="750"/>
      <c r="AX213" s="719"/>
      <c r="AY213" s="722"/>
      <c r="AZ213" s="719"/>
      <c r="BA213" s="722"/>
      <c r="BB213" s="377"/>
      <c r="BC213" s="377"/>
      <c r="BD213" s="377"/>
      <c r="BE213" s="377"/>
      <c r="BF213" s="41" t="s">
        <v>1610</v>
      </c>
      <c r="BG213" s="271" t="s">
        <v>1611</v>
      </c>
      <c r="BH213" s="579" t="s">
        <v>1834</v>
      </c>
    </row>
    <row r="214" spans="1:60" ht="80.099999999999994" customHeight="1">
      <c r="A214" s="771"/>
      <c r="B214" s="772"/>
      <c r="C214" s="772"/>
      <c r="D214" s="773"/>
      <c r="E214" s="779" t="s">
        <v>1612</v>
      </c>
      <c r="F214" s="780"/>
      <c r="G214" s="780"/>
      <c r="H214" s="780"/>
      <c r="I214" s="780"/>
      <c r="J214" s="780"/>
      <c r="K214" s="780"/>
      <c r="L214" s="780"/>
      <c r="M214" s="780"/>
      <c r="N214" s="780"/>
      <c r="O214" s="781"/>
      <c r="P214" s="371"/>
      <c r="Q214" s="371"/>
      <c r="R214" s="371"/>
      <c r="S214" s="371"/>
      <c r="T214" s="443">
        <f>AVERAGE(T211:T213)</f>
        <v>0.73689393939393943</v>
      </c>
      <c r="U214" s="110"/>
      <c r="V214" s="110"/>
      <c r="W214" s="41"/>
      <c r="X214" s="41"/>
      <c r="Y214" s="41"/>
      <c r="Z214" s="41"/>
      <c r="AA214" s="41"/>
      <c r="AB214" s="41"/>
      <c r="AC214" s="41"/>
      <c r="AD214" s="41"/>
      <c r="AE214" s="41"/>
      <c r="AF214" s="41"/>
      <c r="AG214" s="41"/>
      <c r="AH214" s="41"/>
      <c r="AI214" s="41"/>
      <c r="AJ214" s="41"/>
      <c r="AK214" s="393"/>
      <c r="AL214" s="393"/>
      <c r="AM214" s="393"/>
      <c r="AN214" s="41"/>
      <c r="AO214" s="46"/>
      <c r="AP214" s="478">
        <f>+AP211</f>
        <v>102690726.90000001</v>
      </c>
      <c r="AQ214" s="508"/>
      <c r="AR214" s="509"/>
      <c r="AS214" s="532"/>
      <c r="AT214" s="498">
        <f>+AT211</f>
        <v>188084838.69999999</v>
      </c>
      <c r="AU214" s="532"/>
      <c r="AV214" s="532"/>
      <c r="AW214" s="532"/>
      <c r="AX214" s="222"/>
      <c r="AY214" s="222"/>
      <c r="AZ214" s="222"/>
      <c r="BA214" s="222"/>
      <c r="BB214" s="222"/>
      <c r="BC214" s="222"/>
      <c r="BD214" s="222"/>
      <c r="BE214" s="222"/>
      <c r="BF214" s="41"/>
      <c r="BG214" s="279"/>
      <c r="BH214" s="582"/>
    </row>
    <row r="215" spans="1:60" ht="80.099999999999994" customHeight="1">
      <c r="A215" s="41" t="s">
        <v>171</v>
      </c>
      <c r="B215" s="29" t="s">
        <v>445</v>
      </c>
      <c r="C215" s="41" t="s">
        <v>404</v>
      </c>
      <c r="D215" s="70" t="s">
        <v>453</v>
      </c>
      <c r="E215" s="99" t="s">
        <v>1613</v>
      </c>
      <c r="F215" s="77">
        <v>2024130010231</v>
      </c>
      <c r="G215" s="41" t="s">
        <v>1614</v>
      </c>
      <c r="H215" s="41" t="s">
        <v>1615</v>
      </c>
      <c r="I215" s="41" t="s">
        <v>1616</v>
      </c>
      <c r="J215" s="89">
        <v>0.5</v>
      </c>
      <c r="K215" s="41" t="s">
        <v>1617</v>
      </c>
      <c r="L215" s="41" t="s">
        <v>644</v>
      </c>
      <c r="M215" s="41" t="s">
        <v>1618</v>
      </c>
      <c r="N215" s="49">
        <v>20</v>
      </c>
      <c r="O215" s="185">
        <v>0</v>
      </c>
      <c r="P215" s="427">
        <v>0</v>
      </c>
      <c r="Q215" s="552">
        <v>0</v>
      </c>
      <c r="R215" s="427"/>
      <c r="S215" s="440">
        <f t="shared" si="13"/>
        <v>0</v>
      </c>
      <c r="T215" s="190">
        <f t="shared" si="14"/>
        <v>0</v>
      </c>
      <c r="U215" s="110">
        <v>45839</v>
      </c>
      <c r="V215" s="110">
        <v>46022</v>
      </c>
      <c r="W215" s="41">
        <v>183</v>
      </c>
      <c r="X215" s="41">
        <v>2</v>
      </c>
      <c r="Y215" s="41" t="s">
        <v>513</v>
      </c>
      <c r="Z215" s="49" t="s">
        <v>1619</v>
      </c>
      <c r="AA215" s="41" t="s">
        <v>1620</v>
      </c>
      <c r="AB215" s="41" t="s">
        <v>1621</v>
      </c>
      <c r="AC215" s="41" t="s">
        <v>651</v>
      </c>
      <c r="AD215" s="41" t="s">
        <v>1622</v>
      </c>
      <c r="AE215" s="107">
        <v>73000000</v>
      </c>
      <c r="AF215" s="41" t="s">
        <v>706</v>
      </c>
      <c r="AG215" s="41" t="s">
        <v>654</v>
      </c>
      <c r="AH215" s="110">
        <v>45839</v>
      </c>
      <c r="AI215" s="107">
        <v>73000000</v>
      </c>
      <c r="AJ215" s="754">
        <v>2483807982</v>
      </c>
      <c r="AK215" s="754">
        <v>2483807982</v>
      </c>
      <c r="AL215" s="754">
        <v>2488914319</v>
      </c>
      <c r="AM215" s="392"/>
      <c r="AN215" s="41" t="s">
        <v>726</v>
      </c>
      <c r="AO215" s="41" t="s">
        <v>1623</v>
      </c>
      <c r="AP215" s="751">
        <v>13916917</v>
      </c>
      <c r="AQ215" s="748">
        <f>AP215/AJ215</f>
        <v>5.6030567180937584E-3</v>
      </c>
      <c r="AR215" s="751">
        <v>13916917</v>
      </c>
      <c r="AS215" s="748">
        <f>AR215/AK215</f>
        <v>5.6030567180937584E-3</v>
      </c>
      <c r="AT215" s="717">
        <v>1011376493</v>
      </c>
      <c r="AU215" s="748">
        <f>AT215/AK215</f>
        <v>0.40718787455768796</v>
      </c>
      <c r="AV215" s="717">
        <v>93298251</v>
      </c>
      <c r="AW215" s="748">
        <f>AV215/AK215</f>
        <v>3.7562586027634404E-2</v>
      </c>
      <c r="AX215" s="717">
        <v>1016482830</v>
      </c>
      <c r="AY215" s="720">
        <f>AX215/AL215</f>
        <v>0.4084041070599827</v>
      </c>
      <c r="AZ215" s="717">
        <v>138095255</v>
      </c>
      <c r="BA215" s="720">
        <f>AZ215/AL215</f>
        <v>5.5484133762983105E-2</v>
      </c>
      <c r="BB215" s="375"/>
      <c r="BC215" s="375"/>
      <c r="BD215" s="375"/>
      <c r="BE215" s="375"/>
      <c r="BF215" s="41" t="s">
        <v>1624</v>
      </c>
      <c r="BG215" s="271" t="s">
        <v>1625</v>
      </c>
      <c r="BH215" s="576" t="s">
        <v>1835</v>
      </c>
    </row>
    <row r="216" spans="1:60" ht="80.099999999999994" customHeight="1">
      <c r="A216" s="41" t="s">
        <v>171</v>
      </c>
      <c r="B216" s="29" t="s">
        <v>445</v>
      </c>
      <c r="C216" s="41" t="s">
        <v>404</v>
      </c>
      <c r="D216" s="70" t="s">
        <v>453</v>
      </c>
      <c r="E216" s="99" t="s">
        <v>1613</v>
      </c>
      <c r="F216" s="77">
        <v>2024130010231</v>
      </c>
      <c r="G216" s="41" t="s">
        <v>1614</v>
      </c>
      <c r="H216" s="41" t="s">
        <v>1615</v>
      </c>
      <c r="I216" s="41" t="s">
        <v>1616</v>
      </c>
      <c r="J216" s="89"/>
      <c r="K216" s="41" t="s">
        <v>1626</v>
      </c>
      <c r="L216" s="41" t="s">
        <v>644</v>
      </c>
      <c r="M216" s="41" t="s">
        <v>1618</v>
      </c>
      <c r="N216" s="49">
        <v>2</v>
      </c>
      <c r="O216" s="185">
        <v>0</v>
      </c>
      <c r="P216" s="428">
        <v>0</v>
      </c>
      <c r="Q216" s="553">
        <v>0</v>
      </c>
      <c r="R216" s="428"/>
      <c r="S216" s="440">
        <f t="shared" si="13"/>
        <v>0</v>
      </c>
      <c r="T216" s="190">
        <f t="shared" si="14"/>
        <v>0</v>
      </c>
      <c r="U216" s="110">
        <v>45839</v>
      </c>
      <c r="V216" s="110">
        <v>46022</v>
      </c>
      <c r="W216" s="41">
        <v>183</v>
      </c>
      <c r="X216" s="41">
        <v>2</v>
      </c>
      <c r="Y216" s="41" t="s">
        <v>513</v>
      </c>
      <c r="Z216" s="49" t="s">
        <v>1619</v>
      </c>
      <c r="AA216" s="41" t="s">
        <v>1620</v>
      </c>
      <c r="AB216" s="41" t="s">
        <v>1621</v>
      </c>
      <c r="AC216" s="41" t="s">
        <v>651</v>
      </c>
      <c r="AD216" s="41" t="s">
        <v>1627</v>
      </c>
      <c r="AE216" s="107">
        <v>0</v>
      </c>
      <c r="AF216" s="41" t="s">
        <v>663</v>
      </c>
      <c r="AG216" s="41" t="s">
        <v>654</v>
      </c>
      <c r="AH216" s="110">
        <v>45839</v>
      </c>
      <c r="AI216" s="107">
        <v>0</v>
      </c>
      <c r="AJ216" s="755"/>
      <c r="AK216" s="755"/>
      <c r="AL216" s="755"/>
      <c r="AM216" s="393"/>
      <c r="AN216" s="41"/>
      <c r="AO216" s="41"/>
      <c r="AP216" s="752"/>
      <c r="AQ216" s="749"/>
      <c r="AR216" s="752"/>
      <c r="AS216" s="749"/>
      <c r="AT216" s="718"/>
      <c r="AU216" s="749"/>
      <c r="AV216" s="718"/>
      <c r="AW216" s="749"/>
      <c r="AX216" s="718"/>
      <c r="AY216" s="721"/>
      <c r="AZ216" s="718"/>
      <c r="BA216" s="721"/>
      <c r="BB216" s="376"/>
      <c r="BC216" s="376"/>
      <c r="BD216" s="376"/>
      <c r="BE216" s="376"/>
      <c r="BF216" s="41" t="s">
        <v>1624</v>
      </c>
      <c r="BG216" s="270" t="s">
        <v>1625</v>
      </c>
      <c r="BH216" s="576" t="s">
        <v>1835</v>
      </c>
    </row>
    <row r="217" spans="1:60" ht="80.099999999999994" customHeight="1">
      <c r="A217" s="41" t="s">
        <v>171</v>
      </c>
      <c r="B217" s="29" t="s">
        <v>445</v>
      </c>
      <c r="C217" s="41" t="s">
        <v>404</v>
      </c>
      <c r="D217" s="70" t="s">
        <v>453</v>
      </c>
      <c r="E217" s="99" t="s">
        <v>1613</v>
      </c>
      <c r="F217" s="77">
        <v>2024130010231</v>
      </c>
      <c r="G217" s="41" t="s">
        <v>1614</v>
      </c>
      <c r="H217" s="41" t="s">
        <v>1615</v>
      </c>
      <c r="I217" s="41" t="s">
        <v>1616</v>
      </c>
      <c r="J217" s="89"/>
      <c r="K217" s="41" t="s">
        <v>1628</v>
      </c>
      <c r="L217" s="41" t="s">
        <v>644</v>
      </c>
      <c r="M217" s="41" t="s">
        <v>1618</v>
      </c>
      <c r="N217" s="49">
        <v>2</v>
      </c>
      <c r="O217" s="185">
        <v>0</v>
      </c>
      <c r="P217" s="428">
        <v>0</v>
      </c>
      <c r="Q217" s="553">
        <v>0</v>
      </c>
      <c r="R217" s="428"/>
      <c r="S217" s="440">
        <f t="shared" si="13"/>
        <v>0</v>
      </c>
      <c r="T217" s="190">
        <f t="shared" si="14"/>
        <v>0</v>
      </c>
      <c r="U217" s="110">
        <v>45839</v>
      </c>
      <c r="V217" s="110">
        <v>46022</v>
      </c>
      <c r="W217" s="41">
        <v>183</v>
      </c>
      <c r="X217" s="41">
        <v>2</v>
      </c>
      <c r="Y217" s="41" t="s">
        <v>513</v>
      </c>
      <c r="Z217" s="49" t="s">
        <v>1619</v>
      </c>
      <c r="AA217" s="41" t="s">
        <v>1620</v>
      </c>
      <c r="AB217" s="41" t="s">
        <v>1621</v>
      </c>
      <c r="AC217" s="41" t="s">
        <v>651</v>
      </c>
      <c r="AD217" s="41" t="s">
        <v>1629</v>
      </c>
      <c r="AE217" s="107">
        <v>0</v>
      </c>
      <c r="AF217" s="41" t="s">
        <v>663</v>
      </c>
      <c r="AG217" s="41" t="s">
        <v>654</v>
      </c>
      <c r="AH217" s="110">
        <v>45839</v>
      </c>
      <c r="AI217" s="107">
        <v>0</v>
      </c>
      <c r="AJ217" s="755"/>
      <c r="AK217" s="755"/>
      <c r="AL217" s="755"/>
      <c r="AM217" s="393"/>
      <c r="AN217" s="41"/>
      <c r="AO217" s="41"/>
      <c r="AP217" s="752"/>
      <c r="AQ217" s="749"/>
      <c r="AR217" s="752"/>
      <c r="AS217" s="749"/>
      <c r="AT217" s="718"/>
      <c r="AU217" s="749"/>
      <c r="AV217" s="718"/>
      <c r="AW217" s="749"/>
      <c r="AX217" s="718"/>
      <c r="AY217" s="721"/>
      <c r="AZ217" s="718"/>
      <c r="BA217" s="721"/>
      <c r="BB217" s="376"/>
      <c r="BC217" s="376"/>
      <c r="BD217" s="376"/>
      <c r="BE217" s="376"/>
      <c r="BF217" s="41" t="s">
        <v>1624</v>
      </c>
      <c r="BG217" s="270" t="s">
        <v>1625</v>
      </c>
      <c r="BH217" s="576" t="s">
        <v>1835</v>
      </c>
    </row>
    <row r="218" spans="1:60" ht="80.099999999999994" customHeight="1">
      <c r="A218" s="41" t="s">
        <v>171</v>
      </c>
      <c r="B218" s="29" t="s">
        <v>445</v>
      </c>
      <c r="C218" s="41" t="s">
        <v>409</v>
      </c>
      <c r="D218" s="70" t="s">
        <v>453</v>
      </c>
      <c r="E218" s="99" t="s">
        <v>1613</v>
      </c>
      <c r="F218" s="77">
        <v>2024130010231</v>
      </c>
      <c r="G218" s="41" t="s">
        <v>1614</v>
      </c>
      <c r="H218" s="41" t="s">
        <v>1630</v>
      </c>
      <c r="I218" s="41" t="s">
        <v>1616</v>
      </c>
      <c r="J218" s="89"/>
      <c r="K218" s="41" t="s">
        <v>1631</v>
      </c>
      <c r="L218" s="41" t="s">
        <v>644</v>
      </c>
      <c r="M218" s="41" t="s">
        <v>1632</v>
      </c>
      <c r="N218" s="49">
        <v>2</v>
      </c>
      <c r="O218" s="185">
        <v>0</v>
      </c>
      <c r="P218" s="428">
        <v>0</v>
      </c>
      <c r="Q218" s="553">
        <v>0</v>
      </c>
      <c r="R218" s="428"/>
      <c r="S218" s="440">
        <f t="shared" si="13"/>
        <v>0</v>
      </c>
      <c r="T218" s="190">
        <f t="shared" si="14"/>
        <v>0</v>
      </c>
      <c r="U218" s="110">
        <v>45839</v>
      </c>
      <c r="V218" s="110">
        <v>46022</v>
      </c>
      <c r="W218" s="41">
        <v>183</v>
      </c>
      <c r="X218" s="41">
        <v>2</v>
      </c>
      <c r="Y218" s="41" t="s">
        <v>513</v>
      </c>
      <c r="Z218" s="49" t="s">
        <v>1619</v>
      </c>
      <c r="AA218" s="41" t="s">
        <v>1620</v>
      </c>
      <c r="AB218" s="41" t="s">
        <v>1621</v>
      </c>
      <c r="AC218" s="41" t="s">
        <v>651</v>
      </c>
      <c r="AD218" s="41" t="s">
        <v>1633</v>
      </c>
      <c r="AE218" s="107">
        <v>0</v>
      </c>
      <c r="AF218" s="41" t="s">
        <v>663</v>
      </c>
      <c r="AG218" s="41" t="s">
        <v>654</v>
      </c>
      <c r="AH218" s="110">
        <v>45839</v>
      </c>
      <c r="AI218" s="107">
        <v>0</v>
      </c>
      <c r="AJ218" s="755"/>
      <c r="AK218" s="755"/>
      <c r="AL218" s="755"/>
      <c r="AM218" s="393"/>
      <c r="AN218" s="41"/>
      <c r="AO218" s="41"/>
      <c r="AP218" s="752"/>
      <c r="AQ218" s="749"/>
      <c r="AR218" s="752"/>
      <c r="AS218" s="749"/>
      <c r="AT218" s="718"/>
      <c r="AU218" s="749"/>
      <c r="AV218" s="718"/>
      <c r="AW218" s="749"/>
      <c r="AX218" s="718"/>
      <c r="AY218" s="721"/>
      <c r="AZ218" s="718"/>
      <c r="BA218" s="721"/>
      <c r="BB218" s="376"/>
      <c r="BC218" s="376"/>
      <c r="BD218" s="376"/>
      <c r="BE218" s="376"/>
      <c r="BF218" s="41" t="s">
        <v>1624</v>
      </c>
      <c r="BG218" s="270" t="s">
        <v>1625</v>
      </c>
      <c r="BH218" s="576" t="s">
        <v>1835</v>
      </c>
    </row>
    <row r="219" spans="1:60" ht="80.099999999999994" customHeight="1">
      <c r="A219" s="41" t="s">
        <v>171</v>
      </c>
      <c r="B219" s="29" t="s">
        <v>445</v>
      </c>
      <c r="C219" s="41" t="s">
        <v>409</v>
      </c>
      <c r="D219" s="70" t="s">
        <v>453</v>
      </c>
      <c r="E219" s="99" t="s">
        <v>1613</v>
      </c>
      <c r="F219" s="77">
        <v>2024130010231</v>
      </c>
      <c r="G219" s="41" t="s">
        <v>1614</v>
      </c>
      <c r="H219" s="41" t="s">
        <v>1630</v>
      </c>
      <c r="I219" s="41" t="s">
        <v>1616</v>
      </c>
      <c r="J219" s="89"/>
      <c r="K219" s="41" t="s">
        <v>1634</v>
      </c>
      <c r="L219" s="41" t="s">
        <v>644</v>
      </c>
      <c r="M219" s="41" t="s">
        <v>1632</v>
      </c>
      <c r="N219" s="49">
        <v>2</v>
      </c>
      <c r="O219" s="185">
        <v>1</v>
      </c>
      <c r="P219" s="428">
        <v>0</v>
      </c>
      <c r="Q219" s="553">
        <v>1</v>
      </c>
      <c r="R219" s="428"/>
      <c r="S219" s="440">
        <f t="shared" si="13"/>
        <v>2</v>
      </c>
      <c r="T219" s="190">
        <f t="shared" si="14"/>
        <v>1</v>
      </c>
      <c r="U219" s="110">
        <v>45839</v>
      </c>
      <c r="V219" s="110">
        <v>46022</v>
      </c>
      <c r="W219" s="41">
        <v>183</v>
      </c>
      <c r="X219" s="41">
        <v>2</v>
      </c>
      <c r="Y219" s="41" t="s">
        <v>1635</v>
      </c>
      <c r="Z219" s="49" t="s">
        <v>1619</v>
      </c>
      <c r="AA219" s="41" t="s">
        <v>1636</v>
      </c>
      <c r="AB219" s="41" t="s">
        <v>1637</v>
      </c>
      <c r="AC219" s="41" t="s">
        <v>651</v>
      </c>
      <c r="AD219" s="41" t="s">
        <v>1638</v>
      </c>
      <c r="AE219" s="107">
        <v>20000000</v>
      </c>
      <c r="AF219" s="41" t="s">
        <v>663</v>
      </c>
      <c r="AG219" s="41" t="s">
        <v>654</v>
      </c>
      <c r="AH219" s="110">
        <v>45839</v>
      </c>
      <c r="AI219" s="107">
        <v>20000000</v>
      </c>
      <c r="AJ219" s="755"/>
      <c r="AK219" s="755"/>
      <c r="AL219" s="755"/>
      <c r="AM219" s="393"/>
      <c r="AN219" s="41" t="s">
        <v>726</v>
      </c>
      <c r="AO219" s="41" t="s">
        <v>1623</v>
      </c>
      <c r="AP219" s="752"/>
      <c r="AQ219" s="749"/>
      <c r="AR219" s="752"/>
      <c r="AS219" s="749"/>
      <c r="AT219" s="718"/>
      <c r="AU219" s="749"/>
      <c r="AV219" s="718"/>
      <c r="AW219" s="749"/>
      <c r="AX219" s="718"/>
      <c r="AY219" s="721"/>
      <c r="AZ219" s="718"/>
      <c r="BA219" s="721"/>
      <c r="BB219" s="376"/>
      <c r="BC219" s="376"/>
      <c r="BD219" s="376"/>
      <c r="BE219" s="376"/>
      <c r="BF219" s="41" t="s">
        <v>1639</v>
      </c>
      <c r="BG219" s="270" t="s">
        <v>1640</v>
      </c>
      <c r="BH219" s="576" t="s">
        <v>1836</v>
      </c>
    </row>
    <row r="220" spans="1:60" ht="80.099999999999994" customHeight="1">
      <c r="A220" s="41" t="s">
        <v>171</v>
      </c>
      <c r="B220" s="29" t="s">
        <v>445</v>
      </c>
      <c r="C220" s="41" t="s">
        <v>409</v>
      </c>
      <c r="D220" s="70" t="s">
        <v>448</v>
      </c>
      <c r="E220" s="99" t="s">
        <v>1613</v>
      </c>
      <c r="F220" s="77">
        <v>2024130010231</v>
      </c>
      <c r="G220" s="41" t="s">
        <v>1614</v>
      </c>
      <c r="H220" s="41" t="s">
        <v>1630</v>
      </c>
      <c r="I220" s="41" t="s">
        <v>1641</v>
      </c>
      <c r="J220" s="89">
        <v>0.3</v>
      </c>
      <c r="K220" s="41" t="s">
        <v>1642</v>
      </c>
      <c r="L220" s="41" t="s">
        <v>644</v>
      </c>
      <c r="M220" s="41" t="s">
        <v>1632</v>
      </c>
      <c r="N220" s="49">
        <v>50</v>
      </c>
      <c r="O220" s="185">
        <v>50</v>
      </c>
      <c r="P220" s="428">
        <v>16</v>
      </c>
      <c r="Q220" s="553">
        <v>35</v>
      </c>
      <c r="R220" s="428"/>
      <c r="S220" s="440">
        <f t="shared" si="13"/>
        <v>101</v>
      </c>
      <c r="T220" s="190">
        <v>1</v>
      </c>
      <c r="U220" s="110">
        <v>45703</v>
      </c>
      <c r="V220" s="110">
        <v>46006</v>
      </c>
      <c r="W220" s="41">
        <v>303</v>
      </c>
      <c r="X220" s="41">
        <v>150</v>
      </c>
      <c r="Y220" s="41" t="s">
        <v>1643</v>
      </c>
      <c r="Z220" s="49" t="s">
        <v>1619</v>
      </c>
      <c r="AA220" s="41" t="s">
        <v>1644</v>
      </c>
      <c r="AB220" s="41" t="s">
        <v>1645</v>
      </c>
      <c r="AC220" s="41" t="s">
        <v>651</v>
      </c>
      <c r="AD220" s="41" t="s">
        <v>1646</v>
      </c>
      <c r="AE220" s="107">
        <v>2126169885</v>
      </c>
      <c r="AF220" s="41" t="s">
        <v>706</v>
      </c>
      <c r="AG220" s="41" t="s">
        <v>802</v>
      </c>
      <c r="AH220" s="110">
        <v>45703</v>
      </c>
      <c r="AI220" s="107">
        <v>2126169885</v>
      </c>
      <c r="AJ220" s="755"/>
      <c r="AK220" s="755"/>
      <c r="AL220" s="755"/>
      <c r="AM220" s="393"/>
      <c r="AN220" s="41" t="s">
        <v>1647</v>
      </c>
      <c r="AO220" s="41" t="s">
        <v>1623</v>
      </c>
      <c r="AP220" s="752"/>
      <c r="AQ220" s="749"/>
      <c r="AR220" s="752"/>
      <c r="AS220" s="749"/>
      <c r="AT220" s="718"/>
      <c r="AU220" s="749"/>
      <c r="AV220" s="718"/>
      <c r="AW220" s="749"/>
      <c r="AX220" s="718"/>
      <c r="AY220" s="721"/>
      <c r="AZ220" s="718"/>
      <c r="BA220" s="721"/>
      <c r="BB220" s="376"/>
      <c r="BC220" s="376"/>
      <c r="BD220" s="376"/>
      <c r="BE220" s="376"/>
      <c r="BF220" s="41" t="s">
        <v>1648</v>
      </c>
      <c r="BG220" s="270" t="s">
        <v>1649</v>
      </c>
      <c r="BH220" s="576" t="s">
        <v>1837</v>
      </c>
    </row>
    <row r="221" spans="1:60" ht="80.099999999999994" customHeight="1">
      <c r="A221" s="41" t="s">
        <v>171</v>
      </c>
      <c r="B221" s="29" t="s">
        <v>445</v>
      </c>
      <c r="C221" s="41" t="s">
        <v>409</v>
      </c>
      <c r="D221" s="70" t="s">
        <v>448</v>
      </c>
      <c r="E221" s="99" t="s">
        <v>1613</v>
      </c>
      <c r="F221" s="77">
        <v>2024130010231</v>
      </c>
      <c r="G221" s="41" t="s">
        <v>1614</v>
      </c>
      <c r="H221" s="41" t="s">
        <v>1630</v>
      </c>
      <c r="I221" s="41" t="s">
        <v>1641</v>
      </c>
      <c r="J221" s="89"/>
      <c r="K221" s="41" t="s">
        <v>1650</v>
      </c>
      <c r="L221" s="41" t="s">
        <v>644</v>
      </c>
      <c r="M221" s="41" t="s">
        <v>1632</v>
      </c>
      <c r="N221" s="49">
        <v>2</v>
      </c>
      <c r="O221" s="185">
        <v>0</v>
      </c>
      <c r="P221" s="428">
        <v>2</v>
      </c>
      <c r="Q221" s="553">
        <v>0</v>
      </c>
      <c r="R221" s="428"/>
      <c r="S221" s="440">
        <f t="shared" si="13"/>
        <v>2</v>
      </c>
      <c r="T221" s="190">
        <f t="shared" si="14"/>
        <v>1</v>
      </c>
      <c r="U221" s="110">
        <v>45703</v>
      </c>
      <c r="V221" s="110">
        <v>46006</v>
      </c>
      <c r="W221" s="41">
        <v>303</v>
      </c>
      <c r="X221" s="41">
        <v>2</v>
      </c>
      <c r="Y221" s="41" t="s">
        <v>513</v>
      </c>
      <c r="Z221" s="49" t="s">
        <v>1619</v>
      </c>
      <c r="AA221" s="41" t="s">
        <v>1651</v>
      </c>
      <c r="AB221" s="41" t="s">
        <v>1637</v>
      </c>
      <c r="AC221" s="41" t="s">
        <v>651</v>
      </c>
      <c r="AD221" s="41" t="s">
        <v>1652</v>
      </c>
      <c r="AE221" s="107">
        <v>117000000</v>
      </c>
      <c r="AF221" s="41" t="s">
        <v>663</v>
      </c>
      <c r="AG221" s="41" t="s">
        <v>654</v>
      </c>
      <c r="AH221" s="110">
        <v>45703</v>
      </c>
      <c r="AI221" s="107">
        <v>117000000</v>
      </c>
      <c r="AJ221" s="755"/>
      <c r="AK221" s="755"/>
      <c r="AL221" s="755"/>
      <c r="AM221" s="393"/>
      <c r="AN221" s="41" t="s">
        <v>726</v>
      </c>
      <c r="AO221" s="41" t="s">
        <v>1623</v>
      </c>
      <c r="AP221" s="752"/>
      <c r="AQ221" s="749"/>
      <c r="AR221" s="752"/>
      <c r="AS221" s="749"/>
      <c r="AT221" s="718"/>
      <c r="AU221" s="749"/>
      <c r="AV221" s="718"/>
      <c r="AW221" s="749"/>
      <c r="AX221" s="718"/>
      <c r="AY221" s="721"/>
      <c r="AZ221" s="718"/>
      <c r="BA221" s="721"/>
      <c r="BB221" s="376"/>
      <c r="BC221" s="376"/>
      <c r="BD221" s="376"/>
      <c r="BE221" s="376"/>
      <c r="BF221" s="41" t="s">
        <v>1624</v>
      </c>
      <c r="BG221" s="270" t="s">
        <v>1653</v>
      </c>
      <c r="BH221" s="576" t="s">
        <v>1838</v>
      </c>
    </row>
    <row r="222" spans="1:60" ht="80.099999999999994" customHeight="1">
      <c r="A222" s="41" t="s">
        <v>171</v>
      </c>
      <c r="B222" s="29" t="s">
        <v>445</v>
      </c>
      <c r="C222" s="41" t="s">
        <v>409</v>
      </c>
      <c r="D222" s="70" t="s">
        <v>448</v>
      </c>
      <c r="E222" s="99" t="s">
        <v>1613</v>
      </c>
      <c r="F222" s="77">
        <v>2024130010231</v>
      </c>
      <c r="G222" s="41" t="s">
        <v>1614</v>
      </c>
      <c r="H222" s="41" t="s">
        <v>1630</v>
      </c>
      <c r="I222" s="41" t="s">
        <v>1641</v>
      </c>
      <c r="J222" s="89"/>
      <c r="K222" s="41" t="s">
        <v>1654</v>
      </c>
      <c r="L222" s="41" t="s">
        <v>644</v>
      </c>
      <c r="M222" s="41" t="s">
        <v>1632</v>
      </c>
      <c r="N222" s="49" t="s">
        <v>387</v>
      </c>
      <c r="O222" s="185" t="s">
        <v>387</v>
      </c>
      <c r="P222" s="428" t="s">
        <v>387</v>
      </c>
      <c r="Q222" s="553" t="s">
        <v>387</v>
      </c>
      <c r="R222" s="428"/>
      <c r="S222" s="440" t="s">
        <v>387</v>
      </c>
      <c r="T222" s="190" t="s">
        <v>387</v>
      </c>
      <c r="U222" s="110" t="s">
        <v>387</v>
      </c>
      <c r="V222" s="110" t="s">
        <v>387</v>
      </c>
      <c r="W222" s="41" t="s">
        <v>387</v>
      </c>
      <c r="X222" s="41" t="s">
        <v>387</v>
      </c>
      <c r="Y222" s="41" t="s">
        <v>387</v>
      </c>
      <c r="Z222" s="49" t="s">
        <v>1619</v>
      </c>
      <c r="AA222" s="41" t="s">
        <v>387</v>
      </c>
      <c r="AB222" s="41" t="s">
        <v>387</v>
      </c>
      <c r="AC222" s="41" t="s">
        <v>387</v>
      </c>
      <c r="AD222" s="41" t="s">
        <v>387</v>
      </c>
      <c r="AE222" s="107">
        <v>0</v>
      </c>
      <c r="AF222" s="41" t="s">
        <v>387</v>
      </c>
      <c r="AG222" s="41" t="s">
        <v>387</v>
      </c>
      <c r="AH222" s="110" t="s">
        <v>387</v>
      </c>
      <c r="AI222" s="107">
        <v>0</v>
      </c>
      <c r="AJ222" s="755"/>
      <c r="AK222" s="755"/>
      <c r="AL222" s="755"/>
      <c r="AM222" s="393"/>
      <c r="AN222" s="41" t="s">
        <v>387</v>
      </c>
      <c r="AO222" s="41" t="s">
        <v>387</v>
      </c>
      <c r="AP222" s="752"/>
      <c r="AQ222" s="749"/>
      <c r="AR222" s="752"/>
      <c r="AS222" s="749"/>
      <c r="AT222" s="718"/>
      <c r="AU222" s="749"/>
      <c r="AV222" s="718"/>
      <c r="AW222" s="749"/>
      <c r="AX222" s="718"/>
      <c r="AY222" s="721"/>
      <c r="AZ222" s="718"/>
      <c r="BA222" s="721"/>
      <c r="BB222" s="376"/>
      <c r="BC222" s="376"/>
      <c r="BD222" s="376"/>
      <c r="BE222" s="376"/>
      <c r="BF222" s="41" t="s">
        <v>387</v>
      </c>
      <c r="BG222" s="275" t="s">
        <v>1655</v>
      </c>
      <c r="BH222" s="576" t="s">
        <v>1655</v>
      </c>
    </row>
    <row r="223" spans="1:60" ht="80.099999999999994" customHeight="1">
      <c r="A223" s="41" t="s">
        <v>171</v>
      </c>
      <c r="B223" s="29" t="s">
        <v>445</v>
      </c>
      <c r="C223" s="41" t="s">
        <v>409</v>
      </c>
      <c r="D223" s="70" t="s">
        <v>448</v>
      </c>
      <c r="E223" s="99" t="s">
        <v>1613</v>
      </c>
      <c r="F223" s="77">
        <v>2024130010231</v>
      </c>
      <c r="G223" s="41" t="s">
        <v>1614</v>
      </c>
      <c r="H223" s="41" t="s">
        <v>1630</v>
      </c>
      <c r="I223" s="41" t="s">
        <v>1641</v>
      </c>
      <c r="J223" s="89"/>
      <c r="K223" s="41" t="s">
        <v>1656</v>
      </c>
      <c r="L223" s="41" t="s">
        <v>644</v>
      </c>
      <c r="M223" s="41" t="s">
        <v>1632</v>
      </c>
      <c r="N223" s="346">
        <v>1</v>
      </c>
      <c r="O223" s="185">
        <v>0</v>
      </c>
      <c r="P223" s="428">
        <v>1</v>
      </c>
      <c r="Q223" s="553">
        <v>0</v>
      </c>
      <c r="R223" s="428"/>
      <c r="S223" s="440">
        <f t="shared" si="13"/>
        <v>1</v>
      </c>
      <c r="T223" s="190">
        <f t="shared" si="14"/>
        <v>1</v>
      </c>
      <c r="U223" s="110">
        <v>45703</v>
      </c>
      <c r="V223" s="110">
        <v>46006</v>
      </c>
      <c r="W223" s="41">
        <v>303</v>
      </c>
      <c r="X223" s="41">
        <v>150</v>
      </c>
      <c r="Y223" s="41" t="s">
        <v>513</v>
      </c>
      <c r="Z223" s="49" t="s">
        <v>1619</v>
      </c>
      <c r="AA223" s="41" t="s">
        <v>1657</v>
      </c>
      <c r="AB223" s="41" t="s">
        <v>1658</v>
      </c>
      <c r="AC223" s="41" t="s">
        <v>651</v>
      </c>
      <c r="AD223" s="41" t="s">
        <v>1659</v>
      </c>
      <c r="AE223" s="107">
        <v>350000000</v>
      </c>
      <c r="AF223" s="41" t="s">
        <v>663</v>
      </c>
      <c r="AG223" s="41" t="s">
        <v>654</v>
      </c>
      <c r="AH223" s="110">
        <v>45703</v>
      </c>
      <c r="AI223" s="107">
        <v>350000000</v>
      </c>
      <c r="AJ223" s="755"/>
      <c r="AK223" s="755"/>
      <c r="AL223" s="755"/>
      <c r="AM223" s="393"/>
      <c r="AN223" s="41" t="s">
        <v>726</v>
      </c>
      <c r="AO223" s="41" t="s">
        <v>1623</v>
      </c>
      <c r="AP223" s="752"/>
      <c r="AQ223" s="749"/>
      <c r="AR223" s="752"/>
      <c r="AS223" s="749"/>
      <c r="AT223" s="718"/>
      <c r="AU223" s="749"/>
      <c r="AV223" s="718"/>
      <c r="AW223" s="749"/>
      <c r="AX223" s="718"/>
      <c r="AY223" s="721"/>
      <c r="AZ223" s="718"/>
      <c r="BA223" s="721"/>
      <c r="BB223" s="376"/>
      <c r="BC223" s="376"/>
      <c r="BD223" s="376"/>
      <c r="BE223" s="376"/>
      <c r="BF223" s="41" t="s">
        <v>1660</v>
      </c>
      <c r="BG223" s="343" t="s">
        <v>1661</v>
      </c>
      <c r="BH223" s="576" t="s">
        <v>1839</v>
      </c>
    </row>
    <row r="224" spans="1:60" ht="80.099999999999994" customHeight="1">
      <c r="A224" s="41" t="s">
        <v>171</v>
      </c>
      <c r="B224" s="29" t="s">
        <v>445</v>
      </c>
      <c r="C224" s="41" t="s">
        <v>414</v>
      </c>
      <c r="D224" s="41" t="s">
        <v>458</v>
      </c>
      <c r="E224" s="99" t="s">
        <v>1613</v>
      </c>
      <c r="F224" s="77">
        <v>2024130010231</v>
      </c>
      <c r="G224" s="41" t="s">
        <v>1614</v>
      </c>
      <c r="H224" s="41" t="s">
        <v>1630</v>
      </c>
      <c r="I224" s="41" t="s">
        <v>1662</v>
      </c>
      <c r="J224" s="89">
        <v>0.2</v>
      </c>
      <c r="K224" s="50" t="s">
        <v>1663</v>
      </c>
      <c r="L224" s="41" t="s">
        <v>644</v>
      </c>
      <c r="M224" s="41" t="s">
        <v>1664</v>
      </c>
      <c r="N224" s="347">
        <v>25</v>
      </c>
      <c r="O224" s="185">
        <v>0</v>
      </c>
      <c r="P224" s="428">
        <v>5</v>
      </c>
      <c r="Q224" s="553">
        <v>2</v>
      </c>
      <c r="R224" s="428"/>
      <c r="S224" s="440">
        <f t="shared" si="13"/>
        <v>7</v>
      </c>
      <c r="T224" s="190">
        <f t="shared" si="14"/>
        <v>0.28000000000000003</v>
      </c>
      <c r="U224" s="110">
        <v>45839</v>
      </c>
      <c r="V224" s="110">
        <v>46022</v>
      </c>
      <c r="W224" s="41">
        <v>183</v>
      </c>
      <c r="X224" s="41">
        <v>25</v>
      </c>
      <c r="Y224" s="41" t="s">
        <v>513</v>
      </c>
      <c r="Z224" s="49" t="s">
        <v>1619</v>
      </c>
      <c r="AA224" s="41" t="s">
        <v>1636</v>
      </c>
      <c r="AB224" s="41" t="s">
        <v>1637</v>
      </c>
      <c r="AC224" s="41" t="s">
        <v>651</v>
      </c>
      <c r="AD224" s="41" t="s">
        <v>1652</v>
      </c>
      <c r="AE224" s="107">
        <v>0</v>
      </c>
      <c r="AF224" s="41" t="s">
        <v>663</v>
      </c>
      <c r="AG224" s="41" t="s">
        <v>654</v>
      </c>
      <c r="AH224" s="110">
        <v>45839</v>
      </c>
      <c r="AI224" s="107">
        <v>0</v>
      </c>
      <c r="AJ224" s="756"/>
      <c r="AK224" s="756"/>
      <c r="AL224" s="756"/>
      <c r="AM224" s="394"/>
      <c r="AN224" s="41"/>
      <c r="AO224" s="41"/>
      <c r="AP224" s="753"/>
      <c r="AQ224" s="750"/>
      <c r="AR224" s="753"/>
      <c r="AS224" s="750"/>
      <c r="AT224" s="719"/>
      <c r="AU224" s="750"/>
      <c r="AV224" s="719"/>
      <c r="AW224" s="750"/>
      <c r="AX224" s="719"/>
      <c r="AY224" s="722"/>
      <c r="AZ224" s="719"/>
      <c r="BA224" s="722"/>
      <c r="BB224" s="377"/>
      <c r="BC224" s="377"/>
      <c r="BD224" s="377"/>
      <c r="BE224" s="377"/>
      <c r="BF224" s="41" t="s">
        <v>1624</v>
      </c>
      <c r="BG224" s="343" t="s">
        <v>1665</v>
      </c>
      <c r="BH224" s="576" t="s">
        <v>1840</v>
      </c>
    </row>
    <row r="225" spans="1:59" ht="80.099999999999994" customHeight="1">
      <c r="A225" s="771"/>
      <c r="B225" s="772"/>
      <c r="C225" s="772"/>
      <c r="D225" s="773"/>
      <c r="E225" s="768" t="s">
        <v>1666</v>
      </c>
      <c r="F225" s="769"/>
      <c r="G225" s="769"/>
      <c r="H225" s="769"/>
      <c r="I225" s="769"/>
      <c r="J225" s="769"/>
      <c r="K225" s="769"/>
      <c r="L225" s="769"/>
      <c r="M225" s="769"/>
      <c r="N225" s="769"/>
      <c r="O225" s="770"/>
      <c r="P225" s="371"/>
      <c r="Q225" s="371"/>
      <c r="R225" s="371"/>
      <c r="S225" s="371"/>
      <c r="T225" s="442">
        <f>AVERAGE(T215:T224)</f>
        <v>0.47555555555555556</v>
      </c>
      <c r="U225" s="110"/>
      <c r="V225" s="110"/>
      <c r="W225" s="41"/>
      <c r="X225" s="41"/>
      <c r="Y225" s="41"/>
      <c r="Z225" s="49"/>
      <c r="AA225" s="41"/>
      <c r="AB225" s="41"/>
      <c r="AC225" s="41"/>
      <c r="AD225" s="41"/>
      <c r="AE225" s="107"/>
      <c r="AF225" s="41"/>
      <c r="AG225" s="41"/>
      <c r="AH225" s="110"/>
      <c r="AI225" s="107"/>
      <c r="AJ225" s="107"/>
      <c r="AK225" s="393"/>
      <c r="AL225" s="393"/>
      <c r="AM225" s="393"/>
      <c r="AN225" s="41"/>
      <c r="AO225" s="46"/>
      <c r="AP225" s="471">
        <f>+AP215</f>
        <v>13916917</v>
      </c>
      <c r="AQ225" s="508"/>
      <c r="AR225" s="509"/>
      <c r="AS225" s="529"/>
      <c r="AT225" s="496">
        <f>+AT215</f>
        <v>1011376493</v>
      </c>
      <c r="AU225" s="529"/>
      <c r="AV225" s="529"/>
      <c r="AW225" s="529"/>
      <c r="AX225" s="210"/>
      <c r="AY225" s="210"/>
      <c r="AZ225" s="210"/>
      <c r="BA225" s="210"/>
      <c r="BB225" s="210"/>
      <c r="BC225" s="210"/>
      <c r="BD225" s="210"/>
      <c r="BE225" s="210"/>
      <c r="BF225" s="41"/>
      <c r="BG225" s="279"/>
    </row>
    <row r="226" spans="1:59" ht="80.099999999999994" customHeight="1">
      <c r="A226" s="41" t="s">
        <v>464</v>
      </c>
      <c r="B226" s="46" t="s">
        <v>465</v>
      </c>
      <c r="C226" s="100" t="s">
        <v>466</v>
      </c>
      <c r="D226" s="41" t="s">
        <v>469</v>
      </c>
      <c r="E226" s="49" t="s">
        <v>387</v>
      </c>
      <c r="F226" s="49" t="s">
        <v>387</v>
      </c>
      <c r="G226" s="49" t="s">
        <v>387</v>
      </c>
      <c r="H226" s="49" t="s">
        <v>387</v>
      </c>
      <c r="I226" s="41" t="s">
        <v>1667</v>
      </c>
      <c r="J226" s="98">
        <v>0.1</v>
      </c>
      <c r="K226" s="49">
        <v>1</v>
      </c>
      <c r="L226" s="41" t="s">
        <v>675</v>
      </c>
      <c r="M226" s="41" t="s">
        <v>470</v>
      </c>
      <c r="N226" s="49" t="s">
        <v>387</v>
      </c>
      <c r="O226" s="26" t="s">
        <v>387</v>
      </c>
      <c r="P226" s="26"/>
      <c r="Q226" s="26"/>
      <c r="R226" s="26"/>
      <c r="S226" s="26"/>
      <c r="T226" s="49" t="s">
        <v>387</v>
      </c>
      <c r="U226" s="110" t="s">
        <v>387</v>
      </c>
      <c r="V226" s="110" t="s">
        <v>387</v>
      </c>
      <c r="W226" s="41" t="s">
        <v>387</v>
      </c>
      <c r="X226" s="41" t="s">
        <v>387</v>
      </c>
      <c r="Y226" s="41" t="s">
        <v>387</v>
      </c>
      <c r="Z226" s="41" t="s">
        <v>1668</v>
      </c>
      <c r="AA226" s="110" t="s">
        <v>387</v>
      </c>
      <c r="AB226" s="110" t="s">
        <v>387</v>
      </c>
      <c r="AC226" s="110" t="s">
        <v>387</v>
      </c>
      <c r="AD226" s="110" t="s">
        <v>387</v>
      </c>
      <c r="AE226" s="110" t="s">
        <v>387</v>
      </c>
      <c r="AF226" s="110" t="s">
        <v>387</v>
      </c>
      <c r="AG226" s="110" t="s">
        <v>387</v>
      </c>
      <c r="AH226" s="110" t="s">
        <v>387</v>
      </c>
      <c r="AI226" s="110" t="s">
        <v>387</v>
      </c>
      <c r="AJ226" s="110" t="s">
        <v>387</v>
      </c>
      <c r="AK226" s="733"/>
      <c r="AL226" s="733"/>
      <c r="AM226" s="454"/>
      <c r="AN226" s="110" t="s">
        <v>387</v>
      </c>
      <c r="AO226" s="110" t="s">
        <v>387</v>
      </c>
      <c r="AP226" s="736" t="s">
        <v>387</v>
      </c>
      <c r="AQ226" s="739"/>
      <c r="AR226" s="736" t="s">
        <v>387</v>
      </c>
      <c r="AS226" s="739"/>
      <c r="AT226" s="739" t="s">
        <v>387</v>
      </c>
      <c r="AU226" s="739"/>
      <c r="AV226" s="739" t="s">
        <v>387</v>
      </c>
      <c r="AW226" s="739"/>
      <c r="AX226" s="885"/>
      <c r="AY226" s="885"/>
      <c r="AZ226" s="885"/>
      <c r="BA226" s="885"/>
      <c r="BB226" s="378"/>
      <c r="BC226" s="378"/>
      <c r="BD226" s="378"/>
      <c r="BE226" s="378"/>
      <c r="BF226" s="49"/>
      <c r="BG226" s="279"/>
    </row>
    <row r="227" spans="1:59" ht="80.099999999999994" customHeight="1">
      <c r="A227" s="41" t="s">
        <v>471</v>
      </c>
      <c r="B227" s="46" t="s">
        <v>472</v>
      </c>
      <c r="C227" s="100" t="s">
        <v>473</v>
      </c>
      <c r="D227" s="41" t="s">
        <v>476</v>
      </c>
      <c r="E227" s="49" t="s">
        <v>387</v>
      </c>
      <c r="F227" s="49" t="s">
        <v>387</v>
      </c>
      <c r="G227" s="49" t="s">
        <v>387</v>
      </c>
      <c r="H227" s="49" t="s">
        <v>387</v>
      </c>
      <c r="I227" s="41" t="s">
        <v>1667</v>
      </c>
      <c r="J227" s="98">
        <v>0.1</v>
      </c>
      <c r="K227" s="49" t="s">
        <v>387</v>
      </c>
      <c r="L227" s="41" t="s">
        <v>675</v>
      </c>
      <c r="M227" s="41" t="s">
        <v>470</v>
      </c>
      <c r="N227" s="49" t="s">
        <v>387</v>
      </c>
      <c r="O227" s="26" t="s">
        <v>387</v>
      </c>
      <c r="P227" s="26"/>
      <c r="Q227" s="26"/>
      <c r="R227" s="26"/>
      <c r="S227" s="26"/>
      <c r="T227" s="49" t="s">
        <v>387</v>
      </c>
      <c r="U227" s="110" t="s">
        <v>387</v>
      </c>
      <c r="V227" s="110" t="s">
        <v>387</v>
      </c>
      <c r="W227" s="41" t="s">
        <v>387</v>
      </c>
      <c r="X227" s="41" t="s">
        <v>387</v>
      </c>
      <c r="Y227" s="41" t="s">
        <v>387</v>
      </c>
      <c r="Z227" s="41" t="s">
        <v>1668</v>
      </c>
      <c r="AA227" s="110" t="s">
        <v>387</v>
      </c>
      <c r="AB227" s="110" t="s">
        <v>387</v>
      </c>
      <c r="AC227" s="110" t="s">
        <v>387</v>
      </c>
      <c r="AD227" s="110" t="s">
        <v>387</v>
      </c>
      <c r="AE227" s="110" t="s">
        <v>387</v>
      </c>
      <c r="AF227" s="110" t="s">
        <v>387</v>
      </c>
      <c r="AG227" s="110" t="s">
        <v>387</v>
      </c>
      <c r="AH227" s="110" t="s">
        <v>387</v>
      </c>
      <c r="AI227" s="110" t="s">
        <v>387</v>
      </c>
      <c r="AJ227" s="110" t="s">
        <v>387</v>
      </c>
      <c r="AK227" s="734"/>
      <c r="AL227" s="734"/>
      <c r="AM227" s="450"/>
      <c r="AN227" s="110" t="s">
        <v>387</v>
      </c>
      <c r="AO227" s="110" t="s">
        <v>387</v>
      </c>
      <c r="AP227" s="737"/>
      <c r="AQ227" s="740"/>
      <c r="AR227" s="737"/>
      <c r="AS227" s="740"/>
      <c r="AT227" s="740"/>
      <c r="AU227" s="740"/>
      <c r="AV227" s="740"/>
      <c r="AW227" s="740"/>
      <c r="AX227" s="886"/>
      <c r="AY227" s="886"/>
      <c r="AZ227" s="886"/>
      <c r="BA227" s="886"/>
      <c r="BB227" s="379"/>
      <c r="BC227" s="379"/>
      <c r="BD227" s="379"/>
      <c r="BE227" s="379"/>
      <c r="BF227" s="49"/>
      <c r="BG227" s="279"/>
    </row>
    <row r="228" spans="1:59" ht="80.099999999999994" customHeight="1">
      <c r="A228" s="41" t="s">
        <v>464</v>
      </c>
      <c r="B228" s="46" t="s">
        <v>465</v>
      </c>
      <c r="C228" s="100" t="s">
        <v>477</v>
      </c>
      <c r="D228" s="41" t="s">
        <v>480</v>
      </c>
      <c r="E228" s="49" t="s">
        <v>387</v>
      </c>
      <c r="F228" s="49" t="s">
        <v>387</v>
      </c>
      <c r="G228" s="49" t="s">
        <v>387</v>
      </c>
      <c r="H228" s="49" t="s">
        <v>387</v>
      </c>
      <c r="I228" s="41" t="s">
        <v>1667</v>
      </c>
      <c r="J228" s="98">
        <v>0.1</v>
      </c>
      <c r="K228" s="49" t="s">
        <v>387</v>
      </c>
      <c r="L228" s="41" t="s">
        <v>675</v>
      </c>
      <c r="M228" s="41" t="s">
        <v>481</v>
      </c>
      <c r="N228" s="49" t="s">
        <v>387</v>
      </c>
      <c r="O228" s="26" t="s">
        <v>387</v>
      </c>
      <c r="P228" s="26"/>
      <c r="Q228" s="26"/>
      <c r="R228" s="26"/>
      <c r="S228" s="26"/>
      <c r="T228" s="49" t="s">
        <v>387</v>
      </c>
      <c r="U228" s="110" t="s">
        <v>387</v>
      </c>
      <c r="V228" s="110" t="s">
        <v>387</v>
      </c>
      <c r="W228" s="41" t="s">
        <v>387</v>
      </c>
      <c r="X228" s="41" t="s">
        <v>387</v>
      </c>
      <c r="Y228" s="41" t="s">
        <v>387</v>
      </c>
      <c r="Z228" s="41" t="s">
        <v>1668</v>
      </c>
      <c r="AA228" s="110" t="s">
        <v>387</v>
      </c>
      <c r="AB228" s="110" t="s">
        <v>387</v>
      </c>
      <c r="AC228" s="110" t="s">
        <v>387</v>
      </c>
      <c r="AD228" s="110" t="s">
        <v>387</v>
      </c>
      <c r="AE228" s="110" t="s">
        <v>387</v>
      </c>
      <c r="AF228" s="110" t="s">
        <v>387</v>
      </c>
      <c r="AG228" s="110" t="s">
        <v>387</v>
      </c>
      <c r="AH228" s="110" t="s">
        <v>387</v>
      </c>
      <c r="AI228" s="110" t="s">
        <v>387</v>
      </c>
      <c r="AJ228" s="110" t="s">
        <v>387</v>
      </c>
      <c r="AK228" s="735"/>
      <c r="AL228" s="735"/>
      <c r="AM228" s="464"/>
      <c r="AN228" s="110" t="s">
        <v>387</v>
      </c>
      <c r="AO228" s="110" t="s">
        <v>387</v>
      </c>
      <c r="AP228" s="738"/>
      <c r="AQ228" s="741"/>
      <c r="AR228" s="738"/>
      <c r="AS228" s="741"/>
      <c r="AT228" s="741"/>
      <c r="AU228" s="741"/>
      <c r="AV228" s="741"/>
      <c r="AW228" s="741"/>
      <c r="AX228" s="887"/>
      <c r="AY228" s="887"/>
      <c r="AZ228" s="887"/>
      <c r="BA228" s="887"/>
      <c r="BB228" s="380"/>
      <c r="BC228" s="380"/>
      <c r="BD228" s="380"/>
      <c r="BE228" s="380"/>
      <c r="BF228" s="49"/>
      <c r="BG228" s="279"/>
    </row>
    <row r="229" spans="1:59" ht="29.25" customHeight="1">
      <c r="A229" s="785"/>
      <c r="B229" s="786"/>
      <c r="C229" s="786"/>
      <c r="D229" s="787"/>
      <c r="E229" s="768" t="s">
        <v>1669</v>
      </c>
      <c r="F229" s="769"/>
      <c r="G229" s="769"/>
      <c r="H229" s="769"/>
      <c r="I229" s="769"/>
      <c r="J229" s="769"/>
      <c r="K229" s="769"/>
      <c r="L229" s="769"/>
      <c r="M229" s="769"/>
      <c r="N229" s="769"/>
      <c r="O229" s="770"/>
      <c r="P229" s="371"/>
      <c r="Q229" s="371"/>
      <c r="R229" s="371"/>
      <c r="S229" s="371"/>
      <c r="T229" s="193" t="s">
        <v>387</v>
      </c>
    </row>
    <row r="230" spans="1:59" ht="79.5" customHeight="1" thickBot="1">
      <c r="I230" s="87"/>
      <c r="AP230" s="290" t="s">
        <v>1670</v>
      </c>
      <c r="AQ230" s="290" t="s">
        <v>1671</v>
      </c>
      <c r="AR230" s="290" t="s">
        <v>1672</v>
      </c>
      <c r="AS230" s="290" t="s">
        <v>1673</v>
      </c>
      <c r="AT230" s="290" t="s">
        <v>1670</v>
      </c>
      <c r="AU230" s="290" t="s">
        <v>1671</v>
      </c>
      <c r="AV230" s="290" t="s">
        <v>1672</v>
      </c>
      <c r="AW230" s="290" t="s">
        <v>1673</v>
      </c>
      <c r="AX230" s="290" t="s">
        <v>1670</v>
      </c>
      <c r="AY230" s="290" t="s">
        <v>1671</v>
      </c>
      <c r="AZ230" s="290" t="s">
        <v>1672</v>
      </c>
      <c r="BA230" s="290" t="s">
        <v>1673</v>
      </c>
      <c r="BB230" s="290"/>
      <c r="BC230" s="290"/>
      <c r="BD230" s="290"/>
      <c r="BE230" s="290"/>
    </row>
    <row r="231" spans="1:59" ht="57.75" customHeight="1" thickBot="1">
      <c r="E231" s="782" t="s">
        <v>1847</v>
      </c>
      <c r="F231" s="783"/>
      <c r="G231" s="783"/>
      <c r="H231" s="783"/>
      <c r="I231" s="783"/>
      <c r="J231" s="783"/>
      <c r="K231" s="783"/>
      <c r="L231" s="783"/>
      <c r="M231" s="783"/>
      <c r="N231" s="783"/>
      <c r="O231" s="784"/>
      <c r="P231" s="425"/>
      <c r="Q231" s="425"/>
      <c r="R231" s="425"/>
      <c r="S231" s="425"/>
      <c r="T231" s="194">
        <f>AVERAGE(T225,T214,T210,T205,T195,T192,T183,T177,T173,T169,T164,T158,T145,T139,T134,T129,T125,T120,T115,T111,T101,T91,T80,T71,T56,T46,T39,T31,T20)</f>
        <v>0.72555721058336164</v>
      </c>
      <c r="AF231" s="742" t="s">
        <v>1848</v>
      </c>
      <c r="AG231" s="743"/>
      <c r="AH231" s="743"/>
      <c r="AI231" s="744"/>
      <c r="AJ231" s="479">
        <f>SUM(AJ9:AJ224)</f>
        <v>1141131036678.3701</v>
      </c>
      <c r="AK231" s="479">
        <f>SUM(AK9:AK224)</f>
        <v>1151189852075.2502</v>
      </c>
      <c r="AL231" s="479">
        <f t="shared" ref="AL231:AM231" si="15">SUM(AL9:AL224)</f>
        <v>1211180452073.6401</v>
      </c>
      <c r="AM231" s="479">
        <f t="shared" si="15"/>
        <v>0</v>
      </c>
      <c r="AN231" s="220"/>
      <c r="AO231" s="220"/>
      <c r="AP231" s="499">
        <f>+AP215+AP211+AP206+AP196+AP193+AP184+AP178+AP174+AP170+AP165+AP159+AP146+AP140+AP135+AP130+AP126+AP121+AP116+AP112+AP102+AP92+AP81+AP72+AP57+AP47+AP40+AP32+AP21+AP9</f>
        <v>398119762164.89001</v>
      </c>
      <c r="AQ231" s="500">
        <f>AP231/AJ231</f>
        <v>0.34888172292968733</v>
      </c>
      <c r="AR231" s="501">
        <f>+AR215+AR211+AR206+AR196+AR193+AR184+AR178+AR174+AR170+AR165+AR159+AR146+AR140+AR135+AR130+AR126+AR121+AR116+AR112+AR102+AR92+AR81+AR72+AR57+AR47+AR40+AR32+AR21+AR9</f>
        <v>137491696746.5</v>
      </c>
      <c r="AS231" s="503">
        <f>AR231/AJ231</f>
        <v>0.12048721165863117</v>
      </c>
      <c r="AT231" s="499">
        <f>+AT215+AT211+AT196+AT184+AT193+AT178+AT174+AT170+AT165+AT159+AT146+AT140+AT135+AT130+AT126+AT121+AT116+AT112+AT102+AT92+AT81+AT72+AT57+AT47+AT40+AT32+AT21+AT9</f>
        <v>543014810398.95996</v>
      </c>
      <c r="AU231" s="504">
        <f>AT231/AK231</f>
        <v>0.47169874666638784</v>
      </c>
      <c r="AV231" s="501">
        <f>+AV215+AV211+AV196+AV184+AV193+AV178+AV174+AV170+AV165+AV159+AV146+AV140+AV135+AV130+AV126+AV121+AV116+AV112+AV102+AV92+AV81+AV72+AV57+AV47+AV40+AV32+AV21+AV9</f>
        <v>337801388385.07996</v>
      </c>
      <c r="AW231" s="502">
        <f>AV231/AK231</f>
        <v>0.29343673224370881</v>
      </c>
      <c r="AX231" s="499">
        <f>+AX215+AX211+AX196+AX184+AX193+AX178+AX174+AX170+AX165+AX159+AX146+AX140+AX135+AX130+AX126+AX121+AX116+AX112+AX102+AX92+AX81+AX72+AX57+AX47+AX40+AX32+AX21+AX9</f>
        <v>893204331825.32007</v>
      </c>
      <c r="AY231" s="504">
        <f>AX231/AL231</f>
        <v>0.73746594101323304</v>
      </c>
      <c r="AZ231" s="501">
        <f>+AZ215+AZ211+AZ196+AZ184+AZ193+AZ178+AZ174+AZ170+AZ165+AZ159+AZ146+AZ140+AZ135+AZ130+AZ126+AZ121+AZ116+AZ112+AZ102+AZ92+AZ81+AZ72+AZ57+AZ47+AZ40+AZ32+AZ21+AZ9</f>
        <v>564861138770.19006</v>
      </c>
      <c r="BA231" s="502">
        <f>AZ231/AL231</f>
        <v>0.46637240371829114</v>
      </c>
      <c r="BB231" s="465"/>
      <c r="BC231" s="465"/>
      <c r="BD231" s="465"/>
      <c r="BE231" s="465"/>
    </row>
  </sheetData>
  <mergeCells count="555">
    <mergeCell ref="AX215:AX224"/>
    <mergeCell ref="AY215:AY224"/>
    <mergeCell ref="AZ215:AZ224"/>
    <mergeCell ref="BA215:BA224"/>
    <mergeCell ref="AX226:AX228"/>
    <mergeCell ref="AY226:AY228"/>
    <mergeCell ref="AZ226:AZ228"/>
    <mergeCell ref="BA226:BA228"/>
    <mergeCell ref="BA81:BA90"/>
    <mergeCell ref="AX196:AX204"/>
    <mergeCell ref="AY196:AY204"/>
    <mergeCell ref="AZ196:AZ204"/>
    <mergeCell ref="BA196:BA204"/>
    <mergeCell ref="AX206:AX209"/>
    <mergeCell ref="AY206:AY209"/>
    <mergeCell ref="AZ206:AZ209"/>
    <mergeCell ref="BA206:BA209"/>
    <mergeCell ref="AX211:AX213"/>
    <mergeCell ref="AY211:AY213"/>
    <mergeCell ref="AZ211:AZ213"/>
    <mergeCell ref="BA211:BA213"/>
    <mergeCell ref="AX178:AX182"/>
    <mergeCell ref="AY178:AY182"/>
    <mergeCell ref="AZ178:AZ182"/>
    <mergeCell ref="BA178:BA182"/>
    <mergeCell ref="AX184:AX191"/>
    <mergeCell ref="AY184:AY191"/>
    <mergeCell ref="AZ184:AZ191"/>
    <mergeCell ref="BA184:BA191"/>
    <mergeCell ref="AX193:AX194"/>
    <mergeCell ref="AY193:AY194"/>
    <mergeCell ref="AZ193:AZ194"/>
    <mergeCell ref="BA193:BA194"/>
    <mergeCell ref="AX165:AX168"/>
    <mergeCell ref="AY165:AY168"/>
    <mergeCell ref="AZ165:AZ168"/>
    <mergeCell ref="BA165:BA168"/>
    <mergeCell ref="AX170:AX172"/>
    <mergeCell ref="AY170:AY172"/>
    <mergeCell ref="AZ170:AZ172"/>
    <mergeCell ref="BA170:BA172"/>
    <mergeCell ref="AX174:AX176"/>
    <mergeCell ref="AY174:AY176"/>
    <mergeCell ref="AZ174:AZ176"/>
    <mergeCell ref="BA174:BA176"/>
    <mergeCell ref="BA140:BA144"/>
    <mergeCell ref="AX146:AX157"/>
    <mergeCell ref="AZ146:AZ157"/>
    <mergeCell ref="BA146:BA157"/>
    <mergeCell ref="AY146:AY157"/>
    <mergeCell ref="AX159:AX163"/>
    <mergeCell ref="AY159:AY163"/>
    <mergeCell ref="AZ159:AZ163"/>
    <mergeCell ref="BA159:BA163"/>
    <mergeCell ref="AX57:AX70"/>
    <mergeCell ref="AY57:AY70"/>
    <mergeCell ref="AZ57:AZ70"/>
    <mergeCell ref="BA57:BA70"/>
    <mergeCell ref="AX72:AX79"/>
    <mergeCell ref="AY72:AY79"/>
    <mergeCell ref="AZ72:AZ79"/>
    <mergeCell ref="BA72:BA79"/>
    <mergeCell ref="AX40:AX45"/>
    <mergeCell ref="AY40:AY45"/>
    <mergeCell ref="AZ40:AZ45"/>
    <mergeCell ref="BA40:BA45"/>
    <mergeCell ref="AX47:AX55"/>
    <mergeCell ref="AY47:AY55"/>
    <mergeCell ref="AZ47:AZ55"/>
    <mergeCell ref="BA47:BA55"/>
    <mergeCell ref="BB47:BB55"/>
    <mergeCell ref="AX9:AX19"/>
    <mergeCell ref="AY9:AY19"/>
    <mergeCell ref="AZ9:AZ19"/>
    <mergeCell ref="BA9:BA19"/>
    <mergeCell ref="AX21:AX30"/>
    <mergeCell ref="AY21:AY30"/>
    <mergeCell ref="AZ21:AZ30"/>
    <mergeCell ref="BA21:BA30"/>
    <mergeCell ref="AX32:AX38"/>
    <mergeCell ref="AY32:AY38"/>
    <mergeCell ref="AZ32:AZ38"/>
    <mergeCell ref="BA32:BA38"/>
    <mergeCell ref="AJ170:AJ172"/>
    <mergeCell ref="AJ184:AJ191"/>
    <mergeCell ref="AJ193:AJ194"/>
    <mergeCell ref="AP196:AP204"/>
    <mergeCell ref="AR196:AR204"/>
    <mergeCell ref="AJ196:AJ204"/>
    <mergeCell ref="AK196:AK204"/>
    <mergeCell ref="AL196:AL204"/>
    <mergeCell ref="AM196:AM204"/>
    <mergeCell ref="AQ184:AQ191"/>
    <mergeCell ref="AQ193:AQ194"/>
    <mergeCell ref="AQ196:AQ204"/>
    <mergeCell ref="AJ174:AJ176"/>
    <mergeCell ref="AJ178:AJ182"/>
    <mergeCell ref="AK178:AK182"/>
    <mergeCell ref="AK184:AK191"/>
    <mergeCell ref="AK174:AK176"/>
    <mergeCell ref="AK170:AK172"/>
    <mergeCell ref="AL178:AL182"/>
    <mergeCell ref="AJ116:AJ119"/>
    <mergeCell ref="AJ121:AJ124"/>
    <mergeCell ref="AJ126:AJ128"/>
    <mergeCell ref="AM126:AM128"/>
    <mergeCell ref="AK102:AK110"/>
    <mergeCell ref="AK112:AK114"/>
    <mergeCell ref="AK116:AK119"/>
    <mergeCell ref="AK81:AK90"/>
    <mergeCell ref="AK121:AK124"/>
    <mergeCell ref="AK92:AK100"/>
    <mergeCell ref="AL116:AL119"/>
    <mergeCell ref="AL121:AL124"/>
    <mergeCell ref="AJ130:AJ133"/>
    <mergeCell ref="AJ135:AJ138"/>
    <mergeCell ref="AJ140:AJ144"/>
    <mergeCell ref="AJ146:AJ157"/>
    <mergeCell ref="AJ159:AJ163"/>
    <mergeCell ref="AJ165:AJ168"/>
    <mergeCell ref="AT165:AT168"/>
    <mergeCell ref="AV165:AV168"/>
    <mergeCell ref="AU165:AU168"/>
    <mergeCell ref="AT146:AT157"/>
    <mergeCell ref="AV146:AV157"/>
    <mergeCell ref="AU146:AU157"/>
    <mergeCell ref="AT135:AT138"/>
    <mergeCell ref="AV135:AV138"/>
    <mergeCell ref="AU135:AU138"/>
    <mergeCell ref="AK159:AK163"/>
    <mergeCell ref="AK165:AK168"/>
    <mergeCell ref="AJ9:AJ19"/>
    <mergeCell ref="AJ21:AJ30"/>
    <mergeCell ref="AM21:AM30"/>
    <mergeCell ref="AJ32:AJ38"/>
    <mergeCell ref="AJ40:AJ45"/>
    <mergeCell ref="AJ47:AJ55"/>
    <mergeCell ref="AJ57:AJ70"/>
    <mergeCell ref="AJ72:AJ79"/>
    <mergeCell ref="AP72:AP79"/>
    <mergeCell ref="AL9:AL19"/>
    <mergeCell ref="AL21:AL30"/>
    <mergeCell ref="AD20:AJ20"/>
    <mergeCell ref="AT215:AT224"/>
    <mergeCell ref="AV215:AV224"/>
    <mergeCell ref="AU215:AU224"/>
    <mergeCell ref="AW215:AW224"/>
    <mergeCell ref="AT226:AT228"/>
    <mergeCell ref="AV226:AV228"/>
    <mergeCell ref="AU226:AU228"/>
    <mergeCell ref="AW226:AW228"/>
    <mergeCell ref="AT196:AT204"/>
    <mergeCell ref="AU196:AU204"/>
    <mergeCell ref="AV196:AV204"/>
    <mergeCell ref="AW196:AW204"/>
    <mergeCell ref="AT211:AT213"/>
    <mergeCell ref="AV211:AV213"/>
    <mergeCell ref="AU211:AU213"/>
    <mergeCell ref="AW211:AW213"/>
    <mergeCell ref="AW178:AW182"/>
    <mergeCell ref="AL174:AL176"/>
    <mergeCell ref="AQ174:AQ176"/>
    <mergeCell ref="AQ178:AQ182"/>
    <mergeCell ref="AQ206:AQ209"/>
    <mergeCell ref="AQ211:AQ213"/>
    <mergeCell ref="AU206:AU209"/>
    <mergeCell ref="AT206:AT209"/>
    <mergeCell ref="AV206:AV209"/>
    <mergeCell ref="AW206:AW209"/>
    <mergeCell ref="AT193:AT194"/>
    <mergeCell ref="AV193:AV194"/>
    <mergeCell ref="AU193:AU194"/>
    <mergeCell ref="AW193:AW194"/>
    <mergeCell ref="AT184:AT191"/>
    <mergeCell ref="AV184:AV191"/>
    <mergeCell ref="AU184:AU191"/>
    <mergeCell ref="AW184:AW191"/>
    <mergeCell ref="AS178:AS182"/>
    <mergeCell ref="AS174:AS176"/>
    <mergeCell ref="AT174:AT176"/>
    <mergeCell ref="AV174:AV176"/>
    <mergeCell ref="AU174:AU176"/>
    <mergeCell ref="AW174:AW176"/>
    <mergeCell ref="AW165:AW168"/>
    <mergeCell ref="AL170:AL172"/>
    <mergeCell ref="AT170:AT172"/>
    <mergeCell ref="AV170:AV172"/>
    <mergeCell ref="AU170:AU172"/>
    <mergeCell ref="AW170:AW172"/>
    <mergeCell ref="AQ165:AQ168"/>
    <mergeCell ref="AP165:AP168"/>
    <mergeCell ref="AS165:AS168"/>
    <mergeCell ref="AS170:AS172"/>
    <mergeCell ref="AQ170:AQ172"/>
    <mergeCell ref="AT178:AT182"/>
    <mergeCell ref="AV178:AV182"/>
    <mergeCell ref="AU178:AU182"/>
    <mergeCell ref="AW146:AW157"/>
    <mergeCell ref="AL159:AL163"/>
    <mergeCell ref="AT159:AT163"/>
    <mergeCell ref="AV159:AV163"/>
    <mergeCell ref="AU159:AU163"/>
    <mergeCell ref="AW159:AW163"/>
    <mergeCell ref="AS146:AS157"/>
    <mergeCell ref="AL146:AL157"/>
    <mergeCell ref="AS159:AS163"/>
    <mergeCell ref="AQ146:AQ157"/>
    <mergeCell ref="AQ159:AQ163"/>
    <mergeCell ref="AP159:AP163"/>
    <mergeCell ref="AR159:AR163"/>
    <mergeCell ref="AR165:AR168"/>
    <mergeCell ref="AL165:AL168"/>
    <mergeCell ref="AP178:AP182"/>
    <mergeCell ref="AR178:AR182"/>
    <mergeCell ref="AP170:AP172"/>
    <mergeCell ref="AR170:AR172"/>
    <mergeCell ref="AP174:AP176"/>
    <mergeCell ref="AR174:AR176"/>
    <mergeCell ref="AW135:AW138"/>
    <mergeCell ref="AL140:AL144"/>
    <mergeCell ref="AT140:AT144"/>
    <mergeCell ref="AV140:AV144"/>
    <mergeCell ref="AU140:AU144"/>
    <mergeCell ref="AW140:AW144"/>
    <mergeCell ref="AS135:AS138"/>
    <mergeCell ref="AS140:AS144"/>
    <mergeCell ref="AQ135:AQ138"/>
    <mergeCell ref="AQ140:AQ144"/>
    <mergeCell ref="AP140:AP144"/>
    <mergeCell ref="AR140:AR144"/>
    <mergeCell ref="AL135:AL138"/>
    <mergeCell ref="AP135:AP138"/>
    <mergeCell ref="AR135:AR138"/>
    <mergeCell ref="AT126:AT128"/>
    <mergeCell ref="AV126:AV128"/>
    <mergeCell ref="AU126:AU128"/>
    <mergeCell ref="AW126:AW128"/>
    <mergeCell ref="AL130:AL133"/>
    <mergeCell ref="AT130:AT133"/>
    <mergeCell ref="AV130:AV133"/>
    <mergeCell ref="AU130:AU133"/>
    <mergeCell ref="AW130:AW133"/>
    <mergeCell ref="AL126:AL128"/>
    <mergeCell ref="AS126:AS128"/>
    <mergeCell ref="AS130:AS133"/>
    <mergeCell ref="AQ126:AQ128"/>
    <mergeCell ref="AQ130:AQ133"/>
    <mergeCell ref="AP130:AP133"/>
    <mergeCell ref="AR130:AR133"/>
    <mergeCell ref="AT102:AT110"/>
    <mergeCell ref="AV102:AV110"/>
    <mergeCell ref="AU102:AU110"/>
    <mergeCell ref="AW102:AW110"/>
    <mergeCell ref="AL112:AL114"/>
    <mergeCell ref="AT112:AT114"/>
    <mergeCell ref="AV112:AV114"/>
    <mergeCell ref="AU112:AU114"/>
    <mergeCell ref="AW112:AW114"/>
    <mergeCell ref="AL102:AL110"/>
    <mergeCell ref="AQ102:AQ110"/>
    <mergeCell ref="AQ112:AQ114"/>
    <mergeCell ref="AP102:AP110"/>
    <mergeCell ref="AS102:AS110"/>
    <mergeCell ref="AR102:AR110"/>
    <mergeCell ref="AS112:AS114"/>
    <mergeCell ref="AT81:AT90"/>
    <mergeCell ref="AV81:AV90"/>
    <mergeCell ref="AU81:AU90"/>
    <mergeCell ref="AW81:AW90"/>
    <mergeCell ref="AT92:AT100"/>
    <mergeCell ref="AV92:AV100"/>
    <mergeCell ref="AU92:AU100"/>
    <mergeCell ref="AW92:AW100"/>
    <mergeCell ref="AL81:AL90"/>
    <mergeCell ref="AS81:AS90"/>
    <mergeCell ref="AP81:AP90"/>
    <mergeCell ref="AR81:AR90"/>
    <mergeCell ref="AQ81:AQ90"/>
    <mergeCell ref="AS92:AS100"/>
    <mergeCell ref="AQ92:AQ100"/>
    <mergeCell ref="AP92:AP100"/>
    <mergeCell ref="AR92:AR100"/>
    <mergeCell ref="AL92:AL100"/>
    <mergeCell ref="AM92:AM100"/>
    <mergeCell ref="AT57:AT70"/>
    <mergeCell ref="AV57:AV70"/>
    <mergeCell ref="AU57:AU70"/>
    <mergeCell ref="AW57:AW70"/>
    <mergeCell ref="AK72:AK79"/>
    <mergeCell ref="AL72:AL79"/>
    <mergeCell ref="AT72:AT79"/>
    <mergeCell ref="AV72:AV79"/>
    <mergeCell ref="AU72:AU79"/>
    <mergeCell ref="AW72:AW79"/>
    <mergeCell ref="AK57:AK70"/>
    <mergeCell ref="AP57:AP70"/>
    <mergeCell ref="AR57:AR70"/>
    <mergeCell ref="AL57:AL70"/>
    <mergeCell ref="AS72:AS77"/>
    <mergeCell ref="AR77:AR79"/>
    <mergeCell ref="AS57:AS70"/>
    <mergeCell ref="AQ57:AQ70"/>
    <mergeCell ref="AQ72:AQ79"/>
    <mergeCell ref="AT47:AT55"/>
    <mergeCell ref="AV47:AV55"/>
    <mergeCell ref="AU47:AU55"/>
    <mergeCell ref="AW47:AW55"/>
    <mergeCell ref="AP47:AP55"/>
    <mergeCell ref="AR47:AR55"/>
    <mergeCell ref="AQ40:AQ45"/>
    <mergeCell ref="AQ47:AQ55"/>
    <mergeCell ref="AS47:AS55"/>
    <mergeCell ref="AS40:AS45"/>
    <mergeCell ref="AU32:AU38"/>
    <mergeCell ref="AW32:AW38"/>
    <mergeCell ref="AP21:AP30"/>
    <mergeCell ref="AR21:AR30"/>
    <mergeCell ref="AS32:AS38"/>
    <mergeCell ref="AS21:AS30"/>
    <mergeCell ref="AT40:AT45"/>
    <mergeCell ref="AV40:AV45"/>
    <mergeCell ref="AU40:AU45"/>
    <mergeCell ref="AW40:AW45"/>
    <mergeCell ref="AQ9:AQ19"/>
    <mergeCell ref="AQ21:AQ30"/>
    <mergeCell ref="AQ32:AQ38"/>
    <mergeCell ref="AK21:AK30"/>
    <mergeCell ref="AK32:AK38"/>
    <mergeCell ref="AK40:AK45"/>
    <mergeCell ref="AK47:AK55"/>
    <mergeCell ref="AP40:AP45"/>
    <mergeCell ref="AR40:AR45"/>
    <mergeCell ref="AP32:AP38"/>
    <mergeCell ref="AR32:AR38"/>
    <mergeCell ref="AL32:AL38"/>
    <mergeCell ref="AL40:AL45"/>
    <mergeCell ref="AL47:AL55"/>
    <mergeCell ref="BF174:BF176"/>
    <mergeCell ref="BF170:BF172"/>
    <mergeCell ref="BF116:BF117"/>
    <mergeCell ref="BF135:BF138"/>
    <mergeCell ref="BF124:BF128"/>
    <mergeCell ref="AK146:AK157"/>
    <mergeCell ref="AP146:AP157"/>
    <mergeCell ref="AR146:AR157"/>
    <mergeCell ref="AK130:AK133"/>
    <mergeCell ref="AK135:AK138"/>
    <mergeCell ref="AK140:AK144"/>
    <mergeCell ref="BF140:BF144"/>
    <mergeCell ref="AS121:AS124"/>
    <mergeCell ref="AT116:AT119"/>
    <mergeCell ref="AV116:AV119"/>
    <mergeCell ref="AU116:AU119"/>
    <mergeCell ref="AW116:AW119"/>
    <mergeCell ref="AT121:AT124"/>
    <mergeCell ref="AV121:AV124"/>
    <mergeCell ref="AU121:AU124"/>
    <mergeCell ref="AW121:AW124"/>
    <mergeCell ref="AS116:AS119"/>
    <mergeCell ref="AQ116:AQ119"/>
    <mergeCell ref="AQ121:AQ124"/>
    <mergeCell ref="BF11:BF13"/>
    <mergeCell ref="A6:AB7"/>
    <mergeCell ref="A5:B5"/>
    <mergeCell ref="AW9:AW19"/>
    <mergeCell ref="E91:O91"/>
    <mergeCell ref="A101:D101"/>
    <mergeCell ref="E101:O101"/>
    <mergeCell ref="A111:D111"/>
    <mergeCell ref="E111:O111"/>
    <mergeCell ref="A20:D20"/>
    <mergeCell ref="A31:D31"/>
    <mergeCell ref="E31:O31"/>
    <mergeCell ref="A39:D39"/>
    <mergeCell ref="E39:O39"/>
    <mergeCell ref="A46:D46"/>
    <mergeCell ref="E46:O46"/>
    <mergeCell ref="A56:D56"/>
    <mergeCell ref="E56:O56"/>
    <mergeCell ref="AT21:AT30"/>
    <mergeCell ref="AV21:AV30"/>
    <mergeCell ref="AU21:AU30"/>
    <mergeCell ref="AW21:AW30"/>
    <mergeCell ref="AT32:AT38"/>
    <mergeCell ref="AV32:AV38"/>
    <mergeCell ref="A164:D164"/>
    <mergeCell ref="E164:O164"/>
    <mergeCell ref="A169:D169"/>
    <mergeCell ref="E169:O169"/>
    <mergeCell ref="A210:D210"/>
    <mergeCell ref="E210:O210"/>
    <mergeCell ref="BF112:BF113"/>
    <mergeCell ref="BF130:BF133"/>
    <mergeCell ref="A1:B4"/>
    <mergeCell ref="AC6:AH7"/>
    <mergeCell ref="AK9:AK19"/>
    <mergeCell ref="AP9:AP19"/>
    <mergeCell ref="AR9:AR19"/>
    <mergeCell ref="AS9:AS19"/>
    <mergeCell ref="AT9:AT19"/>
    <mergeCell ref="AV9:AV19"/>
    <mergeCell ref="AU9:AU19"/>
    <mergeCell ref="AI6:BF7"/>
    <mergeCell ref="C1:BE1"/>
    <mergeCell ref="C2:BE2"/>
    <mergeCell ref="C3:BE3"/>
    <mergeCell ref="C4:BE4"/>
    <mergeCell ref="C5:BE5"/>
    <mergeCell ref="E20:S20"/>
    <mergeCell ref="E231:O231"/>
    <mergeCell ref="E229:O229"/>
    <mergeCell ref="A229:D229"/>
    <mergeCell ref="A173:D173"/>
    <mergeCell ref="E173:O173"/>
    <mergeCell ref="A177:D177"/>
    <mergeCell ref="E177:O177"/>
    <mergeCell ref="A183:D183"/>
    <mergeCell ref="E183:O183"/>
    <mergeCell ref="A192:D192"/>
    <mergeCell ref="E192:O192"/>
    <mergeCell ref="A195:D195"/>
    <mergeCell ref="E195:O195"/>
    <mergeCell ref="A214:D214"/>
    <mergeCell ref="E214:O214"/>
    <mergeCell ref="A225:D225"/>
    <mergeCell ref="E225:O225"/>
    <mergeCell ref="A205:D205"/>
    <mergeCell ref="E205:O205"/>
    <mergeCell ref="E129:O129"/>
    <mergeCell ref="A134:D134"/>
    <mergeCell ref="E134:O134"/>
    <mergeCell ref="A139:D139"/>
    <mergeCell ref="A145:D145"/>
    <mergeCell ref="E145:O145"/>
    <mergeCell ref="A158:D158"/>
    <mergeCell ref="E158:O158"/>
    <mergeCell ref="E139:O139"/>
    <mergeCell ref="A129:D129"/>
    <mergeCell ref="B71:D71"/>
    <mergeCell ref="E71:O71"/>
    <mergeCell ref="A80:D80"/>
    <mergeCell ref="E80:O80"/>
    <mergeCell ref="AP112:AP114"/>
    <mergeCell ref="AR112:AR114"/>
    <mergeCell ref="A91:D91"/>
    <mergeCell ref="AK126:AK128"/>
    <mergeCell ref="AP126:AP128"/>
    <mergeCell ref="AR126:AR128"/>
    <mergeCell ref="AP116:AP119"/>
    <mergeCell ref="AR116:AR119"/>
    <mergeCell ref="A115:D115"/>
    <mergeCell ref="E115:O115"/>
    <mergeCell ref="A120:D120"/>
    <mergeCell ref="E120:O120"/>
    <mergeCell ref="A125:D125"/>
    <mergeCell ref="E125:O125"/>
    <mergeCell ref="AP121:AP124"/>
    <mergeCell ref="AR121:AR124"/>
    <mergeCell ref="AJ81:AJ90"/>
    <mergeCell ref="AJ92:AJ100"/>
    <mergeCell ref="AJ102:AJ110"/>
    <mergeCell ref="AJ112:AJ114"/>
    <mergeCell ref="AK206:AK209"/>
    <mergeCell ref="AP206:AP209"/>
    <mergeCell ref="AR206:AR209"/>
    <mergeCell ref="AS206:AS209"/>
    <mergeCell ref="AP184:AP191"/>
    <mergeCell ref="AR184:AR191"/>
    <mergeCell ref="AS184:AS191"/>
    <mergeCell ref="AP193:AP194"/>
    <mergeCell ref="AR193:AR194"/>
    <mergeCell ref="AS193:AS194"/>
    <mergeCell ref="AL184:AL191"/>
    <mergeCell ref="AK193:AK194"/>
    <mergeCell ref="AL193:AL194"/>
    <mergeCell ref="AL206:AL209"/>
    <mergeCell ref="AS196:AS204"/>
    <mergeCell ref="AK226:AK228"/>
    <mergeCell ref="AP226:AP228"/>
    <mergeCell ref="AR226:AR228"/>
    <mergeCell ref="AS226:AS228"/>
    <mergeCell ref="AF231:AI231"/>
    <mergeCell ref="AP211:AP213"/>
    <mergeCell ref="AR211:AR213"/>
    <mergeCell ref="AS211:AS213"/>
    <mergeCell ref="AP215:AP224"/>
    <mergeCell ref="AR215:AR224"/>
    <mergeCell ref="AS215:AS224"/>
    <mergeCell ref="AL215:AL224"/>
    <mergeCell ref="AJ211:AJ213"/>
    <mergeCell ref="AJ215:AJ224"/>
    <mergeCell ref="AK215:AK224"/>
    <mergeCell ref="AK211:AK213"/>
    <mergeCell ref="AL226:AL228"/>
    <mergeCell ref="AQ226:AQ228"/>
    <mergeCell ref="AQ215:AQ224"/>
    <mergeCell ref="AL211:AL213"/>
    <mergeCell ref="BG159:BG163"/>
    <mergeCell ref="BG174:BG176"/>
    <mergeCell ref="BG112:BG113"/>
    <mergeCell ref="BG116:BG117"/>
    <mergeCell ref="BG122:BG124"/>
    <mergeCell ref="BG126:BG128"/>
    <mergeCell ref="BG130:BG133"/>
    <mergeCell ref="BG140:BG141"/>
    <mergeCell ref="BG146:BG147"/>
    <mergeCell ref="BG150:BG151"/>
    <mergeCell ref="BG118:BG119"/>
    <mergeCell ref="AX81:AX90"/>
    <mergeCell ref="AY81:AY90"/>
    <mergeCell ref="AZ81:AZ90"/>
    <mergeCell ref="AX92:AX100"/>
    <mergeCell ref="AY92:AY100"/>
    <mergeCell ref="AZ92:AZ100"/>
    <mergeCell ref="BA92:BA100"/>
    <mergeCell ref="AX102:AX110"/>
    <mergeCell ref="AY102:AY110"/>
    <mergeCell ref="AZ102:AZ110"/>
    <mergeCell ref="BA102:BA110"/>
    <mergeCell ref="AX112:AX114"/>
    <mergeCell ref="AY112:AY114"/>
    <mergeCell ref="AZ112:AZ114"/>
    <mergeCell ref="BA112:BA114"/>
    <mergeCell ref="AX116:AX119"/>
    <mergeCell ref="AY116:AY119"/>
    <mergeCell ref="AZ116:AZ119"/>
    <mergeCell ref="BA116:BA119"/>
    <mergeCell ref="AX121:AX124"/>
    <mergeCell ref="AY121:AY124"/>
    <mergeCell ref="AZ121:AZ124"/>
    <mergeCell ref="BA121:BA124"/>
    <mergeCell ref="BH121:BH124"/>
    <mergeCell ref="BH126:BH128"/>
    <mergeCell ref="BH140:BH141"/>
    <mergeCell ref="BH146:BH147"/>
    <mergeCell ref="BH150:BH151"/>
    <mergeCell ref="BH153:BH154"/>
    <mergeCell ref="BH155:BH157"/>
    <mergeCell ref="AX126:AX128"/>
    <mergeCell ref="AY126:AY128"/>
    <mergeCell ref="AZ126:AZ128"/>
    <mergeCell ref="BA126:BA128"/>
    <mergeCell ref="AX130:AX133"/>
    <mergeCell ref="AY130:AY133"/>
    <mergeCell ref="AZ130:AZ133"/>
    <mergeCell ref="BA130:BA133"/>
    <mergeCell ref="AX135:AX138"/>
    <mergeCell ref="AY135:AY138"/>
    <mergeCell ref="AZ135:AZ138"/>
    <mergeCell ref="BA135:BA138"/>
    <mergeCell ref="BG153:BG154"/>
    <mergeCell ref="BG155:BG157"/>
    <mergeCell ref="AX140:AX144"/>
    <mergeCell ref="AY140:AY144"/>
    <mergeCell ref="AZ140:AZ144"/>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V66"/>
  <sheetViews>
    <sheetView topLeftCell="C61" workbookViewId="0">
      <selection activeCell="I66" sqref="I66"/>
    </sheetView>
  </sheetViews>
  <sheetFormatPr baseColWidth="10" defaultColWidth="11.375" defaultRowHeight="14.25"/>
  <cols>
    <col min="2" max="2" width="37.375" customWidth="1"/>
    <col min="3" max="3" width="13.25" customWidth="1"/>
    <col min="4" max="4" width="13.875" customWidth="1"/>
    <col min="5" max="5" width="13.375" customWidth="1"/>
    <col min="17" max="17" width="40.375" customWidth="1"/>
    <col min="18" max="18" width="15.375" customWidth="1"/>
    <col min="19" max="19" width="15.875" customWidth="1"/>
    <col min="20" max="20" width="11.875" customWidth="1"/>
    <col min="21" max="21" width="13.875" customWidth="1"/>
    <col min="22" max="22" width="13.75" customWidth="1"/>
  </cols>
  <sheetData>
    <row r="2" spans="2:21" ht="15">
      <c r="B2" s="350" t="s">
        <v>1674</v>
      </c>
      <c r="C2" s="350" t="s">
        <v>1675</v>
      </c>
      <c r="Q2" s="888" t="s">
        <v>1676</v>
      </c>
      <c r="R2" s="889" t="s">
        <v>1677</v>
      </c>
      <c r="S2" s="889"/>
      <c r="T2" s="890" t="s">
        <v>1678</v>
      </c>
      <c r="U2" s="891"/>
    </row>
    <row r="3" spans="2:21">
      <c r="B3" t="s">
        <v>1679</v>
      </c>
      <c r="C3" s="351">
        <v>0.73499999999999999</v>
      </c>
      <c r="Q3" s="888"/>
      <c r="R3" s="356" t="s">
        <v>1680</v>
      </c>
      <c r="S3" s="356" t="s">
        <v>1681</v>
      </c>
      <c r="T3" s="356" t="s">
        <v>1682</v>
      </c>
      <c r="U3" s="360" t="s">
        <v>1683</v>
      </c>
    </row>
    <row r="4" spans="2:21">
      <c r="B4" t="s">
        <v>1684</v>
      </c>
      <c r="C4" s="351">
        <v>0.72599999999999998</v>
      </c>
      <c r="Q4" s="357" t="s">
        <v>172</v>
      </c>
      <c r="R4" s="362">
        <v>0.6082352941176471</v>
      </c>
      <c r="S4" s="361">
        <v>0.27086111111111111</v>
      </c>
      <c r="T4" s="365">
        <v>0.75924250217138733</v>
      </c>
      <c r="U4" s="365">
        <v>2.8188524913466941E-2</v>
      </c>
    </row>
    <row r="5" spans="2:21">
      <c r="B5" t="s">
        <v>1685</v>
      </c>
      <c r="C5" s="351">
        <v>0.73699999999999999</v>
      </c>
      <c r="Q5" s="357" t="s">
        <v>1686</v>
      </c>
      <c r="R5" s="363">
        <v>1</v>
      </c>
      <c r="S5" s="361">
        <v>0.57440476190476186</v>
      </c>
      <c r="T5" s="893">
        <v>1</v>
      </c>
      <c r="U5" s="365">
        <v>0.48</v>
      </c>
    </row>
    <row r="6" spans="2:21">
      <c r="B6" t="s">
        <v>1687</v>
      </c>
      <c r="C6" s="351">
        <v>0.46600000000000003</v>
      </c>
      <c r="Q6" s="357" t="s">
        <v>219</v>
      </c>
      <c r="R6" s="364">
        <v>0.5788151515151515</v>
      </c>
      <c r="S6" s="361">
        <v>0.35064388888888887</v>
      </c>
      <c r="T6" s="365">
        <v>0.73750901065794006</v>
      </c>
      <c r="U6" s="365">
        <v>0.60070578003521025</v>
      </c>
    </row>
    <row r="7" spans="2:21">
      <c r="B7" t="s">
        <v>1688</v>
      </c>
      <c r="C7" s="351">
        <v>0.42899999999999999</v>
      </c>
      <c r="Q7" s="357" t="s">
        <v>244</v>
      </c>
      <c r="R7" s="364">
        <v>0.74347064137308039</v>
      </c>
      <c r="S7" s="361">
        <v>0.54770158822336523</v>
      </c>
      <c r="T7" s="365">
        <v>0.5219481871096201</v>
      </c>
      <c r="U7" s="365">
        <v>0.3033945924874189</v>
      </c>
    </row>
    <row r="8" spans="2:21">
      <c r="Q8" s="357" t="s">
        <v>283</v>
      </c>
      <c r="R8" s="363">
        <v>1</v>
      </c>
      <c r="S8" s="361">
        <v>0.66717487723744651</v>
      </c>
      <c r="T8" s="365">
        <v>0.95925069406118946</v>
      </c>
      <c r="U8" s="365">
        <v>0.76469294620920725</v>
      </c>
    </row>
    <row r="9" spans="2:21">
      <c r="Q9" s="358" t="s">
        <v>301</v>
      </c>
      <c r="R9" s="364">
        <v>0.96666666666666667</v>
      </c>
      <c r="S9" s="361">
        <v>0.61694347319347331</v>
      </c>
      <c r="T9" s="365">
        <v>0.7191153846153846</v>
      </c>
      <c r="U9" s="365">
        <v>0.26388461538461538</v>
      </c>
    </row>
    <row r="10" spans="2:21">
      <c r="Q10" s="358" t="s">
        <v>321</v>
      </c>
      <c r="R10" s="364">
        <v>0.84513213981244684</v>
      </c>
      <c r="S10" s="361">
        <v>0.7199403239556692</v>
      </c>
      <c r="T10" s="365">
        <v>0.67266547672131305</v>
      </c>
      <c r="U10" s="365">
        <v>0.62943966440216803</v>
      </c>
    </row>
    <row r="11" spans="2:21">
      <c r="Q11" s="358" t="s">
        <v>336</v>
      </c>
      <c r="R11" s="364">
        <v>0.40909090909090906</v>
      </c>
      <c r="S11" s="361">
        <v>0.43899224806201548</v>
      </c>
      <c r="T11" s="365">
        <v>0.67090249621643538</v>
      </c>
      <c r="U11" s="365">
        <v>0.50687521842400896</v>
      </c>
    </row>
    <row r="12" spans="2:21">
      <c r="Q12" s="358" t="s">
        <v>357</v>
      </c>
      <c r="R12" s="363">
        <v>1</v>
      </c>
      <c r="S12" s="361">
        <v>0.33333333333333331</v>
      </c>
      <c r="T12" s="893">
        <v>1</v>
      </c>
      <c r="U12" s="365">
        <v>0</v>
      </c>
    </row>
    <row r="13" spans="2:21" ht="25.5">
      <c r="Q13" s="359" t="s">
        <v>1689</v>
      </c>
      <c r="R13" s="364">
        <v>0.61111111111111116</v>
      </c>
      <c r="S13" s="361">
        <v>0.62870560747663551</v>
      </c>
      <c r="T13" s="365">
        <v>0</v>
      </c>
      <c r="U13" s="365">
        <v>0</v>
      </c>
    </row>
    <row r="14" spans="2:21">
      <c r="Q14" s="358" t="s">
        <v>395</v>
      </c>
      <c r="R14" s="364">
        <v>0.33532729432729436</v>
      </c>
      <c r="S14" s="361">
        <v>0.22553688141923439</v>
      </c>
      <c r="T14" s="365">
        <v>0.64768887846321754</v>
      </c>
      <c r="U14" s="365">
        <v>0.34250015269091527</v>
      </c>
    </row>
    <row r="15" spans="2:21" ht="30">
      <c r="B15" s="535" t="s">
        <v>1674</v>
      </c>
      <c r="C15" s="536" t="s">
        <v>1690</v>
      </c>
      <c r="D15" s="536" t="s">
        <v>1861</v>
      </c>
      <c r="Q15" s="359" t="s">
        <v>428</v>
      </c>
      <c r="R15" s="364">
        <v>0.67280000000000006</v>
      </c>
      <c r="S15" s="361">
        <v>0.29555855263157893</v>
      </c>
      <c r="T15" s="365">
        <v>0.51596492608055677</v>
      </c>
      <c r="U15" s="365">
        <v>0.20041571435698335</v>
      </c>
    </row>
    <row r="16" spans="2:21">
      <c r="B16" s="42" t="s">
        <v>1679</v>
      </c>
      <c r="C16" s="892">
        <v>0.53</v>
      </c>
      <c r="D16" s="892">
        <v>0.73499999999999999</v>
      </c>
      <c r="Q16" s="358" t="s">
        <v>445</v>
      </c>
      <c r="R16" s="364">
        <v>0.51777777777777778</v>
      </c>
      <c r="S16" s="361">
        <v>0.41960784313725491</v>
      </c>
      <c r="T16" s="365">
        <v>0.4084041070599827</v>
      </c>
      <c r="U16" s="365">
        <v>5.5484133762983105E-2</v>
      </c>
    </row>
    <row r="17" spans="2:21" ht="24.75" customHeight="1">
      <c r="B17" s="42" t="s">
        <v>1684</v>
      </c>
      <c r="C17" s="892">
        <v>0.54600000000000004</v>
      </c>
      <c r="D17" s="892">
        <v>0.72599999999999998</v>
      </c>
      <c r="Q17" s="359" t="s">
        <v>378</v>
      </c>
      <c r="R17" s="363">
        <v>1</v>
      </c>
      <c r="S17" s="361">
        <v>0.34143302180685359</v>
      </c>
      <c r="T17" s="365">
        <v>0.99583333552631581</v>
      </c>
      <c r="U17" s="365">
        <v>0.25</v>
      </c>
    </row>
    <row r="18" spans="2:21">
      <c r="B18" s="42" t="s">
        <v>1685</v>
      </c>
      <c r="C18" s="892">
        <v>0.47199999999999998</v>
      </c>
      <c r="D18" s="892">
        <v>0.73699999999999999</v>
      </c>
    </row>
    <row r="19" spans="2:21">
      <c r="B19" s="42" t="s">
        <v>1687</v>
      </c>
      <c r="C19" s="892">
        <v>0.29299999999999998</v>
      </c>
      <c r="D19" s="892">
        <v>0.46600000000000003</v>
      </c>
    </row>
    <row r="20" spans="2:21">
      <c r="B20" s="42" t="s">
        <v>1688</v>
      </c>
      <c r="C20" s="892">
        <v>0.33300000000000002</v>
      </c>
      <c r="D20" s="892">
        <v>0.42899999999999999</v>
      </c>
    </row>
    <row r="37" spans="1:22" ht="45">
      <c r="B37" s="535" t="s">
        <v>1862</v>
      </c>
      <c r="C37" s="536" t="s">
        <v>1691</v>
      </c>
      <c r="D37" s="536" t="s">
        <v>1692</v>
      </c>
      <c r="E37" s="536" t="s">
        <v>1693</v>
      </c>
      <c r="Q37" s="369" t="s">
        <v>1694</v>
      </c>
      <c r="R37" s="370" t="s">
        <v>1695</v>
      </c>
      <c r="S37" s="370" t="s">
        <v>1696</v>
      </c>
      <c r="T37" s="370" t="s">
        <v>1691</v>
      </c>
      <c r="U37" s="370" t="s">
        <v>1692</v>
      </c>
      <c r="V37" s="370" t="s">
        <v>1693</v>
      </c>
    </row>
    <row r="38" spans="1:22" s="352" customFormat="1" ht="50.1" customHeight="1">
      <c r="A38" s="352">
        <v>1</v>
      </c>
      <c r="B38" s="353" t="s">
        <v>639</v>
      </c>
      <c r="C38" s="366">
        <v>0.57099999999999995</v>
      </c>
      <c r="D38" s="366">
        <v>0.75924250217138733</v>
      </c>
      <c r="E38" s="367">
        <v>2.8188524913466941E-2</v>
      </c>
      <c r="Q38" s="353" t="s">
        <v>639</v>
      </c>
      <c r="R38" s="368">
        <v>21525970327</v>
      </c>
      <c r="S38" s="368">
        <v>261806205098.16998</v>
      </c>
      <c r="T38" s="366">
        <v>0.57099999999999995</v>
      </c>
      <c r="U38" s="366">
        <v>0.75924250217138733</v>
      </c>
      <c r="V38" s="367">
        <v>2.8188524913466941E-2</v>
      </c>
    </row>
    <row r="39" spans="1:22" s="352" customFormat="1" ht="50.1" customHeight="1">
      <c r="A39" s="352">
        <v>2</v>
      </c>
      <c r="B39" s="353" t="s">
        <v>713</v>
      </c>
      <c r="C39" s="354">
        <v>0.93</v>
      </c>
      <c r="D39" s="354">
        <v>1</v>
      </c>
      <c r="E39" s="355">
        <v>0.48</v>
      </c>
      <c r="Q39" s="353" t="s">
        <v>713</v>
      </c>
      <c r="R39" s="368">
        <v>160000000</v>
      </c>
      <c r="S39" s="368">
        <v>160000000</v>
      </c>
      <c r="T39" s="354">
        <v>0.93</v>
      </c>
      <c r="U39" s="354">
        <v>1</v>
      </c>
      <c r="V39" s="355">
        <v>0.48</v>
      </c>
    </row>
    <row r="40" spans="1:22" s="352" customFormat="1" ht="50.1" customHeight="1">
      <c r="A40" s="352">
        <v>3</v>
      </c>
      <c r="B40" s="353" t="s">
        <v>771</v>
      </c>
      <c r="C40" s="354">
        <v>0.90800000000000003</v>
      </c>
      <c r="D40" s="354">
        <v>0.9693254089480362</v>
      </c>
      <c r="E40" s="355">
        <v>0.37956278576143998</v>
      </c>
      <c r="Q40" s="353" t="s">
        <v>771</v>
      </c>
      <c r="R40" s="368">
        <v>112893669955</v>
      </c>
      <c r="S40" s="368">
        <v>113297669955</v>
      </c>
      <c r="T40" s="354">
        <v>0.90800000000000003</v>
      </c>
      <c r="U40" s="354">
        <v>0.9693254089480362</v>
      </c>
      <c r="V40" s="355">
        <v>0.37956278576143998</v>
      </c>
    </row>
    <row r="41" spans="1:22" s="352" customFormat="1" ht="50.1" customHeight="1">
      <c r="A41" s="352">
        <v>4</v>
      </c>
      <c r="B41" s="353" t="s">
        <v>822</v>
      </c>
      <c r="C41" s="354">
        <v>0.82499999999999996</v>
      </c>
      <c r="D41" s="354">
        <v>0.99407432873650392</v>
      </c>
      <c r="E41" s="355">
        <v>0.64999225183459675</v>
      </c>
      <c r="Q41" s="353" t="s">
        <v>822</v>
      </c>
      <c r="R41" s="368">
        <v>111636754157</v>
      </c>
      <c r="S41" s="368">
        <v>112266113683</v>
      </c>
      <c r="T41" s="354">
        <v>0.82499999999999996</v>
      </c>
      <c r="U41" s="354">
        <v>0.99407432873650392</v>
      </c>
      <c r="V41" s="355">
        <v>0.64999225183459675</v>
      </c>
    </row>
    <row r="42" spans="1:22" s="352" customFormat="1" ht="50.1" customHeight="1">
      <c r="A42" s="352">
        <v>5</v>
      </c>
      <c r="B42" s="353" t="s">
        <v>868</v>
      </c>
      <c r="C42" s="354">
        <v>0.59099999999999997</v>
      </c>
      <c r="D42" s="354">
        <v>0.95356787753259198</v>
      </c>
      <c r="E42" s="355">
        <v>0.58886768540629442</v>
      </c>
      <c r="Q42" s="353" t="s">
        <v>868</v>
      </c>
      <c r="R42" s="368">
        <v>4684373744</v>
      </c>
      <c r="S42" s="368">
        <v>8438145232</v>
      </c>
      <c r="T42" s="354">
        <v>0.59099999999999997</v>
      </c>
      <c r="U42" s="354">
        <v>0.95356787753259198</v>
      </c>
      <c r="V42" s="355">
        <v>0.58886768540629442</v>
      </c>
    </row>
    <row r="43" spans="1:22" s="352" customFormat="1" ht="50.1" customHeight="1">
      <c r="A43" s="352">
        <v>6</v>
      </c>
      <c r="B43" s="353" t="s">
        <v>916</v>
      </c>
      <c r="C43" s="354">
        <v>0.60599999999999998</v>
      </c>
      <c r="D43" s="354">
        <v>0.83843121008312094</v>
      </c>
      <c r="E43" s="355">
        <v>0.71549323852188107</v>
      </c>
      <c r="Q43" s="353" t="s">
        <v>916</v>
      </c>
      <c r="R43" s="368">
        <v>84876435095</v>
      </c>
      <c r="S43" s="368">
        <v>114235265073</v>
      </c>
      <c r="T43" s="354">
        <v>0.60599999999999998</v>
      </c>
      <c r="U43" s="354">
        <v>0.83843121008312094</v>
      </c>
      <c r="V43" s="355">
        <v>0.71549323852188107</v>
      </c>
    </row>
    <row r="44" spans="1:22" s="352" customFormat="1" ht="50.1" customHeight="1">
      <c r="A44" s="352">
        <v>7</v>
      </c>
      <c r="B44" s="353" t="s">
        <v>975</v>
      </c>
      <c r="C44" s="354">
        <v>0.35199999999999998</v>
      </c>
      <c r="D44" s="354">
        <v>0.6139521357146972</v>
      </c>
      <c r="E44" s="355">
        <v>0.6124599621362391</v>
      </c>
      <c r="Q44" s="353" t="s">
        <v>975</v>
      </c>
      <c r="R44" s="368">
        <v>567807695115.90002</v>
      </c>
      <c r="S44" s="368">
        <v>553751940410</v>
      </c>
      <c r="T44" s="354">
        <v>0.35199999999999998</v>
      </c>
      <c r="U44" s="354">
        <v>0.6139521357146972</v>
      </c>
      <c r="V44" s="355">
        <v>0.6124599621362391</v>
      </c>
    </row>
    <row r="45" spans="1:22" s="352" customFormat="1" ht="50.1" customHeight="1">
      <c r="A45" s="352">
        <v>8</v>
      </c>
      <c r="B45" s="353" t="s">
        <v>1008</v>
      </c>
      <c r="C45" s="354">
        <v>1</v>
      </c>
      <c r="D45" s="354">
        <v>0.49820860471657302</v>
      </c>
      <c r="E45" s="355">
        <v>0.23138502125240068</v>
      </c>
      <c r="Q45" s="353" t="s">
        <v>1008</v>
      </c>
      <c r="R45" s="368">
        <v>2386143032</v>
      </c>
      <c r="S45" s="368">
        <v>2401643032</v>
      </c>
      <c r="T45" s="354">
        <v>1</v>
      </c>
      <c r="U45" s="354">
        <v>0.49820860471657302</v>
      </c>
      <c r="V45" s="355">
        <v>0.23138502125240068</v>
      </c>
    </row>
    <row r="46" spans="1:22" s="352" customFormat="1" ht="50.1" customHeight="1">
      <c r="A46" s="352">
        <v>9</v>
      </c>
      <c r="B46" s="353" t="s">
        <v>1069</v>
      </c>
      <c r="C46" s="354">
        <v>0.64400000000000002</v>
      </c>
      <c r="D46" s="354">
        <v>0.5967718708730253</v>
      </c>
      <c r="E46" s="355">
        <v>0.43344546041157395</v>
      </c>
      <c r="Q46" s="353" t="s">
        <v>1069</v>
      </c>
      <c r="R46" s="368">
        <v>1014604457</v>
      </c>
      <c r="S46" s="368">
        <v>1014604457</v>
      </c>
      <c r="T46" s="354">
        <v>0.64400000000000002</v>
      </c>
      <c r="U46" s="354">
        <v>0.5967718708730253</v>
      </c>
      <c r="V46" s="355">
        <v>0.43344546041157395</v>
      </c>
    </row>
    <row r="47" spans="1:22" s="352" customFormat="1" ht="50.1" customHeight="1">
      <c r="A47" s="352">
        <v>10</v>
      </c>
      <c r="B47" s="353" t="s">
        <v>1119</v>
      </c>
      <c r="C47" s="354">
        <v>0.5</v>
      </c>
      <c r="D47" s="354">
        <v>0.50094547555555557</v>
      </c>
      <c r="E47" s="355">
        <v>0.34894025333333334</v>
      </c>
      <c r="Q47" s="353" t="s">
        <v>1119</v>
      </c>
      <c r="R47" s="368">
        <v>900000000</v>
      </c>
      <c r="S47" s="368">
        <v>900000000</v>
      </c>
      <c r="T47" s="354">
        <v>0.5</v>
      </c>
      <c r="U47" s="354">
        <v>0.50094547555555557</v>
      </c>
      <c r="V47" s="355">
        <v>0.34894025333333334</v>
      </c>
    </row>
    <row r="48" spans="1:22" s="352" customFormat="1" ht="50.1" customHeight="1">
      <c r="A48" s="352">
        <v>11</v>
      </c>
      <c r="B48" s="353" t="s">
        <v>1158</v>
      </c>
      <c r="C48" s="354">
        <v>1</v>
      </c>
      <c r="D48" s="354">
        <v>0.98049845953068926</v>
      </c>
      <c r="E48" s="355">
        <v>0.87138595349873105</v>
      </c>
      <c r="Q48" s="353" t="s">
        <v>1158</v>
      </c>
      <c r="R48" s="368">
        <v>1000000000</v>
      </c>
      <c r="S48" s="368">
        <v>1023714000</v>
      </c>
      <c r="T48" s="354">
        <v>1</v>
      </c>
      <c r="U48" s="354">
        <v>0.98049845953068926</v>
      </c>
      <c r="V48" s="355">
        <v>0.87138595349873105</v>
      </c>
    </row>
    <row r="49" spans="1:22" s="352" customFormat="1" ht="50.1" customHeight="1">
      <c r="A49" s="352">
        <v>12</v>
      </c>
      <c r="B49" s="353" t="s">
        <v>1183</v>
      </c>
      <c r="C49" s="354">
        <v>1</v>
      </c>
      <c r="D49" s="354">
        <v>0.97407407407407409</v>
      </c>
      <c r="E49" s="355">
        <v>0.44444444444444442</v>
      </c>
      <c r="Q49" s="353" t="s">
        <v>1183</v>
      </c>
      <c r="R49" s="368">
        <v>90000000</v>
      </c>
      <c r="S49" s="368">
        <v>58050000</v>
      </c>
      <c r="T49" s="354">
        <v>1</v>
      </c>
      <c r="U49" s="354">
        <v>0.97407407407407409</v>
      </c>
      <c r="V49" s="355">
        <v>0.44444444444444442</v>
      </c>
    </row>
    <row r="50" spans="1:22" s="352" customFormat="1" ht="50.1" customHeight="1">
      <c r="A50" s="352">
        <v>13</v>
      </c>
      <c r="B50" s="353" t="s">
        <v>1203</v>
      </c>
      <c r="C50" s="354">
        <v>1</v>
      </c>
      <c r="D50" s="354">
        <v>0</v>
      </c>
      <c r="E50" s="355">
        <v>0</v>
      </c>
      <c r="Q50" s="353" t="s">
        <v>1203</v>
      </c>
      <c r="R50" s="368">
        <v>100000000</v>
      </c>
      <c r="S50" s="368">
        <v>0</v>
      </c>
      <c r="T50" s="354">
        <v>1</v>
      </c>
      <c r="U50" s="354">
        <v>0</v>
      </c>
      <c r="V50" s="355">
        <v>0</v>
      </c>
    </row>
    <row r="51" spans="1:22" s="352" customFormat="1" ht="50.1" customHeight="1">
      <c r="A51" s="352">
        <v>14</v>
      </c>
      <c r="B51" s="353" t="s">
        <v>1220</v>
      </c>
      <c r="C51" s="354">
        <v>1</v>
      </c>
      <c r="D51" s="354">
        <v>0.89390979703176288</v>
      </c>
      <c r="E51" s="355">
        <v>0.50279717046557859</v>
      </c>
      <c r="Q51" s="353" t="s">
        <v>1220</v>
      </c>
      <c r="R51" s="368">
        <v>300000000</v>
      </c>
      <c r="S51" s="368">
        <v>346064000</v>
      </c>
      <c r="T51" s="354">
        <v>1</v>
      </c>
      <c r="U51" s="354">
        <v>0.89390979703176288</v>
      </c>
      <c r="V51" s="355">
        <v>0.50279717046557859</v>
      </c>
    </row>
    <row r="52" spans="1:22" s="352" customFormat="1" ht="50.1" customHeight="1">
      <c r="A52" s="352">
        <v>15</v>
      </c>
      <c r="B52" s="353" t="s">
        <v>1235</v>
      </c>
      <c r="C52" s="354">
        <v>1</v>
      </c>
      <c r="D52" s="354">
        <v>0.7191153846153846</v>
      </c>
      <c r="E52" s="355">
        <v>0.26388461538461538</v>
      </c>
      <c r="Q52" s="353" t="s">
        <v>1235</v>
      </c>
      <c r="R52" s="368">
        <v>100000000</v>
      </c>
      <c r="S52" s="368">
        <v>130000000</v>
      </c>
      <c r="T52" s="354">
        <v>1</v>
      </c>
      <c r="U52" s="354">
        <v>0.7191153846153846</v>
      </c>
      <c r="V52" s="355">
        <v>0.26388461538461538</v>
      </c>
    </row>
    <row r="53" spans="1:22" s="352" customFormat="1" ht="50.1" customHeight="1">
      <c r="A53" s="352">
        <v>16</v>
      </c>
      <c r="B53" s="353" t="s">
        <v>1258</v>
      </c>
      <c r="C53" s="354">
        <v>0.99</v>
      </c>
      <c r="D53" s="354">
        <v>0</v>
      </c>
      <c r="E53" s="355">
        <v>0</v>
      </c>
      <c r="Q53" s="353" t="s">
        <v>1258</v>
      </c>
      <c r="R53" s="368">
        <v>1000000000</v>
      </c>
      <c r="S53" s="368">
        <v>0</v>
      </c>
      <c r="T53" s="354">
        <v>0.99</v>
      </c>
      <c r="U53" s="354">
        <v>0</v>
      </c>
      <c r="V53" s="355">
        <v>0</v>
      </c>
    </row>
    <row r="54" spans="1:22" s="352" customFormat="1" ht="50.1" customHeight="1">
      <c r="A54" s="352">
        <v>17</v>
      </c>
      <c r="B54" s="353" t="s">
        <v>1281</v>
      </c>
      <c r="C54" s="354">
        <v>0.90700000000000003</v>
      </c>
      <c r="D54" s="354">
        <v>0.67266547672131305</v>
      </c>
      <c r="E54" s="355">
        <v>0.62943966440216803</v>
      </c>
      <c r="Q54" s="353" t="s">
        <v>1281</v>
      </c>
      <c r="R54" s="368">
        <v>1220000000</v>
      </c>
      <c r="S54" s="368">
        <v>1381119215.51</v>
      </c>
      <c r="T54" s="354">
        <v>0.90700000000000003</v>
      </c>
      <c r="U54" s="354">
        <v>0.67266547672131305</v>
      </c>
      <c r="V54" s="355">
        <v>0.62943966440216803</v>
      </c>
    </row>
    <row r="55" spans="1:22" s="352" customFormat="1" ht="50.1" customHeight="1">
      <c r="A55" s="352">
        <v>18</v>
      </c>
      <c r="B55" s="353" t="s">
        <v>1309</v>
      </c>
      <c r="C55" s="354">
        <v>0.58699999999999997</v>
      </c>
      <c r="D55" s="354">
        <v>0.67090249621643538</v>
      </c>
      <c r="E55" s="355">
        <v>0.50687521842400896</v>
      </c>
      <c r="Q55" s="353" t="s">
        <v>1309</v>
      </c>
      <c r="R55" s="368">
        <v>1075000000</v>
      </c>
      <c r="S55" s="368">
        <v>527351311.10000002</v>
      </c>
      <c r="T55" s="354">
        <v>0.58699999999999997</v>
      </c>
      <c r="U55" s="354">
        <v>0.67090249621643538</v>
      </c>
      <c r="V55" s="355">
        <v>0.50687521842400896</v>
      </c>
    </row>
    <row r="56" spans="1:22" s="352" customFormat="1" ht="50.1" customHeight="1">
      <c r="A56" s="352">
        <v>19</v>
      </c>
      <c r="B56" s="353" t="s">
        <v>1358</v>
      </c>
      <c r="C56" s="354">
        <v>0.5</v>
      </c>
      <c r="D56" s="354">
        <v>1</v>
      </c>
      <c r="E56" s="355">
        <v>0</v>
      </c>
      <c r="Q56" s="353" t="s">
        <v>1358</v>
      </c>
      <c r="R56" s="368">
        <v>174000000</v>
      </c>
      <c r="S56" s="368">
        <v>174000000</v>
      </c>
      <c r="T56" s="354">
        <v>0.5</v>
      </c>
      <c r="U56" s="354">
        <v>1</v>
      </c>
      <c r="V56" s="355">
        <v>0</v>
      </c>
    </row>
    <row r="57" spans="1:22" s="352" customFormat="1" ht="50.1" customHeight="1">
      <c r="A57" s="352">
        <v>20</v>
      </c>
      <c r="B57" s="353" t="s">
        <v>1389</v>
      </c>
      <c r="C57" s="354">
        <v>0.61099999999999999</v>
      </c>
      <c r="D57" s="354">
        <v>0</v>
      </c>
      <c r="E57" s="355">
        <v>0</v>
      </c>
      <c r="Q57" s="353" t="s">
        <v>1389</v>
      </c>
      <c r="R57" s="368">
        <v>3512034981</v>
      </c>
      <c r="S57" s="368">
        <v>1067780668.49</v>
      </c>
      <c r="T57" s="354">
        <v>0.61099999999999999</v>
      </c>
      <c r="U57" s="354">
        <v>0</v>
      </c>
      <c r="V57" s="355">
        <v>0</v>
      </c>
    </row>
    <row r="58" spans="1:22" s="352" customFormat="1" ht="50.1" customHeight="1">
      <c r="A58" s="352">
        <v>21</v>
      </c>
      <c r="B58" s="353" t="s">
        <v>1402</v>
      </c>
      <c r="C58" s="354">
        <v>1</v>
      </c>
      <c r="D58" s="354">
        <v>0</v>
      </c>
      <c r="E58" s="355">
        <v>0</v>
      </c>
      <c r="Q58" s="353" t="s">
        <v>1402</v>
      </c>
      <c r="R58" s="368">
        <v>776953000</v>
      </c>
      <c r="S58" s="368">
        <v>0</v>
      </c>
      <c r="T58" s="354">
        <v>1</v>
      </c>
      <c r="U58" s="354">
        <v>0</v>
      </c>
      <c r="V58" s="355">
        <v>0</v>
      </c>
    </row>
    <row r="59" spans="1:22" s="352" customFormat="1" ht="50.1" customHeight="1">
      <c r="A59" s="352">
        <v>22</v>
      </c>
      <c r="B59" s="353" t="s">
        <v>1422</v>
      </c>
      <c r="C59" s="354">
        <v>1</v>
      </c>
      <c r="D59" s="354">
        <v>0.99583333552631581</v>
      </c>
      <c r="E59" s="355">
        <v>0.25</v>
      </c>
      <c r="Q59" s="353" t="s">
        <v>1422</v>
      </c>
      <c r="R59" s="368">
        <v>335000000</v>
      </c>
      <c r="S59" s="368">
        <v>152000000</v>
      </c>
      <c r="T59" s="354">
        <v>1</v>
      </c>
      <c r="U59" s="354">
        <v>0.99583333552631581</v>
      </c>
      <c r="V59" s="355">
        <v>0.25</v>
      </c>
    </row>
    <row r="60" spans="1:22" s="352" customFormat="1" ht="50.1" customHeight="1">
      <c r="A60" s="352">
        <v>23</v>
      </c>
      <c r="B60" s="353" t="s">
        <v>1432</v>
      </c>
      <c r="C60" s="354">
        <v>0.39900000000000002</v>
      </c>
      <c r="D60" s="354">
        <v>0.65152601069013305</v>
      </c>
      <c r="E60" s="355">
        <v>0.34405738837293953</v>
      </c>
      <c r="Q60" s="353" t="s">
        <v>1432</v>
      </c>
      <c r="R60" s="368">
        <v>20071451781</v>
      </c>
      <c r="S60" s="368">
        <v>32523643956.369999</v>
      </c>
      <c r="T60" s="354">
        <v>0.39900000000000002</v>
      </c>
      <c r="U60" s="354">
        <v>0.65152601069013305</v>
      </c>
      <c r="V60" s="355">
        <v>0.34405738837293953</v>
      </c>
    </row>
    <row r="61" spans="1:22" s="352" customFormat="1" ht="50.1" customHeight="1">
      <c r="A61" s="352">
        <v>24</v>
      </c>
      <c r="B61" s="353" t="s">
        <v>1463</v>
      </c>
      <c r="C61" s="354">
        <v>0.22800000000000001</v>
      </c>
      <c r="D61" s="354">
        <v>0.66125828004145026</v>
      </c>
      <c r="E61" s="355">
        <v>0.39360611907229187</v>
      </c>
      <c r="Q61" s="353" t="s">
        <v>1463</v>
      </c>
      <c r="R61" s="368">
        <v>500000000</v>
      </c>
      <c r="S61" s="368">
        <v>349334000</v>
      </c>
      <c r="T61" s="354">
        <v>0.22800000000000001</v>
      </c>
      <c r="U61" s="354">
        <v>0.66125828004145026</v>
      </c>
      <c r="V61" s="355">
        <v>0.39360611907229187</v>
      </c>
    </row>
    <row r="62" spans="1:22" s="352" customFormat="1" ht="50.1" customHeight="1">
      <c r="A62" s="352">
        <v>25</v>
      </c>
      <c r="B62" s="353" t="s">
        <v>1505</v>
      </c>
      <c r="C62" s="354">
        <v>0.67600000000000005</v>
      </c>
      <c r="D62" s="354">
        <v>0</v>
      </c>
      <c r="E62" s="355">
        <v>0</v>
      </c>
      <c r="Q62" s="353" t="s">
        <v>1505</v>
      </c>
      <c r="R62" s="368">
        <v>200000000</v>
      </c>
      <c r="S62" s="368">
        <v>200000000</v>
      </c>
      <c r="T62" s="354">
        <v>0.67600000000000005</v>
      </c>
      <c r="U62" s="354">
        <v>0</v>
      </c>
      <c r="V62" s="355">
        <v>0</v>
      </c>
    </row>
    <row r="63" spans="1:22" s="352" customFormat="1" ht="50.1" customHeight="1">
      <c r="A63" s="352">
        <v>26</v>
      </c>
      <c r="B63" s="353" t="s">
        <v>1522</v>
      </c>
      <c r="C63" s="354">
        <v>0.59299999999999997</v>
      </c>
      <c r="D63" s="354">
        <v>0.77204727760032477</v>
      </c>
      <c r="E63" s="355">
        <v>0.38993098786746788</v>
      </c>
      <c r="Q63" s="353" t="s">
        <v>1522</v>
      </c>
      <c r="R63" s="368">
        <v>450000000</v>
      </c>
      <c r="S63" s="368">
        <v>486893663</v>
      </c>
      <c r="T63" s="354">
        <v>0.59299999999999997</v>
      </c>
      <c r="U63" s="354">
        <v>0.77204727760032477</v>
      </c>
      <c r="V63" s="355">
        <v>0.38993098786746788</v>
      </c>
    </row>
    <row r="64" spans="1:22" s="352" customFormat="1" ht="50.1" customHeight="1">
      <c r="A64" s="352">
        <v>27</v>
      </c>
      <c r="B64" s="353" t="s">
        <v>1567</v>
      </c>
      <c r="C64" s="354">
        <v>0.41</v>
      </c>
      <c r="D64" s="354">
        <v>0</v>
      </c>
      <c r="E64" s="355">
        <v>0</v>
      </c>
      <c r="Q64" s="353" t="s">
        <v>1567</v>
      </c>
      <c r="R64" s="368">
        <v>112000000</v>
      </c>
      <c r="S64" s="368">
        <v>0</v>
      </c>
      <c r="T64" s="354">
        <v>0.41</v>
      </c>
      <c r="U64" s="354">
        <v>0</v>
      </c>
      <c r="V64" s="355">
        <v>0</v>
      </c>
    </row>
    <row r="65" spans="1:22" s="352" customFormat="1" ht="50.1" customHeight="1">
      <c r="A65" s="352">
        <v>28</v>
      </c>
      <c r="B65" s="353" t="s">
        <v>1587</v>
      </c>
      <c r="C65" s="354">
        <v>0.73699999999999999</v>
      </c>
      <c r="D65" s="354">
        <v>0.45362248900000002</v>
      </c>
      <c r="E65" s="355">
        <v>0.1542788215</v>
      </c>
      <c r="Q65" s="353" t="s">
        <v>1587</v>
      </c>
      <c r="R65" s="368">
        <v>2000000000</v>
      </c>
      <c r="S65" s="368">
        <v>2000000000</v>
      </c>
      <c r="T65" s="354">
        <v>0.73699999999999999</v>
      </c>
      <c r="U65" s="354">
        <v>0.45362248900000002</v>
      </c>
      <c r="V65" s="355">
        <v>0.1542788215</v>
      </c>
    </row>
    <row r="66" spans="1:22" s="352" customFormat="1" ht="50.1" customHeight="1">
      <c r="A66" s="352">
        <v>29</v>
      </c>
      <c r="B66" s="353" t="s">
        <v>1613</v>
      </c>
      <c r="C66" s="354">
        <v>0.47499999999999998</v>
      </c>
      <c r="D66" s="354">
        <v>0.4084041070599827</v>
      </c>
      <c r="E66" s="355">
        <v>5.5484133762983105E-2</v>
      </c>
      <c r="Q66" s="353" t="s">
        <v>1613</v>
      </c>
      <c r="R66" s="368">
        <v>2686169885</v>
      </c>
      <c r="S66" s="368">
        <v>2488914319</v>
      </c>
      <c r="T66" s="354">
        <v>0.47499999999999998</v>
      </c>
      <c r="U66" s="354">
        <v>0.4084041070599827</v>
      </c>
      <c r="V66" s="355">
        <v>5.5484133762983105E-2</v>
      </c>
    </row>
  </sheetData>
  <mergeCells count="3">
    <mergeCell ref="Q2:Q3"/>
    <mergeCell ref="R2:S2"/>
    <mergeCell ref="T2:U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25"/>
  <sheetViews>
    <sheetView zoomScale="69" zoomScaleNormal="69" workbookViewId="0">
      <selection activeCell="L24" sqref="L24"/>
    </sheetView>
  </sheetViews>
  <sheetFormatPr baseColWidth="10" defaultColWidth="10.875" defaultRowHeight="14.25"/>
  <cols>
    <col min="2" max="2" width="55.375" customWidth="1"/>
    <col min="4" max="4" width="20.125" customWidth="1"/>
    <col min="5" max="5" width="34.75" customWidth="1"/>
  </cols>
  <sheetData>
    <row r="1" spans="2:5" ht="52.5" customHeight="1">
      <c r="B1" s="22" t="s">
        <v>1697</v>
      </c>
      <c r="D1" s="3" t="s">
        <v>1698</v>
      </c>
      <c r="E1" s="3" t="s">
        <v>1699</v>
      </c>
    </row>
    <row r="2" spans="2:5">
      <c r="B2" s="21" t="s">
        <v>1700</v>
      </c>
      <c r="D2" s="4">
        <v>0</v>
      </c>
      <c r="E2" s="5" t="s">
        <v>654</v>
      </c>
    </row>
    <row r="3" spans="2:5">
      <c r="B3" s="21" t="s">
        <v>852</v>
      </c>
      <c r="D3" s="4">
        <v>1</v>
      </c>
      <c r="E3" s="5" t="s">
        <v>1701</v>
      </c>
    </row>
    <row r="4" spans="2:5">
      <c r="B4" s="21" t="s">
        <v>690</v>
      </c>
      <c r="D4" s="4">
        <v>2</v>
      </c>
      <c r="E4" s="5" t="s">
        <v>1702</v>
      </c>
    </row>
    <row r="5" spans="2:5">
      <c r="B5" s="21" t="s">
        <v>1703</v>
      </c>
      <c r="D5" s="4">
        <v>3</v>
      </c>
      <c r="E5" s="5" t="s">
        <v>1704</v>
      </c>
    </row>
    <row r="6" spans="2:5">
      <c r="B6" s="21" t="s">
        <v>653</v>
      </c>
      <c r="D6" s="4">
        <v>4</v>
      </c>
      <c r="E6" s="5" t="s">
        <v>802</v>
      </c>
    </row>
    <row r="7" spans="2:5">
      <c r="B7" s="21" t="s">
        <v>1021</v>
      </c>
      <c r="D7" s="4">
        <v>5</v>
      </c>
      <c r="E7" s="5" t="s">
        <v>766</v>
      </c>
    </row>
    <row r="8" spans="2:5">
      <c r="B8" s="21" t="s">
        <v>1038</v>
      </c>
    </row>
    <row r="9" spans="2:5" ht="25.5">
      <c r="B9" s="21" t="s">
        <v>1705</v>
      </c>
    </row>
    <row r="10" spans="2:5">
      <c r="B10" s="21" t="s">
        <v>993</v>
      </c>
    </row>
    <row r="11" spans="2:5">
      <c r="B11" s="21" t="s">
        <v>999</v>
      </c>
    </row>
    <row r="12" spans="2:5">
      <c r="B12" s="21" t="s">
        <v>1706</v>
      </c>
    </row>
    <row r="13" spans="2:5" ht="25.5">
      <c r="B13" s="21" t="s">
        <v>1707</v>
      </c>
    </row>
    <row r="14" spans="2:5">
      <c r="B14" s="21" t="s">
        <v>1708</v>
      </c>
    </row>
    <row r="15" spans="2:5" ht="25.5">
      <c r="B15" s="21" t="s">
        <v>1709</v>
      </c>
    </row>
    <row r="16" spans="2:5" ht="25.5">
      <c r="B16" s="21" t="s">
        <v>1710</v>
      </c>
    </row>
    <row r="17" spans="2:2" ht="25.5">
      <c r="B17" s="21" t="s">
        <v>1711</v>
      </c>
    </row>
    <row r="18" spans="2:2" ht="25.5">
      <c r="B18" s="21" t="s">
        <v>1712</v>
      </c>
    </row>
    <row r="19" spans="2:2" ht="25.5">
      <c r="B19" s="21" t="s">
        <v>1713</v>
      </c>
    </row>
    <row r="20" spans="2:2">
      <c r="B20" s="21" t="s">
        <v>663</v>
      </c>
    </row>
    <row r="21" spans="2:2">
      <c r="B21" s="21" t="s">
        <v>706</v>
      </c>
    </row>
    <row r="22" spans="2:2" ht="45" customHeight="1"/>
    <row r="23" spans="2:2" ht="45" customHeight="1"/>
    <row r="24" spans="2:2" ht="45" customHeight="1"/>
    <row r="25" spans="2:2"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ESTRATÉGICO</vt:lpstr>
      <vt:lpstr>2. GESTIÓN-MIPG</vt:lpstr>
      <vt:lpstr>INVERSIÓN</vt:lpstr>
      <vt:lpstr>Hoja1</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Angel Puello</cp:lastModifiedBy>
  <cp:revision/>
  <dcterms:created xsi:type="dcterms:W3CDTF">2024-07-04T17:50:33Z</dcterms:created>
  <dcterms:modified xsi:type="dcterms:W3CDTF">2025-10-14T07:05:07Z</dcterms:modified>
  <cp:category/>
  <cp:contentStatus/>
</cp:coreProperties>
</file>