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CER\Downloads\"/>
    </mc:Choice>
  </mc:AlternateContent>
  <xr:revisionPtr revIDLastSave="0" documentId="13_ncr:1_{C4D2E595-F3A7-473E-BF09-C1EEA1671738}" xr6:coauthVersionLast="47" xr6:coauthVersionMax="47" xr10:uidLastSave="{00000000-0000-0000-0000-000000000000}"/>
  <bookViews>
    <workbookView xWindow="-120" yWindow="-120" windowWidth="20730" windowHeight="1116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ESTRATÉGICO'!$A$1:$AG$9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02" i="6" l="1"/>
  <c r="BC102" i="6"/>
  <c r="BE108" i="6"/>
  <c r="BC108" i="6"/>
  <c r="BF88" i="6"/>
  <c r="BF86" i="6"/>
  <c r="BD88" i="6"/>
  <c r="BD86" i="6"/>
  <c r="BE96" i="6"/>
  <c r="BC96" i="6"/>
  <c r="BE81" i="6"/>
  <c r="BC81" i="6"/>
  <c r="BF71" i="6"/>
  <c r="BD71" i="6"/>
  <c r="BF66" i="6"/>
  <c r="BF64" i="6"/>
  <c r="BF62" i="6"/>
  <c r="BD66" i="6"/>
  <c r="BD64" i="6"/>
  <c r="BD62" i="6"/>
  <c r="BF60" i="6"/>
  <c r="BD60" i="6"/>
  <c r="BE67" i="6"/>
  <c r="BC67" i="6"/>
  <c r="BF57" i="6" l="1"/>
  <c r="BF56" i="6"/>
  <c r="BF55" i="6"/>
  <c r="BF54" i="6"/>
  <c r="BF53" i="6"/>
  <c r="BD57" i="6"/>
  <c r="BD56" i="6"/>
  <c r="BD55" i="6"/>
  <c r="BD54" i="6"/>
  <c r="BD53" i="6"/>
  <c r="BF52" i="6"/>
  <c r="BD52" i="6"/>
  <c r="BF51" i="6"/>
  <c r="BD51" i="6"/>
  <c r="BE58" i="6"/>
  <c r="BC58" i="6"/>
  <c r="BE49" i="6"/>
  <c r="BC49" i="6"/>
  <c r="BF45" i="6"/>
  <c r="BD45" i="6"/>
  <c r="BF43" i="6"/>
  <c r="BD43" i="6"/>
  <c r="BF41" i="6"/>
  <c r="BD41" i="6"/>
  <c r="BF37" i="6"/>
  <c r="BD37" i="6"/>
  <c r="BF35" i="6"/>
  <c r="BD35" i="6"/>
  <c r="BF34" i="6"/>
  <c r="BD34" i="6"/>
  <c r="BF28" i="6"/>
  <c r="BD28" i="6"/>
  <c r="BE39" i="6"/>
  <c r="BC39" i="6"/>
  <c r="BF13" i="6"/>
  <c r="BD13" i="6"/>
  <c r="BE16" i="6"/>
  <c r="BC16" i="6"/>
  <c r="BC110" i="6" l="1"/>
  <c r="BE110" i="6"/>
  <c r="AQ39" i="6"/>
  <c r="BF39" i="6" s="1"/>
  <c r="AQ81" i="6"/>
  <c r="AQ102" i="6"/>
  <c r="AQ108" i="6"/>
  <c r="AP108" i="6"/>
  <c r="AQ96" i="6"/>
  <c r="AQ67" i="6"/>
  <c r="AQ58" i="6"/>
  <c r="BD58" i="6" s="1"/>
  <c r="AQ49" i="6"/>
  <c r="BF49" i="6" s="1"/>
  <c r="AQ15" i="6"/>
  <c r="AQ16" i="6" s="1"/>
  <c r="BF58" i="6" l="1"/>
  <c r="BD49" i="6"/>
  <c r="BD67" i="6"/>
  <c r="BF67" i="6"/>
  <c r="AQ110" i="6"/>
  <c r="BD110" i="6" s="1"/>
  <c r="BF15" i="6"/>
  <c r="BF16" i="6" s="1"/>
  <c r="BD15" i="6"/>
  <c r="BD16" i="6" s="1"/>
  <c r="BF96" i="6"/>
  <c r="BD96" i="6"/>
  <c r="BF81" i="6"/>
  <c r="BD81" i="6"/>
  <c r="BD39" i="6"/>
  <c r="V34" i="6"/>
  <c r="X55" i="6"/>
  <c r="X44" i="6"/>
  <c r="Y44" i="6" s="1"/>
  <c r="BF110" i="6" l="1"/>
  <c r="X107" i="6"/>
  <c r="Y107" i="6" s="1"/>
  <c r="X106" i="6"/>
  <c r="Y106" i="6" s="1"/>
  <c r="X105" i="6"/>
  <c r="Y105" i="6" s="1"/>
  <c r="X104" i="6"/>
  <c r="Y104" i="6" s="1"/>
  <c r="X101" i="6"/>
  <c r="Y101" i="6" s="1"/>
  <c r="X100" i="6"/>
  <c r="Y100" i="6" s="1"/>
  <c r="X99" i="6"/>
  <c r="Y99" i="6" s="1"/>
  <c r="X98" i="6"/>
  <c r="Y98" i="6" s="1"/>
  <c r="X95" i="6"/>
  <c r="Y95" i="6" s="1"/>
  <c r="X93" i="6"/>
  <c r="Y93" i="6" s="1"/>
  <c r="X92" i="6"/>
  <c r="Y92" i="6" s="1"/>
  <c r="X91" i="6"/>
  <c r="Y91" i="6" s="1"/>
  <c r="X90" i="6"/>
  <c r="Y90" i="6" s="1"/>
  <c r="X89" i="6"/>
  <c r="Y89" i="6" s="1"/>
  <c r="X88" i="6"/>
  <c r="Y88" i="6" s="1"/>
  <c r="X87" i="6"/>
  <c r="Y87" i="6" s="1"/>
  <c r="X86" i="6"/>
  <c r="Y86" i="6" s="1"/>
  <c r="X85" i="6"/>
  <c r="Y85" i="6" s="1"/>
  <c r="X84" i="6"/>
  <c r="X83" i="6"/>
  <c r="X80" i="6"/>
  <c r="Y80" i="6" s="1"/>
  <c r="X79" i="6"/>
  <c r="Y79" i="6" s="1"/>
  <c r="X78" i="6"/>
  <c r="Y78" i="6" s="1"/>
  <c r="X77" i="6"/>
  <c r="Y77" i="6" s="1"/>
  <c r="X76" i="6"/>
  <c r="Y76" i="6" s="1"/>
  <c r="X75" i="6"/>
  <c r="Y75" i="6" s="1"/>
  <c r="X74" i="6"/>
  <c r="Y74" i="6" s="1"/>
  <c r="X73" i="6"/>
  <c r="Y73" i="6" s="1"/>
  <c r="X72" i="6"/>
  <c r="Y72" i="6" s="1"/>
  <c r="X71" i="6"/>
  <c r="X70" i="6"/>
  <c r="Y70" i="6" s="1"/>
  <c r="X69" i="6"/>
  <c r="X66" i="6"/>
  <c r="Y66" i="6" s="1"/>
  <c r="X65" i="6"/>
  <c r="Y65" i="6" s="1"/>
  <c r="X64" i="6"/>
  <c r="X63" i="6"/>
  <c r="X62" i="6"/>
  <c r="Y62" i="6" s="1"/>
  <c r="X61" i="6"/>
  <c r="Y61" i="6" s="1"/>
  <c r="X60" i="6"/>
  <c r="Y60" i="6" s="1"/>
  <c r="X57" i="6"/>
  <c r="Y57" i="6" s="1"/>
  <c r="X56" i="6"/>
  <c r="Y56" i="6" s="1"/>
  <c r="X54" i="6"/>
  <c r="X53" i="6"/>
  <c r="X52" i="6"/>
  <c r="Y52" i="6" s="1"/>
  <c r="X51" i="6"/>
  <c r="X48" i="6"/>
  <c r="Y48" i="6" s="1"/>
  <c r="X47" i="6"/>
  <c r="Y47" i="6" s="1"/>
  <c r="X46" i="6"/>
  <c r="Y46" i="6" s="1"/>
  <c r="X45" i="6"/>
  <c r="X43" i="6"/>
  <c r="Y43" i="6" s="1"/>
  <c r="X42" i="6"/>
  <c r="X41" i="6"/>
  <c r="X38" i="6"/>
  <c r="Y38" i="6" s="1"/>
  <c r="X37" i="6"/>
  <c r="Y37" i="6" s="1"/>
  <c r="X36" i="6"/>
  <c r="Y36" i="6" s="1"/>
  <c r="X34" i="6"/>
  <c r="X33" i="6"/>
  <c r="Y33" i="6" s="1"/>
  <c r="X31" i="6"/>
  <c r="Y31" i="6" s="1"/>
  <c r="X30" i="6"/>
  <c r="X28" i="6"/>
  <c r="Y28" i="6" s="1"/>
  <c r="X27" i="6"/>
  <c r="Y27" i="6" s="1"/>
  <c r="X26" i="6"/>
  <c r="Y26" i="6" s="1"/>
  <c r="Y21" i="6"/>
  <c r="Y17" i="6"/>
  <c r="X15" i="6"/>
  <c r="Y15" i="6" s="1"/>
  <c r="X14" i="6"/>
  <c r="Y14" i="6" s="1"/>
  <c r="X13" i="6"/>
  <c r="X12" i="6"/>
  <c r="Y12" i="6" s="1"/>
  <c r="Y11" i="6"/>
  <c r="Y10" i="6"/>
  <c r="X9" i="6"/>
  <c r="X8" i="6"/>
  <c r="AP102" i="6"/>
  <c r="AW49" i="6"/>
  <c r="AU49" i="6"/>
  <c r="BB8" i="6"/>
  <c r="BB16" i="6" s="1"/>
  <c r="AZ8" i="6"/>
  <c r="AZ16" i="6" s="1"/>
  <c r="Y16" i="6" l="1"/>
  <c r="AO108" i="6" l="1"/>
  <c r="AN108" i="6"/>
  <c r="AW102" i="6"/>
  <c r="AU102" i="6"/>
  <c r="AO102" i="6"/>
  <c r="AN102" i="6"/>
  <c r="AW96" i="6"/>
  <c r="AU96" i="6"/>
  <c r="AO96" i="6"/>
  <c r="AW81" i="6"/>
  <c r="AU81" i="6"/>
  <c r="AO81" i="6"/>
  <c r="AW67" i="6"/>
  <c r="AU67" i="6"/>
  <c r="AO67" i="6"/>
  <c r="AW58" i="6"/>
  <c r="AU58" i="6"/>
  <c r="AO58" i="6"/>
  <c r="AO49" i="6"/>
  <c r="AV49" i="6" s="1"/>
  <c r="AO16" i="6"/>
  <c r="AN16" i="6"/>
  <c r="AW16" i="6"/>
  <c r="AU16" i="6"/>
  <c r="AW39" i="6"/>
  <c r="AU39" i="6"/>
  <c r="AO39" i="6"/>
  <c r="AX8" i="6"/>
  <c r="AV8" i="6"/>
  <c r="U41" i="1"/>
  <c r="U39" i="1"/>
  <c r="AC39" i="1" s="1"/>
  <c r="U37" i="1"/>
  <c r="U36" i="1"/>
  <c r="U35" i="1"/>
  <c r="U34" i="1"/>
  <c r="U33" i="1"/>
  <c r="U31" i="1"/>
  <c r="U30" i="1"/>
  <c r="U29" i="1"/>
  <c r="U28" i="1"/>
  <c r="U27" i="1"/>
  <c r="U25" i="1"/>
  <c r="U24" i="1"/>
  <c r="U22" i="1"/>
  <c r="U21" i="1"/>
  <c r="U20" i="1"/>
  <c r="AD21" i="1" l="1"/>
  <c r="AC21" i="1"/>
  <c r="AC36" i="1"/>
  <c r="AE36" i="1"/>
  <c r="AE28" i="1"/>
  <c r="AC28" i="1"/>
  <c r="AC37" i="1"/>
  <c r="AE37" i="1"/>
  <c r="AE31" i="1"/>
  <c r="AC31" i="1"/>
  <c r="AC27" i="1"/>
  <c r="AE27" i="1"/>
  <c r="AE20" i="1"/>
  <c r="AC20" i="1"/>
  <c r="AC25" i="1"/>
  <c r="AE25" i="1"/>
  <c r="AE30" i="1"/>
  <c r="AC30" i="1"/>
  <c r="AC35" i="1"/>
  <c r="AE35" i="1"/>
  <c r="AV16" i="6"/>
  <c r="AU110" i="6"/>
  <c r="AX16" i="6"/>
  <c r="AW110" i="6"/>
  <c r="AV39" i="6"/>
  <c r="AX39" i="6"/>
  <c r="AV67" i="6"/>
  <c r="AX67" i="6"/>
  <c r="AV81" i="6"/>
  <c r="AX81" i="6"/>
  <c r="AV96" i="6"/>
  <c r="AX96" i="6"/>
  <c r="AV102" i="6"/>
  <c r="AX102" i="6"/>
  <c r="AE39" i="1"/>
  <c r="AE41" i="1"/>
  <c r="AC41" i="1"/>
  <c r="AO110" i="6"/>
  <c r="AX58" i="6"/>
  <c r="AV58" i="6"/>
  <c r="X41" i="1"/>
  <c r="X39" i="1"/>
  <c r="X37" i="1"/>
  <c r="X36" i="1"/>
  <c r="X35" i="1"/>
  <c r="AD35" i="1" s="1"/>
  <c r="X34" i="1"/>
  <c r="AD34" i="1" s="1"/>
  <c r="X33" i="1"/>
  <c r="X31" i="1"/>
  <c r="X30" i="1"/>
  <c r="AD30" i="1" s="1"/>
  <c r="X29" i="1"/>
  <c r="X28" i="1"/>
  <c r="X27" i="1"/>
  <c r="X25" i="1"/>
  <c r="X24" i="1"/>
  <c r="AF24" i="1" s="1"/>
  <c r="X22" i="1"/>
  <c r="X21" i="1"/>
  <c r="X20" i="1"/>
  <c r="U17" i="1"/>
  <c r="U14" i="1"/>
  <c r="U13" i="1"/>
  <c r="U12" i="1"/>
  <c r="AC12" i="1" s="1"/>
  <c r="U11" i="1"/>
  <c r="U10" i="1"/>
  <c r="AE13" i="1" l="1"/>
  <c r="AC13" i="1"/>
  <c r="AD31" i="1"/>
  <c r="AF31" i="1"/>
  <c r="AE10" i="1"/>
  <c r="AF10" i="1"/>
  <c r="AC10" i="1"/>
  <c r="AF22" i="1"/>
  <c r="AD22" i="1"/>
  <c r="AF28" i="1"/>
  <c r="AD28" i="1"/>
  <c r="AD37" i="1"/>
  <c r="AF37" i="1"/>
  <c r="AF27" i="1"/>
  <c r="AD27" i="1"/>
  <c r="AE11" i="1"/>
  <c r="AC11" i="1"/>
  <c r="AF11" i="1"/>
  <c r="AE17" i="1"/>
  <c r="AC17" i="1"/>
  <c r="AF17" i="1"/>
  <c r="AD36" i="1"/>
  <c r="AF36" i="1"/>
  <c r="AF25" i="1"/>
  <c r="AD25" i="1"/>
  <c r="AX110" i="6"/>
  <c r="AV110" i="6"/>
  <c r="X11" i="1"/>
  <c r="X12" i="1"/>
  <c r="X13" i="1"/>
  <c r="X14" i="1"/>
  <c r="X17" i="1"/>
  <c r="AF30" i="1"/>
  <c r="AF35" i="1"/>
  <c r="AF39" i="1"/>
  <c r="AD39" i="1"/>
  <c r="AF41" i="1"/>
  <c r="AD41" i="1"/>
  <c r="X10" i="1"/>
  <c r="AY102" i="6"/>
  <c r="AY96" i="6"/>
  <c r="AY67" i="6"/>
  <c r="AY81" i="6"/>
  <c r="AY58" i="6"/>
  <c r="AP49" i="6"/>
  <c r="AX49" i="6" s="1"/>
  <c r="AY49" i="6"/>
  <c r="AZ49" i="6" s="1"/>
  <c r="AY39" i="6"/>
  <c r="AY16" i="6"/>
  <c r="AD14" i="1" l="1"/>
  <c r="AF14" i="1"/>
  <c r="AF12" i="1"/>
  <c r="AD12" i="1"/>
  <c r="AY110" i="6"/>
  <c r="AF20" i="1" l="1"/>
  <c r="AP39" i="6" l="1"/>
  <c r="AZ39" i="6" s="1"/>
  <c r="BA16" i="6"/>
  <c r="AP16" i="6"/>
  <c r="Z19" i="1" l="1"/>
  <c r="U19" i="1" s="1"/>
  <c r="X19" i="1" s="1"/>
  <c r="AE42" i="1" l="1"/>
  <c r="AE40" i="1"/>
  <c r="AC40" i="1"/>
  <c r="AC42" i="1"/>
  <c r="AF40" i="1" l="1"/>
  <c r="AD40" i="1"/>
  <c r="AF42" i="1"/>
  <c r="AD42" i="1"/>
  <c r="BA81" i="6" l="1"/>
  <c r="AP81" i="6"/>
  <c r="AZ81" i="6" s="1"/>
  <c r="AN81" i="6"/>
  <c r="BA102" i="6"/>
  <c r="BA96" i="6"/>
  <c r="AP96" i="6"/>
  <c r="AZ96" i="6" s="1"/>
  <c r="AN96" i="6"/>
  <c r="BA67" i="6"/>
  <c r="AP67" i="6"/>
  <c r="AZ67" i="6" s="1"/>
  <c r="AN67" i="6"/>
  <c r="AP58" i="6"/>
  <c r="AZ58" i="6" s="1"/>
  <c r="BA58" i="6"/>
  <c r="BB58" i="6" s="1"/>
  <c r="AN58" i="6"/>
  <c r="BA49" i="6"/>
  <c r="BB49" i="6" s="1"/>
  <c r="AN49" i="6"/>
  <c r="BA39" i="6"/>
  <c r="BB39" i="6" s="1"/>
  <c r="AN39" i="6"/>
  <c r="Y108" i="6"/>
  <c r="Y102" i="6"/>
  <c r="Y96" i="6"/>
  <c r="Y81" i="6"/>
  <c r="Y67" i="6"/>
  <c r="Y58" i="6"/>
  <c r="Y49" i="6"/>
  <c r="Y39" i="6"/>
  <c r="BB67" i="6" l="1"/>
  <c r="BB96" i="6"/>
  <c r="BB81" i="6"/>
  <c r="AN110" i="6"/>
  <c r="AP110" i="6"/>
  <c r="AZ110" i="6" s="1"/>
  <c r="BA40" i="6"/>
  <c r="BA110" i="6" s="1"/>
  <c r="BB110" i="6" s="1"/>
  <c r="Y110" i="6"/>
  <c r="AC23" i="1" l="1"/>
  <c r="AC26" i="1"/>
  <c r="AC32" i="1"/>
  <c r="AE23" i="1"/>
  <c r="AE38" i="1" l="1"/>
  <c r="AC38" i="1"/>
  <c r="AE26" i="1"/>
  <c r="AE32" i="1"/>
  <c r="AD26" i="1"/>
  <c r="AF26" i="1"/>
  <c r="AD32" i="1"/>
  <c r="AF32" i="1"/>
  <c r="AF38" i="1"/>
  <c r="AD38" i="1"/>
  <c r="AD23" i="1" l="1"/>
  <c r="AF23" i="1"/>
  <c r="AB8" i="6"/>
  <c r="Y16" i="1" l="1"/>
  <c r="Y15" i="1"/>
  <c r="AB105" i="6"/>
  <c r="AB106" i="6"/>
  <c r="AB107" i="6"/>
  <c r="AB104" i="6"/>
  <c r="AB99" i="6"/>
  <c r="AB100" i="6"/>
  <c r="AB101" i="6"/>
  <c r="AB98" i="6"/>
  <c r="AB93" i="6"/>
  <c r="AB95" i="6"/>
  <c r="AB84" i="6"/>
  <c r="AB85" i="6"/>
  <c r="AB86" i="6"/>
  <c r="AB87" i="6"/>
  <c r="AB88" i="6"/>
  <c r="AB89" i="6"/>
  <c r="AB90" i="6"/>
  <c r="AB91" i="6"/>
  <c r="AB92" i="6"/>
  <c r="AB76" i="6"/>
  <c r="AB77" i="6"/>
  <c r="AB78" i="6"/>
  <c r="AB79" i="6"/>
  <c r="AB80" i="6"/>
  <c r="AB83" i="6"/>
  <c r="AB75" i="6"/>
  <c r="AB74" i="6"/>
  <c r="AB73" i="6"/>
  <c r="AB72" i="6"/>
  <c r="AB71" i="6"/>
  <c r="AB70" i="6"/>
  <c r="AB69" i="6"/>
  <c r="AB66" i="6"/>
  <c r="AB65" i="6"/>
  <c r="AB64" i="6"/>
  <c r="AB63" i="6"/>
  <c r="AB62" i="6"/>
  <c r="AB61" i="6"/>
  <c r="AB60" i="6"/>
  <c r="AB57" i="6"/>
  <c r="AB56" i="6"/>
  <c r="AB55" i="6"/>
  <c r="AB54" i="6"/>
  <c r="AB53" i="6"/>
  <c r="AB52" i="6"/>
  <c r="AB51" i="6"/>
  <c r="AB48" i="6"/>
  <c r="AB47" i="6"/>
  <c r="AB46" i="6"/>
  <c r="AB45" i="6"/>
  <c r="AB44" i="6"/>
  <c r="AB43" i="6"/>
  <c r="AB42" i="6"/>
  <c r="AB41" i="6"/>
  <c r="AB38" i="6"/>
  <c r="AB37" i="6"/>
  <c r="AB36" i="6"/>
  <c r="AB34" i="6"/>
  <c r="AB33" i="6"/>
  <c r="AB31" i="6"/>
  <c r="AB30" i="6"/>
  <c r="AB28" i="6"/>
  <c r="AB27" i="6"/>
  <c r="AB26" i="6"/>
  <c r="AB21" i="6"/>
  <c r="AB17" i="6"/>
  <c r="AB15" i="6"/>
  <c r="AB14" i="6"/>
  <c r="AB13" i="6"/>
  <c r="AB12" i="6"/>
  <c r="AB11" i="6"/>
  <c r="AB10" i="6"/>
  <c r="AB9" i="6"/>
  <c r="U15" i="1" l="1"/>
  <c r="U16" i="1"/>
  <c r="AE16" i="1" l="1"/>
  <c r="AC16" i="1"/>
  <c r="X16" i="1"/>
  <c r="AD16" i="1" s="1"/>
  <c r="AE18" i="1"/>
  <c r="AE43" i="1" s="1"/>
  <c r="X15" i="1"/>
  <c r="AC18" i="1"/>
  <c r="AC43" i="1" s="1"/>
  <c r="AF16" i="1" l="1"/>
  <c r="AF15" i="1"/>
  <c r="AD15" i="1"/>
  <c r="AD18" i="1" s="1"/>
  <c r="AD43" i="1" s="1"/>
  <c r="AF18" i="1"/>
  <c r="AF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9"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7"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K7" authorId="1" shapeId="0" xr:uid="{00000000-0006-0000-0300-000002000000}">
      <text>
        <r>
          <rPr>
            <sz val="9"/>
            <color indexed="81"/>
            <rFont val="Tahoma"/>
            <family val="2"/>
          </rPr>
          <t xml:space="preserve">VER ANEXO 1
</t>
        </r>
      </text>
    </comment>
    <comment ref="AL7"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<sst xmlns="http://schemas.openxmlformats.org/spreadsheetml/2006/main" count="2046" uniqueCount="790">
  <si>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</si>
  <si>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</si>
  <si>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</si>
  <si>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</si>
  <si>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</si>
  <si>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</si>
  <si>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</si>
  <si>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</si>
  <si>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</si>
  <si>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</si>
  <si>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</si>
  <si>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</si>
  <si>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</si>
  <si>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</si>
  <si>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</si>
  <si>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</si>
  <si>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</si>
  <si>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</si>
  <si>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</si>
  <si>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</si>
  <si>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</si>
  <si>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</si>
  <si>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</si>
  <si>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</si>
  <si>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</si>
  <si>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</si>
  <si>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</si>
  <si>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</si>
  <si>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</si>
  <si>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</si>
  <si>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</si>
  <si>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</si>
  <si>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</si>
  <si>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</si>
  <si>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</si>
  <si>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</si>
  <si>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</si>
  <si>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</si>
  <si>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</si>
  <si>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</si>
  <si>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</si>
  <si>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</si>
  <si>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</si>
  <si>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</si>
  <si>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</si>
  <si>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</si>
  <si>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</si>
  <si>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</si>
  <si>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</si>
  <si>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</si>
  <si>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</si>
  <si>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</si>
  <si>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</si>
  <si>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</si>
  <si>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</si>
  <si>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</si>
  <si>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</si>
  <si>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</si>
  <si>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</si>
  <si>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</si>
  <si>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</si>
  <si>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</si>
  <si>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</si>
  <si>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</si>
  <si>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</si>
  <si>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</si>
  <si>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</si>
  <si>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</si>
  <si>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</si>
  <si>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</si>
  <si>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</si>
  <si>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</si>
  <si>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</si>
  <si>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</si>
  <si>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</si>
  <si>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</si>
  <si>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</si>
  <si>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</si>
  <si>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</si>
  <si>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</si>
  <si>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</si>
  <si>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</si>
  <si>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</si>
  <si>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</si>
  <si>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</si>
  <si>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</si>
  <si>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</si>
  <si>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</si>
  <si>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</si>
  <si>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</si>
  <si>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</si>
  <si>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</si>
  <si>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</si>
  <si>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</si>
  <si>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</si>
  <si>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</si>
  <si>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</si>
  <si>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</si>
  <si>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</si>
  <si>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</si>
  <si>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</si>
  <si>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</si>
  <si>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</si>
  <si>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</si>
  <si>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</si>
  <si>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</si>
  <si>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</si>
  <si>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</si>
  <si>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</si>
  <si>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</si>
  <si>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</si>
  <si>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</si>
  <si>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</si>
  <si>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</si>
  <si>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</si>
  <si>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</si>
  <si>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</si>
  <si>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</si>
  <si>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</si>
  <si>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</si>
  <si>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</si>
  <si>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</si>
  <si>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</si>
  <si>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</si>
  <si>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</si>
  <si>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</si>
  <si>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</si>
  <si>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</si>
  <si>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</si>
  <si>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</si>
  <si>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</si>
  <si>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</si>
  <si>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</si>
  <si>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</si>
  <si>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</si>
  <si>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</si>
  <si>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</si>
  <si>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</si>
  <si>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</si>
  <si>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</si>
  <si>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</si>
  <si>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</si>
  <si>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</si>
  <si>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</si>
  <si>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</si>
  <si>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</si>
  <si>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</si>
  <si>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</si>
  <si>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</si>
  <si>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</si>
  <si>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</si>
  <si>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</si>
  <si>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</si>
  <si>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</si>
  <si>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</si>
  <si>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</si>
  <si>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</si>
  <si>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</si>
  <si>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</si>
  <si>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</si>
  <si>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</si>
  <si>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</si>
  <si>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</si>
  <si>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</si>
  <si>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</si>
  <si>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</si>
  <si>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</si>
  <si>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</si>
  <si>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</si>
  <si>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</si>
  <si>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</si>
  <si>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</si>
  <si>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</si>
  <si>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</si>
  <si>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</si>
  <si>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</si>
  <si>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</si>
  <si>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</si>
  <si>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</si>
  <si>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</si>
  <si>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</si>
  <si>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</si>
  <si>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</si>
  <si>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</si>
  <si>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</si>
  <si>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</si>
  <si>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</si>
  <si>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</si>
  <si>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</si>
  <si>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</si>
  <si>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</si>
  <si>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</si>
  <si>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</si>
  <si>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</si>
  <si>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</si>
  <si>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</si>
  <si>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</si>
  <si>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</si>
  <si>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</si>
  <si>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</si>
  <si>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</si>
  <si>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</si>
  <si>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</si>
  <si>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</si>
  <si>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</si>
  <si>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</si>
  <si>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</si>
  <si>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</si>
  <si>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</si>
  <si>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</si>
  <si>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</si>
  <si>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</si>
  <si>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</si>
  <si>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</si>
  <si>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</si>
  <si>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</si>
  <si>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</si>
  <si>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</si>
  <si>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</si>
  <si>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</si>
  <si>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</si>
  <si>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</si>
  <si>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</si>
  <si>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</si>
  <si>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</si>
  <si>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</si>
  <si>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</si>
  <si>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</si>
  <si>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</si>
  <si>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</si>
  <si>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</si>
  <si>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</si>
  <si>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</si>
  <si>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</si>
  <si>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</si>
  <si>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</si>
  <si>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</si>
  <si>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</si>
  <si>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</si>
  <si>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</si>
  <si>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</si>
  <si>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</si>
  <si>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</si>
  <si>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</si>
  <si>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</si>
  <si>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</si>
  <si>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</si>
  <si>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</si>
  <si>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</si>
  <si>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</si>
  <si>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</si>
  <si>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</si>
  <si>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</si>
  <si>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</si>
  <si>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</si>
  <si>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</si>
  <si>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</si>
  <si>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</si>
  <si>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</si>
  <si>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</si>
  <si>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</si>
  <si>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</si>
  <si>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</si>
  <si>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</si>
  <si>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</si>
  <si>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</si>
  <si>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</si>
  <si>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</si>
  <si>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</si>
  <si>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</si>
  <si>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</si>
  <si>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</si>
  <si>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</si>
  <si>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</si>
  <si>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</si>
  <si>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</si>
  <si>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</si>
  <si>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</si>
  <si>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</si>
  <si>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</si>
  <si>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</si>
  <si>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</si>
  <si>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</si>
  <si>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</si>
  <si>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</si>
  <si>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</si>
  <si>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</si>
  <si>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</si>
  <si>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</si>
  <si>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</si>
  <si>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</si>
  <si>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</si>
  <si>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</si>
  <si>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</si>
  <si>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</si>
  <si>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</si>
  <si>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</si>
  <si>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</si>
  <si>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</si>
  <si>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</si>
  <si>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</si>
  <si>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</si>
  <si>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</si>
  <si>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</si>
  <si>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</si>
  <si>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</si>
  <si>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</si>
  <si>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</si>
  <si>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</si>
  <si>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</si>
  <si>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</si>
  <si>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</si>
  <si>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</si>
  <si>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</si>
  <si>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</si>
  <si>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</si>
  <si>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</si>
  <si>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</si>
  <si>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</si>
  <si>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</si>
  <si>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</si>
  <si>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</si>
  <si>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</si>
  <si>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</si>
  <si>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</si>
  <si>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</si>
  <si>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</si>
  <si>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</si>
  <si>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</si>
  <si>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</si>
  <si>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REPORTE ACTIVIDAD DE PROYECTO EJECUTADO DE OCTUBRE 1 A DICIEMBRE 31 DE 2025</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</si>
  <si>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</si>
  <si>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</si>
  <si>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</si>
  <si>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</si>
  <si>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</si>
  <si>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</si>
  <si>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</si>
  <si>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</si>
  <si>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</si>
  <si>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</si>
  <si>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</si>
  <si>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</si>
  <si>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</si>
  <si>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</si>
  <si>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</si>
  <si>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</si>
  <si>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</si>
  <si>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</si>
  <si>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</si>
  <si>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</si>
  <si>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</si>
  <si>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</si>
  <si>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</si>
  <si>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</si>
  <si>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</si>
  <si>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</si>
  <si>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</si>
  <si>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</si>
  <si>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</si>
  <si>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</si>
  <si>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</si>
  <si>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</si>
  <si>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</si>
  <si>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</si>
  <si>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</si>
  <si>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</si>
  <si>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</si>
  <si>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</si>
  <si>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</si>
  <si>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</si>
  <si>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</si>
  <si>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</si>
  <si>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</si>
  <si>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</si>
  <si>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</si>
  <si>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</si>
  <si>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</si>
  <si>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</si>
  <si>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</si>
  <si>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</si>
  <si>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</si>
  <si>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</si>
  <si>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</si>
  <si>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</si>
  <si>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</si>
  <si>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</si>
  <si>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</si>
  <si>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</si>
  <si>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</si>
  <si>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</si>
  <si>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</si>
  <si>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</si>
  <si>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</si>
  <si>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</si>
  <si>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</si>
  <si>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</si>
  <si>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</si>
  <si>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</si>
  <si>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</si>
  <si>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</si>
  <si>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</si>
  <si>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</si>
  <si>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</si>
  <si>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</si>
  <si>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</si>
  <si>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</si>
  <si>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</si>
  <si>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</si>
  <si>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</si>
  <si>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</si>
  <si>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</si>
  <si>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</si>
  <si>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</si>
  <si>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</si>
  <si>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</si>
  <si>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</si>
  <si>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</si>
  <si>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</si>
  <si>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</si>
  <si>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</si>
  <si>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</si>
  <si>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</si>
  <si>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</si>
  <si>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</si>
  <si>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</si>
  <si>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</si>
  <si>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</si>
  <si>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</si>
  <si>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</si>
  <si>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</si>
  <si>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</si>
  <si>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</si>
  <si>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</si>
  <si>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</si>
  <si>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</si>
  <si>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</si>
  <si>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</si>
  <si>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</si>
  <si>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</si>
  <si>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</si>
  <si>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</si>
  <si>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</si>
  <si>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</si>
  <si>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</si>
  <si>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</si>
  <si>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</si>
  <si>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</si>
  <si>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</si>
  <si>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</si>
  <si>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</si>
  <si>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</si>
  <si>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</si>
  <si>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</si>
  <si>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</si>
  <si>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</si>
  <si>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</si>
  <si>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</si>
  <si>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</si>
  <si>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REPORTE META PRODUCTO DE JULIO A 30 DE SEPTIEMBRE DE 2025</t>
  </si>
  <si>
    <t>REPORTE META PRODUCTO DE  SEPTIEMBRE A 31 DE DICIEMBRE 2025</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</si>
  <si>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</si>
  <si>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</si>
  <si>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</si>
  <si>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</si>
  <si>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</si>
  <si>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</si>
  <si>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</si>
  <si>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</si>
  <si>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</si>
  <si>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</si>
  <si>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1.2. Planear, coordinar y realizar actividades de extensión bibliotecaria</t>
  </si>
  <si>
    <t>1.1.1. Diseñar, coordinar e implementar la agenda de oferta cultural de las Red Distrital de Bibliotecas de Cartagena.</t>
  </si>
  <si>
    <t>2.1. Diseñar e implementar un plan de trabajo para fortalecer la agenda conjunta de la Red Dsitrital de museos de Cartagena</t>
  </si>
  <si>
    <t>2.3. Coordinar la implementación de estrategias del plan de trabajo conjunto de la red de museos distrital</t>
  </si>
  <si>
    <t>2.4. Implementar espacios de participación, interlocución e Intercambio de experiencias entre bibliotecarios y población beneficiaria</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</si>
  <si>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</si>
  <si>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</si>
  <si>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2.7. Generar alianzas con actores públicos y privados locales, nacionales e internacionales.</t>
  </si>
  <si>
    <t>3.1. Diseñar e Implementar la Estrategia BarriArte</t>
  </si>
  <si>
    <t>3.2. Coordinar la implementación de estrategias para propiciar el aprovechamiento de la infraestructura cultural</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</si>
  <si>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</si>
  <si>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</si>
  <si>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</si>
  <si>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</si>
  <si>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</si>
  <si>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</si>
  <si>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</si>
  <si>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</si>
  <si>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</si>
  <si>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</si>
  <si>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Enfoque diferencial</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</si>
  <si>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</si>
  <si>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</si>
  <si>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</si>
  <si>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</si>
  <si>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</si>
  <si>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</si>
  <si>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</si>
  <si>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</si>
  <si>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</si>
  <si>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</si>
  <si>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</si>
  <si>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</si>
  <si>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</si>
  <si>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</si>
  <si>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</si>
  <si>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</si>
  <si>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</si>
  <si>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</si>
  <si>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</si>
  <si>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REPORTE ACTIVIDAD DE PROYECTO
EJECUTADO DE SEPTIEMBRE 1 A DICIEMBRE 31 DE 2024</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</si>
  <si>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</si>
  <si>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</si>
  <si>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</si>
  <si>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</si>
  <si>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</si>
  <si>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</si>
  <si>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</si>
  <si>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AVANCE PORCENTUAL DEL PROYECTO FORTALECIMIENTO DE LA INFRAESTRUCTURA CULTURAL COMO "ESCENARIOS VIVOS PARA LA TRANSFORMACION SOCIAL EN CARTAGENA DE INDIAS</t>
  </si>
  <si>
    <t xml:space="preserve">• Operacionales: Cambios en los precios de insumos necesarios para el desarrollo de las actividades.
</t>
  </si>
  <si>
    <t xml:space="preserve">
• Oferta de salarios de acuerdo con las calidades de la mano de obra.
</t>
  </si>
  <si>
    <t>2.2. Apoyar técnica y financiaeramente la ejecución del plan de trabajo conjunto de la red distrital de museos.</t>
  </si>
  <si>
    <t>AVANCE PORCENTUAL DEL PROYECTO Aprovechamiento de la infraestructura cultural existente para la implementación de una agenda cultural articulada y permanente en el distrito</t>
  </si>
  <si>
    <t>• Baja asignación de recursos para el cumplimiento de las metas establecidas en la estrategia</t>
  </si>
  <si>
    <t>• Gestión de alianzas con el sector privado para el aumento de los recursos de financiación, gestión de alianzas con la Nación para los cupos de estímulos para Cartagena</t>
  </si>
  <si>
    <t xml:space="preserve">• Retraso en el recaudo de los  recursos públicos para realizar los desembolsos para la ejecución del plan del proyecto.
</t>
  </si>
  <si>
    <t>• Gestión administrativa oportuna, seguimiento mensual a metas de recaudo y recaudo real para medidas oportunas</t>
  </si>
  <si>
    <t>AVANCE PORCENTUAL DEL PROYECTO Fortalecimiento de la estrategia de estímulos para el fomento y desarrollo artístico, cultural, creativo e impulso a la economía popular en torno
al arte y patrimonio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</si>
  <si>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</si>
  <si>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</si>
  <si>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</si>
  <si>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</si>
  <si>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 No contar con los recursos
• necesarios para financiar la actividad y los insumos
• necesarios para su desarrollo</t>
  </si>
  <si>
    <t xml:space="preserve">• Fortalecer la planeación financiera, realizar gestión de fuentes alternativas de financiación
</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</si>
  <si>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</si>
  <si>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</si>
  <si>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</si>
  <si>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</si>
  <si>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</si>
  <si>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</si>
  <si>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</si>
  <si>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</si>
  <si>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 xml:space="preserve">AVANCE PORCENTUAL DEL PROYECTO Diseño e implementación del Sistema Distrital de Formación Artística y Cultural en el Distrito de Cartagena de Indias </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</si>
  <si>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</si>
  <si>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</si>
  <si>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</si>
  <si>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</si>
  <si>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</si>
  <si>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Infancia
Adolescencia
Adultez</t>
  </si>
  <si>
    <t>• Operacionales: Problemas de usabilidad e incompatibilidad con los sistemas de gestión establecidos por la normatividad vigente</t>
  </si>
  <si>
    <t>• Diseños de softwares a la medida.</t>
  </si>
  <si>
    <t>1.2. Realizar diseño, gestión de aprobación e implementación de políticas públicas del sector cultural.</t>
  </si>
  <si>
    <t>1.3. Implementación de tecnologías de la información y la comunicación para la gestión misional del IPCC.</t>
  </si>
  <si>
    <t>• De mercado: Cambios drásticos en los precios de insumos.</t>
  </si>
  <si>
    <t>• Asesoramiento técnico y compromiso contractual de proveedores en desarrollos y adaptación a las necesidades institucionales.</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</si>
  <si>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</si>
  <si>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</si>
  <si>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</si>
  <si>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</si>
  <si>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</si>
  <si>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 xml:space="preserve">• Operacionales: Transporte y embalaje inadecuado de equipos.
</t>
  </si>
  <si>
    <t xml:space="preserve">• Realizar costeo con base en precios del mercado en la fase precontractual.
• Adquisición de pólizas de cumplimiento y garantías de aseguramiento de mercancía.
</t>
  </si>
  <si>
    <t>2.3. Implementar estrategias de ejercicios de gobernanza y apropiación social para el fortalecimiento del ecosistema de las artes, la cultura y el patrimonio.</t>
  </si>
  <si>
    <t>AVANCE PORCENTUAL DEL PROYECTO Modernización Institucional para la Gobernanza cultural en Cartagena de Indias</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</si>
  <si>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</si>
  <si>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</si>
  <si>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</si>
  <si>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</si>
  <si>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</si>
  <si>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</si>
  <si>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</si>
  <si>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</si>
  <si>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</si>
  <si>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</si>
  <si>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</si>
  <si>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</si>
  <si>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</si>
  <si>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</si>
  <si>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</si>
  <si>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</si>
  <si>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</si>
  <si>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</si>
  <si>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AVANCE PORCENTUAL DEL PROYECTO Protección, inclusión y garantía de los derechos culturales para la gobernanza de la cinematografía, medios audiovisuales e interactivos en el Distrito de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</si>
  <si>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</si>
  <si>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</si>
  <si>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</si>
  <si>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</si>
  <si>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</si>
  <si>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 xml:space="preserve">• La no participación y vinculación de la ciudadanía en las distintas actividades y estrategias realizadas en el Distrito de Cartagena de Indias
• Personal poco capacitado en el sector cultural realizando las estrategias, procesos y actividades.
• Altas lluvias que dificulten los procesos de encuentros, de integración, de actividades festivas
• Retraso en el recaudo de los recursos públicos para lograr ejecutar estas actividades de seguimiento y control
</t>
  </si>
  <si>
    <t xml:space="preserve">• Crear estrategias y actividades llamativas para convocar a la comunidad a participar de las actividades a desarrollar
• Contar con personal capacitado en el sector cultural y artístico, personal con manejo de comunidades, personal con experiencia en actividades dirigidas a los jóvenes
• Contar con un cronograma alternativo para llevar a cabo las distintas actividades culturales y artísticas a realizar
• Retraso en los desembolsos para la ejecución del plan del proyecto
</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</si>
  <si>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</si>
  <si>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</si>
  <si>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</si>
  <si>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</si>
  <si>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</si>
  <si>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</si>
  <si>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</si>
  <si>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</si>
  <si>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</si>
  <si>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</si>
  <si>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</si>
  <si>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</si>
  <si>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</si>
  <si>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</si>
  <si>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</si>
  <si>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</si>
  <si>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AVANCE PORCENTUAL DEL PROYECTO Protección , gestión y salvaguarda del patrimonio material e inmaterial del distrito turístico y cultural de Cartagena de Indias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</si>
  <si>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</si>
  <si>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</si>
  <si>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</si>
  <si>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1.1. Realizar un inventario de los Bienes de Interés cultural Bienes de Interés Cultural de los territorios negros, afrocolombianos, raizales y palenqueros en Cartagena de Indias.</t>
  </si>
  <si>
    <t>Étnico</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</si>
  <si>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</si>
  <si>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</si>
  <si>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</si>
  <si>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AVANCE PORCENTUAL DEL PROYECTO Conservación y recuperación de los Bienes de Interés Cultural de los territorios NARP en Cartagena de Indias.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</si>
  <si>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</si>
  <si>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</si>
  <si>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</si>
  <si>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</si>
  <si>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</si>
  <si>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</si>
  <si>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</si>
  <si>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AVANCE PORCENTUAL DEL PROYECTO Implementación de una estrategia para la protección, divulgación, preservación y salvaguarda de las prácticas, costumbres y saberes ancestrales de los pueblos originarios de los cabildos indígenas presentes en el Distrito de Cartagena de Indias</t>
  </si>
  <si>
    <t>REPORTE ACTIVIDAD DE PROYECTO
EJECUTADO DE ABRIL 1 A JUNIO 30 DE 2025</t>
  </si>
  <si>
    <t>REPORTE ACTIVIDAD DE PROYECTO
EJECUTADO DE JULIO 1 A SEPTIEMBRE 30 DE 2025</t>
  </si>
  <si>
    <t>REPORTE ACTIVIDAD DE PROYECTO
EJECUTADO DE ENERO 1 A MARZO 31 DE 2025</t>
  </si>
  <si>
    <t>SI</t>
  </si>
  <si>
    <t>REALIZAR ESTUDIOS PARA LA VERIFICACIÓN Y DIAGNOSTICO DE LAS CONDICIONES FÍSICAS DEL TEATRO ADOLFO MEJÍA DE CARTAGENA DE INDIAS, CON LA FINALIDAD DE ESTRUCTURAR EL PROYECTO DE ADECUACIÓN Y/O REHABILITACIÓN INTEGRAL DE LA EDIFICACIÓN</t>
  </si>
  <si>
    <t>convenio interadministrativo</t>
  </si>
  <si>
    <t>$191.923 .200</t>
  </si>
  <si>
    <t xml:space="preserve">PRESTACION DE SERVICIOS PROFESIONALES COMO ASESOR TECNICO AL INSTITUTO DE PATRIMONIO Y CULTURA DE CARTAGENA DE INDIAS. </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</si>
  <si>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</si>
  <si>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CONTRATACION DIRECTA</t>
  </si>
  <si>
    <t>Prestar servicios profesionales como asesor técnico y estratégico del instituto de patrimonio y cultura ipcc en el marco del proyecto diseño e implementación del Sistema Distrital de Formación Artístico</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</si>
  <si>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</si>
  <si>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PRESTAR SERVICIOS PROFESIONALES COMO ARQUITECTO AL INSTITUTO DE PATRIMONIO Y CULTURA DE CARTAGENA DE INDIAS.</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</si>
  <si>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</si>
  <si>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PRESTAR SERVICIOS PROFESIONALES COMO ARQUITECTO AL INSTITUTO DE PATRIMONIO Y CULTURA DE CARTAGENA DE INDIAS, EN EL MARCO DEL PROYECTO PROTECCIÓN, GESTIÓN Y SALVAGUARDA DEL PATRIMONIO MATERIAL E INMATERIAL DEL DISTRITO TURISTICO Y CULTURAL EN CARTAGENA DE INDIAS</t>
  </si>
  <si>
    <t>PRESTAR SERVICIOS PROFESIONALES COMO INGENIERO CIVIL AL INSTITUTO DE PATRIMONIO Y CULTURA DE C</t>
  </si>
  <si>
    <t>PRESTAR SEVICIOS DE APOYO A LA GESTIÓN EN LAS ACCIONES QUE DESARROLLA EL IPCC EN EL MARCO DEL PROYECTO: Protección , gestión y salvaguarda del patrimonio Material e inmaterial del distrito Turístico y Cultural en Cartagena de Indias.</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</si>
  <si>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</si>
  <si>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</si>
  <si>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</si>
  <si>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PRESTAR SERVICIOS PROFESIONALES COMO ARQUITECTO AL INSTITUTO DE PATRIMONIO Y  CULTURA DE CARTAGENA DE INDIAS</t>
  </si>
  <si>
    <t>PRESTAR SERVICIOS PROFESIONALES COMO INGENIERO CIVIL AL</t>
  </si>
  <si>
    <t>72.000.000 COP</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</si>
  <si>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</si>
  <si>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Prestar servicios profesionales con destino al Ipcc, en el marco del proyecto de aprovechamiento de la ins la infraestructura cultural.  Ruta Patrimonial</t>
  </si>
  <si>
    <t>PRESTAR SERVICIOS PROFESIONALES ASESORANDO EN LA COORDINACIÓN DE LA RED DISTRITAL DE BIBLIOTECAS DEL INSTITUTO DE PATRIMONIO Y CULTURA DE CARTAGENA DE INDIAS.</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</si>
  <si>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</si>
  <si>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PRESTAR SERVICIOS PROFESIONALES ASESORANDO EN LA RED DISTRITAL DE BIBLIOTECAS DEL INSTITUTO DE PATRIMONIO Y CULTURA DE CARTAGENA DE INDIAS.</t>
  </si>
  <si>
    <t>PRESTAR SERVICIOS DE APOYO A LA GESTIÓN DEL IPCC COMO PROMOTOR DE MÚSICA EN LA RED DE BIBLIOTECAS.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</si>
  <si>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</si>
  <si>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</si>
  <si>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PRESTAR SERVICIOS DE APOYO A LA GESTIÓN DEL IPCC COMO PROMOTOR DE LECTURA Y ESCRITURA EN LA RED DE BIBLIOTECAS.</t>
  </si>
  <si>
    <t>PRESTAR SERVICIOS PROFESIONALES EN ARTES ESCENICAS, ACTIVIDADES DE PEDAGOGIA, ARTE Y CULTURA EN LA RED DE BIBLIOTECAS</t>
  </si>
  <si>
    <t>PRESTAR SERVICIOS DE APOYO A LA GESTION AL ÁREA DE MUSICA EN LA RED DISTRITAL DE BIBLIOTECAS EN EL INSTITUTO DE PATRIMONIO Y CULTURA DE CARTAGENA</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</si>
  <si>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</si>
  <si>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</si>
  <si>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$ 40,000,000</t>
  </si>
  <si>
    <t>$ 60,000,000</t>
  </si>
  <si>
    <t>$ 29,600,000</t>
  </si>
  <si>
    <t>$ 25,600,000</t>
  </si>
  <si>
    <t>$ 30,800,000</t>
  </si>
  <si>
    <t>$ 35,200,000</t>
  </si>
  <si>
    <t>$ 9,600,000</t>
  </si>
  <si>
    <t>$ 20,800,000</t>
  </si>
  <si>
    <t>$ 20,000,000</t>
  </si>
  <si>
    <t>$ 17,600,000</t>
  </si>
  <si>
    <t>$ 7,500,000</t>
  </si>
  <si>
    <t>$ 18,900,000</t>
  </si>
  <si>
    <t>$ 17,500,000</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</si>
  <si>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</si>
  <si>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Ingresos corrientes de Libre Destinación - IMPUESTO DE ESPECTACULOS PUBLICOS IPCC - SGP</t>
  </si>
  <si>
    <t>Ingresos corrientes de Libre Destinación</t>
  </si>
  <si>
    <t>Prestar servicios profesionales como asesor técnico y estratégico del instituto de patrimonio y cultura ipcc</t>
  </si>
  <si>
    <t>inglesos corriente de libre destinacion</t>
  </si>
  <si>
    <t>CONVENIO</t>
  </si>
  <si>
    <t>recursos propios</t>
  </si>
  <si>
    <t>AVANCE META PRODUCTO AL AÑO CON PONDERACION</t>
  </si>
  <si>
    <t>AVANCE META PRODUCTO AL CUATRIENIO</t>
  </si>
  <si>
    <t>AVANCE META PRODUCTO AL AÑO PROMEDIO SIMPLE</t>
  </si>
  <si>
    <t>AVANCE PROMEDIO PROGRAMA ESCENARIOS CULTURALES VIVOS PARA TRANSFORMAR</t>
  </si>
  <si>
    <t>AVANCE PROMEDIO PROGRAMA DEMOCRATIZACION DE LA CULTURAESTIMULOS PARA EL FOMENTO Y DESARROLLO ARTISTICO,CULTURAL Y CREATIVO</t>
  </si>
  <si>
    <t>AVANCE PROMEDIO PROGRAMA FORMACION ARTISTICA Y CULTURAL</t>
  </si>
  <si>
    <t>AVANCE PROMEDIO PROGRAMADERECHOS CULTURALES Y FORTALECIMIENTO INSTITUCIONAL PARA LA GOBERNANZA</t>
  </si>
  <si>
    <t>AVANCE PROMEDIO PROGRAMA CARTAGENA BRILLA CON SU CULTURA Y PATRIMONIO MATERIAL E INMATERIAL</t>
  </si>
  <si>
    <t>AVANCE PROMEDIO PROGRAMA DESARROLLO LOCAL SOSTENIBLE Y PROSPERIDAD COLECTIVA EN LOS TERRITORIOS DE LAS COMUNIDADES NEGRAS DEL DISTRITO DE CARTAGENA</t>
  </si>
  <si>
    <t>AVANCE PROMEDIO PROGRAMA ATENCION INTEGRAL PARA LAS COMUNIDADES INDIGENAS</t>
  </si>
  <si>
    <t>RB DELINEACION 20% IPCC</t>
  </si>
  <si>
    <t>RB ESPECTACULOS PUBLICOS-LEY 1493 DE 2011</t>
  </si>
  <si>
    <t>- SGP CULTURA</t>
  </si>
  <si>
    <t>VENTA DE BIENES Y SERVICIOS TEATRO ADOLFO MEJIA</t>
  </si>
  <si>
    <t>Estampilla Procultura</t>
  </si>
  <si>
    <t>- RF IPCC</t>
  </si>
  <si>
    <t>- VENTA DE BIENES Y SERVICIOS IPCC</t>
  </si>
  <si>
    <t>SANCION IPCC</t>
  </si>
  <si>
    <t>Excdentes financieros</t>
  </si>
  <si>
    <t>RB RF SGP CULTURA IPCC</t>
  </si>
  <si>
    <t>EXCEDENTES FINANCIEROS IPCC</t>
  </si>
  <si>
    <t>RB RF SGP CULTURA</t>
  </si>
  <si>
    <t>RB SGP CULTURA</t>
  </si>
  <si>
    <t>SGP CULTURA</t>
  </si>
  <si>
    <t>RB ICLD</t>
  </si>
  <si>
    <t>PROGRAMACIÓN META PRODUCTO 2024</t>
  </si>
  <si>
    <t>ACUMULADO 2024</t>
  </si>
  <si>
    <t>ACUMULADO 2025</t>
  </si>
  <si>
    <t>ACUMULADO 2026</t>
  </si>
  <si>
    <t>ACUMULADO 2027</t>
  </si>
  <si>
    <t>ACUMULADO CUATRIENIO</t>
  </si>
  <si>
    <t>REPORTE META PRODUCTO DE  MARZO 2025</t>
  </si>
  <si>
    <t>REPORTE META PRODUCTO DE   JUNIO 2025</t>
  </si>
  <si>
    <t xml:space="preserve">DATOS GENERALES </t>
  </si>
  <si>
    <t>PROGRAMACIÓN META PRODUCTO</t>
  </si>
  <si>
    <t>ACUMULADOS</t>
  </si>
  <si>
    <t>REPORTES META PRODUCTO</t>
  </si>
  <si>
    <t>AVANCES Y RESULTADOS</t>
  </si>
  <si>
    <t>REPORTE ACTIVIDADES PROYECTO DE  JULIO A SEPTIEMBRE 2025</t>
  </si>
  <si>
    <t>REPORTE ACTIVIDADES PROYECTO DE  OCTUBRE A DICIEMBRE 2025</t>
  </si>
  <si>
    <t>ACUMULADO ACTIVIDAD DE PROYECTO 2025</t>
  </si>
  <si>
    <t xml:space="preserve">AVANCE EN LAS ACTIVIDADES DE LOS PROYECTOS </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</si>
  <si>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</si>
  <si>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</si>
  <si>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</si>
  <si>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</si>
  <si>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</si>
  <si>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</si>
  <si>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</si>
  <si>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</si>
  <si>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</si>
  <si>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</si>
  <si>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</si>
  <si>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</si>
  <si>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</si>
  <si>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</si>
  <si>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</si>
  <si>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</si>
  <si>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</si>
  <si>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</si>
  <si>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</si>
  <si>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</si>
  <si>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REPORTE (ENLACE DE SECOP)</t>
  </si>
  <si>
    <t xml:space="preserve"> META PRODUCTO PDD 2024-2027</t>
  </si>
  <si>
    <t>INSTITUTO DE PATRIMONIO Y CULTURA DE CARTAGENA - IPCC</t>
  </si>
  <si>
    <r>
      <t xml:space="preserve">
</t>
    </r>
    <r>
      <rPr>
        <b/>
        <sz val="9"/>
        <color rgb="FFFF0000"/>
        <rFont val="Arial"/>
        <family val="2"/>
      </rPr>
      <t>02-03-01</t>
    </r>
  </si>
  <si>
    <t>Crear e implementar un (1) Sistema Distrital de Formación Artística y Cultura</t>
  </si>
  <si>
    <t>AVANCE ESTRATEGICO DEL IPCC SEPTIEMBRE 15 2025</t>
  </si>
  <si>
    <t>0.2</t>
  </si>
  <si>
    <t>AVANCE PLAN DE ACCION IPCC SEPT  2025</t>
  </si>
  <si>
    <t>IMPUESTO DE ESPECTACULOS PUBLICOS IPCC</t>
  </si>
  <si>
    <t>RF SGP CULTURA IPCC</t>
  </si>
  <si>
    <t>RF SGP CULTURA</t>
  </si>
  <si>
    <t>SGP Cultura</t>
  </si>
  <si>
    <t>Venta de bienes y servicios Teatro Adolfo Mejia</t>
  </si>
  <si>
    <t>Sgp Cultura</t>
  </si>
  <si>
    <t>Excendtes Financieros IPCC</t>
  </si>
  <si>
    <t>Excedentes Financieros IPCC</t>
  </si>
  <si>
    <t>ingresos Corrientes de Libre destinacion</t>
  </si>
  <si>
    <t>Venta de bienes y servicios</t>
  </si>
  <si>
    <t>ingresos Corrientes de libre destinacion</t>
  </si>
  <si>
    <t>Sancion IPCC</t>
  </si>
  <si>
    <t>Excedentes Financieros</t>
  </si>
  <si>
    <t>AVANCE PRESUPUESTAL DEL IPCC SEPT 15 2025</t>
  </si>
  <si>
    <t xml:space="preserve">OBSERVACIONES SEPTIEMBRE 2025 </t>
  </si>
  <si>
    <t>https://ipccar-my.sharepoint.com/:f:/g/personal/coordinacionplaneacion_ipcc_gov_co/EjzJ5WCB1_ZEsSp1_KWfjCoBmHEEYNWz_maqpyLKZ2-f6w?e=rpailU</t>
  </si>
  <si>
    <t>https://ipccar-my.sharepoint.com/:f:/g/personal/coordinacionplaneacion_ipcc_gov_co/EgANwhLpQShGqlb8DutmnGkBhBo9pUx3AWeOJ4fU3fWvNg?e=0lpkzz</t>
  </si>
  <si>
    <t>https://ipccar-my.sharepoint.com/:f:/g/personal/coordinacionplaneacion_ipcc_gov_co/EiDuwLZkhYlKsXuBsMzI6oIBU0-15Wf2jpDaAml3MnIByw?e=NeC0e1</t>
  </si>
  <si>
    <t>https://ipccar-my.sharepoint.com/:f:/g/personal/coordinacionplaneacion_ipcc_gov_co/Ejw06hJ744VAoZE-nrMC7BQBNqMRyi7fxnV755UpkpTpOg?e=XpR3Ml</t>
  </si>
  <si>
    <t>https://ipccar-my.sharepoint.com/:f:/g/personal/coordinacionplaneacion_ipcc_gov_co/Es-2tER-EzFLlZpw-b_RkgsB7t8NwE-wBGp3tV4MhTsOPQ?e=uXBpQv</t>
  </si>
  <si>
    <t>https://ipccar-my.sharepoint.com/:f:/g/personal/coordinacionplaneacion_ipcc_gov_co/Emv5hCuC3BtHgc7pxuaCrBoB4fzQ-qzFGZ4_ugVEO58tiw?e=dLCzZd</t>
  </si>
  <si>
    <t>https://ipccar-my.sharepoint.com/:f:/g/personal/coordinacionplaneacion_ipcc_gov_co/EkpX_GjwRL1GlZOkOSZPg6YB49ltgYw5jGvqSsn647tIDA?e=Yx1sQm</t>
  </si>
  <si>
    <t>https://ipccar-my.sharepoint.com/:f:/g/personal/coordinacionplaneacion_ipcc_gov_co/Endt2wq4d6BEiLzLEgChEYAB4QH6vHQ5jSbz_o8PA0oMnw?e=rfFGAB</t>
  </si>
  <si>
    <t>https://ipccar-my.sharepoint.com/:f:/g/personal/coordinacionplaneacion_ipcc_gov_co/EivtE3I0OPZEtZFvYL7GQL0BHH67_2rOuog1VqsKSIKOSg?e=fuZRDf</t>
  </si>
  <si>
    <t>https://ipccar-my.sharepoint.com/:f:/g/personal/coordinacionplaneacion_ipcc_gov_co/EvbytElxQnpMn8JedebujysBSk_WXnSwLtt94ws2NWvofg?e=8cNSaA</t>
  </si>
  <si>
    <t>https://ipccar-my.sharepoint.com/:f:/g/personal/coordinacionplaneacion_ipcc_gov_co/EhZRiOwippZAlkjnRWffsrUBK49vQqBZKAIGat9q7p1eBQ?e=GJU66p</t>
  </si>
  <si>
    <t>https://ipccar-my.sharepoint.com/:f:/g/personal/coordinacionplaneacion_ipcc_gov_co/EomK5_FtK5dNuF4PYE-iyg4Bx25QY2pVfE-3M8uA4E6Xaw?e=mQm8Xa</t>
  </si>
  <si>
    <t>https://ipccar-my.sharepoint.com/:f:/g/personal/coordinacionplaneacion_ipcc_gov_co/Em0ZzTIKp_9DktzemxOGr1QB6SU6Bhy6IFhwmdXlmdpiEA?e=8vVPf6</t>
  </si>
  <si>
    <t>https://ipccar-my.sharepoint.com/:f:/g/personal/coordinacionplaneacion_ipcc_gov_co/EhRTsU9xUd9LsdV7XD4OG1cBsQgcM7TNmC7ZSq7gP3xA6g?e=uIUoYJ</t>
  </si>
  <si>
    <t>https://ipccar-my.sharepoint.com/:f:/g/personal/coordinacionplaneacion_ipcc_gov_co/Ei-d1aem4pNFuhv7vKz3lHEBciN_5sfFeoLgevPqT97FJQ?e=QZlngl</t>
  </si>
  <si>
    <t>https://ipccar-my.sharepoint.com/:f:/g/personal/coordinacionplaneacion_ipcc_gov_co/Er5dY_X2Z85GjG-ROCmuow8B7XQG0n5tfPWjlXgKx64lwg?e=taPQQS</t>
  </si>
  <si>
    <t>https://ipccar-my.sharepoint.com/:f:/g/personal/coordinacionplaneacion_ipcc_gov_co/Ej5cJJw_xDhItiGFm9OdwnsBRVIL0BbqkOHjBIpHUF-WKA?e=lz9LAC</t>
  </si>
  <si>
    <t>https://ipccar-my.sharepoint.com/:f:/g/personal/coordinacionplaneacion_ipcc_gov_co/EkxhKTgcUqpKpDT3W2cxYLkBFK19yVwQTWnUlrz14giArQ?e=IdqpF5</t>
  </si>
  <si>
    <t>https://ipccar-my.sharepoint.com/:f:/g/personal/coordinacionplaneacion_ipcc_gov_co/EmYFBEmNF1VPg8WcSloLNsgBQhHVIwKKDl9737nPFD6vRw?e=fKnNQ5</t>
  </si>
  <si>
    <t>https://ipccar-my.sharepoint.com/:f:/g/personal/coordinacionplaneacion_ipcc_gov_co/EjNDygotf49ItOQ5TCk3RdsBEqmKYSER8fD_HhUqBSRSug?e=yiNzLp</t>
  </si>
  <si>
    <t>https://ipccar-my.sharepoint.com/:f:/g/personal/coordinacionplaneacion_ipcc_gov_co/EugfwdrIjq1EikGEmLH3zioBHW9yDV7wXQW0AEB24NVesQ?e=uK1Nis</t>
  </si>
  <si>
    <t>https://ipccar-my.sharepoint.com/:f:/g/personal/coordinacionplaneacion_ipcc_gov_co/EgP9BTQOTdhNrErA1F1zQ2IB2uF7RSBiPrqfB1NQj9DimQ?e=WExwQ4</t>
  </si>
  <si>
    <t>https://ipccar-my.sharepoint.com/:f:/g/personal/coordinacionplaneacion_ipcc_gov_co/EkQjWKrNDSRJqDjU7xAy5RMB9I-YuJ472oR63RGgZdYuIg?e=fG8TMa</t>
  </si>
  <si>
    <t>https://ipccar-my.sharepoint.com/:f:/g/personal/coordinacionplaneacion_ipcc_gov_co/Egfs5N-eiGNKixsclnjs9A4BKhbWdXrEq9xVQg5CHf-dlQ?e=WAU2Ts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</si>
</sst>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quot;$&quot;\ #,##0.00;[Red]\-&quot;$&quot;\ #,##0.00"/>
    <numFmt numFmtId="166" formatCode="_-&quot;$&quot;\ * #,##0_-;\-&quot;$&quot;\ * #,##0_-;_-&quot;$&quot;\ * &quot;-&quot;_-;_-@_-"/>
    <numFmt numFmtId="167" formatCode="_-&quot;$&quot;\ * #,##0.00_-;\-&quot;$&quot;\ * #,##0.00_-;_-&quot;$&quot;\ * &quot;-&quot;??_-;_-@_-"/>
    <numFmt numFmtId="168" formatCode="_-&quot;$&quot;* #,##0_-;\-&quot;$&quot;* #,##0_-;_-&quot;$&quot;* &quot;-&quot;_-;_-@_-"/>
    <numFmt numFmtId="169" formatCode="_-&quot;$&quot;* #,##0.00_-;\-&quot;$&quot;* #,##0.00_-;_-&quot;$&quot;* &quot;-&quot;??_-;_-@_-"/>
    <numFmt numFmtId="170" formatCode="0.0%"/>
    <numFmt numFmtId="171" formatCode="#,##0.0"/>
    <numFmt numFmtId="172" formatCode="&quot;$&quot;\ #,##0.00"/>
    <numFmt numFmtId="173" formatCode="0.0"/>
    <numFmt numFmtId="174" formatCode="_-[$$-240A]\ * #,##0.00_-;\-[$$-240A]\ * #,##0.00_-;_-[$$-240A]\ * &quot;-&quot;??_-;_-@_-"/>
  </numFmts>
  <fonts count="8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1"/>
      <color rgb="FF000000"/>
      <name val="Arial"/>
      <family val="2"/>
    </font>
    <font>
      <sz val="11"/>
      <name val="Arial"/>
      <family val="2"/>
    </font>
    <font>
      <sz val="11"/>
      <color rgb="FFFF0000"/>
      <name val="Arial"/>
      <family val="2"/>
    </font>
    <font>
      <b/>
      <sz val="20"/>
      <color theme="1"/>
      <name val="Arial"/>
      <family val="2"/>
    </font>
    <font>
      <b/>
      <sz val="10"/>
      <color rgb="FF000000"/>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20"/>
      <name val="Arial"/>
      <family val="2"/>
    </font>
    <font>
      <b/>
      <sz val="9"/>
      <color rgb="FF000000"/>
      <name val="Tahoma"/>
      <family val="2"/>
    </font>
    <font>
      <sz val="9"/>
      <color rgb="FF000000"/>
      <name val="Tahoma"/>
      <family val="2"/>
    </font>
    <font>
      <b/>
      <sz val="11"/>
      <color theme="1"/>
      <name val="Aptos Narrow"/>
      <family val="2"/>
    </font>
    <font>
      <b/>
      <sz val="11"/>
      <name val="Aptos Narrow"/>
      <family val="2"/>
    </font>
    <font>
      <sz val="11"/>
      <color theme="1"/>
      <name val="Aptos Narrow"/>
      <family val="2"/>
    </font>
    <font>
      <sz val="11"/>
      <name val="Aptos Narrow"/>
      <family val="2"/>
    </font>
    <font>
      <b/>
      <sz val="9"/>
      <name val="Aptos Narrow"/>
      <family val="2"/>
    </font>
    <font>
      <sz val="14"/>
      <color theme="1"/>
      <name val="Aptos Narrow"/>
      <family val="2"/>
    </font>
    <font>
      <sz val="11"/>
      <color theme="1" tint="4.9989318521683403E-2"/>
      <name val="Aptos Narrow"/>
      <family val="2"/>
    </font>
    <font>
      <b/>
      <sz val="11"/>
      <color theme="1" tint="0.34998626667073579"/>
      <name val="Aptos Narrow"/>
      <family val="2"/>
    </font>
    <font>
      <sz val="11"/>
      <color rgb="FF000000"/>
      <name val="Aptos Narrow"/>
      <family val="2"/>
    </font>
    <font>
      <b/>
      <sz val="11"/>
      <color rgb="FFFF0000"/>
      <name val="Aptos Narrow"/>
      <family val="2"/>
    </font>
    <font>
      <sz val="11"/>
      <color rgb="FFFF0000"/>
      <name val="Aptos Narrow"/>
      <family val="2"/>
    </font>
    <font>
      <sz val="12"/>
      <color theme="1"/>
      <name val="Aptos Narrow"/>
      <family val="2"/>
    </font>
    <font>
      <b/>
      <sz val="11"/>
      <color theme="1" tint="4.9989318521683403E-2"/>
      <name val="Aptos Narrow"/>
      <family val="2"/>
    </font>
    <font>
      <sz val="10"/>
      <color theme="1"/>
      <name val="Aptos Narrow"/>
      <family val="2"/>
    </font>
    <font>
      <sz val="10"/>
      <color rgb="FF1F1F1F"/>
      <name val="Aptos Narrow"/>
      <family val="2"/>
    </font>
    <font>
      <sz val="8"/>
      <color theme="1"/>
      <name val="Aptos Narrow"/>
      <family val="2"/>
    </font>
    <font>
      <sz val="8"/>
      <color rgb="FF000000"/>
      <name val="Aptos Narrow"/>
      <family val="2"/>
    </font>
    <font>
      <sz val="8"/>
      <color rgb="FF242424"/>
      <name val="Aptos Narrow"/>
      <family val="2"/>
    </font>
    <font>
      <sz val="9"/>
      <color rgb="FF000000"/>
      <name val="Aptos Narrow"/>
      <family val="2"/>
    </font>
    <font>
      <b/>
      <sz val="16"/>
      <name val="Aptos Narrow"/>
      <family val="2"/>
    </font>
    <font>
      <b/>
      <sz val="14"/>
      <color rgb="FFFF0000"/>
      <name val="Aptos Narrow"/>
      <family val="2"/>
    </font>
    <font>
      <b/>
      <sz val="12"/>
      <color theme="1"/>
      <name val="Aptos Narrow"/>
      <family val="2"/>
    </font>
    <font>
      <b/>
      <sz val="9"/>
      <color rgb="FF000000"/>
      <name val="Arial"/>
      <family val="2"/>
    </font>
    <font>
      <b/>
      <sz val="9"/>
      <color rgb="FFFF0000"/>
      <name val="Arial"/>
      <family val="2"/>
    </font>
    <font>
      <sz val="10"/>
      <name val="Sans Serif"/>
    </font>
    <font>
      <sz val="9"/>
      <name val="Sans Serif"/>
    </font>
    <font>
      <b/>
      <sz val="11"/>
      <color indexed="8"/>
      <name val="Aptos Narrow"/>
      <family val="2"/>
      <scheme val="minor"/>
    </font>
    <font>
      <u/>
      <sz val="11"/>
      <color theme="10"/>
      <name val="Aptos Narrow"/>
      <family val="2"/>
      <scheme val="minor"/>
    </font>
  </fonts>
  <fills count="4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rgb="FFFFFFFF"/>
        <bgColor rgb="FF000000"/>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right/>
      <top/>
      <bottom style="thin">
        <color theme="4" tint="0.39997558519241921"/>
      </bottom>
      <diagonal/>
    </border>
    <border>
      <left style="thin">
        <color indexed="64"/>
      </left>
      <right style="thin">
        <color indexed="64"/>
      </right>
      <top style="medium">
        <color indexed="64"/>
      </top>
      <bottom style="medium">
        <color indexed="64"/>
      </bottom>
      <diagonal/>
    </border>
  </borders>
  <cellStyleXfs count="306">
    <xf numFmtId="0" fontId="0" fillId="0" borderId="0"/>
    <xf numFmtId="0" fontId="3" fillId="0" borderId="0"/>
    <xf numFmtId="167"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9" fillId="0" borderId="0"/>
    <xf numFmtId="0" fontId="3" fillId="0" borderId="0"/>
    <xf numFmtId="0" fontId="40" fillId="0" borderId="0"/>
    <xf numFmtId="168" fontId="1" fillId="0" borderId="0" applyFont="0" applyFill="0" applyBorder="0" applyAlignment="0" applyProtection="0"/>
    <xf numFmtId="0" fontId="1" fillId="0" borderId="0"/>
    <xf numFmtId="169" fontId="1" fillId="0" borderId="0" applyFont="0" applyFill="0" applyBorder="0" applyAlignment="0" applyProtection="0"/>
    <xf numFmtId="168" fontId="1" fillId="0" borderId="0" applyFont="0" applyFill="0" applyBorder="0" applyAlignment="0" applyProtection="0"/>
    <xf numFmtId="9" fontId="40" fillId="0" borderId="0" applyFont="0" applyFill="0" applyBorder="0" applyAlignment="0" applyProtection="0"/>
    <xf numFmtId="16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41"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3" fillId="0" borderId="0" applyNumberFormat="0" applyFill="0" applyBorder="0" applyAlignment="0" applyProtection="0"/>
  </cellStyleXfs>
  <cellXfs count="867">
    <xf numFmtId="0" fontId="0" fillId="0" borderId="0" xfId="0"/>
    <xf numFmtId="0" fontId="5" fillId="2" borderId="1" xfId="0" applyFont="1" applyFill="1" applyBorder="1" applyAlignment="1">
      <alignment horizontal="center" vertical="center" wrapText="1"/>
    </xf>
    <xf numFmtId="0" fontId="7" fillId="2" borderId="0" xfId="0" applyFont="1" applyFill="1"/>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3" fillId="0" borderId="1" xfId="0" applyFont="1" applyBorder="1" applyAlignment="1">
      <alignment horizontal="center" vertical="center" wrapText="1"/>
    </xf>
    <xf numFmtId="0" fontId="5" fillId="2" borderId="27" xfId="0" applyFont="1" applyFill="1" applyBorder="1" applyAlignment="1">
      <alignment horizontal="center" vertical="center" wrapText="1"/>
    </xf>
    <xf numFmtId="0" fontId="7" fillId="2" borderId="0" xfId="0" applyFont="1" applyFill="1" applyAlignment="1">
      <alignment horizontal="center"/>
    </xf>
    <xf numFmtId="0" fontId="7" fillId="0" borderId="0" xfId="0" applyFont="1"/>
    <xf numFmtId="0" fontId="43" fillId="0" borderId="42" xfId="0" applyFont="1" applyBorder="1" applyAlignment="1">
      <alignment horizontal="center" vertical="center" wrapText="1"/>
    </xf>
    <xf numFmtId="0" fontId="43" fillId="0" borderId="2" xfId="0" applyFont="1" applyBorder="1" applyAlignment="1">
      <alignment horizontal="center" vertical="center" wrapText="1"/>
    </xf>
    <xf numFmtId="0" fontId="47" fillId="38" borderId="1" xfId="0" applyFont="1" applyFill="1" applyBorder="1" applyAlignment="1">
      <alignment horizontal="center" vertical="center" wrapText="1"/>
    </xf>
    <xf numFmtId="0" fontId="43" fillId="0" borderId="50" xfId="0" applyFont="1" applyBorder="1" applyAlignment="1">
      <alignment horizontal="center" vertical="center" wrapText="1"/>
    </xf>
    <xf numFmtId="0" fontId="51" fillId="39" borderId="27"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7"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35" xfId="0" applyFont="1" applyFill="1" applyBorder="1" applyAlignment="1">
      <alignment vertical="center" wrapText="1"/>
    </xf>
    <xf numFmtId="0" fontId="51" fillId="39" borderId="33" xfId="0" applyFont="1" applyFill="1" applyBorder="1" applyAlignment="1">
      <alignment vertical="center" wrapText="1"/>
    </xf>
    <xf numFmtId="0" fontId="51" fillId="39" borderId="36" xfId="0" applyFont="1" applyFill="1" applyBorder="1" applyAlignment="1">
      <alignment vertical="center" wrapText="1"/>
    </xf>
    <xf numFmtId="0" fontId="51" fillId="39" borderId="28" xfId="0" applyFont="1" applyFill="1" applyBorder="1" applyAlignment="1">
      <alignment vertical="center" wrapText="1"/>
    </xf>
    <xf numFmtId="0" fontId="51" fillId="39" borderId="29" xfId="0" applyFont="1" applyFill="1" applyBorder="1" applyAlignment="1">
      <alignment vertical="center" wrapText="1"/>
    </xf>
    <xf numFmtId="0" fontId="51" fillId="39" borderId="27" xfId="0" applyFont="1" applyFill="1" applyBorder="1" applyAlignment="1">
      <alignment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49" fillId="0" borderId="0" xfId="0" applyFont="1" applyAlignment="1">
      <alignment horizontal="center" vertical="center" wrapText="1"/>
    </xf>
    <xf numFmtId="0" fontId="49" fillId="0" borderId="2" xfId="0" applyFont="1" applyBorder="1" applyAlignment="1">
      <alignment horizontal="center" vertical="center" wrapText="1"/>
    </xf>
    <xf numFmtId="0" fontId="51" fillId="39" borderId="38" xfId="0" applyFont="1" applyFill="1" applyBorder="1" applyAlignment="1">
      <alignment vertical="center" wrapText="1"/>
    </xf>
    <xf numFmtId="0" fontId="51" fillId="39" borderId="50" xfId="0" applyFont="1" applyFill="1" applyBorder="1" applyAlignment="1">
      <alignment vertical="center" wrapText="1"/>
    </xf>
    <xf numFmtId="0" fontId="49" fillId="0" borderId="1" xfId="0" applyFont="1" applyBorder="1" applyAlignment="1">
      <alignment horizontal="center" vertical="center"/>
    </xf>
    <xf numFmtId="0" fontId="49" fillId="0" borderId="4" xfId="0" applyFont="1" applyBorder="1" applyAlignment="1">
      <alignment horizontal="center" vertical="center" wrapText="1"/>
    </xf>
    <xf numFmtId="0" fontId="51" fillId="39" borderId="30" xfId="0" applyFont="1" applyFill="1" applyBorder="1" applyAlignment="1">
      <alignment vertical="center" wrapText="1"/>
    </xf>
    <xf numFmtId="0" fontId="51" fillId="39" borderId="46" xfId="0" applyFont="1" applyFill="1" applyBorder="1" applyAlignment="1">
      <alignment vertical="center" wrapText="1"/>
    </xf>
    <xf numFmtId="0" fontId="51" fillId="39" borderId="31" xfId="0" applyFont="1" applyFill="1" applyBorder="1" applyAlignment="1">
      <alignment vertical="center" wrapText="1"/>
    </xf>
    <xf numFmtId="0" fontId="51" fillId="39" borderId="1" xfId="0" applyFont="1" applyFill="1" applyBorder="1" applyAlignment="1">
      <alignment horizontal="center" vertical="center" wrapText="1"/>
    </xf>
    <xf numFmtId="0" fontId="49" fillId="0" borderId="2" xfId="0" applyFont="1" applyBorder="1" applyAlignment="1">
      <alignment horizontal="center" vertical="center"/>
    </xf>
    <xf numFmtId="0" fontId="51" fillId="39" borderId="56" xfId="0" applyFont="1" applyFill="1" applyBorder="1" applyAlignment="1">
      <alignment horizontal="left" vertical="center" wrapText="1"/>
    </xf>
    <xf numFmtId="0" fontId="51" fillId="39" borderId="57" xfId="0" applyFont="1" applyFill="1" applyBorder="1" applyAlignment="1">
      <alignment horizontal="left" vertical="center" wrapText="1"/>
    </xf>
    <xf numFmtId="0" fontId="51" fillId="39" borderId="58" xfId="0" applyFont="1" applyFill="1" applyBorder="1" applyAlignment="1">
      <alignment horizontal="left" vertical="center" wrapText="1"/>
    </xf>
    <xf numFmtId="0" fontId="52" fillId="0" borderId="56" xfId="0" applyFont="1" applyBorder="1" applyAlignment="1">
      <alignment horizontal="left" vertical="center" wrapText="1"/>
    </xf>
    <xf numFmtId="0" fontId="52" fillId="0" borderId="57" xfId="0" applyFont="1" applyBorder="1" applyAlignment="1">
      <alignment horizontal="left" vertical="center" wrapText="1"/>
    </xf>
    <xf numFmtId="0" fontId="52" fillId="0" borderId="58" xfId="0" applyFont="1" applyBorder="1" applyAlignment="1">
      <alignment horizontal="left" vertical="center" wrapText="1"/>
    </xf>
    <xf numFmtId="0" fontId="51" fillId="39" borderId="17"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51" fillId="39" borderId="46" xfId="0" applyFont="1" applyFill="1" applyBorder="1" applyAlignment="1">
      <alignment horizontal="left" vertical="center" wrapText="1"/>
    </xf>
    <xf numFmtId="0" fontId="51" fillId="39" borderId="30" xfId="0" applyFont="1" applyFill="1" applyBorder="1" applyAlignment="1">
      <alignment horizontal="left" vertical="center" wrapText="1"/>
    </xf>
    <xf numFmtId="0" fontId="0" fillId="39" borderId="28" xfId="0" applyFill="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wrapText="1"/>
    </xf>
    <xf numFmtId="0" fontId="49" fillId="0" borderId="1" xfId="0" applyFont="1" applyBorder="1" applyAlignment="1">
      <alignment horizontal="left"/>
    </xf>
    <xf numFmtId="9" fontId="43" fillId="0" borderId="1" xfId="0" applyNumberFormat="1" applyFont="1" applyBorder="1" applyAlignment="1">
      <alignment horizontal="center" vertical="center" wrapText="1"/>
    </xf>
    <xf numFmtId="9" fontId="43" fillId="0" borderId="42" xfId="0" applyNumberFormat="1" applyFont="1" applyBorder="1" applyAlignment="1">
      <alignment horizontal="center" vertical="center" wrapText="1"/>
    </xf>
    <xf numFmtId="0" fontId="21" fillId="0" borderId="1" xfId="1" applyFont="1" applyBorder="1" applyAlignment="1">
      <alignment horizontal="left"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44" fillId="0" borderId="1" xfId="0" applyFont="1" applyBorder="1" applyAlignment="1">
      <alignment horizontal="center" vertical="center"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 fillId="0" borderId="12" xfId="1" applyFont="1" applyBorder="1" applyAlignment="1">
      <alignment horizontal="left" vertical="center"/>
    </xf>
    <xf numFmtId="0" fontId="5" fillId="0" borderId="0" xfId="0" applyFont="1" applyAlignment="1">
      <alignment horizontal="center" vertical="center" wrapText="1"/>
    </xf>
    <xf numFmtId="3" fontId="43" fillId="0" borderId="30" xfId="0" applyNumberFormat="1" applyFont="1" applyBorder="1" applyAlignment="1">
      <alignment horizontal="center" vertical="center" wrapText="1"/>
    </xf>
    <xf numFmtId="3" fontId="0" fillId="0" borderId="0" xfId="0" applyNumberFormat="1"/>
    <xf numFmtId="3" fontId="0" fillId="0" borderId="1" xfId="0" applyNumberForma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 xfId="0" applyBorder="1"/>
    <xf numFmtId="0" fontId="0" fillId="0" borderId="0" xfId="0" applyAlignment="1">
      <alignment horizontal="center" vertical="center"/>
    </xf>
    <xf numFmtId="0" fontId="36" fillId="0" borderId="1" xfId="0" applyFont="1" applyBorder="1" applyAlignment="1">
      <alignment horizontal="center" vertical="center"/>
    </xf>
    <xf numFmtId="0" fontId="9" fillId="0" borderId="0" xfId="0" applyFont="1" applyAlignment="1">
      <alignment horizontal="center"/>
    </xf>
    <xf numFmtId="0" fontId="8" fillId="0" borderId="0" xfId="0" applyFont="1" applyAlignment="1">
      <alignment horizontal="center" vertical="center"/>
    </xf>
    <xf numFmtId="0" fontId="42" fillId="0" borderId="0" xfId="0" applyFont="1" applyAlignment="1">
      <alignment horizontal="center"/>
    </xf>
    <xf numFmtId="0" fontId="0" fillId="2" borderId="0" xfId="0" applyFill="1"/>
    <xf numFmtId="0" fontId="56"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8" fillId="0" borderId="1" xfId="0" applyFont="1" applyBorder="1" applyAlignment="1">
      <alignment horizontal="center" vertical="center" wrapText="1"/>
    </xf>
    <xf numFmtId="0" fontId="59" fillId="0" borderId="27" xfId="0" applyFont="1" applyBorder="1" applyAlignment="1">
      <alignment horizontal="center" vertical="center" wrapText="1"/>
    </xf>
    <xf numFmtId="0" fontId="58" fillId="0" borderId="1" xfId="0" applyFont="1" applyBorder="1" applyAlignment="1">
      <alignment horizontal="center" vertical="center"/>
    </xf>
    <xf numFmtId="0" fontId="58" fillId="0" borderId="27" xfId="0" applyFont="1" applyBorder="1" applyAlignment="1">
      <alignment horizontal="center" vertical="center" wrapText="1"/>
    </xf>
    <xf numFmtId="0" fontId="60" fillId="0" borderId="1" xfId="0" applyFont="1" applyBorder="1" applyAlignment="1">
      <alignment horizontal="center" vertical="center" wrapText="1"/>
    </xf>
    <xf numFmtId="3" fontId="58" fillId="0" borderId="1" xfId="0" applyNumberFormat="1" applyFont="1" applyBorder="1" applyAlignment="1">
      <alignment horizontal="center" vertical="center" wrapText="1"/>
    </xf>
    <xf numFmtId="9" fontId="59" fillId="0" borderId="1" xfId="303" applyFont="1" applyFill="1" applyBorder="1" applyAlignment="1">
      <alignment horizontal="center" vertical="center"/>
    </xf>
    <xf numFmtId="0" fontId="59" fillId="0" borderId="1" xfId="0" applyFont="1" applyBorder="1" applyAlignment="1">
      <alignment horizontal="center" vertical="center" wrapText="1"/>
    </xf>
    <xf numFmtId="0" fontId="59" fillId="0" borderId="1" xfId="0" applyFont="1" applyBorder="1" applyAlignment="1">
      <alignment horizontal="center" vertical="center"/>
    </xf>
    <xf numFmtId="0" fontId="61" fillId="0" borderId="1" xfId="0" applyFont="1" applyBorder="1" applyAlignment="1">
      <alignment horizontal="center" vertical="center"/>
    </xf>
    <xf numFmtId="0" fontId="62" fillId="0" borderId="1" xfId="0" applyFont="1" applyBorder="1" applyAlignment="1">
      <alignment horizontal="center"/>
    </xf>
    <xf numFmtId="10" fontId="63" fillId="0" borderId="1" xfId="303" applyNumberFormat="1" applyFont="1" applyFill="1" applyBorder="1" applyAlignment="1">
      <alignment horizontal="center" vertical="center" wrapText="1"/>
    </xf>
    <xf numFmtId="10" fontId="63" fillId="0" borderId="2" xfId="303" applyNumberFormat="1" applyFont="1" applyFill="1" applyBorder="1" applyAlignment="1">
      <alignment horizontal="center" vertical="center"/>
    </xf>
    <xf numFmtId="0" fontId="59" fillId="0" borderId="28" xfId="0" applyFont="1" applyBorder="1" applyAlignment="1">
      <alignment horizontal="center" vertical="center" wrapText="1"/>
    </xf>
    <xf numFmtId="3" fontId="64" fillId="0" borderId="1" xfId="0" applyNumberFormat="1" applyFont="1" applyBorder="1" applyAlignment="1">
      <alignment horizontal="center" vertical="center" wrapText="1"/>
    </xf>
    <xf numFmtId="3" fontId="59" fillId="0" borderId="1" xfId="0" applyNumberFormat="1" applyFont="1" applyBorder="1" applyAlignment="1">
      <alignment horizontal="center" vertical="center" wrapText="1"/>
    </xf>
    <xf numFmtId="3" fontId="64" fillId="0" borderId="30" xfId="0" applyNumberFormat="1" applyFont="1" applyBorder="1" applyAlignment="1">
      <alignment horizontal="center" vertical="center" wrapText="1"/>
    </xf>
    <xf numFmtId="3" fontId="58" fillId="0" borderId="1" xfId="0" applyNumberFormat="1" applyFont="1" applyBorder="1" applyAlignment="1">
      <alignment horizontal="center" vertical="center"/>
    </xf>
    <xf numFmtId="0" fontId="58" fillId="0" borderId="0" xfId="0" applyFont="1"/>
    <xf numFmtId="0" fontId="58" fillId="0" borderId="29" xfId="0" applyFont="1" applyBorder="1" applyAlignment="1">
      <alignment horizontal="center" vertical="center" wrapText="1"/>
    </xf>
    <xf numFmtId="0" fontId="60" fillId="0" borderId="29" xfId="0" applyFont="1" applyBorder="1" applyAlignment="1">
      <alignment horizontal="center" vertical="center" wrapText="1"/>
    </xf>
    <xf numFmtId="0" fontId="58" fillId="0" borderId="29" xfId="0" applyFont="1" applyBorder="1" applyAlignment="1">
      <alignment horizontal="center" vertical="center"/>
    </xf>
    <xf numFmtId="9" fontId="58" fillId="0" borderId="29" xfId="303" applyFont="1" applyFill="1" applyBorder="1" applyAlignment="1">
      <alignment horizontal="center" vertical="center"/>
    </xf>
    <xf numFmtId="3" fontId="64" fillId="0" borderId="58" xfId="0" applyNumberFormat="1" applyFont="1" applyBorder="1" applyAlignment="1">
      <alignment horizontal="center" vertical="center" wrapText="1"/>
    </xf>
    <xf numFmtId="3" fontId="64" fillId="0" borderId="36" xfId="0" applyNumberFormat="1" applyFont="1" applyBorder="1" applyAlignment="1">
      <alignment horizontal="center" vertical="center" wrapText="1"/>
    </xf>
    <xf numFmtId="0" fontId="64" fillId="0" borderId="36" xfId="0" applyFont="1" applyBorder="1" applyAlignment="1">
      <alignment horizontal="center" vertical="center" wrapText="1"/>
    </xf>
    <xf numFmtId="0" fontId="64" fillId="0" borderId="1" xfId="0" applyFont="1" applyBorder="1" applyAlignment="1">
      <alignment horizontal="center" vertical="center" wrapText="1"/>
    </xf>
    <xf numFmtId="10" fontId="63" fillId="0" borderId="1" xfId="303" applyNumberFormat="1" applyFont="1" applyFill="1" applyBorder="1" applyAlignment="1">
      <alignment horizontal="center" vertical="center"/>
    </xf>
    <xf numFmtId="0" fontId="58" fillId="0" borderId="28" xfId="0" applyFont="1" applyBorder="1" applyAlignment="1">
      <alignment horizontal="center" vertical="center" wrapText="1"/>
    </xf>
    <xf numFmtId="9" fontId="58" fillId="0" borderId="1" xfId="303" applyFont="1" applyFill="1" applyBorder="1" applyAlignment="1">
      <alignment horizontal="center" vertical="center"/>
    </xf>
    <xf numFmtId="0" fontId="58" fillId="0" borderId="0" xfId="0" applyFont="1" applyAlignment="1">
      <alignment horizontal="center" vertical="center"/>
    </xf>
    <xf numFmtId="0" fontId="64" fillId="0" borderId="31" xfId="0" applyFont="1" applyBorder="1" applyAlignment="1">
      <alignment horizontal="center" vertical="center" wrapText="1"/>
    </xf>
    <xf numFmtId="0" fontId="58" fillId="0" borderId="2" xfId="0" applyFont="1" applyBorder="1" applyAlignment="1">
      <alignment horizontal="center" vertical="center"/>
    </xf>
    <xf numFmtId="0" fontId="59" fillId="0" borderId="13" xfId="0" applyFont="1" applyBorder="1" applyAlignment="1">
      <alignment horizontal="center" vertical="center"/>
    </xf>
    <xf numFmtId="0" fontId="62" fillId="0" borderId="29" xfId="0" applyFont="1" applyBorder="1" applyAlignment="1">
      <alignment horizontal="center"/>
    </xf>
    <xf numFmtId="0" fontId="60" fillId="0" borderId="27" xfId="0" applyFont="1" applyBorder="1" applyAlignment="1">
      <alignment horizontal="center" vertical="center" wrapText="1"/>
    </xf>
    <xf numFmtId="0" fontId="58" fillId="0" borderId="27" xfId="0" applyFont="1" applyBorder="1" applyAlignment="1">
      <alignment horizontal="center" vertical="center"/>
    </xf>
    <xf numFmtId="9" fontId="58" fillId="0" borderId="27" xfId="303" applyFont="1" applyFill="1" applyBorder="1" applyAlignment="1">
      <alignment horizontal="center" vertical="center"/>
    </xf>
    <xf numFmtId="0" fontId="66" fillId="0" borderId="35" xfId="0" applyFont="1" applyBorder="1" applyAlignment="1">
      <alignment horizontal="center" vertical="center" wrapText="1"/>
    </xf>
    <xf numFmtId="0" fontId="66" fillId="0" borderId="1" xfId="0" applyFont="1" applyBorder="1" applyAlignment="1">
      <alignment horizontal="center" vertical="center"/>
    </xf>
    <xf numFmtId="0" fontId="59" fillId="0" borderId="27" xfId="0" applyFont="1" applyBorder="1" applyAlignment="1">
      <alignment horizontal="center" vertical="center"/>
    </xf>
    <xf numFmtId="0" fontId="66" fillId="0" borderId="1" xfId="0" applyFont="1" applyBorder="1" applyAlignment="1">
      <alignment horizontal="center" vertical="center" wrapText="1"/>
    </xf>
    <xf numFmtId="0" fontId="64" fillId="0" borderId="27" xfId="0" applyFont="1" applyBorder="1" applyAlignment="1">
      <alignment horizontal="center" vertical="center" wrapText="1"/>
    </xf>
    <xf numFmtId="0" fontId="62" fillId="0" borderId="27" xfId="0" applyFont="1" applyBorder="1" applyAlignment="1">
      <alignment horizontal="center"/>
    </xf>
    <xf numFmtId="10" fontId="63" fillId="0" borderId="2" xfId="0" applyNumberFormat="1" applyFont="1" applyBorder="1" applyAlignment="1">
      <alignment horizontal="center" vertical="center"/>
    </xf>
    <xf numFmtId="170" fontId="58" fillId="0" borderId="29" xfId="303" applyNumberFormat="1" applyFont="1" applyFill="1" applyBorder="1" applyAlignment="1">
      <alignment horizontal="center" vertical="center"/>
    </xf>
    <xf numFmtId="3" fontId="64" fillId="0" borderId="0" xfId="0" applyNumberFormat="1" applyFont="1" applyAlignment="1">
      <alignment horizontal="center" vertical="center" wrapText="1"/>
    </xf>
    <xf numFmtId="3" fontId="58" fillId="0" borderId="13" xfId="0" applyNumberFormat="1" applyFont="1" applyBorder="1" applyAlignment="1">
      <alignment horizontal="center" vertical="center"/>
    </xf>
    <xf numFmtId="170" fontId="58" fillId="0" borderId="1" xfId="303" applyNumberFormat="1" applyFont="1" applyFill="1" applyBorder="1" applyAlignment="1">
      <alignment horizontal="center" vertical="center"/>
    </xf>
    <xf numFmtId="0" fontId="59" fillId="0" borderId="2" xfId="0" applyFont="1" applyBorder="1" applyAlignment="1">
      <alignment horizontal="center" vertical="center"/>
    </xf>
    <xf numFmtId="0" fontId="66" fillId="0" borderId="2" xfId="0" applyFont="1" applyBorder="1" applyAlignment="1">
      <alignment horizontal="center" vertical="center"/>
    </xf>
    <xf numFmtId="0" fontId="58" fillId="0" borderId="1" xfId="0" applyFont="1" applyBorder="1"/>
    <xf numFmtId="0" fontId="67" fillId="0" borderId="1" xfId="0" applyFont="1" applyBorder="1" applyAlignment="1">
      <alignment horizontal="center" vertical="center" wrapText="1"/>
    </xf>
    <xf numFmtId="0" fontId="58" fillId="0" borderId="0" xfId="0" applyFont="1" applyAlignment="1">
      <alignment horizontal="center"/>
    </xf>
    <xf numFmtId="10" fontId="63" fillId="0" borderId="1" xfId="0" applyNumberFormat="1" applyFont="1" applyBorder="1" applyAlignment="1">
      <alignment horizontal="center" vertical="center"/>
    </xf>
    <xf numFmtId="170" fontId="68" fillId="0" borderId="1" xfId="303" applyNumberFormat="1" applyFont="1" applyFill="1" applyBorder="1" applyAlignment="1">
      <alignment horizontal="center" vertical="center" wrapText="1"/>
    </xf>
    <xf numFmtId="10" fontId="59" fillId="0" borderId="4" xfId="303" applyNumberFormat="1" applyFont="1" applyFill="1" applyBorder="1" applyAlignment="1">
      <alignment horizontal="center" vertical="center" wrapText="1"/>
    </xf>
    <xf numFmtId="167" fontId="58" fillId="0" borderId="0" xfId="304" applyFont="1" applyFill="1" applyBorder="1" applyAlignment="1">
      <alignment horizontal="center" vertical="center" wrapText="1"/>
    </xf>
    <xf numFmtId="9" fontId="59" fillId="0" borderId="29" xfId="303" applyFont="1" applyFill="1" applyBorder="1" applyAlignment="1">
      <alignment horizontal="center" vertical="center"/>
    </xf>
    <xf numFmtId="167" fontId="71" fillId="0" borderId="1" xfId="304" applyFont="1" applyFill="1" applyBorder="1" applyAlignment="1">
      <alignment horizontal="center" vertical="center" wrapText="1"/>
    </xf>
    <xf numFmtId="9" fontId="71" fillId="0" borderId="1" xfId="303" applyFont="1" applyFill="1" applyBorder="1" applyAlignment="1">
      <alignment horizontal="center" vertical="center" wrapText="1"/>
    </xf>
    <xf numFmtId="10" fontId="72" fillId="0" borderId="1" xfId="303" applyNumberFormat="1" applyFont="1" applyFill="1" applyBorder="1" applyAlignment="1">
      <alignment horizontal="center" vertical="center" wrapText="1"/>
    </xf>
    <xf numFmtId="9" fontId="72" fillId="0" borderId="1" xfId="303" applyFont="1" applyFill="1" applyBorder="1" applyAlignment="1">
      <alignment horizontal="center" vertical="center" wrapText="1"/>
    </xf>
    <xf numFmtId="9" fontId="64" fillId="0" borderId="4" xfId="303" applyFont="1" applyFill="1" applyBorder="1" applyAlignment="1">
      <alignment horizontal="center" vertical="center" wrapText="1"/>
    </xf>
    <xf numFmtId="10" fontId="64" fillId="0" borderId="4" xfId="303" applyNumberFormat="1" applyFont="1" applyFill="1" applyBorder="1" applyAlignment="1">
      <alignment horizontal="center" vertical="center" wrapText="1"/>
    </xf>
    <xf numFmtId="170" fontId="64" fillId="0" borderId="4" xfId="303" applyNumberFormat="1" applyFont="1" applyFill="1" applyBorder="1" applyAlignment="1">
      <alignment horizontal="center" vertical="center" wrapText="1"/>
    </xf>
    <xf numFmtId="9" fontId="59" fillId="0" borderId="2" xfId="303" applyFont="1" applyFill="1" applyBorder="1" applyAlignment="1">
      <alignment horizontal="center" vertical="center"/>
    </xf>
    <xf numFmtId="9" fontId="59" fillId="0" borderId="4" xfId="303" applyFont="1" applyFill="1" applyBorder="1" applyAlignment="1">
      <alignment horizontal="center" vertical="center"/>
    </xf>
    <xf numFmtId="9" fontId="58" fillId="0" borderId="1" xfId="303" applyFont="1" applyFill="1" applyBorder="1" applyAlignment="1">
      <alignment vertical="center"/>
    </xf>
    <xf numFmtId="9" fontId="58" fillId="0" borderId="4" xfId="303" applyFont="1" applyFill="1" applyBorder="1" applyAlignment="1">
      <alignment horizontal="center" vertical="center"/>
    </xf>
    <xf numFmtId="172" fontId="58" fillId="0" borderId="0" xfId="304" applyNumberFormat="1" applyFont="1" applyFill="1" applyAlignment="1">
      <alignment horizontal="center" vertical="center"/>
    </xf>
    <xf numFmtId="10" fontId="58" fillId="0" borderId="1" xfId="303" applyNumberFormat="1" applyFont="1" applyFill="1" applyBorder="1" applyAlignment="1">
      <alignment horizontal="center" vertical="center"/>
    </xf>
    <xf numFmtId="167" fontId="58" fillId="0" borderId="0" xfId="304" applyFont="1" applyFill="1" applyAlignment="1">
      <alignment horizontal="center" wrapText="1"/>
    </xf>
    <xf numFmtId="9" fontId="58" fillId="0" borderId="1" xfId="303" applyFont="1" applyFill="1" applyBorder="1" applyAlignment="1">
      <alignment vertical="center" wrapText="1"/>
    </xf>
    <xf numFmtId="167" fontId="58" fillId="0" borderId="1" xfId="304" applyFont="1" applyFill="1" applyBorder="1" applyAlignment="1">
      <alignment horizontal="right" vertical="center" wrapText="1"/>
    </xf>
    <xf numFmtId="167" fontId="58" fillId="0" borderId="1" xfId="304" applyFont="1" applyFill="1" applyBorder="1" applyAlignment="1">
      <alignment horizontal="center" vertical="center"/>
    </xf>
    <xf numFmtId="9" fontId="74" fillId="0" borderId="1" xfId="303" applyFont="1" applyFill="1" applyBorder="1" applyAlignment="1">
      <alignment horizontal="center" vertical="center" wrapText="1"/>
    </xf>
    <xf numFmtId="167" fontId="58" fillId="0" borderId="1" xfId="304" applyFont="1" applyFill="1" applyBorder="1" applyAlignment="1">
      <alignment vertical="center"/>
    </xf>
    <xf numFmtId="167" fontId="58" fillId="0" borderId="29" xfId="304" applyFont="1" applyFill="1" applyBorder="1" applyAlignment="1">
      <alignment horizontal="center" vertical="center"/>
    </xf>
    <xf numFmtId="167" fontId="58" fillId="0" borderId="29" xfId="304" applyFont="1" applyFill="1" applyBorder="1" applyAlignment="1">
      <alignment vertical="center"/>
    </xf>
    <xf numFmtId="9" fontId="59" fillId="0" borderId="13" xfId="303" applyFont="1" applyFill="1" applyBorder="1" applyAlignment="1">
      <alignment horizontal="center" vertical="center"/>
    </xf>
    <xf numFmtId="9" fontId="59" fillId="0" borderId="15" xfId="303" applyFont="1" applyFill="1" applyBorder="1" applyAlignment="1">
      <alignment horizontal="center" vertical="center"/>
    </xf>
    <xf numFmtId="167" fontId="58" fillId="0" borderId="2" xfId="304" applyFont="1" applyFill="1" applyBorder="1" applyAlignment="1">
      <alignment horizontal="center" vertical="center" wrapText="1"/>
    </xf>
    <xf numFmtId="167" fontId="72" fillId="0" borderId="2" xfId="304" applyFont="1" applyFill="1" applyBorder="1" applyAlignment="1">
      <alignment horizontal="center" vertical="center" wrapText="1"/>
    </xf>
    <xf numFmtId="167" fontId="58" fillId="0" borderId="4" xfId="304" applyFont="1" applyFill="1" applyBorder="1" applyAlignment="1">
      <alignment horizontal="center" vertical="center" wrapText="1"/>
    </xf>
    <xf numFmtId="167" fontId="72" fillId="0" borderId="4" xfId="304" applyFont="1" applyFill="1" applyBorder="1" applyAlignment="1">
      <alignment horizontal="center" vertical="center" wrapText="1"/>
    </xf>
    <xf numFmtId="167" fontId="58" fillId="0" borderId="1" xfId="304" applyFont="1" applyFill="1" applyBorder="1" applyAlignment="1">
      <alignment horizontal="center" wrapText="1"/>
    </xf>
    <xf numFmtId="0" fontId="42" fillId="2" borderId="1" xfId="0" applyFont="1" applyFill="1" applyBorder="1" applyAlignment="1">
      <alignment horizontal="center" vertical="center" wrapText="1"/>
    </xf>
    <xf numFmtId="0" fontId="42" fillId="2" borderId="1" xfId="0" applyFont="1" applyFill="1" applyBorder="1" applyAlignment="1">
      <alignment horizontal="center" vertical="center"/>
    </xf>
    <xf numFmtId="3" fontId="44" fillId="2"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0" fillId="2" borderId="1" xfId="0" applyFill="1" applyBorder="1" applyAlignment="1">
      <alignment horizontal="center" vertical="center"/>
    </xf>
    <xf numFmtId="167" fontId="82" fillId="0" borderId="0" xfId="304" applyFont="1" applyFill="1" applyBorder="1" applyAlignment="1">
      <alignment horizontal="left"/>
    </xf>
    <xf numFmtId="10" fontId="65" fillId="0" borderId="1" xfId="303" applyNumberFormat="1" applyFont="1" applyFill="1" applyBorder="1" applyAlignment="1">
      <alignment horizontal="center" vertical="center" wrapText="1"/>
    </xf>
    <xf numFmtId="10" fontId="63" fillId="2" borderId="2" xfId="0" applyNumberFormat="1" applyFont="1" applyFill="1" applyBorder="1" applyAlignment="1">
      <alignment horizontal="center" vertical="center"/>
    </xf>
    <xf numFmtId="0" fontId="64" fillId="44" borderId="1" xfId="0" applyFont="1" applyFill="1" applyBorder="1" applyAlignment="1">
      <alignment horizontal="center" vertical="center" wrapText="1"/>
    </xf>
    <xf numFmtId="3" fontId="59" fillId="45" borderId="36" xfId="0" applyNumberFormat="1" applyFont="1" applyFill="1" applyBorder="1" applyAlignment="1">
      <alignment horizontal="center" vertical="center" wrapText="1"/>
    </xf>
    <xf numFmtId="10" fontId="63" fillId="0" borderId="11" xfId="0" applyNumberFormat="1" applyFont="1" applyFill="1" applyBorder="1" applyAlignment="1">
      <alignment horizontal="center" vertical="center"/>
    </xf>
    <xf numFmtId="10" fontId="63" fillId="0" borderId="2" xfId="0" applyNumberFormat="1" applyFont="1" applyFill="1" applyBorder="1" applyAlignment="1">
      <alignment horizontal="center" vertical="center"/>
    </xf>
    <xf numFmtId="0" fontId="58"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8" fillId="0" borderId="2" xfId="0" applyFont="1" applyFill="1" applyBorder="1" applyAlignment="1">
      <alignment horizontal="center" vertical="center"/>
    </xf>
    <xf numFmtId="0" fontId="59" fillId="0" borderId="2" xfId="0" applyFont="1" applyFill="1" applyBorder="1" applyAlignment="1">
      <alignment horizontal="center" vertical="center"/>
    </xf>
    <xf numFmtId="0" fontId="61" fillId="0" borderId="1" xfId="0" applyFont="1" applyFill="1" applyBorder="1" applyAlignment="1">
      <alignment horizontal="center" vertical="center"/>
    </xf>
    <xf numFmtId="0" fontId="0" fillId="0" borderId="1" xfId="0" applyFill="1" applyBorder="1" applyAlignment="1">
      <alignment horizontal="center" vertical="center"/>
    </xf>
    <xf numFmtId="0" fontId="62" fillId="0" borderId="1" xfId="0" applyFont="1" applyFill="1" applyBorder="1" applyAlignment="1">
      <alignment horizontal="center"/>
    </xf>
    <xf numFmtId="0" fontId="0" fillId="0" borderId="0" xfId="0" applyFill="1"/>
    <xf numFmtId="0" fontId="58" fillId="0" borderId="0" xfId="0" applyFont="1" applyFill="1"/>
    <xf numFmtId="0" fontId="56" fillId="0" borderId="0" xfId="0" applyFont="1" applyFill="1" applyAlignment="1">
      <alignment vertical="center"/>
    </xf>
    <xf numFmtId="0" fontId="56" fillId="0" borderId="29" xfId="0" applyFont="1" applyFill="1" applyBorder="1" applyAlignment="1">
      <alignment vertical="center"/>
    </xf>
    <xf numFmtId="0" fontId="56" fillId="0" borderId="17" xfId="0" applyFont="1" applyFill="1" applyBorder="1" applyAlignment="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68" fillId="0" borderId="2"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4" xfId="0" applyFont="1" applyFill="1" applyBorder="1" applyAlignment="1">
      <alignment horizontal="center" vertical="center" wrapText="1"/>
    </xf>
    <xf numFmtId="0" fontId="56" fillId="0" borderId="64"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8" fillId="0" borderId="0" xfId="0" applyFont="1" applyFill="1" applyAlignment="1">
      <alignment horizontal="center"/>
    </xf>
    <xf numFmtId="0" fontId="7" fillId="0" borderId="27" xfId="0" applyFont="1" applyFill="1" applyBorder="1" applyAlignment="1">
      <alignment vertical="center" wrapText="1"/>
    </xf>
    <xf numFmtId="0" fontId="78" fillId="0" borderId="27" xfId="0" applyFont="1" applyFill="1" applyBorder="1" applyAlignment="1">
      <alignment vertical="center" wrapText="1"/>
    </xf>
    <xf numFmtId="0" fontId="58" fillId="0" borderId="27" xfId="0" applyFont="1" applyFill="1" applyBorder="1" applyAlignment="1">
      <alignment vertical="center" wrapText="1"/>
    </xf>
    <xf numFmtId="1" fontId="58" fillId="0" borderId="27" xfId="0" applyNumberFormat="1" applyFont="1" applyFill="1" applyBorder="1" applyAlignment="1">
      <alignment vertical="center" wrapText="1"/>
    </xf>
    <xf numFmtId="0" fontId="59" fillId="0" borderId="2" xfId="0" applyFont="1" applyFill="1" applyBorder="1" applyAlignment="1">
      <alignment horizontal="left" vertical="center" wrapText="1"/>
    </xf>
    <xf numFmtId="0" fontId="59" fillId="0" borderId="1" xfId="0" applyFont="1" applyFill="1" applyBorder="1" applyAlignment="1">
      <alignment horizontal="left" vertical="center" wrapText="1"/>
    </xf>
    <xf numFmtId="0" fontId="44" fillId="0" borderId="1"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59" fillId="0" borderId="4" xfId="0" applyFont="1" applyFill="1" applyBorder="1" applyAlignment="1">
      <alignment horizontal="center" vertical="center" wrapText="1"/>
    </xf>
    <xf numFmtId="14" fontId="58" fillId="0" borderId="4" xfId="0" applyNumberFormat="1" applyFont="1" applyFill="1" applyBorder="1" applyAlignment="1">
      <alignment horizontal="center" vertical="center"/>
    </xf>
    <xf numFmtId="14" fontId="58" fillId="0" borderId="1" xfId="0" applyNumberFormat="1" applyFont="1" applyFill="1" applyBorder="1" applyAlignment="1">
      <alignment horizontal="center" vertical="center"/>
    </xf>
    <xf numFmtId="0" fontId="58" fillId="0" borderId="0" xfId="0" applyFont="1" applyFill="1" applyAlignment="1">
      <alignment wrapText="1"/>
    </xf>
    <xf numFmtId="3" fontId="58" fillId="0" borderId="1" xfId="0" applyNumberFormat="1" applyFont="1" applyFill="1" applyBorder="1" applyAlignment="1">
      <alignment horizontal="left" vertical="center" wrapText="1"/>
    </xf>
    <xf numFmtId="172" fontId="80" fillId="0" borderId="1" xfId="0" applyNumberFormat="1" applyFont="1" applyFill="1" applyBorder="1" applyAlignment="1">
      <alignment vertical="center"/>
    </xf>
    <xf numFmtId="0" fontId="80" fillId="0" borderId="1" xfId="0" applyFont="1" applyFill="1" applyBorder="1" applyAlignment="1">
      <alignment vertical="center"/>
    </xf>
    <xf numFmtId="0" fontId="58" fillId="0" borderId="1" xfId="0" applyFont="1" applyFill="1" applyBorder="1"/>
    <xf numFmtId="0" fontId="58" fillId="0" borderId="1" xfId="0" applyFont="1" applyFill="1" applyBorder="1" applyAlignment="1">
      <alignment horizontal="center"/>
    </xf>
    <xf numFmtId="0" fontId="45" fillId="0" borderId="1" xfId="0" applyFont="1" applyFill="1" applyBorder="1" applyAlignment="1">
      <alignment horizontal="center" vertical="center" wrapText="1"/>
    </xf>
    <xf numFmtId="4" fontId="58" fillId="0" borderId="1" xfId="0" applyNumberFormat="1" applyFont="1" applyFill="1" applyBorder="1" applyAlignment="1">
      <alignment horizontal="center" vertical="center"/>
    </xf>
    <xf numFmtId="167" fontId="58" fillId="0" borderId="1" xfId="0" applyNumberFormat="1" applyFont="1" applyFill="1" applyBorder="1"/>
    <xf numFmtId="165" fontId="59" fillId="0" borderId="1" xfId="0" applyNumberFormat="1" applyFont="1" applyFill="1" applyBorder="1" applyAlignment="1">
      <alignment horizontal="center" vertical="center"/>
    </xf>
    <xf numFmtId="9" fontId="80" fillId="0" borderId="1" xfId="303" applyFont="1" applyFill="1" applyBorder="1" applyAlignment="1">
      <alignment vertical="center"/>
    </xf>
    <xf numFmtId="9" fontId="58" fillId="0" borderId="1" xfId="303" applyFont="1" applyFill="1" applyBorder="1"/>
    <xf numFmtId="9" fontId="58" fillId="0" borderId="1" xfId="303" applyFont="1" applyFill="1" applyBorder="1" applyAlignment="1">
      <alignment horizontal="right"/>
    </xf>
    <xf numFmtId="0" fontId="58" fillId="0" borderId="28" xfId="0" applyFont="1" applyFill="1" applyBorder="1" applyAlignment="1">
      <alignment vertical="center" wrapText="1"/>
    </xf>
    <xf numFmtId="1" fontId="58" fillId="0" borderId="28" xfId="0" applyNumberFormat="1" applyFont="1" applyFill="1" applyBorder="1" applyAlignment="1">
      <alignment vertical="center" wrapText="1"/>
    </xf>
    <xf numFmtId="0" fontId="58" fillId="0" borderId="29" xfId="0" applyFont="1" applyFill="1" applyBorder="1" applyAlignment="1">
      <alignment vertical="center" wrapText="1"/>
    </xf>
    <xf numFmtId="1" fontId="58" fillId="0" borderId="29" xfId="0" applyNumberFormat="1" applyFont="1" applyFill="1" applyBorder="1" applyAlignment="1">
      <alignment vertical="center" wrapText="1"/>
    </xf>
    <xf numFmtId="9" fontId="58" fillId="0" borderId="1" xfId="303" applyFont="1" applyFill="1" applyBorder="1" applyAlignment="1">
      <alignment horizontal="center"/>
    </xf>
    <xf numFmtId="0" fontId="7" fillId="0" borderId="1" xfId="0" applyFont="1" applyFill="1" applyBorder="1" applyAlignment="1">
      <alignment horizontal="center" vertical="center" wrapText="1"/>
    </xf>
    <xf numFmtId="0" fontId="59" fillId="0" borderId="1" xfId="0" applyFont="1" applyFill="1" applyBorder="1" applyAlignment="1">
      <alignment horizontal="center" vertical="center"/>
    </xf>
    <xf numFmtId="0" fontId="59" fillId="0" borderId="1" xfId="0" applyFont="1" applyFill="1" applyBorder="1" applyAlignment="1">
      <alignment horizontal="center"/>
    </xf>
    <xf numFmtId="0" fontId="59" fillId="0" borderId="0" xfId="0" applyFont="1" applyFill="1" applyAlignment="1">
      <alignment horizontal="center"/>
    </xf>
    <xf numFmtId="0" fontId="69" fillId="0" borderId="27" xfId="0" applyFont="1" applyFill="1" applyBorder="1" applyAlignment="1">
      <alignment vertical="center" wrapText="1"/>
    </xf>
    <xf numFmtId="0" fontId="70" fillId="0" borderId="1" xfId="0" applyFont="1" applyFill="1" applyBorder="1" applyAlignment="1">
      <alignment horizontal="center" vertical="center" wrapText="1"/>
    </xf>
    <xf numFmtId="0" fontId="71" fillId="0" borderId="2" xfId="0" applyFont="1" applyFill="1" applyBorder="1" applyAlignment="1">
      <alignment horizontal="justify" vertical="center" wrapText="1"/>
    </xf>
    <xf numFmtId="2" fontId="71" fillId="0" borderId="1" xfId="0" applyNumberFormat="1" applyFont="1" applyFill="1" applyBorder="1" applyAlignment="1">
      <alignment horizontal="center" vertical="center" wrapText="1"/>
    </xf>
    <xf numFmtId="2" fontId="58" fillId="0" borderId="1" xfId="0" applyNumberFormat="1" applyFont="1" applyFill="1" applyBorder="1" applyAlignment="1">
      <alignment horizontal="center" vertical="center"/>
    </xf>
    <xf numFmtId="1" fontId="58" fillId="0" borderId="1" xfId="0" applyNumberFormat="1" applyFont="1" applyFill="1" applyBorder="1" applyAlignment="1">
      <alignment horizontal="left" vertical="center" wrapText="1"/>
    </xf>
    <xf numFmtId="174" fontId="58" fillId="0" borderId="1" xfId="0" applyNumberFormat="1" applyFont="1" applyFill="1" applyBorder="1" applyAlignment="1">
      <alignment horizontal="left" wrapText="1"/>
    </xf>
    <xf numFmtId="1" fontId="58" fillId="0" borderId="1" xfId="0" applyNumberFormat="1" applyFont="1" applyFill="1" applyBorder="1" applyAlignment="1">
      <alignment horizontal="left" wrapText="1" indent="3"/>
    </xf>
    <xf numFmtId="174" fontId="56" fillId="0" borderId="1" xfId="0" applyNumberFormat="1" applyFont="1" applyFill="1" applyBorder="1" applyAlignment="1">
      <alignment horizontal="left" wrapText="1"/>
    </xf>
    <xf numFmtId="9" fontId="58" fillId="0" borderId="1" xfId="0" applyNumberFormat="1" applyFont="1" applyFill="1" applyBorder="1" applyAlignment="1">
      <alignment horizontal="center" vertical="center" wrapText="1"/>
    </xf>
    <xf numFmtId="2" fontId="71" fillId="0" borderId="2" xfId="0" applyNumberFormat="1" applyFont="1" applyFill="1" applyBorder="1" applyAlignment="1">
      <alignment horizontal="center" vertical="center" wrapText="1"/>
    </xf>
    <xf numFmtId="9" fontId="58" fillId="0" borderId="1" xfId="0" applyNumberFormat="1" applyFont="1" applyFill="1" applyBorder="1"/>
    <xf numFmtId="0" fontId="72" fillId="0" borderId="2" xfId="0" applyFont="1" applyFill="1" applyBorder="1" applyAlignment="1">
      <alignment horizontal="justify" vertical="center" wrapText="1"/>
    </xf>
    <xf numFmtId="174" fontId="58" fillId="0" borderId="0" xfId="0" applyNumberFormat="1" applyFont="1" applyFill="1" applyAlignment="1">
      <alignment horizontal="left" wrapText="1"/>
    </xf>
    <xf numFmtId="174" fontId="58" fillId="0" borderId="1" xfId="0" applyNumberFormat="1" applyFont="1" applyFill="1" applyBorder="1" applyAlignment="1">
      <alignment horizontal="center" vertical="center" wrapText="1"/>
    </xf>
    <xf numFmtId="0" fontId="73" fillId="0" borderId="2" xfId="0" applyFont="1" applyFill="1" applyBorder="1" applyAlignment="1">
      <alignment horizontal="justify" vertical="center" wrapText="1"/>
    </xf>
    <xf numFmtId="2" fontId="72" fillId="0" borderId="1" xfId="0" applyNumberFormat="1" applyFont="1" applyFill="1" applyBorder="1" applyAlignment="1">
      <alignment horizontal="center" vertical="center" wrapText="1"/>
    </xf>
    <xf numFmtId="174" fontId="58" fillId="0" borderId="1" xfId="0" applyNumberFormat="1" applyFont="1" applyFill="1" applyBorder="1" applyAlignment="1">
      <alignment horizontal="left" vertical="center" wrapText="1"/>
    </xf>
    <xf numFmtId="167" fontId="0" fillId="0" borderId="0" xfId="304" applyFont="1" applyFill="1" applyAlignment="1">
      <alignment horizontal="left"/>
    </xf>
    <xf numFmtId="167" fontId="0" fillId="0" borderId="1" xfId="304" applyFont="1" applyFill="1" applyBorder="1" applyAlignment="1">
      <alignment horizontal="center" vertical="center" wrapText="1"/>
    </xf>
    <xf numFmtId="167" fontId="0" fillId="0" borderId="0" xfId="304" applyFont="1" applyFill="1" applyAlignment="1">
      <alignment horizontal="center" vertical="center" wrapText="1"/>
    </xf>
    <xf numFmtId="1" fontId="58" fillId="0" borderId="1" xfId="0" applyNumberFormat="1" applyFont="1" applyFill="1" applyBorder="1" applyAlignment="1">
      <alignment horizontal="left" vertical="center" wrapText="1" indent="3"/>
    </xf>
    <xf numFmtId="167" fontId="58" fillId="0" borderId="1" xfId="304" applyFont="1" applyFill="1" applyBorder="1" applyAlignment="1">
      <alignment horizontal="center" vertical="center" wrapText="1"/>
    </xf>
    <xf numFmtId="0" fontId="72" fillId="0" borderId="2" xfId="0" applyFont="1" applyFill="1" applyBorder="1" applyAlignment="1">
      <alignment vertical="center" wrapText="1"/>
    </xf>
    <xf numFmtId="167" fontId="58" fillId="0" borderId="1" xfId="304" applyFont="1" applyFill="1" applyBorder="1" applyAlignment="1">
      <alignment horizontal="left" wrapText="1"/>
    </xf>
    <xf numFmtId="2" fontId="72" fillId="0" borderId="2" xfId="0" applyNumberFormat="1" applyFont="1" applyFill="1" applyBorder="1" applyAlignment="1">
      <alignment horizontal="center" vertical="center" wrapText="1"/>
    </xf>
    <xf numFmtId="3" fontId="58" fillId="0" borderId="4" xfId="0" applyNumberFormat="1" applyFont="1" applyFill="1" applyBorder="1" applyAlignment="1">
      <alignment horizontal="center" vertical="center" wrapText="1"/>
    </xf>
    <xf numFmtId="167" fontId="72" fillId="0" borderId="1" xfId="304" applyFont="1" applyFill="1" applyBorder="1" applyAlignment="1">
      <alignment horizontal="center" vertical="center" wrapText="1"/>
    </xf>
    <xf numFmtId="9" fontId="59" fillId="0" borderId="1" xfId="0" applyNumberFormat="1" applyFont="1" applyFill="1" applyBorder="1" applyAlignment="1">
      <alignment horizontal="center" vertical="center" wrapText="1"/>
    </xf>
    <xf numFmtId="0" fontId="70" fillId="0" borderId="2" xfId="0" applyFont="1" applyFill="1" applyBorder="1" applyAlignment="1">
      <alignment horizontal="left" vertical="center" wrapText="1"/>
    </xf>
    <xf numFmtId="0" fontId="70" fillId="0" borderId="1" xfId="0" applyFont="1" applyFill="1" applyBorder="1" applyAlignment="1">
      <alignment horizontal="left" vertical="center" wrapText="1"/>
    </xf>
    <xf numFmtId="0" fontId="58" fillId="0" borderId="4" xfId="0" applyFont="1" applyFill="1" applyBorder="1" applyAlignment="1">
      <alignment horizontal="center" vertical="center"/>
    </xf>
    <xf numFmtId="171" fontId="59" fillId="0" borderId="1" xfId="0" applyNumberFormat="1" applyFont="1" applyFill="1" applyBorder="1" applyAlignment="1">
      <alignment horizontal="center" vertical="center" wrapText="1"/>
    </xf>
    <xf numFmtId="3" fontId="59" fillId="0" borderId="4" xfId="0" applyNumberFormat="1" applyFont="1" applyFill="1" applyBorder="1" applyAlignment="1">
      <alignment horizontal="center" vertical="center" wrapText="1"/>
    </xf>
    <xf numFmtId="171" fontId="59" fillId="0" borderId="4" xfId="0" applyNumberFormat="1" applyFont="1" applyFill="1" applyBorder="1" applyAlignment="1">
      <alignment horizontal="center" vertical="center" wrapText="1"/>
    </xf>
    <xf numFmtId="0" fontId="64" fillId="0" borderId="4" xfId="0" applyFont="1" applyFill="1" applyBorder="1" applyAlignment="1">
      <alignment horizontal="center" vertical="center" wrapText="1"/>
    </xf>
    <xf numFmtId="4" fontId="44" fillId="0" borderId="4" xfId="0" quotePrefix="1" applyNumberFormat="1" applyFont="1" applyFill="1" applyBorder="1" applyAlignment="1">
      <alignment horizontal="center" vertical="center" wrapText="1"/>
    </xf>
    <xf numFmtId="10" fontId="64" fillId="0" borderId="4"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173" fontId="59" fillId="0" borderId="4" xfId="0" applyNumberFormat="1" applyFont="1" applyFill="1" applyBorder="1" applyAlignment="1">
      <alignment horizontal="center" vertical="center" wrapText="1"/>
    </xf>
    <xf numFmtId="2" fontId="64" fillId="0" borderId="1" xfId="0" applyNumberFormat="1" applyFont="1" applyFill="1" applyBorder="1" applyAlignment="1">
      <alignment horizontal="center" vertical="center" wrapText="1"/>
    </xf>
    <xf numFmtId="9" fontId="58" fillId="0" borderId="1" xfId="0" applyNumberFormat="1" applyFont="1" applyFill="1" applyBorder="1" applyAlignment="1">
      <alignment horizontal="center"/>
    </xf>
    <xf numFmtId="9" fontId="64" fillId="0" borderId="4" xfId="0" applyNumberFormat="1" applyFont="1" applyFill="1" applyBorder="1" applyAlignment="1">
      <alignment horizontal="center" vertical="center" wrapText="1"/>
    </xf>
    <xf numFmtId="167" fontId="0" fillId="0" borderId="1" xfId="304" applyFont="1" applyFill="1" applyBorder="1" applyAlignment="1">
      <alignment horizontal="center" vertical="center"/>
    </xf>
    <xf numFmtId="0" fontId="0" fillId="0" borderId="0" xfId="0" applyFill="1" applyAlignment="1">
      <alignment horizontal="left" wrapText="1"/>
    </xf>
    <xf numFmtId="0" fontId="0" fillId="0" borderId="1" xfId="0" applyFill="1" applyBorder="1" applyAlignment="1">
      <alignment horizontal="left"/>
    </xf>
    <xf numFmtId="0" fontId="70" fillId="0" borderId="27" xfId="0" applyFont="1" applyFill="1" applyBorder="1" applyAlignment="1">
      <alignment vertical="center" wrapText="1"/>
    </xf>
    <xf numFmtId="167" fontId="64" fillId="0" borderId="1" xfId="304" applyFont="1" applyFill="1" applyBorder="1" applyAlignment="1">
      <alignment horizontal="center" vertical="center" wrapText="1"/>
    </xf>
    <xf numFmtId="167" fontId="58" fillId="0" borderId="1" xfId="304" applyFont="1" applyFill="1" applyBorder="1"/>
    <xf numFmtId="0" fontId="7" fillId="0" borderId="29" xfId="0" applyFont="1" applyFill="1" applyBorder="1" applyAlignment="1">
      <alignment horizontal="center" vertical="center" wrapText="1"/>
    </xf>
    <xf numFmtId="0" fontId="78" fillId="0" borderId="13" xfId="0" applyFont="1" applyFill="1" applyBorder="1" applyAlignment="1">
      <alignment horizontal="center" vertical="center"/>
    </xf>
    <xf numFmtId="0" fontId="59" fillId="0" borderId="2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8" fillId="0" borderId="1" xfId="0" applyFont="1" applyFill="1" applyBorder="1" applyAlignment="1">
      <alignment horizontal="center" vertical="center"/>
    </xf>
    <xf numFmtId="0" fontId="43" fillId="0" borderId="36" xfId="0" applyFont="1" applyFill="1" applyBorder="1" applyAlignment="1">
      <alignment horizontal="center" vertical="center" wrapText="1"/>
    </xf>
    <xf numFmtId="0" fontId="64" fillId="0" borderId="0" xfId="0" applyFont="1" applyFill="1" applyAlignment="1">
      <alignment horizontal="center" vertical="center" wrapText="1"/>
    </xf>
    <xf numFmtId="0" fontId="64" fillId="0" borderId="46" xfId="0" applyFont="1" applyFill="1" applyBorder="1" applyAlignment="1">
      <alignment horizontal="center" vertical="center" wrapText="1"/>
    </xf>
    <xf numFmtId="167" fontId="58" fillId="0" borderId="1" xfId="0" applyNumberFormat="1" applyFont="1" applyFill="1" applyBorder="1" applyAlignment="1">
      <alignment horizontal="center" vertical="center"/>
    </xf>
    <xf numFmtId="167" fontId="58" fillId="0" borderId="2" xfId="0" applyNumberFormat="1" applyFont="1" applyFill="1" applyBorder="1" applyAlignment="1">
      <alignment horizontal="center" vertical="center"/>
    </xf>
    <xf numFmtId="10" fontId="58" fillId="0" borderId="1" xfId="0" applyNumberFormat="1" applyFont="1" applyFill="1" applyBorder="1" applyAlignment="1">
      <alignment horizontal="center" vertical="center"/>
    </xf>
    <xf numFmtId="0" fontId="78" fillId="0" borderId="11" xfId="0" applyFont="1" applyFill="1" applyBorder="1" applyAlignment="1">
      <alignment vertical="center" wrapText="1"/>
    </xf>
    <xf numFmtId="0" fontId="43" fillId="0" borderId="43" xfId="0" applyFont="1" applyFill="1" applyBorder="1" applyAlignment="1">
      <alignment vertical="center" wrapText="1"/>
    </xf>
    <xf numFmtId="0" fontId="69" fillId="0" borderId="2" xfId="0" applyFont="1" applyFill="1" applyBorder="1" applyAlignment="1">
      <alignment horizontal="left" vertical="center" wrapText="1"/>
    </xf>
    <xf numFmtId="0" fontId="69" fillId="0" borderId="1" xfId="0" applyFont="1" applyFill="1" applyBorder="1" applyAlignment="1">
      <alignment horizontal="left" vertical="center" wrapText="1"/>
    </xf>
    <xf numFmtId="0" fontId="58" fillId="0" borderId="2" xfId="0" applyFont="1" applyFill="1" applyBorder="1"/>
    <xf numFmtId="172" fontId="58" fillId="0" borderId="1" xfId="0" applyNumberFormat="1" applyFont="1" applyFill="1" applyBorder="1" applyAlignment="1">
      <alignment horizontal="center" vertical="center"/>
    </xf>
    <xf numFmtId="1" fontId="58" fillId="0" borderId="0" xfId="0" applyNumberFormat="1" applyFont="1" applyFill="1" applyAlignment="1">
      <alignment horizontal="center" vertical="center" wrapText="1"/>
    </xf>
    <xf numFmtId="174" fontId="58" fillId="0" borderId="0" xfId="0" applyNumberFormat="1" applyFont="1" applyFill="1" applyAlignment="1">
      <alignment horizontal="center" vertical="center" wrapText="1"/>
    </xf>
    <xf numFmtId="3" fontId="58" fillId="0" borderId="1" xfId="0" applyNumberFormat="1" applyFont="1" applyFill="1" applyBorder="1" applyAlignment="1">
      <alignment horizontal="center" vertical="center" wrapText="1"/>
    </xf>
    <xf numFmtId="167" fontId="0" fillId="0" borderId="1" xfId="304" applyFont="1" applyFill="1" applyBorder="1" applyAlignment="1">
      <alignment horizontal="center" wrapText="1"/>
    </xf>
    <xf numFmtId="4" fontId="58" fillId="0" borderId="2" xfId="0" applyNumberFormat="1" applyFont="1" applyFill="1" applyBorder="1" applyAlignment="1">
      <alignment horizontal="center" vertical="center"/>
    </xf>
    <xf numFmtId="0" fontId="43" fillId="0" borderId="27" xfId="0" applyFont="1" applyFill="1" applyBorder="1" applyAlignment="1">
      <alignment vertical="center" wrapText="1"/>
    </xf>
    <xf numFmtId="1" fontId="58" fillId="0" borderId="0" xfId="0" applyNumberFormat="1" applyFont="1" applyFill="1" applyAlignment="1">
      <alignment horizontal="left" wrapText="1"/>
    </xf>
    <xf numFmtId="174" fontId="58" fillId="0" borderId="2" xfId="0" applyNumberFormat="1" applyFont="1" applyFill="1" applyBorder="1" applyAlignment="1">
      <alignment horizontal="center" vertical="center" wrapText="1"/>
    </xf>
    <xf numFmtId="165" fontId="58" fillId="0" borderId="1" xfId="0" applyNumberFormat="1" applyFont="1" applyFill="1" applyBorder="1" applyAlignment="1">
      <alignment horizontal="center" vertical="center"/>
    </xf>
    <xf numFmtId="165" fontId="58" fillId="0" borderId="2" xfId="0" applyNumberFormat="1" applyFont="1" applyFill="1" applyBorder="1" applyAlignment="1">
      <alignment horizontal="center" vertical="center"/>
    </xf>
    <xf numFmtId="165" fontId="58" fillId="0" borderId="1" xfId="0" applyNumberFormat="1" applyFont="1" applyFill="1" applyBorder="1" applyAlignment="1">
      <alignment horizontal="center" vertical="center" wrapText="1"/>
    </xf>
    <xf numFmtId="0" fontId="59" fillId="0" borderId="4" xfId="0" applyFont="1" applyFill="1" applyBorder="1" applyAlignment="1">
      <alignment horizontal="center" vertical="center"/>
    </xf>
    <xf numFmtId="0" fontId="44" fillId="0" borderId="4" xfId="0" applyFont="1" applyFill="1" applyBorder="1" applyAlignment="1">
      <alignment horizontal="center" vertical="center"/>
    </xf>
    <xf numFmtId="165" fontId="58" fillId="0" borderId="1" xfId="0" applyNumberFormat="1" applyFont="1" applyFill="1" applyBorder="1" applyAlignment="1">
      <alignment vertical="center"/>
    </xf>
    <xf numFmtId="0" fontId="43" fillId="0" borderId="0" xfId="0" applyFont="1" applyFill="1" applyAlignment="1">
      <alignment horizontal="center" vertical="center" wrapText="1"/>
    </xf>
    <xf numFmtId="0" fontId="58" fillId="0" borderId="29" xfId="0" applyFont="1" applyFill="1" applyBorder="1" applyAlignment="1">
      <alignment horizontal="center" vertical="center" wrapText="1"/>
    </xf>
    <xf numFmtId="1" fontId="58" fillId="0" borderId="29" xfId="0" applyNumberFormat="1" applyFont="1" applyFill="1" applyBorder="1" applyAlignment="1">
      <alignment horizontal="center" vertical="center" wrapText="1"/>
    </xf>
    <xf numFmtId="3" fontId="58" fillId="0" borderId="29" xfId="0" applyNumberFormat="1" applyFont="1" applyFill="1" applyBorder="1" applyAlignment="1">
      <alignment horizontal="center" vertical="center"/>
    </xf>
    <xf numFmtId="3" fontId="58" fillId="0" borderId="29" xfId="0" applyNumberFormat="1" applyFont="1" applyFill="1" applyBorder="1" applyAlignment="1">
      <alignment horizontal="center" vertical="center" wrapText="1"/>
    </xf>
    <xf numFmtId="172" fontId="0" fillId="0" borderId="1" xfId="0" applyNumberFormat="1" applyFill="1" applyBorder="1" applyAlignment="1">
      <alignment horizontal="center" vertical="center"/>
    </xf>
    <xf numFmtId="174" fontId="58" fillId="0" borderId="3" xfId="0" applyNumberFormat="1" applyFont="1" applyFill="1" applyBorder="1" applyAlignment="1">
      <alignment horizontal="center" vertical="center" wrapText="1"/>
    </xf>
    <xf numFmtId="3" fontId="59" fillId="0" borderId="1" xfId="0" applyNumberFormat="1" applyFont="1" applyFill="1" applyBorder="1" applyAlignment="1">
      <alignment horizontal="center" vertical="center"/>
    </xf>
    <xf numFmtId="165" fontId="58" fillId="0" borderId="1" xfId="0" applyNumberFormat="1" applyFont="1" applyFill="1" applyBorder="1" applyAlignment="1">
      <alignment horizontal="right" vertical="center"/>
    </xf>
    <xf numFmtId="165" fontId="58" fillId="0" borderId="3" xfId="0" applyNumberFormat="1" applyFont="1" applyFill="1" applyBorder="1" applyAlignment="1">
      <alignment horizontal="center" vertical="center"/>
    </xf>
    <xf numFmtId="3" fontId="66" fillId="0" borderId="1" xfId="0" applyNumberFormat="1" applyFont="1" applyFill="1" applyBorder="1" applyAlignment="1">
      <alignment horizontal="center" vertical="center"/>
    </xf>
    <xf numFmtId="3" fontId="59" fillId="0" borderId="4" xfId="0" applyNumberFormat="1" applyFont="1" applyFill="1" applyBorder="1" applyAlignment="1">
      <alignment horizontal="center" vertical="center"/>
    </xf>
    <xf numFmtId="174" fontId="58" fillId="0" borderId="4" xfId="0" applyNumberFormat="1" applyFont="1" applyFill="1" applyBorder="1" applyAlignment="1">
      <alignment horizontal="left" wrapText="1"/>
    </xf>
    <xf numFmtId="3" fontId="58" fillId="0" borderId="1" xfId="0" applyNumberFormat="1" applyFont="1" applyFill="1" applyBorder="1" applyAlignment="1">
      <alignment vertical="center"/>
    </xf>
    <xf numFmtId="3" fontId="58" fillId="0" borderId="2" xfId="0" applyNumberFormat="1" applyFont="1" applyFill="1" applyBorder="1" applyAlignment="1">
      <alignment vertical="center"/>
    </xf>
    <xf numFmtId="167" fontId="0" fillId="0" borderId="1" xfId="304" applyFont="1" applyFill="1" applyBorder="1" applyAlignment="1">
      <alignment horizontal="left"/>
    </xf>
    <xf numFmtId="3" fontId="58" fillId="0" borderId="1" xfId="0" applyNumberFormat="1" applyFont="1" applyFill="1" applyBorder="1" applyAlignment="1">
      <alignment vertical="center" wrapText="1"/>
    </xf>
    <xf numFmtId="3" fontId="58" fillId="0" borderId="2" xfId="0" applyNumberFormat="1" applyFont="1" applyFill="1" applyBorder="1" applyAlignment="1">
      <alignment vertical="center" wrapText="1"/>
    </xf>
    <xf numFmtId="0" fontId="78" fillId="0" borderId="29" xfId="0" applyFont="1" applyFill="1" applyBorder="1" applyAlignment="1">
      <alignment horizontal="center" vertical="center"/>
    </xf>
    <xf numFmtId="0" fontId="7" fillId="0" borderId="2" xfId="0" applyFont="1" applyFill="1" applyBorder="1" applyAlignment="1">
      <alignment horizontal="center" vertical="center"/>
    </xf>
    <xf numFmtId="1" fontId="58" fillId="0" borderId="1" xfId="0" applyNumberFormat="1" applyFont="1" applyFill="1" applyBorder="1" applyAlignment="1">
      <alignment horizontal="center" vertical="center" wrapText="1"/>
    </xf>
    <xf numFmtId="0" fontId="58" fillId="0" borderId="1" xfId="0" applyFont="1" applyFill="1" applyBorder="1" applyAlignment="1">
      <alignment vertical="center" wrapText="1"/>
    </xf>
    <xf numFmtId="0" fontId="58" fillId="0" borderId="4" xfId="0" applyFont="1" applyFill="1" applyBorder="1"/>
    <xf numFmtId="0" fontId="58" fillId="0" borderId="2" xfId="0" applyFont="1" applyFill="1" applyBorder="1" applyAlignment="1">
      <alignment horizontal="center"/>
    </xf>
    <xf numFmtId="3" fontId="58" fillId="0" borderId="27" xfId="0" applyNumberFormat="1" applyFont="1" applyFill="1" applyBorder="1" applyAlignment="1">
      <alignment horizontal="center" vertical="center" wrapText="1"/>
    </xf>
    <xf numFmtId="174" fontId="58" fillId="0" borderId="13" xfId="0" applyNumberFormat="1" applyFont="1" applyFill="1" applyBorder="1" applyAlignment="1">
      <alignment horizontal="center" vertical="center" wrapText="1"/>
    </xf>
    <xf numFmtId="9" fontId="58" fillId="0" borderId="1" xfId="0" applyNumberFormat="1" applyFont="1" applyFill="1" applyBorder="1" applyAlignment="1">
      <alignment horizontal="center" vertical="center"/>
    </xf>
    <xf numFmtId="165" fontId="58" fillId="0" borderId="2" xfId="0" applyNumberFormat="1" applyFont="1" applyFill="1" applyBorder="1" applyAlignment="1">
      <alignment vertical="center"/>
    </xf>
    <xf numFmtId="0" fontId="7" fillId="0" borderId="1" xfId="0" applyFont="1" applyFill="1" applyBorder="1" applyAlignment="1">
      <alignment horizontal="center" vertical="center"/>
    </xf>
    <xf numFmtId="0" fontId="58" fillId="0" borderId="27" xfId="0" applyFont="1" applyFill="1" applyBorder="1"/>
    <xf numFmtId="0" fontId="74" fillId="0" borderId="1" xfId="0" applyFont="1" applyFill="1" applyBorder="1" applyAlignment="1">
      <alignment horizontal="justify" vertical="center" wrapText="1"/>
    </xf>
    <xf numFmtId="172" fontId="58" fillId="0" borderId="4" xfId="0" applyNumberFormat="1" applyFont="1" applyFill="1" applyBorder="1" applyAlignment="1">
      <alignment horizontal="center" vertical="center"/>
    </xf>
    <xf numFmtId="172" fontId="58" fillId="0" borderId="3" xfId="0" applyNumberFormat="1" applyFont="1" applyFill="1" applyBorder="1" applyAlignment="1">
      <alignment horizontal="center" vertical="center"/>
    </xf>
    <xf numFmtId="0" fontId="44" fillId="0" borderId="1" xfId="0" applyFont="1" applyFill="1" applyBorder="1" applyAlignment="1">
      <alignment horizontal="center" vertical="center"/>
    </xf>
    <xf numFmtId="0" fontId="58" fillId="0" borderId="1" xfId="0" applyFont="1" applyFill="1" applyBorder="1" applyAlignment="1">
      <alignment horizontal="justify" vertical="center" wrapText="1"/>
    </xf>
    <xf numFmtId="0" fontId="58" fillId="0" borderId="29" xfId="0" applyFont="1" applyFill="1" applyBorder="1" applyAlignment="1">
      <alignment horizontal="center" vertical="center"/>
    </xf>
    <xf numFmtId="165" fontId="58" fillId="0" borderId="4" xfId="0" applyNumberFormat="1" applyFont="1" applyFill="1" applyBorder="1" applyAlignment="1">
      <alignment vertical="center"/>
    </xf>
    <xf numFmtId="165" fontId="58" fillId="0" borderId="29" xfId="0" applyNumberFormat="1" applyFont="1" applyFill="1" applyBorder="1" applyAlignment="1">
      <alignment vertical="center"/>
    </xf>
    <xf numFmtId="1" fontId="58" fillId="0" borderId="1" xfId="0" applyNumberFormat="1" applyFont="1" applyFill="1" applyBorder="1" applyAlignment="1">
      <alignment horizontal="center" vertical="center"/>
    </xf>
    <xf numFmtId="0" fontId="58" fillId="0" borderId="4" xfId="0" applyFont="1" applyFill="1" applyBorder="1" applyAlignment="1">
      <alignment horizontal="center"/>
    </xf>
    <xf numFmtId="0" fontId="58" fillId="0" borderId="27" xfId="0" applyFont="1" applyFill="1" applyBorder="1" applyAlignment="1">
      <alignment horizontal="center" vertical="center" wrapText="1"/>
    </xf>
    <xf numFmtId="0" fontId="58" fillId="0" borderId="11" xfId="0" applyFont="1" applyFill="1" applyBorder="1" applyAlignment="1">
      <alignment horizontal="center" vertical="center" wrapText="1"/>
    </xf>
    <xf numFmtId="0" fontId="58" fillId="0" borderId="2" xfId="0" applyFont="1" applyFill="1" applyBorder="1" applyAlignment="1">
      <alignment vertical="center" wrapText="1"/>
    </xf>
    <xf numFmtId="0" fontId="71" fillId="0" borderId="1" xfId="0" applyFont="1" applyFill="1" applyBorder="1" applyAlignment="1">
      <alignment vertical="center" wrapText="1"/>
    </xf>
    <xf numFmtId="164" fontId="74" fillId="0" borderId="1" xfId="0" applyNumberFormat="1" applyFont="1" applyFill="1" applyBorder="1" applyAlignment="1">
      <alignment horizontal="justify" vertical="center" wrapText="1"/>
    </xf>
    <xf numFmtId="172" fontId="42" fillId="0" borderId="1" xfId="0" applyNumberFormat="1" applyFont="1" applyFill="1" applyBorder="1" applyAlignment="1">
      <alignment horizontal="center" vertical="center"/>
    </xf>
    <xf numFmtId="0" fontId="58" fillId="0" borderId="4" xfId="0" applyFont="1" applyFill="1" applyBorder="1" applyAlignment="1">
      <alignment horizontal="center" vertical="center" wrapText="1"/>
    </xf>
    <xf numFmtId="164" fontId="74" fillId="0" borderId="2" xfId="0" applyNumberFormat="1" applyFont="1" applyFill="1" applyBorder="1" applyAlignment="1">
      <alignment horizontal="justify" vertical="center" wrapText="1"/>
    </xf>
    <xf numFmtId="167" fontId="64" fillId="0" borderId="1" xfId="304" applyFont="1" applyFill="1" applyBorder="1" applyAlignment="1">
      <alignment horizontal="right" wrapText="1"/>
    </xf>
    <xf numFmtId="0" fontId="72" fillId="0" borderId="1" xfId="0" applyFont="1" applyFill="1" applyBorder="1" applyAlignment="1">
      <alignment vertical="center" wrapText="1"/>
    </xf>
    <xf numFmtId="172" fontId="74" fillId="0" borderId="1" xfId="0" applyNumberFormat="1" applyFont="1" applyFill="1" applyBorder="1" applyAlignment="1">
      <alignment horizontal="justify" vertical="center" wrapText="1"/>
    </xf>
    <xf numFmtId="3" fontId="74" fillId="0" borderId="1" xfId="0" applyNumberFormat="1" applyFont="1" applyFill="1" applyBorder="1" applyAlignment="1">
      <alignment horizontal="center" vertical="center" wrapText="1"/>
    </xf>
    <xf numFmtId="3" fontId="74" fillId="0" borderId="11" xfId="0" applyNumberFormat="1" applyFont="1" applyFill="1" applyBorder="1" applyAlignment="1">
      <alignment horizontal="center" vertical="center" wrapText="1"/>
    </xf>
    <xf numFmtId="0" fontId="72" fillId="0" borderId="1" xfId="0" applyFont="1" applyFill="1" applyBorder="1" applyAlignment="1">
      <alignment horizontal="justify" vertical="center" wrapText="1"/>
    </xf>
    <xf numFmtId="174" fontId="58" fillId="0" borderId="4" xfId="0" applyNumberFormat="1" applyFont="1" applyFill="1" applyBorder="1" applyAlignment="1">
      <alignment horizontal="center" vertical="center" wrapText="1"/>
    </xf>
    <xf numFmtId="3" fontId="74" fillId="0" borderId="2" xfId="0" applyNumberFormat="1" applyFont="1" applyFill="1" applyBorder="1" applyAlignment="1">
      <alignment horizontal="center" vertical="center" wrapText="1"/>
    </xf>
    <xf numFmtId="3" fontId="74" fillId="0" borderId="1" xfId="0" applyNumberFormat="1" applyFont="1" applyFill="1" applyBorder="1" applyAlignment="1">
      <alignment horizontal="justify" vertical="center" wrapText="1"/>
    </xf>
    <xf numFmtId="3" fontId="74" fillId="0" borderId="2" xfId="0" applyNumberFormat="1" applyFont="1" applyFill="1" applyBorder="1" applyAlignment="1">
      <alignment horizontal="justify" vertical="center" wrapText="1"/>
    </xf>
    <xf numFmtId="0" fontId="58" fillId="0" borderId="13" xfId="0" applyFont="1" applyFill="1" applyBorder="1" applyAlignment="1">
      <alignment vertical="center" wrapText="1"/>
    </xf>
    <xf numFmtId="0" fontId="74" fillId="0" borderId="2" xfId="0" applyFont="1" applyFill="1" applyBorder="1" applyAlignment="1">
      <alignment horizontal="justify" vertical="center" wrapText="1"/>
    </xf>
    <xf numFmtId="172" fontId="74" fillId="0" borderId="1" xfId="0" applyNumberFormat="1" applyFont="1" applyFill="1" applyBorder="1" applyAlignment="1">
      <alignment vertical="center" wrapText="1"/>
    </xf>
    <xf numFmtId="0" fontId="74" fillId="0" borderId="1" xfId="0" applyFont="1" applyFill="1" applyBorder="1" applyAlignment="1">
      <alignment vertical="center" wrapText="1"/>
    </xf>
    <xf numFmtId="0" fontId="74" fillId="0" borderId="0" xfId="0" applyFont="1" applyFill="1" applyAlignment="1">
      <alignment vertical="center" wrapText="1"/>
    </xf>
    <xf numFmtId="0" fontId="74" fillId="0" borderId="2" xfId="0" applyFont="1" applyFill="1" applyBorder="1" applyAlignment="1">
      <alignment vertical="center" wrapText="1"/>
    </xf>
    <xf numFmtId="0" fontId="58" fillId="0" borderId="13" xfId="0" applyFont="1" applyFill="1" applyBorder="1" applyAlignment="1">
      <alignment horizontal="left" vertical="center" wrapText="1"/>
    </xf>
    <xf numFmtId="0" fontId="58" fillId="0" borderId="1"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0" xfId="0" applyFont="1" applyFill="1" applyAlignment="1">
      <alignment horizontal="center" vertical="center" wrapText="1"/>
    </xf>
    <xf numFmtId="1" fontId="58" fillId="0" borderId="27" xfId="0" applyNumberFormat="1" applyFont="1" applyFill="1" applyBorder="1" applyAlignment="1">
      <alignment vertical="center"/>
    </xf>
    <xf numFmtId="0" fontId="58" fillId="0" borderId="2" xfId="0" applyFont="1" applyFill="1" applyBorder="1" applyAlignment="1">
      <alignment horizontal="left" vertical="center" wrapText="1"/>
    </xf>
    <xf numFmtId="0" fontId="7" fillId="0" borderId="0" xfId="0" applyFont="1" applyFill="1"/>
    <xf numFmtId="1" fontId="58" fillId="0" borderId="29" xfId="0" applyNumberFormat="1" applyFont="1" applyFill="1" applyBorder="1" applyAlignment="1">
      <alignment horizontal="center" vertical="center"/>
    </xf>
    <xf numFmtId="0" fontId="58" fillId="0" borderId="2" xfId="0" applyFont="1" applyFill="1" applyBorder="1" applyAlignment="1">
      <alignment horizontal="center" vertical="center" wrapText="1"/>
    </xf>
    <xf numFmtId="0" fontId="58" fillId="0" borderId="27" xfId="0" applyFont="1" applyFill="1" applyBorder="1" applyAlignment="1">
      <alignment horizontal="center" vertical="center"/>
    </xf>
    <xf numFmtId="0" fontId="58" fillId="0" borderId="2" xfId="0" applyFont="1" applyFill="1" applyBorder="1" applyAlignment="1">
      <alignment wrapText="1"/>
    </xf>
    <xf numFmtId="0" fontId="58" fillId="0" borderId="1" xfId="0" applyFont="1" applyFill="1" applyBorder="1" applyAlignment="1">
      <alignment wrapText="1"/>
    </xf>
    <xf numFmtId="0" fontId="58" fillId="0" borderId="28" xfId="0" applyFont="1" applyFill="1" applyBorder="1" applyAlignment="1">
      <alignment horizontal="center" vertical="center"/>
    </xf>
    <xf numFmtId="0" fontId="58" fillId="0" borderId="27" xfId="0" applyFont="1" applyFill="1" applyBorder="1" applyAlignment="1">
      <alignment horizontal="center"/>
    </xf>
    <xf numFmtId="0" fontId="65" fillId="0" borderId="1" xfId="0" applyFont="1" applyFill="1" applyBorder="1" applyAlignment="1">
      <alignment horizontal="center" vertical="center" wrapText="1"/>
    </xf>
    <xf numFmtId="167" fontId="58" fillId="0" borderId="1" xfId="0" applyNumberFormat="1" applyFont="1" applyFill="1" applyBorder="1" applyAlignment="1">
      <alignment vertical="center"/>
    </xf>
    <xf numFmtId="167" fontId="56" fillId="0" borderId="1" xfId="0" applyNumberFormat="1" applyFont="1" applyFill="1" applyBorder="1" applyAlignment="1">
      <alignment vertical="center"/>
    </xf>
    <xf numFmtId="10" fontId="56" fillId="0" borderId="1" xfId="303" applyNumberFormat="1" applyFont="1" applyFill="1" applyBorder="1" applyAlignment="1">
      <alignment vertical="center"/>
    </xf>
    <xf numFmtId="0" fontId="65" fillId="0" borderId="0" xfId="0" applyFont="1" applyFill="1" applyAlignment="1">
      <alignment horizontal="center" vertical="center"/>
    </xf>
    <xf numFmtId="10" fontId="65" fillId="0" borderId="0" xfId="0" applyNumberFormat="1" applyFont="1" applyFill="1" applyAlignment="1">
      <alignment vertical="center"/>
    </xf>
    <xf numFmtId="167" fontId="58" fillId="0" borderId="0" xfId="0" applyNumberFormat="1" applyFont="1" applyFill="1"/>
    <xf numFmtId="0" fontId="59" fillId="0" borderId="29" xfId="0" applyFont="1" applyFill="1" applyBorder="1" applyAlignment="1">
      <alignment horizontal="center"/>
    </xf>
    <xf numFmtId="1" fontId="56" fillId="0" borderId="63" xfId="0" applyNumberFormat="1" applyFont="1" applyFill="1" applyBorder="1" applyAlignment="1">
      <alignment horizontal="center" wrapText="1"/>
    </xf>
    <xf numFmtId="1" fontId="56" fillId="0" borderId="0" xfId="0" applyNumberFormat="1" applyFont="1" applyFill="1" applyAlignment="1">
      <alignment horizontal="center" wrapText="1"/>
    </xf>
    <xf numFmtId="0" fontId="7" fillId="46" borderId="28" xfId="0" applyFont="1" applyFill="1" applyBorder="1" applyAlignment="1">
      <alignment horizontal="center" vertical="center" wrapText="1"/>
    </xf>
    <xf numFmtId="0" fontId="78" fillId="46" borderId="16" xfId="0" applyFont="1" applyFill="1" applyBorder="1" applyAlignment="1">
      <alignment horizontal="center" vertical="center"/>
    </xf>
    <xf numFmtId="0" fontId="7" fillId="46" borderId="1" xfId="0" applyFont="1" applyFill="1" applyBorder="1" applyAlignment="1">
      <alignment horizontal="center" vertical="center" wrapText="1"/>
    </xf>
    <xf numFmtId="0" fontId="75" fillId="46" borderId="15" xfId="0" applyFont="1" applyFill="1" applyBorder="1" applyAlignment="1">
      <alignment horizontal="center" vertical="center" wrapText="1"/>
    </xf>
    <xf numFmtId="0" fontId="44" fillId="46" borderId="29" xfId="0" applyFont="1" applyFill="1" applyBorder="1" applyAlignment="1">
      <alignment vertical="center" wrapText="1"/>
    </xf>
    <xf numFmtId="10" fontId="75" fillId="46" borderId="15" xfId="0" applyNumberFormat="1" applyFont="1" applyFill="1" applyBorder="1" applyAlignment="1">
      <alignment horizontal="center" vertical="center" wrapText="1"/>
    </xf>
    <xf numFmtId="14" fontId="59" fillId="46" borderId="4" xfId="0" applyNumberFormat="1" applyFont="1" applyFill="1" applyBorder="1" applyAlignment="1">
      <alignment horizontal="center" vertical="center"/>
    </xf>
    <xf numFmtId="14" fontId="59" fillId="46" borderId="1" xfId="0" applyNumberFormat="1" applyFont="1" applyFill="1" applyBorder="1" applyAlignment="1">
      <alignment horizontal="center" vertical="center"/>
    </xf>
    <xf numFmtId="0" fontId="59" fillId="46" borderId="1" xfId="0" applyFont="1" applyFill="1" applyBorder="1" applyAlignment="1">
      <alignment horizontal="center" vertical="center"/>
    </xf>
    <xf numFmtId="0" fontId="59" fillId="46" borderId="28" xfId="0" applyFont="1" applyFill="1" applyBorder="1" applyAlignment="1">
      <alignment horizontal="center" vertical="center" wrapText="1"/>
    </xf>
    <xf numFmtId="0" fontId="59" fillId="46" borderId="27" xfId="0" applyFont="1" applyFill="1" applyBorder="1" applyAlignment="1">
      <alignment horizontal="center" vertical="center"/>
    </xf>
    <xf numFmtId="4" fontId="59" fillId="46" borderId="27" xfId="0" applyNumberFormat="1" applyFont="1" applyFill="1" applyBorder="1" applyAlignment="1">
      <alignment horizontal="center" vertical="center"/>
    </xf>
    <xf numFmtId="14" fontId="59" fillId="46" borderId="27" xfId="0" applyNumberFormat="1" applyFont="1" applyFill="1" applyBorder="1" applyAlignment="1">
      <alignment horizontal="center" vertical="center"/>
    </xf>
    <xf numFmtId="167" fontId="59" fillId="46" borderId="1" xfId="0" applyNumberFormat="1" applyFont="1" applyFill="1" applyBorder="1" applyAlignment="1">
      <alignment horizontal="center" vertical="center"/>
    </xf>
    <xf numFmtId="10" fontId="59" fillId="46" borderId="1" xfId="303" applyNumberFormat="1" applyFont="1" applyFill="1" applyBorder="1" applyAlignment="1">
      <alignment horizontal="center" vertical="center" wrapText="1"/>
    </xf>
    <xf numFmtId="10" fontId="59" fillId="46" borderId="1" xfId="303" applyNumberFormat="1" applyFont="1" applyFill="1" applyBorder="1" applyAlignment="1">
      <alignment horizontal="center" vertical="center"/>
    </xf>
    <xf numFmtId="10" fontId="59" fillId="46" borderId="2" xfId="303" applyNumberFormat="1" applyFont="1" applyFill="1" applyBorder="1" applyAlignment="1">
      <alignment horizontal="center" vertical="center"/>
    </xf>
    <xf numFmtId="9" fontId="59" fillId="46" borderId="1" xfId="0" applyNumberFormat="1" applyFont="1" applyFill="1" applyBorder="1"/>
    <xf numFmtId="9" fontId="59" fillId="46" borderId="1" xfId="0" applyNumberFormat="1" applyFont="1" applyFill="1" applyBorder="1" applyAlignment="1">
      <alignment horizontal="center"/>
    </xf>
    <xf numFmtId="0" fontId="59" fillId="46" borderId="1" xfId="0" applyFont="1" applyFill="1" applyBorder="1" applyAlignment="1">
      <alignment horizontal="center"/>
    </xf>
    <xf numFmtId="0" fontId="59" fillId="46" borderId="0" xfId="0" applyFont="1" applyFill="1" applyAlignment="1">
      <alignment horizontal="center"/>
    </xf>
    <xf numFmtId="0" fontId="59" fillId="46" borderId="0" xfId="0" applyFont="1" applyFill="1"/>
    <xf numFmtId="0" fontId="7" fillId="46" borderId="29" xfId="0" applyFont="1" applyFill="1" applyBorder="1" applyAlignment="1">
      <alignment horizontal="center" vertical="center" wrapText="1"/>
    </xf>
    <xf numFmtId="0" fontId="78" fillId="46" borderId="13" xfId="0" applyFont="1" applyFill="1" applyBorder="1" applyAlignment="1">
      <alignment horizontal="center" vertical="center"/>
    </xf>
    <xf numFmtId="0" fontId="7" fillId="46" borderId="27" xfId="0" applyFont="1" applyFill="1" applyBorder="1" applyAlignment="1">
      <alignment vertical="center" wrapText="1"/>
    </xf>
    <xf numFmtId="0" fontId="75" fillId="46" borderId="1" xfId="0" applyFont="1" applyFill="1" applyBorder="1" applyAlignment="1">
      <alignment horizontal="center" vertical="center" wrapText="1"/>
    </xf>
    <xf numFmtId="9" fontId="75" fillId="46" borderId="1" xfId="0" applyNumberFormat="1" applyFont="1" applyFill="1" applyBorder="1" applyAlignment="1">
      <alignment horizontal="center" vertical="center" wrapText="1"/>
    </xf>
    <xf numFmtId="14" fontId="59" fillId="46" borderId="0" xfId="0" applyNumberFormat="1" applyFont="1" applyFill="1" applyAlignment="1">
      <alignment horizontal="center" vertical="center"/>
    </xf>
    <xf numFmtId="0" fontId="59" fillId="46" borderId="0" xfId="0" applyFont="1" applyFill="1" applyAlignment="1">
      <alignment horizontal="center" vertical="center"/>
    </xf>
    <xf numFmtId="3" fontId="59" fillId="46" borderId="29" xfId="0" applyNumberFormat="1" applyFont="1" applyFill="1" applyBorder="1" applyAlignment="1">
      <alignment horizontal="center" vertical="center"/>
    </xf>
    <xf numFmtId="0" fontId="59" fillId="46" borderId="29" xfId="0" applyFont="1" applyFill="1" applyBorder="1" applyAlignment="1">
      <alignment horizontal="center" vertical="center" wrapText="1"/>
    </xf>
    <xf numFmtId="0" fontId="59" fillId="46" borderId="13" xfId="0" applyFont="1" applyFill="1" applyBorder="1" applyAlignment="1">
      <alignment horizontal="center" vertical="center" wrapText="1"/>
    </xf>
    <xf numFmtId="0" fontId="59" fillId="46" borderId="29" xfId="0" applyFont="1" applyFill="1" applyBorder="1" applyAlignment="1">
      <alignment horizontal="center" vertical="center"/>
    </xf>
    <xf numFmtId="4" fontId="59" fillId="46" borderId="29" xfId="0" applyNumberFormat="1" applyFont="1" applyFill="1" applyBorder="1" applyAlignment="1">
      <alignment horizontal="center" vertical="center"/>
    </xf>
    <xf numFmtId="14" fontId="59" fillId="46" borderId="29" xfId="0" applyNumberFormat="1" applyFont="1" applyFill="1" applyBorder="1" applyAlignment="1">
      <alignment horizontal="center" vertical="center"/>
    </xf>
    <xf numFmtId="167" fontId="57" fillId="46" borderId="29" xfId="0" applyNumberFormat="1" applyFont="1" applyFill="1" applyBorder="1" applyAlignment="1">
      <alignment horizontal="center" vertical="center"/>
    </xf>
    <xf numFmtId="10" fontId="57" fillId="46" borderId="29" xfId="303" applyNumberFormat="1" applyFont="1" applyFill="1" applyBorder="1" applyAlignment="1">
      <alignment horizontal="center" vertical="center"/>
    </xf>
    <xf numFmtId="10" fontId="57" fillId="46" borderId="13" xfId="303" applyNumberFormat="1" applyFont="1" applyFill="1" applyBorder="1" applyAlignment="1">
      <alignment horizontal="center" vertical="center"/>
    </xf>
    <xf numFmtId="0" fontId="59" fillId="46" borderId="1" xfId="0" applyFont="1" applyFill="1" applyBorder="1"/>
    <xf numFmtId="0" fontId="43" fillId="46" borderId="1" xfId="0" applyFont="1" applyFill="1" applyBorder="1" applyAlignment="1">
      <alignment horizontal="center" vertical="center" wrapText="1"/>
    </xf>
    <xf numFmtId="0" fontId="57" fillId="46" borderId="15" xfId="0" applyFont="1" applyFill="1" applyBorder="1" applyAlignment="1">
      <alignment horizontal="center" vertical="center" wrapText="1"/>
    </xf>
    <xf numFmtId="9" fontId="57" fillId="46" borderId="15" xfId="0" applyNumberFormat="1" applyFont="1" applyFill="1" applyBorder="1" applyAlignment="1">
      <alignment horizontal="center" vertical="center" wrapText="1"/>
    </xf>
    <xf numFmtId="0" fontId="59" fillId="46" borderId="2" xfId="0" applyFont="1" applyFill="1" applyBorder="1" applyAlignment="1">
      <alignment horizontal="center" vertical="center"/>
    </xf>
    <xf numFmtId="4" fontId="59" fillId="46" borderId="1" xfId="0" applyNumberFormat="1" applyFont="1" applyFill="1" applyBorder="1" applyAlignment="1">
      <alignment horizontal="center" vertical="center"/>
    </xf>
    <xf numFmtId="174" fontId="57" fillId="46" borderId="1" xfId="0" applyNumberFormat="1" applyFont="1" applyFill="1" applyBorder="1" applyAlignment="1">
      <alignment horizontal="center" vertical="center"/>
    </xf>
    <xf numFmtId="10" fontId="57" fillId="46" borderId="1" xfId="303" applyNumberFormat="1" applyFont="1" applyFill="1" applyBorder="1" applyAlignment="1">
      <alignment horizontal="center" vertical="center"/>
    </xf>
    <xf numFmtId="10" fontId="57" fillId="46" borderId="2" xfId="303" applyNumberFormat="1" applyFont="1" applyFill="1" applyBorder="1" applyAlignment="1">
      <alignment horizontal="center" vertical="center"/>
    </xf>
    <xf numFmtId="9" fontId="58" fillId="46" borderId="1" xfId="303" applyFont="1" applyFill="1" applyBorder="1"/>
    <xf numFmtId="0" fontId="78" fillId="46" borderId="29" xfId="0" applyFont="1" applyFill="1" applyBorder="1" applyAlignment="1">
      <alignment horizontal="center" vertical="center"/>
    </xf>
    <xf numFmtId="0" fontId="7" fillId="46" borderId="13" xfId="0" applyFont="1" applyFill="1" applyBorder="1" applyAlignment="1">
      <alignment horizontal="center" vertical="center" wrapText="1"/>
    </xf>
    <xf numFmtId="0" fontId="7" fillId="46" borderId="29" xfId="0" applyFont="1" applyFill="1" applyBorder="1" applyAlignment="1">
      <alignment horizontal="center" vertical="center"/>
    </xf>
    <xf numFmtId="0" fontId="7" fillId="46" borderId="2" xfId="0" applyFont="1" applyFill="1" applyBorder="1" applyAlignment="1">
      <alignment horizontal="center" vertical="center" wrapText="1"/>
    </xf>
    <xf numFmtId="3" fontId="59" fillId="46" borderId="1" xfId="0" applyNumberFormat="1" applyFont="1" applyFill="1" applyBorder="1" applyAlignment="1">
      <alignment horizontal="center" vertical="center"/>
    </xf>
    <xf numFmtId="0" fontId="59" fillId="46" borderId="2" xfId="0" applyFont="1" applyFill="1" applyBorder="1" applyAlignment="1">
      <alignment horizontal="center"/>
    </xf>
    <xf numFmtId="165" fontId="57" fillId="46" borderId="1" xfId="0" applyNumberFormat="1" applyFont="1" applyFill="1" applyBorder="1" applyAlignment="1">
      <alignment horizontal="center" vertical="center"/>
    </xf>
    <xf numFmtId="0" fontId="7" fillId="46" borderId="0" xfId="0" applyFont="1" applyFill="1" applyAlignment="1">
      <alignment horizontal="center" vertical="center" wrapText="1"/>
    </xf>
    <xf numFmtId="165" fontId="57" fillId="46" borderId="29" xfId="0" applyNumberFormat="1" applyFont="1" applyFill="1" applyBorder="1" applyAlignment="1">
      <alignment horizontal="center" vertical="center"/>
    </xf>
    <xf numFmtId="0" fontId="7" fillId="46" borderId="0" xfId="0" applyFont="1" applyFill="1" applyAlignment="1">
      <alignment horizontal="center"/>
    </xf>
    <xf numFmtId="0" fontId="59" fillId="46" borderId="4" xfId="0" applyFont="1" applyFill="1" applyBorder="1" applyAlignment="1">
      <alignment horizontal="center" vertical="center"/>
    </xf>
    <xf numFmtId="172" fontId="57" fillId="46" borderId="29" xfId="0" applyNumberFormat="1" applyFont="1" applyFill="1" applyBorder="1" applyAlignment="1">
      <alignment horizontal="center" vertical="center"/>
    </xf>
    <xf numFmtId="167" fontId="59" fillId="46" borderId="29" xfId="0" applyNumberFormat="1" applyFont="1" applyFill="1" applyBorder="1" applyAlignment="1">
      <alignment horizontal="center" vertical="center"/>
    </xf>
    <xf numFmtId="10" fontId="59" fillId="46" borderId="29" xfId="303" applyNumberFormat="1" applyFont="1" applyFill="1" applyBorder="1" applyAlignment="1">
      <alignment horizontal="center" vertical="center"/>
    </xf>
    <xf numFmtId="9" fontId="59" fillId="46" borderId="13" xfId="0" applyNumberFormat="1" applyFont="1" applyFill="1" applyBorder="1" applyAlignment="1">
      <alignment horizontal="center" vertical="center"/>
    </xf>
    <xf numFmtId="0" fontId="7" fillId="46" borderId="1" xfId="0" applyFont="1" applyFill="1" applyBorder="1"/>
    <xf numFmtId="0" fontId="57" fillId="46" borderId="1" xfId="0" applyFont="1" applyFill="1" applyBorder="1" applyAlignment="1">
      <alignment horizontal="center" vertical="center" wrapText="1"/>
    </xf>
    <xf numFmtId="167" fontId="59" fillId="46" borderId="1" xfId="0" applyNumberFormat="1" applyFont="1" applyFill="1" applyBorder="1"/>
    <xf numFmtId="0" fontId="59" fillId="46" borderId="2" xfId="0" applyFont="1" applyFill="1" applyBorder="1"/>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59" fillId="0" borderId="1" xfId="0" applyFont="1" applyBorder="1" applyAlignment="1">
      <alignment horizontal="center" vertical="center"/>
    </xf>
    <xf numFmtId="0" fontId="57" fillId="0" borderId="1" xfId="0" applyFont="1" applyBorder="1" applyAlignment="1">
      <alignment horizontal="center"/>
    </xf>
    <xf numFmtId="0" fontId="57" fillId="0" borderId="1" xfId="0" applyFont="1" applyBorder="1" applyAlignment="1">
      <alignment horizontal="center" vertical="center"/>
    </xf>
    <xf numFmtId="0" fontId="58" fillId="0" borderId="1"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29"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7" fillId="0" borderId="27" xfId="0" applyFont="1" applyBorder="1" applyAlignment="1">
      <alignment horizontal="center" vertical="center"/>
    </xf>
    <xf numFmtId="0" fontId="57"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20" fillId="0" borderId="13" xfId="0" applyFont="1" applyBorder="1" applyAlignment="1">
      <alignment horizontal="center"/>
    </xf>
    <xf numFmtId="0" fontId="20" fillId="0" borderId="15" xfId="0" applyFont="1" applyBorder="1" applyAlignment="1">
      <alignment horizont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5" fillId="40" borderId="1" xfId="0" applyFont="1" applyFill="1" applyBorder="1" applyAlignment="1">
      <alignment horizontal="center" vertical="center"/>
    </xf>
    <xf numFmtId="0" fontId="5" fillId="41" borderId="1" xfId="0" applyFont="1" applyFill="1" applyBorder="1" applyAlignment="1">
      <alignment horizontal="center" vertical="center"/>
    </xf>
    <xf numFmtId="0" fontId="5" fillId="42" borderId="1" xfId="0" applyFont="1" applyFill="1" applyBorder="1" applyAlignment="1">
      <alignment horizontal="center" vertical="center"/>
    </xf>
    <xf numFmtId="0" fontId="5" fillId="43" borderId="13" xfId="0" applyFont="1" applyFill="1" applyBorder="1" applyAlignment="1">
      <alignment horizontal="center" vertical="center"/>
    </xf>
    <xf numFmtId="0" fontId="5" fillId="43" borderId="1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9"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0" borderId="16" xfId="0" applyFont="1" applyBorder="1" applyAlignment="1">
      <alignment horizontal="center" vertical="center"/>
    </xf>
    <xf numFmtId="0" fontId="49" fillId="0" borderId="1" xfId="0" applyFont="1" applyBorder="1" applyAlignment="1">
      <alignment horizontal="left"/>
    </xf>
    <xf numFmtId="9" fontId="43" fillId="0" borderId="27" xfId="0" applyNumberFormat="1"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7" xfId="0" applyFont="1" applyBorder="1" applyAlignment="1">
      <alignment horizontal="center" vertical="center"/>
    </xf>
    <xf numFmtId="0" fontId="49" fillId="0" borderId="29" xfId="0" applyFont="1" applyBorder="1" applyAlignment="1">
      <alignment horizontal="center" vertical="center"/>
    </xf>
    <xf numFmtId="0" fontId="51" fillId="39" borderId="27" xfId="0" applyFont="1" applyFill="1" applyBorder="1" applyAlignment="1">
      <alignment vertical="center" wrapText="1"/>
    </xf>
    <xf numFmtId="0" fontId="51" fillId="39" borderId="51" xfId="0" applyFont="1" applyFill="1" applyBorder="1" applyAlignment="1">
      <alignment vertical="center" wrapText="1"/>
    </xf>
    <xf numFmtId="0" fontId="51" fillId="39" borderId="29" xfId="0" applyFont="1" applyFill="1" applyBorder="1" applyAlignment="1">
      <alignment vertical="center" wrapText="1"/>
    </xf>
    <xf numFmtId="0" fontId="51" fillId="39" borderId="47" xfId="0" applyFont="1" applyFill="1" applyBorder="1" applyAlignment="1">
      <alignment vertical="center" wrapText="1"/>
    </xf>
    <xf numFmtId="0" fontId="51" fillId="39" borderId="49" xfId="0" applyFont="1" applyFill="1" applyBorder="1" applyAlignment="1">
      <alignment vertical="center" wrapText="1"/>
    </xf>
    <xf numFmtId="0" fontId="49" fillId="0" borderId="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28" xfId="0" applyFont="1" applyBorder="1" applyAlignment="1">
      <alignment horizontal="center" vertical="center"/>
    </xf>
    <xf numFmtId="0" fontId="49" fillId="0" borderId="59"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61" xfId="0" applyFont="1" applyBorder="1" applyAlignment="1">
      <alignment horizontal="center"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49" fillId="0" borderId="32"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37"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60" xfId="0" applyFont="1" applyBorder="1" applyAlignment="1">
      <alignment horizontal="center" vertical="center"/>
    </xf>
    <xf numFmtId="0" fontId="49" fillId="0" borderId="39" xfId="0" applyFont="1" applyBorder="1" applyAlignment="1">
      <alignment horizontal="center" vertical="center"/>
    </xf>
    <xf numFmtId="0" fontId="49" fillId="0" borderId="62" xfId="0" applyFont="1" applyBorder="1" applyAlignment="1">
      <alignment horizontal="center" vertical="center"/>
    </xf>
    <xf numFmtId="0" fontId="49" fillId="39" borderId="27" xfId="0" applyFont="1" applyFill="1" applyBorder="1" applyAlignment="1">
      <alignment horizontal="center" vertical="center" wrapText="1"/>
    </xf>
    <xf numFmtId="0" fontId="49" fillId="39" borderId="28" xfId="0" applyFont="1" applyFill="1" applyBorder="1" applyAlignment="1">
      <alignment horizontal="center" vertical="center" wrapText="1"/>
    </xf>
    <xf numFmtId="0" fontId="49" fillId="39" borderId="29" xfId="0" applyFont="1" applyFill="1" applyBorder="1" applyAlignment="1">
      <alignment horizontal="center" vertical="center" wrapText="1"/>
    </xf>
    <xf numFmtId="0" fontId="51" fillId="39" borderId="28" xfId="0" applyFont="1" applyFill="1" applyBorder="1" applyAlignment="1">
      <alignment vertical="center" wrapText="1"/>
    </xf>
    <xf numFmtId="0" fontId="49" fillId="0" borderId="17" xfId="0" applyFont="1" applyBorder="1" applyAlignment="1">
      <alignment horizontal="center" vertical="center" wrapText="1"/>
    </xf>
    <xf numFmtId="0" fontId="51" fillId="39" borderId="55" xfId="0" applyFont="1" applyFill="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9" xfId="0" applyFont="1" applyFill="1" applyBorder="1" applyAlignment="1">
      <alignment horizontal="center" vertical="center" wrapText="1"/>
    </xf>
    <xf numFmtId="0" fontId="49" fillId="0" borderId="11"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50" fillId="39" borderId="11" xfId="0" applyFont="1" applyFill="1" applyBorder="1" applyAlignment="1">
      <alignment horizontal="center" vertical="center" wrapText="1"/>
    </xf>
    <xf numFmtId="0" fontId="50" fillId="39" borderId="16" xfId="0" applyFont="1" applyFill="1" applyBorder="1" applyAlignment="1">
      <alignment horizontal="center" vertical="center" wrapText="1"/>
    </xf>
    <xf numFmtId="0" fontId="50" fillId="39" borderId="13" xfId="0" applyFont="1" applyFill="1" applyBorder="1" applyAlignment="1">
      <alignment horizontal="center" vertical="center" wrapText="1"/>
    </xf>
    <xf numFmtId="0" fontId="51" fillId="39" borderId="27" xfId="0" applyFont="1" applyFill="1" applyBorder="1" applyAlignment="1">
      <alignment horizontal="center" vertical="center" wrapText="1"/>
    </xf>
    <xf numFmtId="0" fontId="51" fillId="39" borderId="51" xfId="0" applyFont="1" applyFill="1" applyBorder="1" applyAlignment="1">
      <alignment horizontal="center" vertical="center" wrapText="1"/>
    </xf>
    <xf numFmtId="0" fontId="51" fillId="39" borderId="56" xfId="0" applyFont="1" applyFill="1" applyBorder="1" applyAlignment="1">
      <alignment horizontal="center" vertical="center" wrapText="1"/>
    </xf>
    <xf numFmtId="0" fontId="51" fillId="39" borderId="57" xfId="0" applyFont="1" applyFill="1" applyBorder="1" applyAlignment="1">
      <alignment horizontal="center" vertical="center" wrapText="1"/>
    </xf>
    <xf numFmtId="0" fontId="51" fillId="39" borderId="58" xfId="0" applyFont="1" applyFill="1" applyBorder="1" applyAlignment="1">
      <alignment horizontal="center" vertical="center" wrapText="1"/>
    </xf>
    <xf numFmtId="0" fontId="49" fillId="0" borderId="32"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52" fillId="0" borderId="52" xfId="0" applyFont="1" applyBorder="1" applyAlignment="1">
      <alignment horizontal="center"/>
    </xf>
    <xf numFmtId="0" fontId="52" fillId="0" borderId="53" xfId="0" applyFont="1" applyBorder="1" applyAlignment="1">
      <alignment horizontal="center"/>
    </xf>
    <xf numFmtId="0" fontId="52" fillId="0" borderId="54" xfId="0" applyFont="1" applyBorder="1" applyAlignment="1">
      <alignment horizontal="center"/>
    </xf>
    <xf numFmtId="0" fontId="51" fillId="39" borderId="52" xfId="0" applyFont="1" applyFill="1" applyBorder="1" applyAlignment="1">
      <alignment vertical="center" wrapText="1"/>
    </xf>
    <xf numFmtId="0" fontId="51" fillId="39" borderId="53" xfId="0" applyFont="1" applyFill="1" applyBorder="1" applyAlignment="1">
      <alignment vertical="center" wrapText="1"/>
    </xf>
    <xf numFmtId="0" fontId="51" fillId="39" borderId="61" xfId="0" applyFont="1" applyFill="1" applyBorder="1" applyAlignment="1">
      <alignment vertical="center" wrapText="1"/>
    </xf>
    <xf numFmtId="0" fontId="49" fillId="0" borderId="55" xfId="0" applyFont="1" applyBorder="1" applyAlignment="1">
      <alignment horizontal="center" vertical="center" wrapText="1"/>
    </xf>
    <xf numFmtId="0" fontId="51" fillId="39" borderId="59" xfId="0" applyFont="1" applyFill="1" applyBorder="1" applyAlignment="1">
      <alignment vertical="center" wrapTex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41" xfId="0" applyFont="1" applyBorder="1" applyAlignment="1">
      <alignment horizontal="center" vertical="center"/>
    </xf>
    <xf numFmtId="0" fontId="49" fillId="0" borderId="60"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51" fillId="39" borderId="35" xfId="0" applyFont="1" applyFill="1" applyBorder="1" applyAlignment="1">
      <alignment horizontal="center" vertical="center" wrapText="1"/>
    </xf>
    <xf numFmtId="0" fontId="51" fillId="39" borderId="33" xfId="0" applyFont="1" applyFill="1" applyBorder="1" applyAlignment="1">
      <alignment horizontal="center" vertical="center" wrapText="1"/>
    </xf>
    <xf numFmtId="0" fontId="51" fillId="39" borderId="36" xfId="0" applyFont="1" applyFill="1" applyBorder="1" applyAlignment="1">
      <alignment horizontal="center" vertical="center" wrapText="1"/>
    </xf>
    <xf numFmtId="0" fontId="51" fillId="39" borderId="54" xfId="0" applyFont="1" applyFill="1" applyBorder="1" applyAlignment="1">
      <alignment vertical="center" wrapText="1"/>
    </xf>
    <xf numFmtId="0" fontId="51" fillId="39" borderId="55" xfId="0" applyFont="1" applyFill="1" applyBorder="1" applyAlignment="1">
      <alignment vertical="center" wrapText="1"/>
    </xf>
    <xf numFmtId="0" fontId="49" fillId="39" borderId="59" xfId="0" applyFont="1" applyFill="1" applyBorder="1" applyAlignment="1">
      <alignment horizontal="center" vertical="center" wrapText="1"/>
    </xf>
    <xf numFmtId="0" fontId="49" fillId="39" borderId="53" xfId="0" applyFont="1" applyFill="1" applyBorder="1" applyAlignment="1">
      <alignment horizontal="center" vertical="center" wrapText="1"/>
    </xf>
    <xf numFmtId="0" fontId="49" fillId="39" borderId="61" xfId="0" applyFont="1" applyFill="1" applyBorder="1" applyAlignment="1">
      <alignment horizontal="center" vertical="center" wrapText="1"/>
    </xf>
    <xf numFmtId="0" fontId="51" fillId="39" borderId="60" xfId="0" applyFont="1" applyFill="1" applyBorder="1" applyAlignment="1">
      <alignment vertical="center" wrapText="1"/>
    </xf>
    <xf numFmtId="0" fontId="51" fillId="39" borderId="39" xfId="0" applyFont="1" applyFill="1" applyBorder="1" applyAlignment="1">
      <alignment vertical="center" wrapText="1"/>
    </xf>
    <xf numFmtId="0" fontId="52" fillId="0" borderId="42" xfId="0" applyFont="1" applyBorder="1" applyAlignment="1">
      <alignment horizontal="left" vertical="center" wrapText="1"/>
    </xf>
    <xf numFmtId="0" fontId="52" fillId="0" borderId="38" xfId="0" applyFont="1" applyBorder="1" applyAlignment="1">
      <alignment horizontal="left" vertical="center" wrapText="1"/>
    </xf>
    <xf numFmtId="0" fontId="52" fillId="0" borderId="41" xfId="0" applyFont="1" applyBorder="1" applyAlignment="1">
      <alignment horizontal="left" vertical="center" wrapText="1"/>
    </xf>
    <xf numFmtId="0" fontId="51" fillId="39" borderId="44" xfId="0" applyFont="1" applyFill="1" applyBorder="1" applyAlignment="1">
      <alignment horizontal="left" vertical="center" wrapText="1"/>
    </xf>
    <xf numFmtId="0" fontId="51" fillId="39" borderId="17" xfId="0" applyFont="1" applyFill="1" applyBorder="1" applyAlignment="1">
      <alignment horizontal="left" vertical="center" wrapText="1"/>
    </xf>
    <xf numFmtId="0" fontId="51" fillId="39" borderId="45" xfId="0" applyFont="1" applyFill="1" applyBorder="1" applyAlignment="1">
      <alignment horizontal="left" vertical="center" wrapText="1"/>
    </xf>
    <xf numFmtId="0" fontId="51" fillId="39" borderId="42" xfId="0" applyFont="1" applyFill="1" applyBorder="1" applyAlignment="1">
      <alignment horizontal="left" vertical="center" wrapText="1"/>
    </xf>
    <xf numFmtId="0" fontId="51" fillId="39" borderId="38" xfId="0" applyFont="1" applyFill="1" applyBorder="1" applyAlignment="1">
      <alignment horizontal="left" vertical="center" wrapText="1"/>
    </xf>
    <xf numFmtId="0" fontId="51" fillId="39" borderId="41" xfId="0" applyFont="1" applyFill="1" applyBorder="1" applyAlignment="1">
      <alignment horizontal="left" vertical="center" wrapText="1"/>
    </xf>
    <xf numFmtId="0" fontId="51" fillId="39" borderId="5" xfId="0" applyFont="1" applyFill="1" applyBorder="1" applyAlignment="1">
      <alignment horizontal="left" vertical="center" wrapText="1"/>
    </xf>
    <xf numFmtId="0" fontId="51" fillId="39" borderId="0" xfId="0" applyFont="1" applyFill="1" applyAlignment="1">
      <alignment horizontal="left" vertical="center" wrapText="1"/>
    </xf>
    <xf numFmtId="0" fontId="51" fillId="39" borderId="14" xfId="0" applyFont="1" applyFill="1" applyBorder="1" applyAlignment="1">
      <alignment horizontal="left" vertical="center" wrapText="1"/>
    </xf>
    <xf numFmtId="0" fontId="51" fillId="39" borderId="27"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51" xfId="0" applyFont="1" applyFill="1" applyBorder="1" applyAlignment="1">
      <alignment horizontal="left" vertical="center" wrapText="1"/>
    </xf>
    <xf numFmtId="0" fontId="51" fillId="39" borderId="55" xfId="0" applyFont="1" applyFill="1" applyBorder="1" applyAlignment="1">
      <alignment horizontal="left" vertical="center" wrapText="1"/>
    </xf>
    <xf numFmtId="0" fontId="51" fillId="39" borderId="48" xfId="0" applyFont="1" applyFill="1" applyBorder="1" applyAlignment="1">
      <alignment horizontal="left" vertical="center" wrapText="1"/>
    </xf>
    <xf numFmtId="0" fontId="51" fillId="39" borderId="15" xfId="0" applyFont="1" applyFill="1" applyBorder="1" applyAlignment="1">
      <alignment horizontal="left" vertical="center" wrapText="1"/>
    </xf>
    <xf numFmtId="0" fontId="51" fillId="39" borderId="12"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52" fillId="39" borderId="27" xfId="0" applyFont="1" applyFill="1" applyBorder="1" applyAlignment="1">
      <alignment horizontal="left" vertical="center" wrapText="1"/>
    </xf>
    <xf numFmtId="0" fontId="52" fillId="39" borderId="28" xfId="0" applyFont="1" applyFill="1" applyBorder="1" applyAlignment="1">
      <alignment horizontal="left" vertical="center" wrapText="1"/>
    </xf>
    <xf numFmtId="0" fontId="52" fillId="39" borderId="51" xfId="0" applyFont="1" applyFill="1" applyBorder="1" applyAlignment="1">
      <alignment horizontal="left" vertical="center" wrapText="1"/>
    </xf>
    <xf numFmtId="9" fontId="43" fillId="0" borderId="4" xfId="0" applyNumberFormat="1" applyFont="1" applyBorder="1" applyAlignment="1">
      <alignment horizontal="center" vertical="center" wrapText="1"/>
    </xf>
    <xf numFmtId="0" fontId="43" fillId="0" borderId="4"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14"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37" xfId="0" applyFont="1" applyBorder="1" applyAlignment="1">
      <alignment horizontal="center" vertical="center"/>
    </xf>
    <xf numFmtId="0" fontId="43" fillId="0" borderId="38" xfId="0" applyFont="1" applyBorder="1" applyAlignment="1">
      <alignment horizontal="center" vertical="center"/>
    </xf>
    <xf numFmtId="0" fontId="43" fillId="0" borderId="41"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48" xfId="0" applyFont="1" applyBorder="1" applyAlignment="1">
      <alignment horizontal="center" vertical="center"/>
    </xf>
    <xf numFmtId="0" fontId="43" fillId="0" borderId="42"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5" xfId="0" applyFont="1" applyBorder="1" applyAlignment="1">
      <alignment horizontal="center" vertical="center" wrapText="1"/>
    </xf>
    <xf numFmtId="9" fontId="43" fillId="0" borderId="12" xfId="0" applyNumberFormat="1" applyFont="1" applyBorder="1" applyAlignment="1">
      <alignment horizontal="center" vertical="center" wrapText="1"/>
    </xf>
    <xf numFmtId="0" fontId="52" fillId="0" borderId="56" xfId="0" applyFont="1" applyBorder="1" applyAlignment="1">
      <alignment horizontal="left" vertical="center" wrapText="1"/>
    </xf>
    <xf numFmtId="0" fontId="52" fillId="0" borderId="58" xfId="0" applyFont="1" applyBorder="1" applyAlignment="1">
      <alignment horizontal="left" vertical="center" wrapText="1"/>
    </xf>
    <xf numFmtId="0" fontId="51" fillId="39" borderId="37" xfId="0" applyFont="1" applyFill="1" applyBorder="1" applyAlignment="1">
      <alignment horizontal="left" vertical="center" wrapText="1"/>
    </xf>
    <xf numFmtId="0" fontId="51" fillId="39" borderId="40" xfId="0" applyFont="1" applyFill="1" applyBorder="1" applyAlignment="1">
      <alignment horizontal="left" vertical="center" wrapText="1"/>
    </xf>
    <xf numFmtId="0" fontId="83" fillId="2" borderId="27" xfId="305" applyFill="1" applyBorder="1" applyAlignment="1">
      <alignment horizontal="center" vertical="center" wrapText="1"/>
    </xf>
    <xf numFmtId="0" fontId="7" fillId="2" borderId="29" xfId="0" applyFont="1" applyFill="1" applyBorder="1" applyAlignment="1">
      <alignment horizontal="center" vertical="center" wrapText="1"/>
    </xf>
    <xf numFmtId="0" fontId="83" fillId="0" borderId="27" xfId="305" applyBorder="1" applyAlignment="1">
      <alignment horizontal="center" vertical="center" wrapText="1"/>
    </xf>
    <xf numFmtId="0" fontId="7" fillId="0" borderId="29" xfId="0" applyFont="1" applyBorder="1" applyAlignment="1">
      <alignment horizontal="center" vertical="center" wrapText="1"/>
    </xf>
    <xf numFmtId="0" fontId="83" fillId="0" borderId="28" xfId="305" applyBorder="1" applyAlignment="1">
      <alignment horizontal="center" vertical="center" wrapText="1"/>
    </xf>
    <xf numFmtId="0" fontId="83" fillId="0" borderId="29" xfId="305" applyBorder="1" applyAlignment="1">
      <alignment horizontal="center" vertical="center" wrapText="1"/>
    </xf>
    <xf numFmtId="0" fontId="7" fillId="2" borderId="28" xfId="0" applyFont="1" applyFill="1" applyBorder="1" applyAlignment="1">
      <alignment horizontal="center" vertical="center" wrapText="1"/>
    </xf>
    <xf numFmtId="0" fontId="83" fillId="2" borderId="28" xfId="305" applyFill="1" applyBorder="1" applyAlignment="1">
      <alignment horizontal="center" vertical="center" wrapText="1"/>
    </xf>
    <xf numFmtId="0" fontId="83" fillId="2" borderId="29" xfId="305" applyFill="1" applyBorder="1" applyAlignment="1">
      <alignment horizontal="center" vertical="center" wrapText="1"/>
    </xf>
    <xf numFmtId="0" fontId="7" fillId="0" borderId="28" xfId="0" applyFont="1" applyBorder="1" applyAlignment="1">
      <alignment horizontal="center" vertical="center" wrapText="1"/>
    </xf>
    <xf numFmtId="0" fontId="83" fillId="2" borderId="43" xfId="305" applyFill="1" applyBorder="1" applyAlignment="1">
      <alignment horizontal="center" vertical="center" wrapText="1"/>
    </xf>
    <xf numFmtId="0" fontId="43" fillId="2" borderId="62" xfId="0" applyFont="1" applyFill="1" applyBorder="1" applyAlignment="1">
      <alignment horizontal="center" vertical="center" wrapText="1"/>
    </xf>
    <xf numFmtId="0" fontId="58" fillId="0" borderId="28" xfId="0" applyFont="1" applyFill="1" applyBorder="1" applyAlignment="1">
      <alignment horizontal="center" vertical="center" wrapText="1"/>
    </xf>
    <xf numFmtId="0" fontId="58" fillId="0" borderId="29" xfId="0" applyFont="1" applyFill="1" applyBorder="1" applyAlignment="1">
      <alignment horizontal="center" vertical="center" wrapText="1"/>
    </xf>
    <xf numFmtId="0" fontId="65" fillId="0" borderId="0" xfId="0" applyFont="1" applyFill="1" applyAlignment="1">
      <alignment horizontal="center" vertical="center"/>
    </xf>
    <xf numFmtId="9" fontId="59" fillId="0" borderId="27" xfId="303" applyFont="1" applyFill="1" applyBorder="1" applyAlignment="1">
      <alignment horizontal="center" vertical="center" wrapText="1"/>
    </xf>
    <xf numFmtId="9" fontId="59" fillId="0" borderId="28" xfId="303" applyFont="1" applyFill="1" applyBorder="1" applyAlignment="1">
      <alignment horizontal="center" vertical="center" wrapText="1"/>
    </xf>
    <xf numFmtId="9" fontId="59" fillId="0" borderId="29" xfId="303" applyFont="1" applyFill="1" applyBorder="1" applyAlignment="1">
      <alignment horizontal="center" vertical="center" wrapText="1"/>
    </xf>
    <xf numFmtId="170" fontId="59" fillId="0" borderId="27" xfId="303" applyNumberFormat="1" applyFont="1" applyFill="1" applyBorder="1" applyAlignment="1">
      <alignment horizontal="center" vertical="center" wrapText="1"/>
    </xf>
    <xf numFmtId="170" fontId="59" fillId="0" borderId="29" xfId="303" applyNumberFormat="1" applyFont="1" applyFill="1" applyBorder="1" applyAlignment="1">
      <alignment horizontal="center" vertical="center" wrapText="1"/>
    </xf>
    <xf numFmtId="9" fontId="59" fillId="0" borderId="27" xfId="0" applyNumberFormat="1" applyFont="1" applyFill="1" applyBorder="1" applyAlignment="1">
      <alignment horizontal="center" vertical="center" wrapText="1"/>
    </xf>
    <xf numFmtId="9" fontId="59" fillId="0" borderId="29" xfId="0" applyNumberFormat="1" applyFont="1" applyFill="1" applyBorder="1" applyAlignment="1">
      <alignment horizontal="center" vertical="center" wrapText="1"/>
    </xf>
    <xf numFmtId="9" fontId="58" fillId="0" borderId="27" xfId="303" applyFont="1" applyFill="1" applyBorder="1" applyAlignment="1">
      <alignment horizontal="center" vertical="center"/>
    </xf>
    <xf numFmtId="9" fontId="58" fillId="0" borderId="29" xfId="303" applyFont="1" applyFill="1" applyBorder="1" applyAlignment="1">
      <alignment horizontal="center" vertical="center"/>
    </xf>
    <xf numFmtId="0" fontId="58" fillId="0" borderId="27" xfId="0" applyFont="1" applyFill="1" applyBorder="1" applyAlignment="1">
      <alignment horizontal="center" vertical="center"/>
    </xf>
    <xf numFmtId="0" fontId="58" fillId="0" borderId="28" xfId="0" applyFont="1" applyFill="1" applyBorder="1" applyAlignment="1">
      <alignment horizontal="center" vertical="center"/>
    </xf>
    <xf numFmtId="0" fontId="58" fillId="0" borderId="29" xfId="0" applyFont="1" applyFill="1" applyBorder="1" applyAlignment="1">
      <alignment horizontal="center" vertical="center"/>
    </xf>
    <xf numFmtId="0" fontId="58" fillId="0" borderId="27" xfId="0" applyFont="1" applyFill="1" applyBorder="1" applyAlignment="1">
      <alignment horizontal="center" vertical="center" wrapText="1"/>
    </xf>
    <xf numFmtId="3" fontId="58" fillId="0" borderId="27" xfId="0" applyNumberFormat="1" applyFont="1" applyFill="1" applyBorder="1" applyAlignment="1">
      <alignment horizontal="center" vertical="center"/>
    </xf>
    <xf numFmtId="3" fontId="58" fillId="0" borderId="28" xfId="0" applyNumberFormat="1" applyFont="1" applyFill="1" applyBorder="1" applyAlignment="1">
      <alignment horizontal="center" vertical="center"/>
    </xf>
    <xf numFmtId="3" fontId="58" fillId="0" borderId="29" xfId="0" applyNumberFormat="1" applyFont="1" applyFill="1" applyBorder="1" applyAlignment="1">
      <alignment horizontal="center" vertical="center"/>
    </xf>
    <xf numFmtId="14" fontId="58" fillId="0" borderId="27" xfId="0" applyNumberFormat="1" applyFont="1" applyFill="1" applyBorder="1" applyAlignment="1">
      <alignment horizontal="center" vertical="center"/>
    </xf>
    <xf numFmtId="14" fontId="58" fillId="0" borderId="28" xfId="0" applyNumberFormat="1" applyFont="1" applyFill="1" applyBorder="1" applyAlignment="1">
      <alignment horizontal="center" vertical="center"/>
    </xf>
    <xf numFmtId="14" fontId="58" fillId="0" borderId="29" xfId="0" applyNumberFormat="1" applyFont="1" applyFill="1" applyBorder="1" applyAlignment="1">
      <alignment horizontal="center" vertical="center"/>
    </xf>
    <xf numFmtId="0" fontId="58" fillId="0" borderId="27" xfId="0" applyFont="1" applyFill="1" applyBorder="1" applyAlignment="1">
      <alignment horizontal="center"/>
    </xf>
    <xf numFmtId="0" fontId="58" fillId="0" borderId="28" xfId="0" applyFont="1" applyFill="1" applyBorder="1" applyAlignment="1">
      <alignment horizontal="center"/>
    </xf>
    <xf numFmtId="0" fontId="58" fillId="0" borderId="29" xfId="0" applyFont="1" applyFill="1" applyBorder="1" applyAlignment="1">
      <alignment horizontal="center"/>
    </xf>
    <xf numFmtId="167" fontId="58" fillId="0" borderId="27" xfId="304" applyFont="1" applyFill="1" applyBorder="1" applyAlignment="1">
      <alignment horizontal="center" vertical="center"/>
    </xf>
    <xf numFmtId="167" fontId="58" fillId="0" borderId="28" xfId="304" applyFont="1" applyFill="1" applyBorder="1" applyAlignment="1">
      <alignment horizontal="center" vertical="center"/>
    </xf>
    <xf numFmtId="167" fontId="58" fillId="0" borderId="29" xfId="304" applyFont="1" applyFill="1" applyBorder="1" applyAlignment="1">
      <alignment horizontal="center" vertical="center"/>
    </xf>
    <xf numFmtId="0" fontId="7" fillId="0" borderId="27" xfId="0" applyFont="1" applyFill="1" applyBorder="1" applyAlignment="1">
      <alignment horizontal="center"/>
    </xf>
    <xf numFmtId="0" fontId="7" fillId="0" borderId="28" xfId="0" applyFont="1" applyFill="1" applyBorder="1" applyAlignment="1">
      <alignment horizontal="center"/>
    </xf>
    <xf numFmtId="0" fontId="7" fillId="0" borderId="29" xfId="0" applyFont="1" applyFill="1" applyBorder="1" applyAlignment="1">
      <alignment horizontal="center"/>
    </xf>
    <xf numFmtId="0" fontId="65" fillId="46" borderId="1" xfId="0" applyFont="1" applyFill="1" applyBorder="1" applyAlignment="1">
      <alignment horizontal="center" vertical="center" wrapText="1"/>
    </xf>
    <xf numFmtId="9" fontId="59" fillId="0" borderId="27" xfId="303" applyFont="1" applyFill="1" applyBorder="1" applyAlignment="1">
      <alignment horizontal="center" vertical="center"/>
    </xf>
    <xf numFmtId="9" fontId="59" fillId="0" borderId="28" xfId="303" applyFont="1" applyFill="1" applyBorder="1" applyAlignment="1">
      <alignment horizontal="center" vertical="center"/>
    </xf>
    <xf numFmtId="9" fontId="59" fillId="0" borderId="29" xfId="303" applyFont="1" applyFill="1" applyBorder="1" applyAlignment="1">
      <alignment horizontal="center" vertical="center"/>
    </xf>
    <xf numFmtId="0" fontId="75" fillId="46" borderId="2" xfId="0" applyFont="1" applyFill="1" applyBorder="1" applyAlignment="1">
      <alignment horizontal="center" vertical="center" wrapText="1"/>
    </xf>
    <xf numFmtId="0" fontId="75" fillId="46" borderId="3" xfId="0" applyFont="1" applyFill="1" applyBorder="1" applyAlignment="1">
      <alignment horizontal="center" vertical="center" wrapText="1"/>
    </xf>
    <xf numFmtId="0" fontId="75" fillId="46" borderId="4" xfId="0" applyFont="1" applyFill="1" applyBorder="1" applyAlignment="1">
      <alignment horizontal="center" vertical="center" wrapText="1"/>
    </xf>
    <xf numFmtId="0" fontId="70" fillId="0" borderId="11"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7" fillId="46" borderId="2" xfId="0" applyFont="1" applyFill="1" applyBorder="1" applyAlignment="1">
      <alignment horizontal="center" vertical="center" wrapText="1"/>
    </xf>
    <xf numFmtId="0" fontId="57" fillId="46" borderId="3" xfId="0" applyFont="1" applyFill="1" applyBorder="1" applyAlignment="1">
      <alignment horizontal="center" vertical="center" wrapText="1"/>
    </xf>
    <xf numFmtId="0" fontId="57" fillId="46" borderId="4" xfId="0" applyFont="1" applyFill="1" applyBorder="1" applyAlignment="1">
      <alignment horizontal="center" vertical="center" wrapText="1"/>
    </xf>
    <xf numFmtId="0" fontId="7" fillId="0" borderId="17" xfId="0" applyFont="1" applyFill="1" applyBorder="1" applyAlignment="1">
      <alignment horizontal="center"/>
    </xf>
    <xf numFmtId="9" fontId="59" fillId="0" borderId="12" xfId="303" applyFont="1" applyFill="1" applyBorder="1" applyAlignment="1">
      <alignment horizontal="center" vertical="center" wrapText="1"/>
    </xf>
    <xf numFmtId="9" fontId="59" fillId="0" borderId="17" xfId="303" applyFont="1" applyFill="1" applyBorder="1" applyAlignment="1">
      <alignment horizontal="center" vertical="center" wrapText="1"/>
    </xf>
    <xf numFmtId="9" fontId="59" fillId="0" borderId="15" xfId="303" applyFont="1" applyFill="1" applyBorder="1" applyAlignment="1">
      <alignment horizontal="center" vertical="center" wrapText="1"/>
    </xf>
    <xf numFmtId="0" fontId="57" fillId="46" borderId="1"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28"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58" fillId="0" borderId="1" xfId="0" applyFont="1" applyFill="1" applyBorder="1" applyAlignment="1">
      <alignment horizontal="left" vertical="center" wrapText="1"/>
    </xf>
    <xf numFmtId="0" fontId="58" fillId="0" borderId="27" xfId="0" applyFont="1" applyFill="1" applyBorder="1" applyAlignment="1">
      <alignment horizontal="center" wrapText="1"/>
    </xf>
    <xf numFmtId="0" fontId="58" fillId="0" borderId="29" xfId="0" applyFont="1" applyFill="1" applyBorder="1" applyAlignment="1">
      <alignment horizontal="center" wrapText="1"/>
    </xf>
    <xf numFmtId="172" fontId="0" fillId="0" borderId="1" xfId="0" applyNumberFormat="1" applyFill="1" applyBorder="1" applyAlignment="1">
      <alignment horizontal="center" vertical="center"/>
    </xf>
    <xf numFmtId="3" fontId="59" fillId="0" borderId="27" xfId="0" applyNumberFormat="1" applyFont="1" applyFill="1" applyBorder="1" applyAlignment="1">
      <alignment horizontal="center" vertical="center" wrapText="1"/>
    </xf>
    <xf numFmtId="3" fontId="59" fillId="0" borderId="29" xfId="0" applyNumberFormat="1" applyFont="1" applyFill="1" applyBorder="1" applyAlignment="1">
      <alignment horizontal="center" vertical="center" wrapText="1"/>
    </xf>
    <xf numFmtId="0" fontId="44" fillId="0" borderId="27" xfId="0" applyFont="1" applyFill="1" applyBorder="1" applyAlignment="1">
      <alignment horizontal="center" vertical="center" wrapText="1"/>
    </xf>
    <xf numFmtId="0" fontId="44" fillId="0" borderId="29" xfId="0" applyFont="1" applyFill="1" applyBorder="1" applyAlignment="1">
      <alignment horizontal="center" vertical="center" wrapText="1"/>
    </xf>
    <xf numFmtId="3" fontId="44" fillId="0" borderId="27" xfId="0" applyNumberFormat="1" applyFont="1" applyFill="1" applyBorder="1" applyAlignment="1">
      <alignment horizontal="center" vertical="center" wrapText="1"/>
    </xf>
    <xf numFmtId="3" fontId="44" fillId="0" borderId="29" xfId="0" applyNumberFormat="1" applyFont="1" applyFill="1" applyBorder="1" applyAlignment="1">
      <alignment horizontal="center" vertical="center" wrapText="1"/>
    </xf>
    <xf numFmtId="9" fontId="59" fillId="0" borderId="28" xfId="0" applyNumberFormat="1" applyFont="1" applyFill="1" applyBorder="1" applyAlignment="1">
      <alignment horizontal="center" vertical="center" wrapText="1"/>
    </xf>
    <xf numFmtId="3" fontId="59" fillId="0" borderId="28" xfId="0" applyNumberFormat="1"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0" xfId="0" applyFont="1" applyFill="1" applyAlignment="1">
      <alignment horizontal="center" vertical="center" wrapText="1"/>
    </xf>
    <xf numFmtId="0" fontId="56" fillId="0" borderId="17" xfId="0" applyFont="1" applyFill="1" applyBorder="1" applyAlignment="1">
      <alignment horizontal="center" vertical="center" wrapText="1"/>
    </xf>
    <xf numFmtId="0" fontId="56" fillId="0" borderId="16" xfId="0" applyFont="1" applyFill="1" applyBorder="1" applyAlignment="1">
      <alignment horizontal="center" vertical="center"/>
    </xf>
    <xf numFmtId="0" fontId="56" fillId="0" borderId="0" xfId="0" applyFont="1" applyFill="1" applyAlignment="1">
      <alignment horizontal="center" vertical="center"/>
    </xf>
    <xf numFmtId="0" fontId="59" fillId="0" borderId="12"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5" xfId="0" applyFont="1" applyFill="1" applyBorder="1" applyAlignment="1">
      <alignment horizontal="center" vertical="center" wrapText="1"/>
    </xf>
    <xf numFmtId="167" fontId="58" fillId="0" borderId="27" xfId="304" applyFont="1" applyFill="1" applyBorder="1" applyAlignment="1">
      <alignment horizontal="center" vertical="center" wrapText="1"/>
    </xf>
    <xf numFmtId="167" fontId="58" fillId="0" borderId="29" xfId="304" applyFont="1" applyFill="1" applyBorder="1" applyAlignment="1">
      <alignment horizontal="center" vertical="center" wrapText="1"/>
    </xf>
    <xf numFmtId="0" fontId="76" fillId="0" borderId="1" xfId="0" applyFont="1" applyFill="1" applyBorder="1" applyAlignment="1">
      <alignment horizontal="center" vertical="center"/>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21" fillId="0" borderId="1" xfId="1" applyFont="1" applyFill="1" applyBorder="1" applyAlignment="1">
      <alignment horizontal="center" vertical="center"/>
    </xf>
    <xf numFmtId="10" fontId="58" fillId="0" borderId="27" xfId="303" applyNumberFormat="1" applyFont="1" applyFill="1" applyBorder="1" applyAlignment="1">
      <alignment horizontal="center" vertical="center" wrapText="1"/>
    </xf>
    <xf numFmtId="10" fontId="58" fillId="0" borderId="28" xfId="303" applyNumberFormat="1" applyFont="1" applyFill="1" applyBorder="1" applyAlignment="1">
      <alignment horizontal="center" vertical="center" wrapText="1"/>
    </xf>
    <xf numFmtId="10" fontId="58" fillId="0" borderId="29" xfId="303" applyNumberFormat="1" applyFont="1" applyFill="1" applyBorder="1" applyAlignment="1">
      <alignment horizontal="center" vertical="center" wrapText="1"/>
    </xf>
    <xf numFmtId="167" fontId="58" fillId="0" borderId="28" xfId="304" applyFont="1" applyFill="1" applyBorder="1" applyAlignment="1">
      <alignment horizontal="center" vertical="center" wrapText="1"/>
    </xf>
    <xf numFmtId="10" fontId="58" fillId="0" borderId="11" xfId="303" applyNumberFormat="1" applyFont="1" applyFill="1" applyBorder="1" applyAlignment="1">
      <alignment horizontal="center" vertical="center" wrapText="1"/>
    </xf>
    <xf numFmtId="10" fontId="58" fillId="0" borderId="16" xfId="303" applyNumberFormat="1" applyFont="1" applyFill="1" applyBorder="1" applyAlignment="1">
      <alignment horizontal="center" vertical="center" wrapText="1"/>
    </xf>
    <xf numFmtId="10" fontId="58" fillId="0" borderId="13" xfId="303" applyNumberFormat="1" applyFont="1" applyFill="1" applyBorder="1" applyAlignment="1">
      <alignment horizontal="center" vertical="center" wrapText="1"/>
    </xf>
    <xf numFmtId="3" fontId="44" fillId="0" borderId="28" xfId="0"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174" fontId="56" fillId="0" borderId="27" xfId="0" applyNumberFormat="1" applyFont="1" applyFill="1" applyBorder="1" applyAlignment="1">
      <alignment horizontal="center" vertical="center" wrapText="1"/>
    </xf>
    <xf numFmtId="174" fontId="56" fillId="0" borderId="28" xfId="0" applyNumberFormat="1" applyFont="1" applyFill="1" applyBorder="1" applyAlignment="1">
      <alignment horizontal="center" vertical="center" wrapText="1"/>
    </xf>
    <xf numFmtId="174" fontId="56" fillId="0" borderId="29" xfId="0" applyNumberFormat="1" applyFont="1" applyFill="1" applyBorder="1" applyAlignment="1">
      <alignment horizontal="center" vertical="center" wrapText="1"/>
    </xf>
    <xf numFmtId="3" fontId="58" fillId="0" borderId="27" xfId="0" applyNumberFormat="1" applyFont="1" applyFill="1" applyBorder="1" applyAlignment="1">
      <alignment horizontal="center" vertical="center" wrapText="1"/>
    </xf>
    <xf numFmtId="3" fontId="58" fillId="0" borderId="28" xfId="0" applyNumberFormat="1" applyFont="1" applyFill="1" applyBorder="1" applyAlignment="1">
      <alignment horizontal="center" vertical="center" wrapText="1"/>
    </xf>
    <xf numFmtId="3" fontId="58" fillId="0" borderId="29" xfId="0" applyNumberFormat="1" applyFont="1" applyFill="1" applyBorder="1" applyAlignment="1">
      <alignment horizontal="center" vertical="center" wrapText="1"/>
    </xf>
    <xf numFmtId="0" fontId="77" fillId="0" borderId="2" xfId="0" applyFont="1" applyFill="1" applyBorder="1" applyAlignment="1">
      <alignment horizontal="center" vertical="center" wrapText="1"/>
    </xf>
    <xf numFmtId="0" fontId="77" fillId="0" borderId="3" xfId="0" applyFont="1" applyFill="1" applyBorder="1" applyAlignment="1">
      <alignment horizontal="center" vertical="center" wrapText="1"/>
    </xf>
    <xf numFmtId="0" fontId="77" fillId="0" borderId="4"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9" xfId="0" applyFont="1" applyFill="1" applyBorder="1" applyAlignment="1">
      <alignment horizontal="center" vertical="center"/>
    </xf>
    <xf numFmtId="3" fontId="58"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0" fontId="70" fillId="0" borderId="16" xfId="0" applyFont="1" applyFill="1" applyBorder="1" applyAlignment="1">
      <alignment horizontal="center" vertical="center" wrapText="1"/>
    </xf>
    <xf numFmtId="172" fontId="0" fillId="0" borderId="27" xfId="0" applyNumberFormat="1" applyFill="1" applyBorder="1" applyAlignment="1">
      <alignment horizontal="center" vertical="center"/>
    </xf>
    <xf numFmtId="172" fontId="0" fillId="0" borderId="28" xfId="0" applyNumberFormat="1" applyFill="1" applyBorder="1" applyAlignment="1">
      <alignment horizontal="center" vertical="center"/>
    </xf>
    <xf numFmtId="172" fontId="0" fillId="0" borderId="29" xfId="0" applyNumberFormat="1" applyFill="1" applyBorder="1" applyAlignment="1">
      <alignment horizontal="center" vertical="center"/>
    </xf>
    <xf numFmtId="167" fontId="81" fillId="0" borderId="1" xfId="0" applyNumberFormat="1" applyFont="1" applyFill="1" applyBorder="1" applyAlignment="1">
      <alignment horizontal="center" vertical="center"/>
    </xf>
    <xf numFmtId="167" fontId="0" fillId="0" borderId="27" xfId="304" applyFont="1" applyFill="1" applyBorder="1" applyAlignment="1">
      <alignment horizontal="center" vertical="center"/>
    </xf>
    <xf numFmtId="167" fontId="0" fillId="0" borderId="28" xfId="304" applyFont="1" applyFill="1" applyBorder="1" applyAlignment="1">
      <alignment horizontal="center" vertical="center"/>
    </xf>
    <xf numFmtId="167" fontId="70" fillId="0" borderId="27" xfId="304" applyFont="1" applyFill="1" applyBorder="1" applyAlignment="1">
      <alignment horizontal="center" vertical="center" wrapText="1"/>
    </xf>
    <xf numFmtId="167" fontId="70" fillId="0" borderId="28" xfId="304" applyFont="1" applyFill="1" applyBorder="1" applyAlignment="1">
      <alignment horizontal="center" vertical="center" wrapText="1"/>
    </xf>
    <xf numFmtId="167" fontId="70" fillId="0" borderId="29" xfId="304" applyFont="1" applyFill="1" applyBorder="1" applyAlignment="1">
      <alignment horizontal="center" vertical="center" wrapText="1"/>
    </xf>
    <xf numFmtId="167" fontId="0" fillId="0" borderId="29" xfId="304" applyFont="1" applyFill="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83" fillId="0" borderId="1" xfId="305" applyBorder="1" applyAlignment="1">
      <alignment horizontal="center" vertical="center" wrapText="1"/>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5" builtinId="8"/>
    <cellStyle name="Incorrecto" xfId="13" builtinId="27" customBuiltin="1"/>
    <cellStyle name="Millares 10" xfId="41" xr:uid="{00000000-0005-0000-0000-000023000000}"/>
    <cellStyle name="Millares 2" xfId="3" xr:uid="{00000000-0005-0000-0000-000024000000}"/>
    <cellStyle name="Millares 2 2" xfId="130" xr:uid="{00000000-0005-0000-0000-000025000000}"/>
    <cellStyle name="Millares 2 2 2" xfId="209" xr:uid="{00000000-0005-0000-0000-000026000000}"/>
    <cellStyle name="Millares 2 2 2 2" xfId="227" xr:uid="{00000000-0005-0000-0000-000027000000}"/>
    <cellStyle name="Millares 2 2 2 2 2" xfId="299" xr:uid="{00000000-0005-0000-0000-000028000000}"/>
    <cellStyle name="Millares 2 2 2 2 3" xfId="263" xr:uid="{00000000-0005-0000-0000-000029000000}"/>
    <cellStyle name="Millares 2 2 2 3" xfId="281" xr:uid="{00000000-0005-0000-0000-00002A000000}"/>
    <cellStyle name="Millares 2 2 2 4" xfId="245" xr:uid="{00000000-0005-0000-0000-00002B000000}"/>
    <cellStyle name="Millares 2 2 3" xfId="218" xr:uid="{00000000-0005-0000-0000-00002C000000}"/>
    <cellStyle name="Millares 2 2 3 2" xfId="290" xr:uid="{00000000-0005-0000-0000-00002D000000}"/>
    <cellStyle name="Millares 2 2 3 3" xfId="254" xr:uid="{00000000-0005-0000-0000-00002E000000}"/>
    <cellStyle name="Millares 2 2 4" xfId="272" xr:uid="{00000000-0005-0000-0000-00002F000000}"/>
    <cellStyle name="Millares 2 2 5" xfId="236" xr:uid="{00000000-0005-0000-0000-000030000000}"/>
    <cellStyle name="Millares 2 3" xfId="202" xr:uid="{00000000-0005-0000-0000-000031000000}"/>
    <cellStyle name="Millares 2 3 2" xfId="211" xr:uid="{00000000-0005-0000-0000-000032000000}"/>
    <cellStyle name="Millares 2 3 2 2" xfId="229" xr:uid="{00000000-0005-0000-0000-000033000000}"/>
    <cellStyle name="Millares 2 3 2 2 2" xfId="301" xr:uid="{00000000-0005-0000-0000-000034000000}"/>
    <cellStyle name="Millares 2 3 2 2 3" xfId="265" xr:uid="{00000000-0005-0000-0000-000035000000}"/>
    <cellStyle name="Millares 2 3 2 3" xfId="283" xr:uid="{00000000-0005-0000-0000-000036000000}"/>
    <cellStyle name="Millares 2 3 2 4" xfId="247" xr:uid="{00000000-0005-0000-0000-000037000000}"/>
    <cellStyle name="Millares 2 3 3" xfId="220" xr:uid="{00000000-0005-0000-0000-000038000000}"/>
    <cellStyle name="Millares 2 3 3 2" xfId="292" xr:uid="{00000000-0005-0000-0000-000039000000}"/>
    <cellStyle name="Millares 2 3 3 3" xfId="256" xr:uid="{00000000-0005-0000-0000-00003A000000}"/>
    <cellStyle name="Millares 2 3 4" xfId="274" xr:uid="{00000000-0005-0000-0000-00003B000000}"/>
    <cellStyle name="Millares 2 3 5" xfId="238" xr:uid="{00000000-0005-0000-0000-00003C000000}"/>
    <cellStyle name="Millares 2 4" xfId="207" xr:uid="{00000000-0005-0000-0000-00003D000000}"/>
    <cellStyle name="Millares 2 4 2" xfId="225" xr:uid="{00000000-0005-0000-0000-00003E000000}"/>
    <cellStyle name="Millares 2 4 2 2" xfId="297" xr:uid="{00000000-0005-0000-0000-00003F000000}"/>
    <cellStyle name="Millares 2 4 2 3" xfId="261" xr:uid="{00000000-0005-0000-0000-000040000000}"/>
    <cellStyle name="Millares 2 4 3" xfId="279" xr:uid="{00000000-0005-0000-0000-000041000000}"/>
    <cellStyle name="Millares 2 4 4" xfId="243" xr:uid="{00000000-0005-0000-0000-000042000000}"/>
    <cellStyle name="Millares 2 5" xfId="216" xr:uid="{00000000-0005-0000-0000-000043000000}"/>
    <cellStyle name="Millares 2 5 2" xfId="288" xr:uid="{00000000-0005-0000-0000-000044000000}"/>
    <cellStyle name="Millares 2 5 3" xfId="252" xr:uid="{00000000-0005-0000-0000-000045000000}"/>
    <cellStyle name="Millares 2 6" xfId="270" xr:uid="{00000000-0005-0000-0000-000046000000}"/>
    <cellStyle name="Millares 2 7" xfId="234" xr:uid="{00000000-0005-0000-0000-000047000000}"/>
    <cellStyle name="Millares 2 8" xfId="59" xr:uid="{00000000-0005-0000-0000-000048000000}"/>
    <cellStyle name="Millares 3" xfId="124" xr:uid="{00000000-0005-0000-0000-000049000000}"/>
    <cellStyle name="Millares 3 2" xfId="208" xr:uid="{00000000-0005-0000-0000-00004A000000}"/>
    <cellStyle name="Millares 3 2 2" xfId="226" xr:uid="{00000000-0005-0000-0000-00004B000000}"/>
    <cellStyle name="Millares 3 2 2 2" xfId="298" xr:uid="{00000000-0005-0000-0000-00004C000000}"/>
    <cellStyle name="Millares 3 2 2 3" xfId="262" xr:uid="{00000000-0005-0000-0000-00004D000000}"/>
    <cellStyle name="Millares 3 2 3" xfId="280" xr:uid="{00000000-0005-0000-0000-00004E000000}"/>
    <cellStyle name="Millares 3 2 4" xfId="244" xr:uid="{00000000-0005-0000-0000-00004F000000}"/>
    <cellStyle name="Millares 3 3" xfId="217" xr:uid="{00000000-0005-0000-0000-000050000000}"/>
    <cellStyle name="Millares 3 3 2" xfId="289" xr:uid="{00000000-0005-0000-0000-000051000000}"/>
    <cellStyle name="Millares 3 3 3" xfId="253" xr:uid="{00000000-0005-0000-0000-000052000000}"/>
    <cellStyle name="Millares 3 4" xfId="271" xr:uid="{00000000-0005-0000-0000-000053000000}"/>
    <cellStyle name="Millares 3 5" xfId="235" xr:uid="{00000000-0005-0000-0000-000054000000}"/>
    <cellStyle name="Millares 4" xfId="194" xr:uid="{00000000-0005-0000-0000-000055000000}"/>
    <cellStyle name="Millares 4 2" xfId="210" xr:uid="{00000000-0005-0000-0000-000056000000}"/>
    <cellStyle name="Millares 4 2 2" xfId="228" xr:uid="{00000000-0005-0000-0000-000057000000}"/>
    <cellStyle name="Millares 4 2 2 2" xfId="300" xr:uid="{00000000-0005-0000-0000-000058000000}"/>
    <cellStyle name="Millares 4 2 2 3" xfId="264" xr:uid="{00000000-0005-0000-0000-000059000000}"/>
    <cellStyle name="Millares 4 2 3" xfId="282" xr:uid="{00000000-0005-0000-0000-00005A000000}"/>
    <cellStyle name="Millares 4 2 4" xfId="246" xr:uid="{00000000-0005-0000-0000-00005B000000}"/>
    <cellStyle name="Millares 4 3" xfId="219" xr:uid="{00000000-0005-0000-0000-00005C000000}"/>
    <cellStyle name="Millares 4 3 2" xfId="291" xr:uid="{00000000-0005-0000-0000-00005D000000}"/>
    <cellStyle name="Millares 4 3 3" xfId="255" xr:uid="{00000000-0005-0000-0000-00005E000000}"/>
    <cellStyle name="Millares 4 4" xfId="273" xr:uid="{00000000-0005-0000-0000-00005F000000}"/>
    <cellStyle name="Millares 4 5" xfId="237" xr:uid="{00000000-0005-0000-0000-000060000000}"/>
    <cellStyle name="Millares 5" xfId="206" xr:uid="{00000000-0005-0000-0000-000061000000}"/>
    <cellStyle name="Millares 5 2" xfId="224" xr:uid="{00000000-0005-0000-0000-000062000000}"/>
    <cellStyle name="Millares 5 2 2" xfId="296" xr:uid="{00000000-0005-0000-0000-000063000000}"/>
    <cellStyle name="Millares 5 2 3" xfId="260" xr:uid="{00000000-0005-0000-0000-000064000000}"/>
    <cellStyle name="Millares 5 3" xfId="278" xr:uid="{00000000-0005-0000-0000-000065000000}"/>
    <cellStyle name="Millares 5 4" xfId="242" xr:uid="{00000000-0005-0000-0000-000066000000}"/>
    <cellStyle name="Millares 6" xfId="215" xr:uid="{00000000-0005-0000-0000-000067000000}"/>
    <cellStyle name="Millares 6 2" xfId="287" xr:uid="{00000000-0005-0000-0000-000068000000}"/>
    <cellStyle name="Millares 6 3" xfId="251" xr:uid="{00000000-0005-0000-0000-000069000000}"/>
    <cellStyle name="Millares 7" xfId="269" xr:uid="{00000000-0005-0000-0000-00006A000000}"/>
    <cellStyle name="Millares 8" xfId="233" xr:uid="{00000000-0005-0000-0000-00006B000000}"/>
    <cellStyle name="Millares 9" xfId="53" xr:uid="{00000000-0005-0000-0000-00006C000000}"/>
    <cellStyle name="Moneda" xfId="304" builtinId="4"/>
    <cellStyle name="Moneda [0] 2" xfId="48" xr:uid="{00000000-0005-0000-0000-00006E000000}"/>
    <cellStyle name="Moneda [0] 2 2" xfId="55" xr:uid="{00000000-0005-0000-0000-00006F000000}"/>
    <cellStyle name="Moneda [0] 2 2 2" xfId="126" xr:uid="{00000000-0005-0000-0000-000070000000}"/>
    <cellStyle name="Moneda [0] 2 3" xfId="121" xr:uid="{00000000-0005-0000-0000-000071000000}"/>
    <cellStyle name="Moneda [0] 3" xfId="51" xr:uid="{00000000-0005-0000-0000-000072000000}"/>
    <cellStyle name="Moneda [0] 3 2" xfId="204" xr:uid="{00000000-0005-0000-0000-000073000000}"/>
    <cellStyle name="Moneda [0] 3 2 2" xfId="222" xr:uid="{00000000-0005-0000-0000-000074000000}"/>
    <cellStyle name="Moneda [0] 3 2 2 2" xfId="294" xr:uid="{00000000-0005-0000-0000-000075000000}"/>
    <cellStyle name="Moneda [0] 3 2 2 3" xfId="258" xr:uid="{00000000-0005-0000-0000-000076000000}"/>
    <cellStyle name="Moneda [0] 3 2 3" xfId="276" xr:uid="{00000000-0005-0000-0000-000077000000}"/>
    <cellStyle name="Moneda [0] 3 2 4" xfId="240" xr:uid="{00000000-0005-0000-0000-000078000000}"/>
    <cellStyle name="Moneda [0] 3 3" xfId="213" xr:uid="{00000000-0005-0000-0000-000079000000}"/>
    <cellStyle name="Moneda [0] 3 3 2" xfId="285" xr:uid="{00000000-0005-0000-0000-00007A000000}"/>
    <cellStyle name="Moneda [0] 3 3 3" xfId="249" xr:uid="{00000000-0005-0000-0000-00007B000000}"/>
    <cellStyle name="Moneda [0] 3 4" xfId="267" xr:uid="{00000000-0005-0000-0000-00007C000000}"/>
    <cellStyle name="Moneda [0] 3 5" xfId="231" xr:uid="{00000000-0005-0000-0000-00007D000000}"/>
    <cellStyle name="Moneda [0] 4" xfId="205" xr:uid="{00000000-0005-0000-0000-00007E000000}"/>
    <cellStyle name="Moneda [0] 4 2" xfId="223" xr:uid="{00000000-0005-0000-0000-00007F000000}"/>
    <cellStyle name="Moneda [0] 4 2 2" xfId="295" xr:uid="{00000000-0005-0000-0000-000080000000}"/>
    <cellStyle name="Moneda [0] 4 2 3" xfId="259" xr:uid="{00000000-0005-0000-0000-000081000000}"/>
    <cellStyle name="Moneda [0] 4 3" xfId="277" xr:uid="{00000000-0005-0000-0000-000082000000}"/>
    <cellStyle name="Moneda [0] 4 4" xfId="241" xr:uid="{00000000-0005-0000-0000-000083000000}"/>
    <cellStyle name="Moneda [0] 5" xfId="214" xr:uid="{00000000-0005-0000-0000-000084000000}"/>
    <cellStyle name="Moneda [0] 5 2" xfId="286" xr:uid="{00000000-0005-0000-0000-000085000000}"/>
    <cellStyle name="Moneda [0] 5 3" xfId="250" xr:uid="{00000000-0005-0000-0000-000086000000}"/>
    <cellStyle name="Moneda [0] 6" xfId="268" xr:uid="{00000000-0005-0000-0000-000087000000}"/>
    <cellStyle name="Moneda [0] 7" xfId="232" xr:uid="{00000000-0005-0000-0000-000088000000}"/>
    <cellStyle name="Moneda [0] 8" xfId="52" xr:uid="{00000000-0005-0000-0000-000089000000}"/>
    <cellStyle name="Moneda [0] 9" xfId="45" xr:uid="{00000000-0005-0000-0000-00008A000000}"/>
    <cellStyle name="Moneda 10" xfId="66" xr:uid="{00000000-0005-0000-0000-00008B000000}"/>
    <cellStyle name="Moneda 10 2" xfId="137" xr:uid="{00000000-0005-0000-0000-00008C000000}"/>
    <cellStyle name="Moneda 11" xfId="67" xr:uid="{00000000-0005-0000-0000-00008D000000}"/>
    <cellStyle name="Moneda 11 2" xfId="138" xr:uid="{00000000-0005-0000-0000-00008E000000}"/>
    <cellStyle name="Moneda 12" xfId="68" xr:uid="{00000000-0005-0000-0000-00008F000000}"/>
    <cellStyle name="Moneda 12 2" xfId="139" xr:uid="{00000000-0005-0000-0000-000090000000}"/>
    <cellStyle name="Moneda 13" xfId="69" xr:uid="{00000000-0005-0000-0000-000091000000}"/>
    <cellStyle name="Moneda 13 2" xfId="140" xr:uid="{00000000-0005-0000-0000-000092000000}"/>
    <cellStyle name="Moneda 14" xfId="70" xr:uid="{00000000-0005-0000-0000-000093000000}"/>
    <cellStyle name="Moneda 14 2" xfId="141" xr:uid="{00000000-0005-0000-0000-000094000000}"/>
    <cellStyle name="Moneda 15" xfId="71" xr:uid="{00000000-0005-0000-0000-000095000000}"/>
    <cellStyle name="Moneda 15 2" xfId="142" xr:uid="{00000000-0005-0000-0000-000096000000}"/>
    <cellStyle name="Moneda 16" xfId="72" xr:uid="{00000000-0005-0000-0000-000097000000}"/>
    <cellStyle name="Moneda 16 2" xfId="143" xr:uid="{00000000-0005-0000-0000-000098000000}"/>
    <cellStyle name="Moneda 17" xfId="73" xr:uid="{00000000-0005-0000-0000-000099000000}"/>
    <cellStyle name="Moneda 17 2" xfId="144" xr:uid="{00000000-0005-0000-0000-00009A000000}"/>
    <cellStyle name="Moneda 18" xfId="74" xr:uid="{00000000-0005-0000-0000-00009B000000}"/>
    <cellStyle name="Moneda 18 2" xfId="145" xr:uid="{00000000-0005-0000-0000-00009C000000}"/>
    <cellStyle name="Moneda 19" xfId="75" xr:uid="{00000000-0005-0000-0000-00009D000000}"/>
    <cellStyle name="Moneda 19 2" xfId="146" xr:uid="{00000000-0005-0000-0000-00009E000000}"/>
    <cellStyle name="Moneda 2" xfId="2" xr:uid="{00000000-0005-0000-0000-00009F000000}"/>
    <cellStyle name="Moneda 2 2" xfId="128" xr:uid="{00000000-0005-0000-0000-0000A0000000}"/>
    <cellStyle name="Moneda 2 3" xfId="57" xr:uid="{00000000-0005-0000-0000-0000A1000000}"/>
    <cellStyle name="Moneda 20" xfId="76" xr:uid="{00000000-0005-0000-0000-0000A2000000}"/>
    <cellStyle name="Moneda 20 2" xfId="147" xr:uid="{00000000-0005-0000-0000-0000A3000000}"/>
    <cellStyle name="Moneda 21" xfId="79" xr:uid="{00000000-0005-0000-0000-0000A4000000}"/>
    <cellStyle name="Moneda 21 2" xfId="150" xr:uid="{00000000-0005-0000-0000-0000A5000000}"/>
    <cellStyle name="Moneda 22" xfId="78" xr:uid="{00000000-0005-0000-0000-0000A6000000}"/>
    <cellStyle name="Moneda 22 2" xfId="149" xr:uid="{00000000-0005-0000-0000-0000A7000000}"/>
    <cellStyle name="Moneda 23" xfId="56" xr:uid="{00000000-0005-0000-0000-0000A8000000}"/>
    <cellStyle name="Moneda 23 2" xfId="127" xr:uid="{00000000-0005-0000-0000-0000A9000000}"/>
    <cellStyle name="Moneda 24" xfId="77" xr:uid="{00000000-0005-0000-0000-0000AA000000}"/>
    <cellStyle name="Moneda 24 2" xfId="148" xr:uid="{00000000-0005-0000-0000-0000AB000000}"/>
    <cellStyle name="Moneda 25" xfId="80" xr:uid="{00000000-0005-0000-0000-0000AC000000}"/>
    <cellStyle name="Moneda 25 2" xfId="151" xr:uid="{00000000-0005-0000-0000-0000AD000000}"/>
    <cellStyle name="Moneda 26" xfId="81" xr:uid="{00000000-0005-0000-0000-0000AE000000}"/>
    <cellStyle name="Moneda 26 2" xfId="152" xr:uid="{00000000-0005-0000-0000-0000AF000000}"/>
    <cellStyle name="Moneda 27" xfId="82" xr:uid="{00000000-0005-0000-0000-0000B0000000}"/>
    <cellStyle name="Moneda 27 2" xfId="153" xr:uid="{00000000-0005-0000-0000-0000B1000000}"/>
    <cellStyle name="Moneda 28" xfId="83" xr:uid="{00000000-0005-0000-0000-0000B2000000}"/>
    <cellStyle name="Moneda 28 2" xfId="154" xr:uid="{00000000-0005-0000-0000-0000B3000000}"/>
    <cellStyle name="Moneda 29" xfId="84" xr:uid="{00000000-0005-0000-0000-0000B4000000}"/>
    <cellStyle name="Moneda 29 2" xfId="155" xr:uid="{00000000-0005-0000-0000-0000B5000000}"/>
    <cellStyle name="Moneda 3" xfId="58" xr:uid="{00000000-0005-0000-0000-0000B6000000}"/>
    <cellStyle name="Moneda 3 2" xfId="129" xr:uid="{00000000-0005-0000-0000-0000B7000000}"/>
    <cellStyle name="Moneda 30" xfId="85" xr:uid="{00000000-0005-0000-0000-0000B8000000}"/>
    <cellStyle name="Moneda 30 2" xfId="156" xr:uid="{00000000-0005-0000-0000-0000B9000000}"/>
    <cellStyle name="Moneda 31" xfId="86" xr:uid="{00000000-0005-0000-0000-0000BA000000}"/>
    <cellStyle name="Moneda 31 2" xfId="157" xr:uid="{00000000-0005-0000-0000-0000BB000000}"/>
    <cellStyle name="Moneda 32" xfId="87" xr:uid="{00000000-0005-0000-0000-0000BC000000}"/>
    <cellStyle name="Moneda 32 2" xfId="158" xr:uid="{00000000-0005-0000-0000-0000BD000000}"/>
    <cellStyle name="Moneda 33" xfId="88" xr:uid="{00000000-0005-0000-0000-0000BE000000}"/>
    <cellStyle name="Moneda 33 2" xfId="159" xr:uid="{00000000-0005-0000-0000-0000BF000000}"/>
    <cellStyle name="Moneda 34" xfId="89" xr:uid="{00000000-0005-0000-0000-0000C0000000}"/>
    <cellStyle name="Moneda 34 2" xfId="160" xr:uid="{00000000-0005-0000-0000-0000C1000000}"/>
    <cellStyle name="Moneda 35" xfId="90" xr:uid="{00000000-0005-0000-0000-0000C2000000}"/>
    <cellStyle name="Moneda 35 2" xfId="161" xr:uid="{00000000-0005-0000-0000-0000C3000000}"/>
    <cellStyle name="Moneda 36" xfId="91" xr:uid="{00000000-0005-0000-0000-0000C4000000}"/>
    <cellStyle name="Moneda 36 2" xfId="162" xr:uid="{00000000-0005-0000-0000-0000C5000000}"/>
    <cellStyle name="Moneda 37" xfId="92" xr:uid="{00000000-0005-0000-0000-0000C6000000}"/>
    <cellStyle name="Moneda 37 2" xfId="163" xr:uid="{00000000-0005-0000-0000-0000C7000000}"/>
    <cellStyle name="Moneda 38" xfId="93" xr:uid="{00000000-0005-0000-0000-0000C8000000}"/>
    <cellStyle name="Moneda 38 2" xfId="164" xr:uid="{00000000-0005-0000-0000-0000C9000000}"/>
    <cellStyle name="Moneda 39" xfId="94" xr:uid="{00000000-0005-0000-0000-0000CA000000}"/>
    <cellStyle name="Moneda 39 2" xfId="165" xr:uid="{00000000-0005-0000-0000-0000CB000000}"/>
    <cellStyle name="Moneda 4" xfId="63" xr:uid="{00000000-0005-0000-0000-0000CC000000}"/>
    <cellStyle name="Moneda 4 2" xfId="134" xr:uid="{00000000-0005-0000-0000-0000CD000000}"/>
    <cellStyle name="Moneda 40" xfId="95" xr:uid="{00000000-0005-0000-0000-0000CE000000}"/>
    <cellStyle name="Moneda 40 2" xfId="166" xr:uid="{00000000-0005-0000-0000-0000CF000000}"/>
    <cellStyle name="Moneda 41" xfId="96" xr:uid="{00000000-0005-0000-0000-0000D0000000}"/>
    <cellStyle name="Moneda 41 2" xfId="167" xr:uid="{00000000-0005-0000-0000-0000D1000000}"/>
    <cellStyle name="Moneda 42" xfId="97" xr:uid="{00000000-0005-0000-0000-0000D2000000}"/>
    <cellStyle name="Moneda 42 2" xfId="168" xr:uid="{00000000-0005-0000-0000-0000D3000000}"/>
    <cellStyle name="Moneda 43" xfId="98" xr:uid="{00000000-0005-0000-0000-0000D4000000}"/>
    <cellStyle name="Moneda 43 2" xfId="169" xr:uid="{00000000-0005-0000-0000-0000D5000000}"/>
    <cellStyle name="Moneda 44" xfId="99" xr:uid="{00000000-0005-0000-0000-0000D6000000}"/>
    <cellStyle name="Moneda 44 2" xfId="170" xr:uid="{00000000-0005-0000-0000-0000D7000000}"/>
    <cellStyle name="Moneda 45" xfId="100" xr:uid="{00000000-0005-0000-0000-0000D8000000}"/>
    <cellStyle name="Moneda 45 2" xfId="171" xr:uid="{00000000-0005-0000-0000-0000D9000000}"/>
    <cellStyle name="Moneda 46" xfId="101" xr:uid="{00000000-0005-0000-0000-0000DA000000}"/>
    <cellStyle name="Moneda 46 2" xfId="172" xr:uid="{00000000-0005-0000-0000-0000DB000000}"/>
    <cellStyle name="Moneda 47" xfId="102" xr:uid="{00000000-0005-0000-0000-0000DC000000}"/>
    <cellStyle name="Moneda 47 2" xfId="173" xr:uid="{00000000-0005-0000-0000-0000DD000000}"/>
    <cellStyle name="Moneda 48" xfId="103" xr:uid="{00000000-0005-0000-0000-0000DE000000}"/>
    <cellStyle name="Moneda 48 2" xfId="174" xr:uid="{00000000-0005-0000-0000-0000DF000000}"/>
    <cellStyle name="Moneda 49" xfId="104" xr:uid="{00000000-0005-0000-0000-0000E0000000}"/>
    <cellStyle name="Moneda 49 2" xfId="175" xr:uid="{00000000-0005-0000-0000-0000E1000000}"/>
    <cellStyle name="Moneda 5" xfId="61" xr:uid="{00000000-0005-0000-0000-0000E2000000}"/>
    <cellStyle name="Moneda 5 2" xfId="132" xr:uid="{00000000-0005-0000-0000-0000E3000000}"/>
    <cellStyle name="Moneda 50" xfId="105" xr:uid="{00000000-0005-0000-0000-0000E4000000}"/>
    <cellStyle name="Moneda 50 2" xfId="176" xr:uid="{00000000-0005-0000-0000-0000E5000000}"/>
    <cellStyle name="Moneda 51" xfId="106" xr:uid="{00000000-0005-0000-0000-0000E6000000}"/>
    <cellStyle name="Moneda 51 2" xfId="177" xr:uid="{00000000-0005-0000-0000-0000E7000000}"/>
    <cellStyle name="Moneda 52" xfId="107" xr:uid="{00000000-0005-0000-0000-0000E8000000}"/>
    <cellStyle name="Moneda 52 2" xfId="178" xr:uid="{00000000-0005-0000-0000-0000E9000000}"/>
    <cellStyle name="Moneda 53" xfId="108" xr:uid="{00000000-0005-0000-0000-0000EA000000}"/>
    <cellStyle name="Moneda 53 2" xfId="179" xr:uid="{00000000-0005-0000-0000-0000EB000000}"/>
    <cellStyle name="Moneda 54" xfId="109" xr:uid="{00000000-0005-0000-0000-0000EC000000}"/>
    <cellStyle name="Moneda 54 2" xfId="180" xr:uid="{00000000-0005-0000-0000-0000ED000000}"/>
    <cellStyle name="Moneda 55" xfId="110" xr:uid="{00000000-0005-0000-0000-0000EE000000}"/>
    <cellStyle name="Moneda 55 2" xfId="181" xr:uid="{00000000-0005-0000-0000-0000EF000000}"/>
    <cellStyle name="Moneda 56" xfId="111" xr:uid="{00000000-0005-0000-0000-0000F0000000}"/>
    <cellStyle name="Moneda 56 2" xfId="182" xr:uid="{00000000-0005-0000-0000-0000F1000000}"/>
    <cellStyle name="Moneda 57" xfId="112" xr:uid="{00000000-0005-0000-0000-0000F2000000}"/>
    <cellStyle name="Moneda 57 2" xfId="183" xr:uid="{00000000-0005-0000-0000-0000F3000000}"/>
    <cellStyle name="Moneda 58" xfId="113" xr:uid="{00000000-0005-0000-0000-0000F4000000}"/>
    <cellStyle name="Moneda 58 2" xfId="184" xr:uid="{00000000-0005-0000-0000-0000F5000000}"/>
    <cellStyle name="Moneda 59" xfId="114" xr:uid="{00000000-0005-0000-0000-0000F6000000}"/>
    <cellStyle name="Moneda 59 2" xfId="185" xr:uid="{00000000-0005-0000-0000-0000F7000000}"/>
    <cellStyle name="Moneda 6" xfId="54" xr:uid="{00000000-0005-0000-0000-0000F8000000}"/>
    <cellStyle name="Moneda 6 2" xfId="125" xr:uid="{00000000-0005-0000-0000-0000F9000000}"/>
    <cellStyle name="Moneda 60" xfId="117" xr:uid="{00000000-0005-0000-0000-0000FA000000}"/>
    <cellStyle name="Moneda 60 2" xfId="188" xr:uid="{00000000-0005-0000-0000-0000FB000000}"/>
    <cellStyle name="Moneda 61" xfId="115" xr:uid="{00000000-0005-0000-0000-0000FC000000}"/>
    <cellStyle name="Moneda 61 2" xfId="186" xr:uid="{00000000-0005-0000-0000-0000FD000000}"/>
    <cellStyle name="Moneda 62" xfId="60" xr:uid="{00000000-0005-0000-0000-0000FE000000}"/>
    <cellStyle name="Moneda 62 2" xfId="131" xr:uid="{00000000-0005-0000-0000-0000FF000000}"/>
    <cellStyle name="Moneda 63" xfId="116" xr:uid="{00000000-0005-0000-0000-000000010000}"/>
    <cellStyle name="Moneda 63 2" xfId="187" xr:uid="{00000000-0005-0000-0000-000001010000}"/>
    <cellStyle name="Moneda 64" xfId="118" xr:uid="{00000000-0005-0000-0000-000002010000}"/>
    <cellStyle name="Moneda 64 2" xfId="189" xr:uid="{00000000-0005-0000-0000-000003010000}"/>
    <cellStyle name="Moneda 65" xfId="119" xr:uid="{00000000-0005-0000-0000-000004010000}"/>
    <cellStyle name="Moneda 65 2" xfId="190" xr:uid="{00000000-0005-0000-0000-000005010000}"/>
    <cellStyle name="Moneda 66" xfId="120" xr:uid="{00000000-0005-0000-0000-000006010000}"/>
    <cellStyle name="Moneda 66 2" xfId="191" xr:uid="{00000000-0005-0000-0000-000007010000}"/>
    <cellStyle name="Moneda 67" xfId="122" xr:uid="{00000000-0005-0000-0000-000008010000}"/>
    <cellStyle name="Moneda 68" xfId="123" xr:uid="{00000000-0005-0000-0000-000009010000}"/>
    <cellStyle name="Moneda 69" xfId="192" xr:uid="{00000000-0005-0000-0000-00000A010000}"/>
    <cellStyle name="Moneda 7" xfId="62" xr:uid="{00000000-0005-0000-0000-00000B010000}"/>
    <cellStyle name="Moneda 7 2" xfId="133" xr:uid="{00000000-0005-0000-0000-00000C010000}"/>
    <cellStyle name="Moneda 70" xfId="203" xr:uid="{00000000-0005-0000-0000-00000D010000}"/>
    <cellStyle name="Moneda 70 2" xfId="212" xr:uid="{00000000-0005-0000-0000-00000E010000}"/>
    <cellStyle name="Moneda 70 2 2" xfId="230" xr:uid="{00000000-0005-0000-0000-00000F010000}"/>
    <cellStyle name="Moneda 70 2 2 2" xfId="302" xr:uid="{00000000-0005-0000-0000-000010010000}"/>
    <cellStyle name="Moneda 70 2 2 3" xfId="266" xr:uid="{00000000-0005-0000-0000-000011010000}"/>
    <cellStyle name="Moneda 70 2 3" xfId="284" xr:uid="{00000000-0005-0000-0000-000012010000}"/>
    <cellStyle name="Moneda 70 2 4" xfId="248" xr:uid="{00000000-0005-0000-0000-000013010000}"/>
    <cellStyle name="Moneda 70 3" xfId="221" xr:uid="{00000000-0005-0000-0000-000014010000}"/>
    <cellStyle name="Moneda 70 3 2" xfId="293" xr:uid="{00000000-0005-0000-0000-000015010000}"/>
    <cellStyle name="Moneda 70 3 3" xfId="257" xr:uid="{00000000-0005-0000-0000-000016010000}"/>
    <cellStyle name="Moneda 70 4" xfId="275" xr:uid="{00000000-0005-0000-0000-000017010000}"/>
    <cellStyle name="Moneda 70 5" xfId="239" xr:uid="{00000000-0005-0000-0000-000018010000}"/>
    <cellStyle name="Moneda 71" xfId="50" xr:uid="{00000000-0005-0000-0000-000019010000}"/>
    <cellStyle name="Moneda 72" xfId="47" xr:uid="{00000000-0005-0000-0000-00001A010000}"/>
    <cellStyle name="Moneda 73" xfId="193" xr:uid="{00000000-0005-0000-0000-00001B010000}"/>
    <cellStyle name="Moneda 8" xfId="64" xr:uid="{00000000-0005-0000-0000-00001C010000}"/>
    <cellStyle name="Moneda 8 2" xfId="135" xr:uid="{00000000-0005-0000-0000-00001D010000}"/>
    <cellStyle name="Moneda 9" xfId="65" xr:uid="{00000000-0005-0000-0000-00001E010000}"/>
    <cellStyle name="Moneda 9 2" xfId="136" xr:uid="{00000000-0005-0000-0000-00001F010000}"/>
    <cellStyle name="Neutral 2" xfId="195" xr:uid="{00000000-0005-0000-0000-000020010000}"/>
    <cellStyle name="Normal" xfId="0" builtinId="0"/>
    <cellStyle name="Normal 2" xfId="1" xr:uid="{00000000-0005-0000-0000-000022010000}"/>
    <cellStyle name="Normal 2 2" xfId="44" xr:uid="{00000000-0005-0000-0000-000023010000}"/>
    <cellStyle name="Normal 2 2 2" xfId="43" xr:uid="{00000000-0005-0000-0000-000024010000}"/>
    <cellStyle name="Normal 3" xfId="42" xr:uid="{00000000-0005-0000-0000-000025010000}"/>
    <cellStyle name="Normal 4" xfId="46" xr:uid="{00000000-0005-0000-0000-000026010000}"/>
    <cellStyle name="Notas" xfId="20" builtinId="10" customBuiltin="1"/>
    <cellStyle name="Numeric" xfId="6" xr:uid="{00000000-0005-0000-0000-000028010000}"/>
    <cellStyle name="Porcentaje" xfId="303" builtinId="5"/>
    <cellStyle name="Porcentaje 2" xfId="49" xr:uid="{00000000-0005-0000-0000-00002A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721176</xdr:colOff>
      <xdr:row>0</xdr:row>
      <xdr:rowOff>0</xdr:rowOff>
    </xdr:from>
    <xdr:ext cx="3211287" cy="2245179"/>
    <xdr:pic>
      <xdr:nvPicPr>
        <xdr:cNvPr id="5" name="Imagen 4">
          <a:extLst>
            <a:ext uri="{FF2B5EF4-FFF2-40B4-BE49-F238E27FC236}">
              <a16:creationId xmlns:a16="http://schemas.microsoft.com/office/drawing/2014/main" id="{FD874ACA-9DE2-44C0-9932-B0A66A3F2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176" y="0"/>
          <a:ext cx="3211287" cy="22451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ipccar-my.sharepoint.com/:f:/g/personal/coordinacionplaneacion_ipcc_gov_co/EkpX_GjwRL1GlZOkOSZPg6YB49ltgYw5jGvqSsn647tIDA?e=Yx1sQm" TargetMode="External"/><Relationship Id="rId13" Type="http://schemas.openxmlformats.org/officeDocument/2006/relationships/hyperlink" Target="https://ipccar-my.sharepoint.com/:f:/g/personal/coordinacionplaneacion_ipcc_gov_co/EomK5_FtK5dNuF4PYE-iyg4Bx25QY2pVfE-3M8uA4E6Xaw?e=mQm8Xa" TargetMode="External"/><Relationship Id="rId18" Type="http://schemas.openxmlformats.org/officeDocument/2006/relationships/hyperlink" Target="https://ipccar-my.sharepoint.com/:f:/g/personal/coordinacionplaneacion_ipcc_gov_co/Ej5cJJw_xDhItiGFm9OdwnsBRVIL0BbqkOHjBIpHUF-WKA?e=lz9LAC" TargetMode="External"/><Relationship Id="rId26" Type="http://schemas.openxmlformats.org/officeDocument/2006/relationships/drawing" Target="../drawings/drawing3.xml"/><Relationship Id="rId3" Type="http://schemas.openxmlformats.org/officeDocument/2006/relationships/hyperlink" Target="https://ipccar-my.sharepoint.com/:f:/g/personal/coordinacionplaneacion_ipcc_gov_co/EgANwhLpQShGqlb8DutmnGkBhBo9pUx3AWeOJ4fU3fWvNg?e=0lpkzz" TargetMode="External"/><Relationship Id="rId21" Type="http://schemas.openxmlformats.org/officeDocument/2006/relationships/hyperlink" Target="https://ipccar-my.sharepoint.com/:f:/g/personal/coordinacionplaneacion_ipcc_gov_co/EjNDygotf49ItOQ5TCk3RdsBEqmKYSER8fD_HhUqBSRSug?e=yiNzLp" TargetMode="External"/><Relationship Id="rId7" Type="http://schemas.openxmlformats.org/officeDocument/2006/relationships/hyperlink" Target="https://ipccar-my.sharepoint.com/:f:/g/personal/coordinacionplaneacion_ipcc_gov_co/Emv5hCuC3BtHgc7pxuaCrBoB4fzQ-qzFGZ4_ugVEO58tiw?e=dLCzZd" TargetMode="External"/><Relationship Id="rId12" Type="http://schemas.openxmlformats.org/officeDocument/2006/relationships/hyperlink" Target="https://ipccar-my.sharepoint.com/:f:/g/personal/coordinacionplaneacion_ipcc_gov_co/EhZRiOwippZAlkjnRWffsrUBK49vQqBZKAIGat9q7p1eBQ?e=GJU66p" TargetMode="External"/><Relationship Id="rId17" Type="http://schemas.openxmlformats.org/officeDocument/2006/relationships/hyperlink" Target="https://ipccar-my.sharepoint.com/:f:/g/personal/coordinacionplaneacion_ipcc_gov_co/Er5dY_X2Z85GjG-ROCmuow8B7XQG0n5tfPWjlXgKx64lwg?e=taPQQS" TargetMode="External"/><Relationship Id="rId25" Type="http://schemas.openxmlformats.org/officeDocument/2006/relationships/printerSettings" Target="../printerSettings/printerSettings3.bin"/><Relationship Id="rId2" Type="http://schemas.openxmlformats.org/officeDocument/2006/relationships/hyperlink" Target="https://ipccar-my.sharepoint.com/:f:/g/personal/coordinacionplaneacion_ipcc_gov_co/Egfs5N-eiGNKixsclnjs9A4BKhbWdXrEq9xVQg5CHf-dlQ?e=WAU2Ts" TargetMode="External"/><Relationship Id="rId16" Type="http://schemas.openxmlformats.org/officeDocument/2006/relationships/hyperlink" Target="https://ipccar-my.sharepoint.com/:f:/g/personal/coordinacionplaneacion_ipcc_gov_co/Ei-d1aem4pNFuhv7vKz3lHEBciN_5sfFeoLgevPqT97FJQ?e=QZlngl" TargetMode="External"/><Relationship Id="rId20" Type="http://schemas.openxmlformats.org/officeDocument/2006/relationships/hyperlink" Target="https://ipccar-my.sharepoint.com/:f:/g/personal/coordinacionplaneacion_ipcc_gov_co/EmYFBEmNF1VPg8WcSloLNsgBQhHVIwKKDl9737nPFD6vRw?e=fKnNQ5" TargetMode="External"/><Relationship Id="rId1" Type="http://schemas.openxmlformats.org/officeDocument/2006/relationships/hyperlink" Target="https://ipccar-my.sharepoint.com/:f:/g/personal/coordinacionplaneacion_ipcc_gov_co/EjzJ5WCB1_ZEsSp1_KWfjCoBmHEEYNWz_maqpyLKZ2-f6w?e=rpailU" TargetMode="External"/><Relationship Id="rId6" Type="http://schemas.openxmlformats.org/officeDocument/2006/relationships/hyperlink" Target="https://ipccar-my.sharepoint.com/:f:/g/personal/coordinacionplaneacion_ipcc_gov_co/Es-2tER-EzFLlZpw-b_RkgsB7t8NwE-wBGp3tV4MhTsOPQ?e=uXBpQv" TargetMode="External"/><Relationship Id="rId11" Type="http://schemas.openxmlformats.org/officeDocument/2006/relationships/hyperlink" Target="https://ipccar-my.sharepoint.com/:f:/g/personal/coordinacionplaneacion_ipcc_gov_co/EvbytElxQnpMn8JedebujysBSk_WXnSwLtt94ws2NWvofg?e=8cNSaA" TargetMode="External"/><Relationship Id="rId24" Type="http://schemas.openxmlformats.org/officeDocument/2006/relationships/hyperlink" Target="https://ipccar-my.sharepoint.com/:f:/g/personal/coordinacionplaneacion_ipcc_gov_co/EgP9BTQOTdhNrErA1F1zQ2IB2uF7RSBiPrqfB1NQj9DimQ?e=WExwQ4" TargetMode="External"/><Relationship Id="rId5" Type="http://schemas.openxmlformats.org/officeDocument/2006/relationships/hyperlink" Target="https://ipccar-my.sharepoint.com/:f:/g/personal/coordinacionplaneacion_ipcc_gov_co/Ejw06hJ744VAoZE-nrMC7BQBNqMRyi7fxnV755UpkpTpOg?e=XpR3Ml" TargetMode="External"/><Relationship Id="rId15" Type="http://schemas.openxmlformats.org/officeDocument/2006/relationships/hyperlink" Target="https://ipccar-my.sharepoint.com/:f:/g/personal/coordinacionplaneacion_ipcc_gov_co/EhRTsU9xUd9LsdV7XD4OG1cBsQgcM7TNmC7ZSq7gP3xA6g?e=uIUoYJ" TargetMode="External"/><Relationship Id="rId23" Type="http://schemas.openxmlformats.org/officeDocument/2006/relationships/hyperlink" Target="https://ipccar-my.sharepoint.com/:f:/g/personal/coordinacionplaneacion_ipcc_gov_co/EkQjWKrNDSRJqDjU7xAy5RMB9I-YuJ472oR63RGgZdYuIg?e=fG8TMa" TargetMode="External"/><Relationship Id="rId28" Type="http://schemas.openxmlformats.org/officeDocument/2006/relationships/comments" Target="../comments3.xml"/><Relationship Id="rId10" Type="http://schemas.openxmlformats.org/officeDocument/2006/relationships/hyperlink" Target="https://ipccar-my.sharepoint.com/:f:/g/personal/coordinacionplaneacion_ipcc_gov_co/EivtE3I0OPZEtZFvYL7GQL0BHH67_2rOuog1VqsKSIKOSg?e=fuZRDf" TargetMode="External"/><Relationship Id="rId19" Type="http://schemas.openxmlformats.org/officeDocument/2006/relationships/hyperlink" Target="https://ipccar-my.sharepoint.com/:f:/g/personal/coordinacionplaneacion_ipcc_gov_co/EkxhKTgcUqpKpDT3W2cxYLkBFK19yVwQTWnUlrz14giArQ?e=IdqpF5" TargetMode="External"/><Relationship Id="rId4" Type="http://schemas.openxmlformats.org/officeDocument/2006/relationships/hyperlink" Target="https://ipccar-my.sharepoint.com/:f:/g/personal/coordinacionplaneacion_ipcc_gov_co/EiDuwLZkhYlKsXuBsMzI6oIBU0-15Wf2jpDaAml3MnIByw?e=NeC0e1" TargetMode="External"/><Relationship Id="rId9" Type="http://schemas.openxmlformats.org/officeDocument/2006/relationships/hyperlink" Target="https://ipccar-my.sharepoint.com/:f:/g/personal/coordinacionplaneacion_ipcc_gov_co/Endt2wq4d6BEiLzLEgChEYAB4QH6vHQ5jSbz_o8PA0oMnw?e=rfFGAB" TargetMode="External"/><Relationship Id="rId14" Type="http://schemas.openxmlformats.org/officeDocument/2006/relationships/hyperlink" Target="https://ipccar-my.sharepoint.com/:f:/g/personal/coordinacionplaneacion_ipcc_gov_co/Em0ZzTIKp_9DktzemxOGr1QB6SU6Bhy6IFhwmdXlmdpiEA?e=8vVPf6" TargetMode="External"/><Relationship Id="rId22" Type="http://schemas.openxmlformats.org/officeDocument/2006/relationships/hyperlink" Target="https://ipccar-my.sharepoint.com/:f:/g/personal/coordinacionplaneacion_ipcc_gov_co/EugfwdrIjq1EikGEmLH3zioBHW9yDV7wXQW0AEB24NVesQ?e=uK1Nis" TargetMode="External"/><Relationship Id="rId27"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53" zoomScaleNormal="80" workbookViewId="0">
      <selection activeCell="J48" sqref="J48"/>
    </sheetView>
  </sheetViews>
  <sheetFormatPr baseColWidth="10" defaultColWidth="10.875" defaultRowHeight="15"/>
  <cols>
    <col min="1" max="1" width="34.125" style="15" customWidth="1"/>
    <col min="2" max="2" width="10.875" style="7"/>
    <col min="3" max="3" width="28.125" style="7" customWidth="1"/>
    <col min="4" max="4" width="21.125" style="7" customWidth="1"/>
    <col min="5" max="5" width="19.125" style="7" customWidth="1"/>
    <col min="6" max="6" width="27.125" style="7" customWidth="1"/>
    <col min="7" max="7" width="17.125" style="7" customWidth="1"/>
    <col min="8" max="8" width="27.125" style="7" customWidth="1"/>
    <col min="9" max="9" width="15.125" style="7" customWidth="1"/>
    <col min="10" max="10" width="17.875" style="7" customWidth="1"/>
    <col min="11" max="11" width="19.125" style="7" customWidth="1"/>
    <col min="12" max="12" width="25.125" style="7" customWidth="1"/>
    <col min="13" max="13" width="20.875" style="7" customWidth="1"/>
    <col min="14" max="15" width="10.875" style="7"/>
    <col min="16" max="16" width="16.875" style="7" customWidth="1"/>
    <col min="17" max="17" width="20.125" style="7" customWidth="1"/>
    <col min="18" max="18" width="18.875" style="7" customWidth="1"/>
    <col min="19" max="19" width="22.875" style="7" customWidth="1"/>
    <col min="20" max="20" width="22.125" style="7" customWidth="1"/>
    <col min="21" max="21" width="25.125" style="7" customWidth="1"/>
    <col min="22" max="22" width="21.125" style="7" customWidth="1"/>
    <col min="23" max="23" width="19.125" style="7" customWidth="1"/>
    <col min="24" max="24" width="17.125" style="7" customWidth="1"/>
    <col min="25" max="26" width="16.125" style="7" customWidth="1"/>
    <col min="27" max="27" width="28.875" style="7" customWidth="1"/>
    <col min="28" max="28" width="19.125" style="7" customWidth="1"/>
    <col min="29" max="29" width="21.125" style="7" customWidth="1"/>
    <col min="30" max="30" width="21.875" style="7" customWidth="1"/>
    <col min="31" max="31" width="25.125" style="7" customWidth="1"/>
    <col min="32" max="32" width="22.125" style="7" customWidth="1"/>
    <col min="33" max="33" width="29.875" style="7" customWidth="1"/>
    <col min="34" max="34" width="18.875" style="7" customWidth="1"/>
    <col min="35" max="35" width="18.125" style="7" customWidth="1"/>
    <col min="36" max="36" width="22.125" style="7" customWidth="1"/>
    <col min="37" max="16384" width="10.875" style="7"/>
  </cols>
  <sheetData>
    <row r="1" spans="1:50" ht="54.95" customHeight="1">
      <c r="A1" s="528" t="s">
        <v>155</v>
      </c>
      <c r="B1" s="528"/>
      <c r="C1" s="528"/>
      <c r="D1" s="528"/>
      <c r="E1" s="528"/>
      <c r="F1" s="528"/>
      <c r="G1" s="528"/>
      <c r="H1" s="528"/>
    </row>
    <row r="2" spans="1:50" ht="33" customHeight="1">
      <c r="A2" s="511" t="s">
        <v>173</v>
      </c>
      <c r="B2" s="511"/>
      <c r="C2" s="511"/>
      <c r="D2" s="511"/>
      <c r="E2" s="511"/>
      <c r="F2" s="511"/>
      <c r="G2" s="511"/>
      <c r="H2" s="511"/>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91</v>
      </c>
      <c r="B3" s="507" t="s">
        <v>103</v>
      </c>
      <c r="C3" s="507"/>
      <c r="D3" s="507"/>
      <c r="E3" s="507"/>
      <c r="F3" s="507"/>
      <c r="G3" s="507"/>
      <c r="H3" s="507"/>
    </row>
    <row r="4" spans="1:50" ht="48" customHeight="1">
      <c r="A4" s="11" t="s">
        <v>161</v>
      </c>
      <c r="B4" s="500" t="s">
        <v>179</v>
      </c>
      <c r="C4" s="501"/>
      <c r="D4" s="501"/>
      <c r="E4" s="501"/>
      <c r="F4" s="501"/>
      <c r="G4" s="501"/>
      <c r="H4" s="502"/>
    </row>
    <row r="5" spans="1:50" ht="31.7" customHeight="1">
      <c r="A5" s="11" t="s">
        <v>178</v>
      </c>
      <c r="B5" s="507" t="s">
        <v>104</v>
      </c>
      <c r="C5" s="507"/>
      <c r="D5" s="507"/>
      <c r="E5" s="507"/>
      <c r="F5" s="507"/>
      <c r="G5" s="507"/>
      <c r="H5" s="507"/>
    </row>
    <row r="6" spans="1:50" ht="40.700000000000003" customHeight="1">
      <c r="A6" s="11" t="s">
        <v>79</v>
      </c>
      <c r="B6" s="500" t="s">
        <v>105</v>
      </c>
      <c r="C6" s="501"/>
      <c r="D6" s="501"/>
      <c r="E6" s="501"/>
      <c r="F6" s="501"/>
      <c r="G6" s="501"/>
      <c r="H6" s="502"/>
    </row>
    <row r="7" spans="1:50" ht="41.1" customHeight="1">
      <c r="A7" s="11" t="s">
        <v>96</v>
      </c>
      <c r="B7" s="507" t="s">
        <v>106</v>
      </c>
      <c r="C7" s="507"/>
      <c r="D7" s="507"/>
      <c r="E7" s="507"/>
      <c r="F7" s="507"/>
      <c r="G7" s="507"/>
      <c r="H7" s="507"/>
    </row>
    <row r="8" spans="1:50" ht="48.95" customHeight="1">
      <c r="A8" s="11" t="s">
        <v>31</v>
      </c>
      <c r="B8" s="507" t="s">
        <v>187</v>
      </c>
      <c r="C8" s="507"/>
      <c r="D8" s="507"/>
      <c r="E8" s="507"/>
      <c r="F8" s="507"/>
      <c r="G8" s="507"/>
      <c r="H8" s="507"/>
    </row>
    <row r="9" spans="1:50" ht="48.95" customHeight="1">
      <c r="A9" s="11" t="s">
        <v>188</v>
      </c>
      <c r="B9" s="500" t="s">
        <v>189</v>
      </c>
      <c r="C9" s="501"/>
      <c r="D9" s="501"/>
      <c r="E9" s="501"/>
      <c r="F9" s="501"/>
      <c r="G9" s="501"/>
      <c r="H9" s="502"/>
    </row>
    <row r="10" spans="1:50" ht="30">
      <c r="A10" s="11" t="s">
        <v>32</v>
      </c>
      <c r="B10" s="507" t="s">
        <v>107</v>
      </c>
      <c r="C10" s="507"/>
      <c r="D10" s="507"/>
      <c r="E10" s="507"/>
      <c r="F10" s="507"/>
      <c r="G10" s="507"/>
      <c r="H10" s="507"/>
    </row>
    <row r="11" spans="1:50" ht="30">
      <c r="A11" s="11" t="s">
        <v>7</v>
      </c>
      <c r="B11" s="507" t="s">
        <v>108</v>
      </c>
      <c r="C11" s="507"/>
      <c r="D11" s="507"/>
      <c r="E11" s="507"/>
      <c r="F11" s="507"/>
      <c r="G11" s="507"/>
      <c r="H11" s="507"/>
    </row>
    <row r="12" spans="1:50" ht="33.950000000000003" customHeight="1">
      <c r="A12" s="11" t="s">
        <v>80</v>
      </c>
      <c r="B12" s="507" t="s">
        <v>109</v>
      </c>
      <c r="C12" s="507"/>
      <c r="D12" s="507"/>
      <c r="E12" s="507"/>
      <c r="F12" s="507"/>
      <c r="G12" s="507"/>
      <c r="H12" s="507"/>
    </row>
    <row r="13" spans="1:50" ht="30">
      <c r="A13" s="11" t="s">
        <v>28</v>
      </c>
      <c r="B13" s="507" t="s">
        <v>110</v>
      </c>
      <c r="C13" s="507"/>
      <c r="D13" s="507"/>
      <c r="E13" s="507"/>
      <c r="F13" s="507"/>
      <c r="G13" s="507"/>
      <c r="H13" s="507"/>
    </row>
    <row r="14" spans="1:50" ht="30">
      <c r="A14" s="11" t="s">
        <v>100</v>
      </c>
      <c r="B14" s="507" t="s">
        <v>111</v>
      </c>
      <c r="C14" s="507"/>
      <c r="D14" s="507"/>
      <c r="E14" s="507"/>
      <c r="F14" s="507"/>
      <c r="G14" s="507"/>
      <c r="H14" s="507"/>
    </row>
    <row r="15" spans="1:50" ht="44.25" customHeight="1">
      <c r="A15" s="11" t="s">
        <v>97</v>
      </c>
      <c r="B15" s="507" t="s">
        <v>112</v>
      </c>
      <c r="C15" s="507"/>
      <c r="D15" s="507"/>
      <c r="E15" s="507"/>
      <c r="F15" s="507"/>
      <c r="G15" s="507"/>
      <c r="H15" s="507"/>
    </row>
    <row r="16" spans="1:50" ht="60">
      <c r="A16" s="11" t="s">
        <v>8</v>
      </c>
      <c r="B16" s="507" t="s">
        <v>113</v>
      </c>
      <c r="C16" s="507"/>
      <c r="D16" s="507"/>
      <c r="E16" s="507"/>
      <c r="F16" s="507"/>
      <c r="G16" s="507"/>
      <c r="H16" s="507"/>
    </row>
    <row r="17" spans="1:8" ht="58.7" customHeight="1">
      <c r="A17" s="11" t="s">
        <v>29</v>
      </c>
      <c r="B17" s="507" t="s">
        <v>114</v>
      </c>
      <c r="C17" s="507"/>
      <c r="D17" s="507"/>
      <c r="E17" s="507"/>
      <c r="F17" s="507"/>
      <c r="G17" s="507"/>
      <c r="H17" s="507"/>
    </row>
    <row r="18" spans="1:8" ht="30">
      <c r="A18" s="11" t="s">
        <v>81</v>
      </c>
      <c r="B18" s="507" t="s">
        <v>115</v>
      </c>
      <c r="C18" s="507"/>
      <c r="D18" s="507"/>
      <c r="E18" s="507"/>
      <c r="F18" s="507"/>
      <c r="G18" s="507"/>
      <c r="H18" s="507"/>
    </row>
    <row r="19" spans="1:8" ht="30" customHeight="1">
      <c r="A19" s="525"/>
      <c r="B19" s="526"/>
      <c r="C19" s="526"/>
      <c r="D19" s="526"/>
      <c r="E19" s="526"/>
      <c r="F19" s="526"/>
      <c r="G19" s="526"/>
      <c r="H19" s="527"/>
    </row>
    <row r="20" spans="1:8" ht="37.5" customHeight="1">
      <c r="A20" s="511" t="s">
        <v>174</v>
      </c>
      <c r="B20" s="511"/>
      <c r="C20" s="511"/>
      <c r="D20" s="511"/>
      <c r="E20" s="511"/>
      <c r="F20" s="511"/>
      <c r="G20" s="511"/>
      <c r="H20" s="511"/>
    </row>
    <row r="21" spans="1:8" ht="117" customHeight="1">
      <c r="A21" s="508" t="s">
        <v>33</v>
      </c>
      <c r="B21" s="508"/>
      <c r="C21" s="508"/>
      <c r="D21" s="508"/>
      <c r="E21" s="508"/>
      <c r="F21" s="508"/>
      <c r="G21" s="508"/>
      <c r="H21" s="508"/>
    </row>
    <row r="22" spans="1:8" ht="117" customHeight="1">
      <c r="A22" s="11" t="s">
        <v>96</v>
      </c>
      <c r="B22" s="507" t="s">
        <v>106</v>
      </c>
      <c r="C22" s="507"/>
      <c r="D22" s="507"/>
      <c r="E22" s="507"/>
      <c r="F22" s="507"/>
      <c r="G22" s="507"/>
      <c r="H22" s="507"/>
    </row>
    <row r="23" spans="1:8" ht="167.1" customHeight="1">
      <c r="A23" s="11" t="s">
        <v>82</v>
      </c>
      <c r="B23" s="508" t="s">
        <v>116</v>
      </c>
      <c r="C23" s="508"/>
      <c r="D23" s="508"/>
      <c r="E23" s="508"/>
      <c r="F23" s="508"/>
      <c r="G23" s="508"/>
      <c r="H23" s="508"/>
    </row>
    <row r="24" spans="1:8" ht="69.75" customHeight="1">
      <c r="A24" s="11" t="s">
        <v>180</v>
      </c>
      <c r="B24" s="508" t="s">
        <v>117</v>
      </c>
      <c r="C24" s="508"/>
      <c r="D24" s="508"/>
      <c r="E24" s="508"/>
      <c r="F24" s="508"/>
      <c r="G24" s="508"/>
      <c r="H24" s="508"/>
    </row>
    <row r="25" spans="1:8" ht="60" customHeight="1">
      <c r="A25" s="11" t="s">
        <v>181</v>
      </c>
      <c r="B25" s="508" t="s">
        <v>119</v>
      </c>
      <c r="C25" s="508"/>
      <c r="D25" s="508"/>
      <c r="E25" s="508"/>
      <c r="F25" s="508"/>
      <c r="G25" s="508"/>
      <c r="H25" s="508"/>
    </row>
    <row r="26" spans="1:8" ht="24.75" customHeight="1">
      <c r="A26" s="12" t="s">
        <v>84</v>
      </c>
      <c r="B26" s="509" t="s">
        <v>118</v>
      </c>
      <c r="C26" s="509"/>
      <c r="D26" s="509"/>
      <c r="E26" s="509"/>
      <c r="F26" s="509"/>
      <c r="G26" s="509"/>
      <c r="H26" s="509"/>
    </row>
    <row r="27" spans="1:8" ht="26.25" customHeight="1">
      <c r="A27" s="12" t="s">
        <v>85</v>
      </c>
      <c r="B27" s="509" t="s">
        <v>98</v>
      </c>
      <c r="C27" s="509"/>
      <c r="D27" s="509"/>
      <c r="E27" s="509"/>
      <c r="F27" s="509"/>
      <c r="G27" s="509"/>
      <c r="H27" s="509"/>
    </row>
    <row r="28" spans="1:8" ht="53.25" customHeight="1">
      <c r="A28" s="11" t="s">
        <v>162</v>
      </c>
      <c r="B28" s="508" t="s">
        <v>167</v>
      </c>
      <c r="C28" s="508"/>
      <c r="D28" s="508"/>
      <c r="E28" s="508"/>
      <c r="F28" s="508"/>
      <c r="G28" s="508"/>
      <c r="H28" s="508"/>
    </row>
    <row r="29" spans="1:8" ht="45" customHeight="1">
      <c r="A29" s="11" t="s">
        <v>164</v>
      </c>
      <c r="B29" s="503" t="s">
        <v>168</v>
      </c>
      <c r="C29" s="504"/>
      <c r="D29" s="504"/>
      <c r="E29" s="504"/>
      <c r="F29" s="504"/>
      <c r="G29" s="504"/>
      <c r="H29" s="505"/>
    </row>
    <row r="30" spans="1:8" ht="45" customHeight="1">
      <c r="A30" s="11" t="s">
        <v>163</v>
      </c>
      <c r="B30" s="503" t="s">
        <v>169</v>
      </c>
      <c r="C30" s="504"/>
      <c r="D30" s="504"/>
      <c r="E30" s="504"/>
      <c r="F30" s="504"/>
      <c r="G30" s="504"/>
      <c r="H30" s="505"/>
    </row>
    <row r="31" spans="1:8" ht="45" customHeight="1">
      <c r="A31" s="11" t="s">
        <v>153</v>
      </c>
      <c r="B31" s="503" t="s">
        <v>170</v>
      </c>
      <c r="C31" s="504"/>
      <c r="D31" s="504"/>
      <c r="E31" s="504"/>
      <c r="F31" s="504"/>
      <c r="G31" s="504"/>
      <c r="H31" s="505"/>
    </row>
    <row r="32" spans="1:8" ht="33" customHeight="1">
      <c r="A32" s="12" t="s">
        <v>182</v>
      </c>
      <c r="B32" s="508" t="s">
        <v>120</v>
      </c>
      <c r="C32" s="508"/>
      <c r="D32" s="508"/>
      <c r="E32" s="508"/>
      <c r="F32" s="508"/>
      <c r="G32" s="508"/>
      <c r="H32" s="508"/>
    </row>
    <row r="33" spans="1:8" ht="39" customHeight="1">
      <c r="A33" s="11" t="s">
        <v>86</v>
      </c>
      <c r="B33" s="509" t="s">
        <v>171</v>
      </c>
      <c r="C33" s="509"/>
      <c r="D33" s="509"/>
      <c r="E33" s="509"/>
      <c r="F33" s="509"/>
      <c r="G33" s="509"/>
      <c r="H33" s="509"/>
    </row>
    <row r="34" spans="1:8" ht="39" customHeight="1">
      <c r="A34" s="511" t="s">
        <v>205</v>
      </c>
      <c r="B34" s="511"/>
      <c r="C34" s="511"/>
      <c r="D34" s="511"/>
      <c r="E34" s="511"/>
      <c r="F34" s="511"/>
      <c r="G34" s="511"/>
      <c r="H34" s="511"/>
    </row>
    <row r="35" spans="1:8" ht="79.5" customHeight="1">
      <c r="A35" s="500" t="s">
        <v>206</v>
      </c>
      <c r="B35" s="501"/>
      <c r="C35" s="501"/>
      <c r="D35" s="501"/>
      <c r="E35" s="501"/>
      <c r="F35" s="501"/>
      <c r="G35" s="501"/>
      <c r="H35" s="502"/>
    </row>
    <row r="36" spans="1:8" ht="33" customHeight="1">
      <c r="A36" s="11" t="s">
        <v>25</v>
      </c>
      <c r="B36" s="508" t="s">
        <v>143</v>
      </c>
      <c r="C36" s="508"/>
      <c r="D36" s="508"/>
      <c r="E36" s="508"/>
      <c r="F36" s="508"/>
      <c r="G36" s="508"/>
      <c r="H36" s="508"/>
    </row>
    <row r="37" spans="1:8" ht="33" customHeight="1">
      <c r="A37" s="11" t="s">
        <v>26</v>
      </c>
      <c r="B37" s="508" t="s">
        <v>144</v>
      </c>
      <c r="C37" s="508"/>
      <c r="D37" s="508"/>
      <c r="E37" s="508"/>
      <c r="F37" s="508"/>
      <c r="G37" s="508"/>
      <c r="H37" s="508"/>
    </row>
    <row r="38" spans="1:8" ht="33" customHeight="1">
      <c r="A38" s="16"/>
      <c r="B38" s="17"/>
      <c r="C38" s="17"/>
      <c r="D38" s="17"/>
      <c r="E38" s="17"/>
      <c r="F38" s="17"/>
      <c r="G38" s="17"/>
      <c r="H38" s="18"/>
    </row>
    <row r="39" spans="1:8" ht="34.5" customHeight="1">
      <c r="A39" s="511" t="s">
        <v>175</v>
      </c>
      <c r="B39" s="511"/>
      <c r="C39" s="511"/>
      <c r="D39" s="511"/>
      <c r="E39" s="511"/>
      <c r="F39" s="511"/>
      <c r="G39" s="511"/>
      <c r="H39" s="511"/>
    </row>
    <row r="40" spans="1:8" ht="34.5" customHeight="1">
      <c r="A40" s="11" t="s">
        <v>9</v>
      </c>
      <c r="B40" s="508" t="s">
        <v>121</v>
      </c>
      <c r="C40" s="508"/>
      <c r="D40" s="508"/>
      <c r="E40" s="508"/>
      <c r="F40" s="508"/>
      <c r="G40" s="508"/>
      <c r="H40" s="508"/>
    </row>
    <row r="41" spans="1:8" ht="29.25" customHeight="1">
      <c r="A41" s="11" t="s">
        <v>10</v>
      </c>
      <c r="B41" s="508" t="s">
        <v>122</v>
      </c>
      <c r="C41" s="508"/>
      <c r="D41" s="508"/>
      <c r="E41" s="508"/>
      <c r="F41" s="508"/>
      <c r="G41" s="508"/>
      <c r="H41" s="508"/>
    </row>
    <row r="42" spans="1:8" ht="42" customHeight="1">
      <c r="A42" s="11" t="s">
        <v>145</v>
      </c>
      <c r="B42" s="508" t="s">
        <v>191</v>
      </c>
      <c r="C42" s="508"/>
      <c r="D42" s="508"/>
      <c r="E42" s="508"/>
      <c r="F42" s="508"/>
      <c r="G42" s="508"/>
      <c r="H42" s="508"/>
    </row>
    <row r="43" spans="1:8" ht="42" customHeight="1">
      <c r="A43" s="11" t="s">
        <v>193</v>
      </c>
      <c r="B43" s="503" t="s">
        <v>194</v>
      </c>
      <c r="C43" s="504"/>
      <c r="D43" s="504"/>
      <c r="E43" s="504"/>
      <c r="F43" s="504"/>
      <c r="G43" s="504"/>
      <c r="H43" s="505"/>
    </row>
    <row r="44" spans="1:8" ht="42" customHeight="1">
      <c r="A44" s="11" t="s">
        <v>146</v>
      </c>
      <c r="B44" s="503" t="s">
        <v>195</v>
      </c>
      <c r="C44" s="504"/>
      <c r="D44" s="504"/>
      <c r="E44" s="504"/>
      <c r="F44" s="504"/>
      <c r="G44" s="504"/>
      <c r="H44" s="505"/>
    </row>
    <row r="45" spans="1:8" ht="42" customHeight="1">
      <c r="A45" s="11" t="s">
        <v>196</v>
      </c>
      <c r="B45" s="503" t="s">
        <v>198</v>
      </c>
      <c r="C45" s="504"/>
      <c r="D45" s="504"/>
      <c r="E45" s="504"/>
      <c r="F45" s="504"/>
      <c r="G45" s="504"/>
      <c r="H45" s="505"/>
    </row>
    <row r="46" spans="1:8" ht="86.1" customHeight="1">
      <c r="A46" s="13" t="s">
        <v>200</v>
      </c>
      <c r="B46" s="514" t="s">
        <v>123</v>
      </c>
      <c r="C46" s="514"/>
      <c r="D46" s="514"/>
      <c r="E46" s="514"/>
      <c r="F46" s="514"/>
      <c r="G46" s="514"/>
      <c r="H46" s="514"/>
    </row>
    <row r="47" spans="1:8" ht="39.75" customHeight="1">
      <c r="A47" s="13" t="s">
        <v>204</v>
      </c>
      <c r="B47" s="522" t="s">
        <v>207</v>
      </c>
      <c r="C47" s="523"/>
      <c r="D47" s="523"/>
      <c r="E47" s="523"/>
      <c r="F47" s="523"/>
      <c r="G47" s="523"/>
      <c r="H47" s="524"/>
    </row>
    <row r="48" spans="1:8" ht="31.7" customHeight="1">
      <c r="A48" s="13" t="s">
        <v>11</v>
      </c>
      <c r="B48" s="514" t="s">
        <v>199</v>
      </c>
      <c r="C48" s="514"/>
      <c r="D48" s="514"/>
      <c r="E48" s="514"/>
      <c r="F48" s="514"/>
      <c r="G48" s="514"/>
      <c r="H48" s="514"/>
    </row>
    <row r="49" spans="1:8" ht="30">
      <c r="A49" s="13" t="s">
        <v>201</v>
      </c>
      <c r="B49" s="514" t="s">
        <v>124</v>
      </c>
      <c r="C49" s="514"/>
      <c r="D49" s="514"/>
      <c r="E49" s="514"/>
      <c r="F49" s="514"/>
      <c r="G49" s="514"/>
      <c r="H49" s="514"/>
    </row>
    <row r="50" spans="1:8" ht="43.5" customHeight="1">
      <c r="A50" s="13" t="s">
        <v>13</v>
      </c>
      <c r="B50" s="514" t="s">
        <v>125</v>
      </c>
      <c r="C50" s="514"/>
      <c r="D50" s="514"/>
      <c r="E50" s="514"/>
      <c r="F50" s="514"/>
      <c r="G50" s="514"/>
      <c r="H50" s="514"/>
    </row>
    <row r="51" spans="1:8" ht="40.700000000000003" customHeight="1">
      <c r="A51" s="13" t="s">
        <v>14</v>
      </c>
      <c r="B51" s="514" t="s">
        <v>126</v>
      </c>
      <c r="C51" s="514"/>
      <c r="D51" s="514"/>
      <c r="E51" s="514"/>
      <c r="F51" s="514"/>
      <c r="G51" s="514"/>
      <c r="H51" s="514"/>
    </row>
    <row r="52" spans="1:8" ht="75.75" customHeight="1">
      <c r="A52" s="14" t="s">
        <v>15</v>
      </c>
      <c r="B52" s="510" t="s">
        <v>127</v>
      </c>
      <c r="C52" s="510"/>
      <c r="D52" s="510"/>
      <c r="E52" s="510"/>
      <c r="F52" s="510"/>
      <c r="G52" s="510"/>
      <c r="H52" s="510"/>
    </row>
    <row r="53" spans="1:8" ht="41.25" customHeight="1">
      <c r="A53" s="14" t="s">
        <v>16</v>
      </c>
      <c r="B53" s="510" t="s">
        <v>128</v>
      </c>
      <c r="C53" s="510"/>
      <c r="D53" s="510"/>
      <c r="E53" s="510"/>
      <c r="F53" s="510"/>
      <c r="G53" s="510"/>
      <c r="H53" s="510"/>
    </row>
    <row r="54" spans="1:8" ht="47.45" customHeight="1">
      <c r="A54" s="14" t="s">
        <v>160</v>
      </c>
      <c r="B54" s="510" t="s">
        <v>129</v>
      </c>
      <c r="C54" s="510"/>
      <c r="D54" s="510"/>
      <c r="E54" s="510"/>
      <c r="F54" s="510"/>
      <c r="G54" s="510"/>
      <c r="H54" s="510"/>
    </row>
    <row r="55" spans="1:8" ht="57.6" customHeight="1">
      <c r="A55" s="14" t="s">
        <v>34</v>
      </c>
      <c r="B55" s="510" t="s">
        <v>130</v>
      </c>
      <c r="C55" s="510"/>
      <c r="D55" s="510"/>
      <c r="E55" s="510"/>
      <c r="F55" s="510"/>
      <c r="G55" s="510"/>
      <c r="H55" s="510"/>
    </row>
    <row r="56" spans="1:8" ht="31.7" customHeight="1">
      <c r="A56" s="14" t="s">
        <v>101</v>
      </c>
      <c r="B56" s="510" t="s">
        <v>131</v>
      </c>
      <c r="C56" s="510"/>
      <c r="D56" s="510"/>
      <c r="E56" s="510"/>
      <c r="F56" s="510"/>
      <c r="G56" s="510"/>
      <c r="H56" s="510"/>
    </row>
    <row r="57" spans="1:8" ht="70.5" customHeight="1">
      <c r="A57" s="14" t="s">
        <v>102</v>
      </c>
      <c r="B57" s="510" t="s">
        <v>132</v>
      </c>
      <c r="C57" s="510"/>
      <c r="D57" s="510"/>
      <c r="E57" s="510"/>
      <c r="F57" s="510"/>
      <c r="G57" s="510"/>
      <c r="H57" s="510"/>
    </row>
    <row r="58" spans="1:8" ht="33.75" customHeight="1">
      <c r="A58" s="515"/>
      <c r="B58" s="515"/>
      <c r="C58" s="515"/>
      <c r="D58" s="515"/>
      <c r="E58" s="515"/>
      <c r="F58" s="515"/>
      <c r="G58" s="515"/>
      <c r="H58" s="516"/>
    </row>
    <row r="59" spans="1:8" ht="32.25" customHeight="1">
      <c r="A59" s="506" t="s">
        <v>177</v>
      </c>
      <c r="B59" s="506"/>
      <c r="C59" s="506"/>
      <c r="D59" s="506"/>
      <c r="E59" s="506"/>
      <c r="F59" s="506"/>
      <c r="G59" s="506"/>
      <c r="H59" s="506"/>
    </row>
    <row r="60" spans="1:8" ht="34.5" customHeight="1">
      <c r="A60" s="11" t="s">
        <v>21</v>
      </c>
      <c r="B60" s="512" t="s">
        <v>138</v>
      </c>
      <c r="C60" s="512"/>
      <c r="D60" s="512"/>
      <c r="E60" s="512"/>
      <c r="F60" s="512"/>
      <c r="G60" s="512"/>
      <c r="H60" s="512"/>
    </row>
    <row r="61" spans="1:8" ht="60" customHeight="1">
      <c r="A61" s="11" t="s">
        <v>30</v>
      </c>
      <c r="B61" s="521" t="s">
        <v>139</v>
      </c>
      <c r="C61" s="521"/>
      <c r="D61" s="521"/>
      <c r="E61" s="521"/>
      <c r="F61" s="521"/>
      <c r="G61" s="521"/>
      <c r="H61" s="521"/>
    </row>
    <row r="62" spans="1:8" ht="41.25" customHeight="1">
      <c r="A62" s="11" t="s">
        <v>202</v>
      </c>
      <c r="B62" s="518" t="s">
        <v>203</v>
      </c>
      <c r="C62" s="519"/>
      <c r="D62" s="519"/>
      <c r="E62" s="519"/>
      <c r="F62" s="519"/>
      <c r="G62" s="519"/>
      <c r="H62" s="520"/>
    </row>
    <row r="63" spans="1:8" ht="42" customHeight="1">
      <c r="A63" s="11" t="s">
        <v>22</v>
      </c>
      <c r="B63" s="508" t="s">
        <v>140</v>
      </c>
      <c r="C63" s="508"/>
      <c r="D63" s="508"/>
      <c r="E63" s="508"/>
      <c r="F63" s="508"/>
      <c r="G63" s="508"/>
      <c r="H63" s="508"/>
    </row>
    <row r="64" spans="1:8" ht="31.7" customHeight="1">
      <c r="A64" s="11" t="s">
        <v>23</v>
      </c>
      <c r="B64" s="512" t="s">
        <v>141</v>
      </c>
      <c r="C64" s="512"/>
      <c r="D64" s="512"/>
      <c r="E64" s="512"/>
      <c r="F64" s="512"/>
      <c r="G64" s="512"/>
      <c r="H64" s="512"/>
    </row>
    <row r="65" spans="1:8" ht="45.95" customHeight="1">
      <c r="A65" s="11" t="s">
        <v>24</v>
      </c>
      <c r="B65" s="512" t="s">
        <v>142</v>
      </c>
      <c r="C65" s="512"/>
      <c r="D65" s="512"/>
      <c r="E65" s="512"/>
      <c r="F65" s="512"/>
      <c r="G65" s="512"/>
      <c r="H65" s="512"/>
    </row>
    <row r="66" spans="1:8" ht="30.75" customHeight="1">
      <c r="A66" s="517"/>
      <c r="B66" s="517"/>
      <c r="C66" s="517"/>
      <c r="D66" s="517"/>
      <c r="E66" s="517"/>
      <c r="F66" s="517"/>
      <c r="G66" s="517"/>
      <c r="H66" s="517"/>
    </row>
    <row r="67" spans="1:8" ht="34.5" customHeight="1">
      <c r="A67" s="506" t="s">
        <v>176</v>
      </c>
      <c r="B67" s="506"/>
      <c r="C67" s="506"/>
      <c r="D67" s="506"/>
      <c r="E67" s="506"/>
      <c r="F67" s="506"/>
      <c r="G67" s="506"/>
      <c r="H67" s="506"/>
    </row>
    <row r="68" spans="1:8" ht="39.75" customHeight="1">
      <c r="A68" s="14" t="s">
        <v>18</v>
      </c>
      <c r="B68" s="512" t="s">
        <v>133</v>
      </c>
      <c r="C68" s="512"/>
      <c r="D68" s="512"/>
      <c r="E68" s="512"/>
      <c r="F68" s="512"/>
      <c r="G68" s="512"/>
      <c r="H68" s="512"/>
    </row>
    <row r="69" spans="1:8" ht="39.75" customHeight="1">
      <c r="A69" s="14" t="s">
        <v>12</v>
      </c>
      <c r="B69" s="512" t="s">
        <v>134</v>
      </c>
      <c r="C69" s="512"/>
      <c r="D69" s="512"/>
      <c r="E69" s="512"/>
      <c r="F69" s="512"/>
      <c r="G69" s="512"/>
      <c r="H69" s="512"/>
    </row>
    <row r="70" spans="1:8" ht="42" customHeight="1">
      <c r="A70" s="14" t="s">
        <v>17</v>
      </c>
      <c r="B70" s="510" t="s">
        <v>135</v>
      </c>
      <c r="C70" s="510"/>
      <c r="D70" s="510"/>
      <c r="E70" s="510"/>
      <c r="F70" s="510"/>
      <c r="G70" s="510"/>
      <c r="H70" s="510"/>
    </row>
    <row r="71" spans="1:8" ht="33.75" customHeight="1">
      <c r="A71" s="14" t="s">
        <v>19</v>
      </c>
      <c r="B71" s="512" t="s">
        <v>136</v>
      </c>
      <c r="C71" s="512"/>
      <c r="D71" s="512"/>
      <c r="E71" s="512"/>
      <c r="F71" s="512"/>
      <c r="G71" s="512"/>
      <c r="H71" s="512"/>
    </row>
    <row r="72" spans="1:8" ht="33" customHeight="1">
      <c r="A72" s="14" t="s">
        <v>20</v>
      </c>
      <c r="B72" s="512" t="s">
        <v>137</v>
      </c>
      <c r="C72" s="512"/>
      <c r="D72" s="512"/>
      <c r="E72" s="512"/>
      <c r="F72" s="512"/>
      <c r="G72" s="512"/>
      <c r="H72" s="512"/>
    </row>
    <row r="73" spans="1:8" ht="33.75" customHeight="1">
      <c r="A73" s="513"/>
      <c r="B73" s="513"/>
      <c r="C73" s="513"/>
      <c r="D73" s="513"/>
      <c r="E73" s="513"/>
      <c r="F73" s="513"/>
      <c r="G73" s="513"/>
      <c r="H73" s="513"/>
    </row>
    <row r="74" spans="1:8" ht="54.95" customHeight="1"/>
    <row r="76" spans="1:8" ht="134.44999999999999" customHeight="1"/>
    <row r="77" spans="1:8" ht="64.5" customHeight="1"/>
    <row r="78" spans="1:8" ht="49.7" customHeight="1"/>
    <row r="87" ht="40.700000000000003"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3"/>
  <sheetViews>
    <sheetView topLeftCell="O32" zoomScale="70" zoomScaleNormal="70" workbookViewId="0">
      <selection activeCell="AF43" sqref="AF43"/>
    </sheetView>
  </sheetViews>
  <sheetFormatPr baseColWidth="10" defaultColWidth="11.125" defaultRowHeight="18"/>
  <cols>
    <col min="1" max="1" width="26.125" customWidth="1"/>
    <col min="2" max="2" width="22.875" style="89" customWidth="1"/>
    <col min="3" max="4" width="22.125" customWidth="1"/>
    <col min="5" max="5" width="38.25" customWidth="1"/>
    <col min="6" max="6" width="28" customWidth="1"/>
    <col min="7" max="7" width="23.875" hidden="1" customWidth="1"/>
    <col min="8" max="8" width="25.375" hidden="1" customWidth="1"/>
    <col min="9" max="9" width="27.875" hidden="1" customWidth="1"/>
    <col min="10" max="10" width="21" hidden="1" customWidth="1"/>
    <col min="11" max="11" width="35.125" style="100" customWidth="1"/>
    <col min="12" max="12" width="21.875" style="100" customWidth="1"/>
    <col min="13" max="13" width="24.625" style="100" hidden="1" customWidth="1"/>
    <col min="14" max="14" width="26.375" style="100" hidden="1" customWidth="1"/>
    <col min="15" max="16" width="27.125" style="103" customWidth="1"/>
    <col min="17" max="25" width="28.125" style="102" customWidth="1"/>
    <col min="26" max="26" width="28.625" style="102" customWidth="1"/>
    <col min="27" max="27" width="32.125" style="102" customWidth="1"/>
    <col min="28" max="28" width="29.625" style="102" customWidth="1"/>
    <col min="29" max="32" width="28.125" style="104" customWidth="1"/>
    <col min="33" max="33" width="32.125" customWidth="1"/>
    <col min="34" max="34" width="27.125" customWidth="1"/>
    <col min="35" max="35" width="0" hidden="1" customWidth="1"/>
  </cols>
  <sheetData>
    <row r="1" spans="1:35" ht="21" hidden="1" customHeight="1">
      <c r="A1" s="546"/>
      <c r="B1" s="547"/>
      <c r="C1" s="552" t="s">
        <v>0</v>
      </c>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4"/>
      <c r="AG1" s="82" t="s">
        <v>209</v>
      </c>
      <c r="AH1" s="82"/>
    </row>
    <row r="2" spans="1:35" ht="21" hidden="1" customHeight="1">
      <c r="A2" s="548"/>
      <c r="B2" s="549"/>
      <c r="C2" s="552" t="s">
        <v>1</v>
      </c>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4"/>
      <c r="AG2" s="82" t="s">
        <v>2</v>
      </c>
      <c r="AH2" s="82"/>
    </row>
    <row r="3" spans="1:35" ht="21" hidden="1" customHeight="1">
      <c r="A3" s="548"/>
      <c r="B3" s="549"/>
      <c r="C3" s="552" t="s">
        <v>3</v>
      </c>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4"/>
      <c r="AG3" s="82" t="s">
        <v>208</v>
      </c>
      <c r="AH3" s="82"/>
    </row>
    <row r="4" spans="1:35" ht="21" hidden="1" customHeight="1">
      <c r="A4" s="550"/>
      <c r="B4" s="551"/>
      <c r="C4" s="552" t="s">
        <v>154</v>
      </c>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4"/>
      <c r="AG4" s="82" t="s">
        <v>211</v>
      </c>
      <c r="AH4" s="82"/>
    </row>
    <row r="5" spans="1:35" ht="26.25" hidden="1" customHeight="1">
      <c r="A5" s="544" t="s">
        <v>165</v>
      </c>
      <c r="B5" s="545"/>
      <c r="C5" s="89"/>
      <c r="D5" s="90"/>
      <c r="E5" s="90"/>
      <c r="F5" s="90"/>
      <c r="G5" s="90"/>
      <c r="H5" s="90"/>
      <c r="I5" s="90"/>
      <c r="J5" s="90"/>
      <c r="K5" s="90"/>
      <c r="L5" s="90"/>
      <c r="M5" s="90"/>
      <c r="N5" s="90"/>
      <c r="O5" s="90"/>
      <c r="P5" s="90"/>
      <c r="Q5" s="90"/>
      <c r="R5" s="90"/>
      <c r="S5" s="90"/>
      <c r="T5" s="90"/>
      <c r="U5" s="90"/>
      <c r="V5" s="90"/>
      <c r="W5" s="90"/>
      <c r="X5" s="90"/>
      <c r="Y5" s="90"/>
      <c r="Z5" s="90"/>
      <c r="AA5" s="90"/>
      <c r="AB5" s="90"/>
      <c r="AC5" s="91"/>
      <c r="AD5" s="91"/>
      <c r="AE5" s="91"/>
      <c r="AF5" s="91"/>
      <c r="AG5" s="92"/>
    </row>
    <row r="6" spans="1:35" ht="39" hidden="1" customHeight="1">
      <c r="A6" s="541" t="s">
        <v>156</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3"/>
    </row>
    <row r="7" spans="1:35" ht="39" hidden="1" customHeight="1">
      <c r="A7" s="86"/>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8"/>
    </row>
    <row r="8" spans="1:35" s="105" customFormat="1" ht="15" hidden="1">
      <c r="A8" s="555" t="s">
        <v>714</v>
      </c>
      <c r="B8" s="555"/>
      <c r="C8" s="555"/>
      <c r="D8" s="555"/>
      <c r="E8" s="555"/>
      <c r="F8" s="555"/>
      <c r="G8" s="555"/>
      <c r="H8" s="555"/>
      <c r="I8" s="555"/>
      <c r="J8" s="555"/>
      <c r="K8" s="555"/>
      <c r="L8" s="555"/>
      <c r="M8" s="555"/>
      <c r="N8" s="555"/>
      <c r="O8" s="555"/>
      <c r="P8" s="556" t="s">
        <v>715</v>
      </c>
      <c r="Q8" s="556"/>
      <c r="R8" s="556"/>
      <c r="S8" s="556"/>
      <c r="T8" s="557" t="s">
        <v>716</v>
      </c>
      <c r="U8" s="557"/>
      <c r="V8" s="557"/>
      <c r="W8" s="557"/>
      <c r="X8" s="557"/>
      <c r="Y8" s="560" t="s">
        <v>717</v>
      </c>
      <c r="Z8" s="561"/>
      <c r="AA8" s="561"/>
      <c r="AB8" s="561"/>
      <c r="AC8" s="558" t="s">
        <v>718</v>
      </c>
      <c r="AD8" s="559"/>
      <c r="AE8" s="559"/>
      <c r="AF8" s="559"/>
    </row>
    <row r="9" spans="1:35" s="36" customFormat="1" ht="51" customHeight="1">
      <c r="A9" s="106" t="s">
        <v>91</v>
      </c>
      <c r="B9" s="106" t="s">
        <v>161</v>
      </c>
      <c r="C9" s="106" t="s">
        <v>152</v>
      </c>
      <c r="D9" s="106" t="s">
        <v>27</v>
      </c>
      <c r="E9" s="106" t="s">
        <v>99</v>
      </c>
      <c r="F9" s="106" t="s">
        <v>6</v>
      </c>
      <c r="G9" s="106" t="s">
        <v>188</v>
      </c>
      <c r="H9" s="106" t="s">
        <v>32</v>
      </c>
      <c r="I9" s="106" t="s">
        <v>7</v>
      </c>
      <c r="J9" s="107" t="s">
        <v>151</v>
      </c>
      <c r="K9" s="106" t="s">
        <v>95</v>
      </c>
      <c r="L9" s="106" t="s">
        <v>94</v>
      </c>
      <c r="M9" s="106" t="s">
        <v>172</v>
      </c>
      <c r="N9" s="106" t="s">
        <v>8</v>
      </c>
      <c r="O9" s="106" t="s">
        <v>29</v>
      </c>
      <c r="P9" s="106" t="s">
        <v>706</v>
      </c>
      <c r="Q9" s="106" t="s">
        <v>158</v>
      </c>
      <c r="R9" s="106" t="s">
        <v>159</v>
      </c>
      <c r="S9" s="106" t="s">
        <v>157</v>
      </c>
      <c r="T9" s="106" t="s">
        <v>707</v>
      </c>
      <c r="U9" s="106" t="s">
        <v>708</v>
      </c>
      <c r="V9" s="106" t="s">
        <v>709</v>
      </c>
      <c r="W9" s="106" t="s">
        <v>710</v>
      </c>
      <c r="X9" s="106" t="s">
        <v>711</v>
      </c>
      <c r="Y9" s="106" t="s">
        <v>712</v>
      </c>
      <c r="Z9" s="106" t="s">
        <v>713</v>
      </c>
      <c r="AA9" s="106" t="s">
        <v>459</v>
      </c>
      <c r="AB9" s="108" t="s">
        <v>460</v>
      </c>
      <c r="AC9" s="106" t="s">
        <v>681</v>
      </c>
      <c r="AD9" s="106" t="s">
        <v>682</v>
      </c>
      <c r="AE9" s="106" t="s">
        <v>683</v>
      </c>
      <c r="AF9" s="106" t="s">
        <v>682</v>
      </c>
      <c r="AG9" s="83"/>
      <c r="AH9" s="93"/>
    </row>
    <row r="10" spans="1:35" ht="50.1" customHeight="1">
      <c r="A10" s="532" t="s">
        <v>229</v>
      </c>
      <c r="B10" s="533" t="s">
        <v>230</v>
      </c>
      <c r="C10" s="111" t="s">
        <v>231</v>
      </c>
      <c r="D10" s="109" t="s">
        <v>232</v>
      </c>
      <c r="E10" s="112" t="s">
        <v>238</v>
      </c>
      <c r="F10" s="109" t="s">
        <v>239</v>
      </c>
      <c r="G10" s="113" t="s">
        <v>250</v>
      </c>
      <c r="H10" s="109" t="s">
        <v>251</v>
      </c>
      <c r="I10" s="111" t="s">
        <v>282</v>
      </c>
      <c r="J10" s="114" t="s">
        <v>283</v>
      </c>
      <c r="K10" s="109" t="s">
        <v>284</v>
      </c>
      <c r="L10" s="115">
        <v>0.05</v>
      </c>
      <c r="M10" s="111" t="s">
        <v>184</v>
      </c>
      <c r="N10" s="116" t="s">
        <v>318</v>
      </c>
      <c r="O10" s="109">
        <v>18</v>
      </c>
      <c r="P10" s="109"/>
      <c r="Q10" s="116">
        <v>18</v>
      </c>
      <c r="R10" s="111">
        <v>18</v>
      </c>
      <c r="S10" s="111">
        <v>18</v>
      </c>
      <c r="T10" s="117">
        <v>2</v>
      </c>
      <c r="U10" s="118">
        <f t="shared" ref="U10:U17" si="0">+Y10+Z10+AA10+AB10</f>
        <v>18</v>
      </c>
      <c r="V10" s="116"/>
      <c r="W10" s="116"/>
      <c r="X10" s="118">
        <f>+T10+U10+V10+W10</f>
        <v>20</v>
      </c>
      <c r="Y10" s="116">
        <v>4</v>
      </c>
      <c r="Z10" s="116">
        <v>14</v>
      </c>
      <c r="AA10" s="196">
        <v>0</v>
      </c>
      <c r="AB10" s="119"/>
      <c r="AC10" s="120">
        <f t="shared" ref="AC10:AC17" si="1">+(U10/Q10)*L10</f>
        <v>0.05</v>
      </c>
      <c r="AD10" s="120">
        <v>0.05</v>
      </c>
      <c r="AE10" s="121">
        <f>+U10/Q10</f>
        <v>1</v>
      </c>
      <c r="AF10" s="121">
        <f>+(T10/18)+((U10/(18*4)))</f>
        <v>0.3611111111111111</v>
      </c>
      <c r="AG10" s="84"/>
    </row>
    <row r="11" spans="1:35" ht="50.1" customHeight="1">
      <c r="A11" s="532"/>
      <c r="B11" s="534"/>
      <c r="C11" s="111" t="s">
        <v>231</v>
      </c>
      <c r="D11" s="109" t="s">
        <v>232</v>
      </c>
      <c r="E11" s="112" t="s">
        <v>238</v>
      </c>
      <c r="F11" s="109" t="s">
        <v>239</v>
      </c>
      <c r="G11" s="113" t="s">
        <v>250</v>
      </c>
      <c r="H11" s="109" t="s">
        <v>252</v>
      </c>
      <c r="I11" s="111" t="s">
        <v>282</v>
      </c>
      <c r="J11" s="109" t="s">
        <v>285</v>
      </c>
      <c r="K11" s="109" t="s">
        <v>286</v>
      </c>
      <c r="L11" s="115">
        <v>0.15</v>
      </c>
      <c r="M11" s="111" t="s">
        <v>184</v>
      </c>
      <c r="N11" s="116" t="s">
        <v>319</v>
      </c>
      <c r="O11" s="111">
        <v>34</v>
      </c>
      <c r="P11" s="111"/>
      <c r="Q11" s="117">
        <v>34</v>
      </c>
      <c r="R11" s="111">
        <v>34</v>
      </c>
      <c r="S11" s="111">
        <v>34</v>
      </c>
      <c r="T11" s="117">
        <v>34</v>
      </c>
      <c r="U11" s="118">
        <f t="shared" si="0"/>
        <v>20</v>
      </c>
      <c r="V11" s="117"/>
      <c r="W11" s="117"/>
      <c r="X11" s="118">
        <f t="shared" ref="X11:X41" si="2">+T11+U11+V11+W11</f>
        <v>54</v>
      </c>
      <c r="Y11" s="117">
        <v>1</v>
      </c>
      <c r="Z11" s="117">
        <v>0</v>
      </c>
      <c r="AA11" s="197">
        <v>19</v>
      </c>
      <c r="AB11" s="119"/>
      <c r="AC11" s="120">
        <f t="shared" si="1"/>
        <v>8.8235294117647065E-2</v>
      </c>
      <c r="AD11" s="120">
        <v>0.2</v>
      </c>
      <c r="AE11" s="121">
        <f>+U11/Q11</f>
        <v>0.58823529411764708</v>
      </c>
      <c r="AF11" s="121">
        <f>+(T11)/(O11*4)+ ((U11)/(34*4))</f>
        <v>0.3970588235294118</v>
      </c>
      <c r="AG11" s="84"/>
      <c r="AI11" t="s">
        <v>183</v>
      </c>
    </row>
    <row r="12" spans="1:35" ht="50.1" customHeight="1">
      <c r="A12" s="532"/>
      <c r="B12" s="534"/>
      <c r="C12" s="111" t="s">
        <v>231</v>
      </c>
      <c r="D12" s="109" t="s">
        <v>232</v>
      </c>
      <c r="E12" s="112" t="s">
        <v>238</v>
      </c>
      <c r="F12" s="109" t="s">
        <v>239</v>
      </c>
      <c r="G12" s="113" t="s">
        <v>250</v>
      </c>
      <c r="H12" s="109" t="s">
        <v>253</v>
      </c>
      <c r="I12" s="111" t="s">
        <v>282</v>
      </c>
      <c r="J12" s="109" t="s">
        <v>287</v>
      </c>
      <c r="K12" s="109" t="s">
        <v>288</v>
      </c>
      <c r="L12" s="115">
        <v>0.2</v>
      </c>
      <c r="M12" s="111" t="s">
        <v>184</v>
      </c>
      <c r="N12" s="109" t="s">
        <v>320</v>
      </c>
      <c r="O12" s="123">
        <v>306059</v>
      </c>
      <c r="P12" s="123"/>
      <c r="Q12" s="124">
        <v>88693</v>
      </c>
      <c r="R12" s="125">
        <v>92589</v>
      </c>
      <c r="S12" s="125">
        <v>84777</v>
      </c>
      <c r="T12" s="124">
        <v>47985</v>
      </c>
      <c r="U12" s="118">
        <f t="shared" si="0"/>
        <v>109083</v>
      </c>
      <c r="V12" s="124"/>
      <c r="W12" s="124"/>
      <c r="X12" s="118">
        <f t="shared" si="2"/>
        <v>157068</v>
      </c>
      <c r="Y12" s="117">
        <v>3268</v>
      </c>
      <c r="Z12" s="124">
        <v>18520</v>
      </c>
      <c r="AA12" s="198">
        <v>87295</v>
      </c>
      <c r="AB12" s="119"/>
      <c r="AC12" s="120">
        <f t="shared" si="1"/>
        <v>0.24597882583743927</v>
      </c>
      <c r="AD12" s="120">
        <f>+(X12/O12)*L12</f>
        <v>0.10263903365037462</v>
      </c>
      <c r="AE12" s="121">
        <v>1</v>
      </c>
      <c r="AF12" s="121">
        <f>+X12/O12</f>
        <v>0.51319516825187306</v>
      </c>
      <c r="AG12" s="94"/>
      <c r="AH12" s="95"/>
      <c r="AI12" t="s">
        <v>184</v>
      </c>
    </row>
    <row r="13" spans="1:35" ht="50.1" customHeight="1">
      <c r="A13" s="532"/>
      <c r="B13" s="534"/>
      <c r="C13" s="111" t="s">
        <v>231</v>
      </c>
      <c r="D13" s="109" t="s">
        <v>232</v>
      </c>
      <c r="E13" s="112" t="s">
        <v>238</v>
      </c>
      <c r="F13" s="109" t="s">
        <v>239</v>
      </c>
      <c r="G13" s="113" t="s">
        <v>250</v>
      </c>
      <c r="H13" s="109" t="s">
        <v>254</v>
      </c>
      <c r="I13" s="111" t="s">
        <v>282</v>
      </c>
      <c r="J13" s="109" t="s">
        <v>289</v>
      </c>
      <c r="K13" s="109" t="s">
        <v>290</v>
      </c>
      <c r="L13" s="115">
        <v>0.15</v>
      </c>
      <c r="M13" s="111" t="s">
        <v>184</v>
      </c>
      <c r="N13" s="109" t="s">
        <v>321</v>
      </c>
      <c r="O13" s="123">
        <v>1800</v>
      </c>
      <c r="P13" s="123"/>
      <c r="Q13" s="123">
        <v>1800</v>
      </c>
      <c r="R13" s="126">
        <v>1800</v>
      </c>
      <c r="S13" s="126">
        <v>1800</v>
      </c>
      <c r="T13" s="124">
        <v>15168</v>
      </c>
      <c r="U13" s="118">
        <f t="shared" si="0"/>
        <v>1328</v>
      </c>
      <c r="V13" s="123"/>
      <c r="W13" s="123"/>
      <c r="X13" s="118">
        <f t="shared" si="2"/>
        <v>16496</v>
      </c>
      <c r="Y13" s="117">
        <v>9</v>
      </c>
      <c r="Z13" s="116">
        <v>591</v>
      </c>
      <c r="AA13" s="196">
        <v>728</v>
      </c>
      <c r="AB13" s="119"/>
      <c r="AC13" s="120">
        <f t="shared" si="1"/>
        <v>0.11066666666666666</v>
      </c>
      <c r="AD13" s="120">
        <v>0.15</v>
      </c>
      <c r="AE13" s="121">
        <f>+U13/Q13</f>
        <v>0.73777777777777775</v>
      </c>
      <c r="AF13" s="121">
        <v>0.13500000000000001</v>
      </c>
      <c r="AG13" s="96"/>
    </row>
    <row r="14" spans="1:35" ht="50.1" customHeight="1">
      <c r="A14" s="532"/>
      <c r="B14" s="534"/>
      <c r="C14" s="111" t="s">
        <v>231</v>
      </c>
      <c r="D14" s="109" t="s">
        <v>232</v>
      </c>
      <c r="E14" s="112" t="s">
        <v>238</v>
      </c>
      <c r="F14" s="109" t="s">
        <v>239</v>
      </c>
      <c r="G14" s="113" t="s">
        <v>250</v>
      </c>
      <c r="H14" s="109" t="s">
        <v>255</v>
      </c>
      <c r="I14" s="111" t="s">
        <v>282</v>
      </c>
      <c r="J14" s="109" t="s">
        <v>291</v>
      </c>
      <c r="K14" s="109" t="s">
        <v>292</v>
      </c>
      <c r="L14" s="115">
        <v>0.1</v>
      </c>
      <c r="M14" s="111" t="s">
        <v>183</v>
      </c>
      <c r="N14" s="109" t="s">
        <v>322</v>
      </c>
      <c r="O14" s="111">
        <v>1</v>
      </c>
      <c r="P14" s="111"/>
      <c r="Q14" s="116">
        <v>0.3</v>
      </c>
      <c r="R14" s="111">
        <v>0.25</v>
      </c>
      <c r="S14" s="111">
        <v>0.25</v>
      </c>
      <c r="T14" s="117">
        <v>0.2</v>
      </c>
      <c r="U14" s="118">
        <f t="shared" si="0"/>
        <v>0.66249999999999998</v>
      </c>
      <c r="V14" s="116"/>
      <c r="W14" s="116"/>
      <c r="X14" s="118">
        <f t="shared" si="2"/>
        <v>0.86250000000000004</v>
      </c>
      <c r="Y14" s="116">
        <v>0.5</v>
      </c>
      <c r="Z14" s="116">
        <v>0.125</v>
      </c>
      <c r="AA14" s="199">
        <v>3.7499999999999999E-2</v>
      </c>
      <c r="AB14" s="119"/>
      <c r="AC14" s="120">
        <v>0.1</v>
      </c>
      <c r="AD14" s="120">
        <f>+(X14/O14)*L14</f>
        <v>8.6250000000000007E-2</v>
      </c>
      <c r="AE14" s="121">
        <v>1</v>
      </c>
      <c r="AF14" s="121">
        <f>+X14/O14</f>
        <v>0.86250000000000004</v>
      </c>
      <c r="AG14" s="84"/>
    </row>
    <row r="15" spans="1:35" ht="50.1" customHeight="1">
      <c r="A15" s="532"/>
      <c r="B15" s="534"/>
      <c r="C15" s="111" t="s">
        <v>231</v>
      </c>
      <c r="D15" s="109" t="s">
        <v>232</v>
      </c>
      <c r="E15" s="112" t="s">
        <v>238</v>
      </c>
      <c r="F15" s="109" t="s">
        <v>239</v>
      </c>
      <c r="G15" s="113" t="s">
        <v>250</v>
      </c>
      <c r="H15" s="109" t="s">
        <v>256</v>
      </c>
      <c r="I15" s="111" t="s">
        <v>282</v>
      </c>
      <c r="J15" s="109">
        <v>0</v>
      </c>
      <c r="K15" s="109" t="s">
        <v>293</v>
      </c>
      <c r="L15" s="115">
        <v>0.1</v>
      </c>
      <c r="M15" s="111" t="s">
        <v>183</v>
      </c>
      <c r="N15" s="109" t="s">
        <v>322</v>
      </c>
      <c r="O15" s="111">
        <v>1</v>
      </c>
      <c r="P15" s="111"/>
      <c r="Q15" s="116">
        <v>0.3</v>
      </c>
      <c r="R15" s="111">
        <v>0.25</v>
      </c>
      <c r="S15" s="111">
        <v>0.25</v>
      </c>
      <c r="T15" s="117">
        <v>0.2</v>
      </c>
      <c r="U15" s="118">
        <f t="shared" si="0"/>
        <v>0.66249999999999998</v>
      </c>
      <c r="V15" s="116"/>
      <c r="W15" s="116"/>
      <c r="X15" s="118">
        <f t="shared" si="2"/>
        <v>0.86250000000000004</v>
      </c>
      <c r="Y15" s="116">
        <f>0.075+0.5</f>
        <v>0.57499999999999996</v>
      </c>
      <c r="Z15" s="116">
        <v>0.05</v>
      </c>
      <c r="AA15" s="199">
        <v>3.7499999999999999E-2</v>
      </c>
      <c r="AB15" s="119"/>
      <c r="AC15" s="120">
        <v>0.1</v>
      </c>
      <c r="AD15" s="120">
        <f>+(X15/O15)*L15</f>
        <v>8.6250000000000007E-2</v>
      </c>
      <c r="AE15" s="121">
        <v>1</v>
      </c>
      <c r="AF15" s="121">
        <f>+X15/O15</f>
        <v>0.86250000000000004</v>
      </c>
      <c r="AG15" s="84"/>
    </row>
    <row r="16" spans="1:35" ht="50.1" customHeight="1">
      <c r="A16" s="532"/>
      <c r="B16" s="534"/>
      <c r="C16" s="111" t="s">
        <v>231</v>
      </c>
      <c r="D16" s="109" t="s">
        <v>232</v>
      </c>
      <c r="E16" s="112" t="s">
        <v>238</v>
      </c>
      <c r="F16" s="109" t="s">
        <v>239</v>
      </c>
      <c r="G16" s="113" t="s">
        <v>250</v>
      </c>
      <c r="H16" s="109" t="s">
        <v>256</v>
      </c>
      <c r="I16" s="111" t="s">
        <v>282</v>
      </c>
      <c r="J16" s="109">
        <v>0</v>
      </c>
      <c r="K16" s="109" t="s">
        <v>294</v>
      </c>
      <c r="L16" s="115">
        <v>0.05</v>
      </c>
      <c r="M16" s="111" t="s">
        <v>183</v>
      </c>
      <c r="N16" s="109" t="s">
        <v>322</v>
      </c>
      <c r="O16" s="111">
        <v>2</v>
      </c>
      <c r="P16" s="111"/>
      <c r="Q16" s="116">
        <v>1</v>
      </c>
      <c r="R16" s="111">
        <v>1</v>
      </c>
      <c r="S16" s="111">
        <v>0</v>
      </c>
      <c r="T16" s="117">
        <v>0</v>
      </c>
      <c r="U16" s="118">
        <f t="shared" si="0"/>
        <v>0.625</v>
      </c>
      <c r="V16" s="116"/>
      <c r="W16" s="116"/>
      <c r="X16" s="118">
        <f t="shared" si="2"/>
        <v>0.625</v>
      </c>
      <c r="Y16" s="116">
        <f>0.075+0.5</f>
        <v>0.57499999999999996</v>
      </c>
      <c r="Z16" s="116">
        <v>0.05</v>
      </c>
      <c r="AA16" s="85">
        <v>0</v>
      </c>
      <c r="AB16" s="119"/>
      <c r="AC16" s="120">
        <f t="shared" si="1"/>
        <v>3.125E-2</v>
      </c>
      <c r="AD16" s="120">
        <f>+(X16/O16)*L16</f>
        <v>1.5625E-2</v>
      </c>
      <c r="AE16" s="121">
        <f>+U16/Q16</f>
        <v>0.625</v>
      </c>
      <c r="AF16" s="121">
        <f>+X16/O16</f>
        <v>0.3125</v>
      </c>
      <c r="AG16" s="84"/>
    </row>
    <row r="17" spans="1:57" ht="50.1" customHeight="1">
      <c r="A17" s="532"/>
      <c r="B17" s="535"/>
      <c r="C17" s="111" t="s">
        <v>231</v>
      </c>
      <c r="D17" s="109" t="s">
        <v>232</v>
      </c>
      <c r="E17" s="109" t="s">
        <v>238</v>
      </c>
      <c r="F17" s="109" t="s">
        <v>239</v>
      </c>
      <c r="G17" s="113" t="s">
        <v>250</v>
      </c>
      <c r="H17" s="109" t="s">
        <v>257</v>
      </c>
      <c r="I17" s="111" t="s">
        <v>282</v>
      </c>
      <c r="J17" s="109" t="s">
        <v>295</v>
      </c>
      <c r="K17" s="109" t="s">
        <v>296</v>
      </c>
      <c r="L17" s="115">
        <v>0.2</v>
      </c>
      <c r="M17" s="111" t="s">
        <v>184</v>
      </c>
      <c r="N17" s="109" t="s">
        <v>323</v>
      </c>
      <c r="O17" s="111">
        <v>34</v>
      </c>
      <c r="P17" s="111"/>
      <c r="Q17" s="116">
        <v>34</v>
      </c>
      <c r="R17" s="111">
        <v>34</v>
      </c>
      <c r="S17" s="111">
        <v>34</v>
      </c>
      <c r="T17" s="117">
        <v>34</v>
      </c>
      <c r="U17" s="118">
        <f t="shared" si="0"/>
        <v>26</v>
      </c>
      <c r="V17" s="116"/>
      <c r="W17" s="116"/>
      <c r="X17" s="118">
        <f t="shared" si="2"/>
        <v>60</v>
      </c>
      <c r="Y17" s="116">
        <v>18</v>
      </c>
      <c r="Z17" s="116">
        <v>2</v>
      </c>
      <c r="AA17" s="199">
        <v>6</v>
      </c>
      <c r="AB17" s="119"/>
      <c r="AC17" s="120">
        <f t="shared" si="1"/>
        <v>0.15294117647058825</v>
      </c>
      <c r="AD17" s="120">
        <v>0.2</v>
      </c>
      <c r="AE17" s="121">
        <f>+U17/Q17</f>
        <v>0.76470588235294112</v>
      </c>
      <c r="AF17" s="121">
        <f>+(T17)/(O17*4)+ ((U17)/(34*4))</f>
        <v>0.44117647058823528</v>
      </c>
      <c r="AG17" s="84"/>
    </row>
    <row r="18" spans="1:57" ht="50.1" customHeight="1">
      <c r="A18" s="109"/>
      <c r="B18" s="122"/>
      <c r="C18" s="111"/>
      <c r="D18" s="109"/>
      <c r="E18" s="127"/>
      <c r="F18" s="531" t="s">
        <v>684</v>
      </c>
      <c r="G18" s="531"/>
      <c r="H18" s="531"/>
      <c r="I18" s="531"/>
      <c r="J18" s="531"/>
      <c r="K18" s="531"/>
      <c r="L18" s="531"/>
      <c r="M18" s="531"/>
      <c r="N18" s="531"/>
      <c r="O18" s="531"/>
      <c r="P18" s="531"/>
      <c r="Q18" s="531"/>
      <c r="R18" s="539"/>
      <c r="S18" s="539"/>
      <c r="T18" s="539"/>
      <c r="U18" s="539"/>
      <c r="V18" s="539"/>
      <c r="W18" s="539"/>
      <c r="X18" s="539"/>
      <c r="Y18" s="539"/>
      <c r="Z18" s="539"/>
      <c r="AA18" s="539"/>
      <c r="AB18" s="539"/>
      <c r="AC18" s="207">
        <f>SUM(AC10:AC17)</f>
        <v>0.87907196309234126</v>
      </c>
      <c r="AD18" s="207">
        <f>SUM(AD10:AD17)</f>
        <v>0.89076403365037482</v>
      </c>
      <c r="AE18" s="207">
        <f>AVERAGE(AE10:AE17)</f>
        <v>0.83946486928104569</v>
      </c>
      <c r="AF18" s="207">
        <f>AVERAGE(AF10:AF17)</f>
        <v>0.4856301966850789</v>
      </c>
      <c r="AG18" s="97"/>
    </row>
    <row r="19" spans="1:57" ht="50.1" customHeight="1">
      <c r="A19" s="532" t="s">
        <v>233</v>
      </c>
      <c r="B19" s="536" t="s">
        <v>234</v>
      </c>
      <c r="C19" s="111" t="s">
        <v>231</v>
      </c>
      <c r="D19" s="109" t="s">
        <v>232</v>
      </c>
      <c r="E19" s="109" t="s">
        <v>240</v>
      </c>
      <c r="F19" s="128" t="s">
        <v>241</v>
      </c>
      <c r="G19" s="129" t="s">
        <v>258</v>
      </c>
      <c r="H19" s="128" t="s">
        <v>259</v>
      </c>
      <c r="I19" s="130" t="s">
        <v>282</v>
      </c>
      <c r="J19" s="128" t="s">
        <v>297</v>
      </c>
      <c r="K19" s="128" t="s">
        <v>298</v>
      </c>
      <c r="L19" s="131">
        <v>0.5</v>
      </c>
      <c r="M19" s="130" t="s">
        <v>184</v>
      </c>
      <c r="N19" s="128" t="s">
        <v>324</v>
      </c>
      <c r="O19" s="132">
        <v>1000</v>
      </c>
      <c r="P19" s="133"/>
      <c r="Q19" s="134">
        <v>250</v>
      </c>
      <c r="R19" s="111">
        <v>250</v>
      </c>
      <c r="S19" s="111">
        <v>250</v>
      </c>
      <c r="T19" s="117">
        <v>565</v>
      </c>
      <c r="U19" s="118">
        <f>+Y19+Z19+AA19+AB19</f>
        <v>542</v>
      </c>
      <c r="V19" s="135"/>
      <c r="W19" s="135"/>
      <c r="X19" s="118">
        <f t="shared" si="2"/>
        <v>1107</v>
      </c>
      <c r="Y19" s="135">
        <v>186</v>
      </c>
      <c r="Z19" s="205">
        <f>58+39</f>
        <v>97</v>
      </c>
      <c r="AA19" s="200">
        <v>259</v>
      </c>
      <c r="AB19" s="119"/>
      <c r="AC19" s="136">
        <v>0.5</v>
      </c>
      <c r="AD19" s="136">
        <v>0.5</v>
      </c>
      <c r="AE19" s="136">
        <v>1</v>
      </c>
      <c r="AF19" s="121">
        <v>1</v>
      </c>
      <c r="AG19" s="84"/>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row>
    <row r="20" spans="1:57" ht="50.1" customHeight="1">
      <c r="A20" s="532"/>
      <c r="B20" s="537"/>
      <c r="C20" s="111" t="s">
        <v>231</v>
      </c>
      <c r="D20" s="109" t="s">
        <v>232</v>
      </c>
      <c r="E20" s="109" t="s">
        <v>240</v>
      </c>
      <c r="F20" s="109" t="s">
        <v>241</v>
      </c>
      <c r="G20" s="113" t="s">
        <v>258</v>
      </c>
      <c r="H20" s="109" t="s">
        <v>260</v>
      </c>
      <c r="I20" s="111" t="s">
        <v>282</v>
      </c>
      <c r="J20" s="109">
        <v>0</v>
      </c>
      <c r="K20" s="109" t="s">
        <v>299</v>
      </c>
      <c r="L20" s="138">
        <v>0.25</v>
      </c>
      <c r="M20" s="111" t="s">
        <v>184</v>
      </c>
      <c r="N20" s="109" t="s">
        <v>324</v>
      </c>
      <c r="O20" s="111">
        <v>100</v>
      </c>
      <c r="P20" s="139"/>
      <c r="Q20" s="140">
        <v>25</v>
      </c>
      <c r="R20" s="111">
        <v>25</v>
      </c>
      <c r="S20" s="111">
        <v>25</v>
      </c>
      <c r="T20" s="117">
        <v>58</v>
      </c>
      <c r="U20" s="118">
        <f>+Y20+Z20+AA20+AB20</f>
        <v>25</v>
      </c>
      <c r="V20" s="135"/>
      <c r="W20" s="135"/>
      <c r="X20" s="118">
        <f t="shared" si="2"/>
        <v>83</v>
      </c>
      <c r="Y20" s="135">
        <v>13</v>
      </c>
      <c r="Z20" s="135">
        <v>1</v>
      </c>
      <c r="AA20" s="200">
        <v>11</v>
      </c>
      <c r="AB20" s="119"/>
      <c r="AC20" s="120">
        <f>+(U20/Q20)*L20</f>
        <v>0.25</v>
      </c>
      <c r="AD20" s="136">
        <v>0.25</v>
      </c>
      <c r="AE20" s="121">
        <f>+U20/Q20</f>
        <v>1</v>
      </c>
      <c r="AF20" s="136">
        <f>72/100</f>
        <v>0.72</v>
      </c>
      <c r="AG20" s="84"/>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row>
    <row r="21" spans="1:57" ht="50.1" customHeight="1">
      <c r="A21" s="532"/>
      <c r="B21" s="537"/>
      <c r="C21" s="111" t="s">
        <v>231</v>
      </c>
      <c r="D21" s="109" t="s">
        <v>232</v>
      </c>
      <c r="E21" s="109" t="s">
        <v>240</v>
      </c>
      <c r="F21" s="109" t="s">
        <v>241</v>
      </c>
      <c r="G21" s="113" t="s">
        <v>258</v>
      </c>
      <c r="H21" s="109" t="s">
        <v>261</v>
      </c>
      <c r="I21" s="111" t="s">
        <v>282</v>
      </c>
      <c r="J21" s="109">
        <v>0</v>
      </c>
      <c r="K21" s="109" t="s">
        <v>300</v>
      </c>
      <c r="L21" s="138">
        <v>0.15</v>
      </c>
      <c r="M21" s="111" t="s">
        <v>184</v>
      </c>
      <c r="N21" s="109" t="s">
        <v>323</v>
      </c>
      <c r="O21" s="111">
        <v>6</v>
      </c>
      <c r="P21" s="141"/>
      <c r="Q21" s="141">
        <v>2</v>
      </c>
      <c r="R21" s="130">
        <v>2</v>
      </c>
      <c r="S21" s="130">
        <v>1</v>
      </c>
      <c r="T21" s="142">
        <v>2</v>
      </c>
      <c r="U21" s="118">
        <f>+Y21+Z21+AA21+AB21</f>
        <v>14</v>
      </c>
      <c r="V21" s="111"/>
      <c r="W21" s="111"/>
      <c r="X21" s="118">
        <f t="shared" si="2"/>
        <v>16</v>
      </c>
      <c r="Y21" s="130">
        <v>1</v>
      </c>
      <c r="Z21" s="130">
        <v>1</v>
      </c>
      <c r="AA21" s="84">
        <v>12</v>
      </c>
      <c r="AB21" s="143"/>
      <c r="AC21" s="120">
        <f>+(Q21/U21)</f>
        <v>0.14285714285714285</v>
      </c>
      <c r="AD21" s="120">
        <f>+(Q21/U21)</f>
        <v>0.14285714285714285</v>
      </c>
      <c r="AE21" s="121">
        <v>1</v>
      </c>
      <c r="AF21" s="121">
        <v>1</v>
      </c>
      <c r="AG21" s="98"/>
    </row>
    <row r="22" spans="1:57" ht="50.1" customHeight="1">
      <c r="A22" s="532"/>
      <c r="B22" s="538"/>
      <c r="C22" s="111" t="s">
        <v>231</v>
      </c>
      <c r="D22" s="109" t="s">
        <v>232</v>
      </c>
      <c r="E22" s="109" t="s">
        <v>240</v>
      </c>
      <c r="F22" s="112" t="s">
        <v>241</v>
      </c>
      <c r="G22" s="144" t="s">
        <v>258</v>
      </c>
      <c r="H22" s="112" t="s">
        <v>262</v>
      </c>
      <c r="I22" s="145" t="s">
        <v>282</v>
      </c>
      <c r="J22" s="112">
        <v>0</v>
      </c>
      <c r="K22" s="112" t="s">
        <v>301</v>
      </c>
      <c r="L22" s="146">
        <v>0.1</v>
      </c>
      <c r="M22" s="145" t="s">
        <v>184</v>
      </c>
      <c r="N22" s="110" t="s">
        <v>325</v>
      </c>
      <c r="O22" s="145">
        <v>150</v>
      </c>
      <c r="P22" s="139"/>
      <c r="Q22" s="147">
        <v>50</v>
      </c>
      <c r="R22" s="148">
        <v>50</v>
      </c>
      <c r="S22" s="148">
        <v>50</v>
      </c>
      <c r="T22" s="149">
        <v>0</v>
      </c>
      <c r="U22" s="118">
        <f>+Y22+Z22+AA22+AB22</f>
        <v>120</v>
      </c>
      <c r="V22" s="150"/>
      <c r="W22" s="150"/>
      <c r="X22" s="118">
        <f t="shared" si="2"/>
        <v>120</v>
      </c>
      <c r="Y22" s="151">
        <v>0</v>
      </c>
      <c r="Z22" s="135">
        <v>120</v>
      </c>
      <c r="AA22" s="200">
        <v>0</v>
      </c>
      <c r="AB22" s="152"/>
      <c r="AC22" s="121">
        <v>0.1</v>
      </c>
      <c r="AD22" s="121">
        <f>+(X22/O22)*L22</f>
        <v>8.0000000000000016E-2</v>
      </c>
      <c r="AE22" s="121">
        <v>1</v>
      </c>
      <c r="AF22" s="121">
        <f>+X22/O22</f>
        <v>0.8</v>
      </c>
      <c r="AG22" s="101"/>
    </row>
    <row r="23" spans="1:57" ht="50.1" customHeight="1">
      <c r="A23" s="532"/>
      <c r="B23" s="137"/>
      <c r="C23" s="111"/>
      <c r="D23" s="109"/>
      <c r="E23" s="127"/>
      <c r="F23" s="531" t="s">
        <v>685</v>
      </c>
      <c r="G23" s="531"/>
      <c r="H23" s="531"/>
      <c r="I23" s="531"/>
      <c r="J23" s="531"/>
      <c r="K23" s="531"/>
      <c r="L23" s="531"/>
      <c r="M23" s="531"/>
      <c r="N23" s="531"/>
      <c r="O23" s="531"/>
      <c r="P23" s="531"/>
      <c r="Q23" s="531"/>
      <c r="R23" s="531"/>
      <c r="S23" s="531"/>
      <c r="T23" s="531"/>
      <c r="U23" s="531"/>
      <c r="V23" s="531"/>
      <c r="W23" s="531"/>
      <c r="X23" s="531"/>
      <c r="Y23" s="531"/>
      <c r="Z23" s="531"/>
      <c r="AA23" s="531"/>
      <c r="AB23" s="531"/>
      <c r="AC23" s="208">
        <f>SUM(AC19:AC22)</f>
        <v>0.99285714285714277</v>
      </c>
      <c r="AD23" s="208">
        <f>SUM(AD19:AD22)</f>
        <v>0.97285714285714286</v>
      </c>
      <c r="AE23" s="121">
        <f>AVERAGE(AE19:AE22)</f>
        <v>1</v>
      </c>
      <c r="AF23" s="121">
        <f>AVERAGE(AF19:AF22)</f>
        <v>0.87999999999999989</v>
      </c>
      <c r="AG23" s="84"/>
    </row>
    <row r="24" spans="1:57" ht="50.1" customHeight="1">
      <c r="A24" s="532"/>
      <c r="B24" s="536" t="s">
        <v>234</v>
      </c>
      <c r="C24" s="111" t="s">
        <v>231</v>
      </c>
      <c r="D24" s="109" t="s">
        <v>232</v>
      </c>
      <c r="E24" s="109" t="s">
        <v>240</v>
      </c>
      <c r="F24" s="128" t="s">
        <v>242</v>
      </c>
      <c r="G24" s="129" t="s">
        <v>263</v>
      </c>
      <c r="H24" s="128" t="s">
        <v>264</v>
      </c>
      <c r="I24" s="130" t="s">
        <v>282</v>
      </c>
      <c r="J24" s="128" t="s">
        <v>302</v>
      </c>
      <c r="K24" s="128" t="s">
        <v>303</v>
      </c>
      <c r="L24" s="154">
        <v>0.19019644256936799</v>
      </c>
      <c r="M24" s="130" t="s">
        <v>184</v>
      </c>
      <c r="N24" s="128" t="s">
        <v>326</v>
      </c>
      <c r="O24" s="132">
        <v>1800</v>
      </c>
      <c r="P24" s="155"/>
      <c r="Q24" s="156">
        <v>1800</v>
      </c>
      <c r="R24" s="126">
        <v>1800</v>
      </c>
      <c r="S24" s="126">
        <v>1800</v>
      </c>
      <c r="T24" s="206">
        <v>2952</v>
      </c>
      <c r="U24" s="118">
        <f>+Y24+Z24+AA24+AB24</f>
        <v>2756</v>
      </c>
      <c r="V24" s="156"/>
      <c r="W24" s="156"/>
      <c r="X24" s="118">
        <f t="shared" si="2"/>
        <v>5708</v>
      </c>
      <c r="Y24" s="130">
        <v>0</v>
      </c>
      <c r="Z24" s="111">
        <v>0</v>
      </c>
      <c r="AA24" s="201">
        <v>2756</v>
      </c>
      <c r="AB24" s="143"/>
      <c r="AC24" s="121">
        <v>0.19</v>
      </c>
      <c r="AD24" s="121">
        <v>0.19</v>
      </c>
      <c r="AE24" s="121">
        <v>1</v>
      </c>
      <c r="AF24" s="121">
        <f>+X24/7200</f>
        <v>0.7927777777777778</v>
      </c>
      <c r="AG24" s="96"/>
    </row>
    <row r="25" spans="1:57" ht="50.1" customHeight="1">
      <c r="A25" s="532"/>
      <c r="B25" s="538"/>
      <c r="C25" s="111" t="s">
        <v>231</v>
      </c>
      <c r="D25" s="109" t="s">
        <v>232</v>
      </c>
      <c r="E25" s="109" t="s">
        <v>240</v>
      </c>
      <c r="F25" s="109" t="s">
        <v>242</v>
      </c>
      <c r="G25" s="113" t="s">
        <v>263</v>
      </c>
      <c r="H25" s="109" t="s">
        <v>265</v>
      </c>
      <c r="I25" s="111" t="s">
        <v>282</v>
      </c>
      <c r="J25" s="109">
        <v>0</v>
      </c>
      <c r="K25" s="109" t="s">
        <v>304</v>
      </c>
      <c r="L25" s="157">
        <v>0.80980355743063204</v>
      </c>
      <c r="M25" s="111" t="s">
        <v>184</v>
      </c>
      <c r="N25" s="116" t="s">
        <v>327</v>
      </c>
      <c r="O25" s="111">
        <v>1</v>
      </c>
      <c r="P25" s="141"/>
      <c r="Q25" s="141">
        <v>0.25</v>
      </c>
      <c r="R25" s="111">
        <v>0.25</v>
      </c>
      <c r="S25" s="111">
        <v>0.2</v>
      </c>
      <c r="T25" s="158">
        <v>0.3</v>
      </c>
      <c r="U25" s="118">
        <f>+Y25+Z25+AA25+AB25</f>
        <v>0.25</v>
      </c>
      <c r="V25" s="141"/>
      <c r="W25" s="141"/>
      <c r="X25" s="118">
        <f t="shared" si="2"/>
        <v>0.55000000000000004</v>
      </c>
      <c r="Y25" s="111">
        <v>6.25E-2</v>
      </c>
      <c r="Z25" s="111">
        <v>0.1875</v>
      </c>
      <c r="AA25" s="201">
        <v>0</v>
      </c>
      <c r="AB25" s="119"/>
      <c r="AC25" s="121">
        <f>+U25/Q25*L25</f>
        <v>0.80980355743063204</v>
      </c>
      <c r="AD25" s="121">
        <f>+(X25/O25)*L25</f>
        <v>0.44539195658684766</v>
      </c>
      <c r="AE25" s="121">
        <f>+U25/Q25</f>
        <v>1</v>
      </c>
      <c r="AF25" s="121">
        <f>+X25/O25</f>
        <v>0.55000000000000004</v>
      </c>
      <c r="AG25" s="84"/>
    </row>
    <row r="26" spans="1:57" ht="50.1" customHeight="1">
      <c r="A26" s="532"/>
      <c r="B26" s="137"/>
      <c r="C26" s="111"/>
      <c r="D26" s="109"/>
      <c r="E26" s="127"/>
      <c r="F26" s="531" t="s">
        <v>686</v>
      </c>
      <c r="G26" s="531"/>
      <c r="H26" s="531"/>
      <c r="I26" s="531"/>
      <c r="J26" s="531"/>
      <c r="K26" s="531"/>
      <c r="L26" s="531"/>
      <c r="M26" s="531"/>
      <c r="N26" s="531"/>
      <c r="O26" s="531"/>
      <c r="P26" s="531"/>
      <c r="Q26" s="531"/>
      <c r="R26" s="531"/>
      <c r="S26" s="531"/>
      <c r="T26" s="531"/>
      <c r="U26" s="531"/>
      <c r="V26" s="531"/>
      <c r="W26" s="531"/>
      <c r="X26" s="531"/>
      <c r="Y26" s="531"/>
      <c r="Z26" s="531"/>
      <c r="AA26" s="531"/>
      <c r="AB26" s="531"/>
      <c r="AC26" s="208">
        <f>SUM(AC24:AC25)</f>
        <v>0.99980355743063209</v>
      </c>
      <c r="AD26" s="208">
        <f>SUM(AD24:AD25)</f>
        <v>0.63539195658684766</v>
      </c>
      <c r="AE26" s="208">
        <f>AVERAGE(AE24:AE25)</f>
        <v>1</v>
      </c>
      <c r="AF26" s="208">
        <f>AVERAGE(AF24:AF25)</f>
        <v>0.67138888888888892</v>
      </c>
      <c r="AG26" s="84"/>
    </row>
    <row r="27" spans="1:57" ht="50.1" customHeight="1">
      <c r="A27" s="532"/>
      <c r="B27" s="536" t="s">
        <v>234</v>
      </c>
      <c r="C27" s="111" t="s">
        <v>231</v>
      </c>
      <c r="D27" s="109" t="s">
        <v>232</v>
      </c>
      <c r="E27" s="109" t="s">
        <v>243</v>
      </c>
      <c r="F27" s="109" t="s">
        <v>244</v>
      </c>
      <c r="G27" s="116" t="s">
        <v>266</v>
      </c>
      <c r="H27" s="109" t="s">
        <v>267</v>
      </c>
      <c r="I27" s="111" t="s">
        <v>282</v>
      </c>
      <c r="J27" s="109">
        <v>0</v>
      </c>
      <c r="K27" s="109" t="s">
        <v>305</v>
      </c>
      <c r="L27" s="115">
        <v>0.35</v>
      </c>
      <c r="M27" s="111" t="s">
        <v>184</v>
      </c>
      <c r="N27" s="109" t="s">
        <v>322</v>
      </c>
      <c r="O27" s="111">
        <v>1</v>
      </c>
      <c r="P27" s="141"/>
      <c r="Q27" s="141">
        <v>0.48</v>
      </c>
      <c r="R27" s="111">
        <v>0.22</v>
      </c>
      <c r="S27" s="111">
        <v>0.23</v>
      </c>
      <c r="T27" s="158">
        <v>0.08</v>
      </c>
      <c r="U27" s="118">
        <f>+Y27+Z27+AA27+AB27</f>
        <v>0.4</v>
      </c>
      <c r="V27" s="141"/>
      <c r="W27" s="141"/>
      <c r="X27" s="118">
        <f t="shared" si="2"/>
        <v>0.48000000000000004</v>
      </c>
      <c r="Y27" s="111">
        <v>0.12</v>
      </c>
      <c r="Z27" s="111">
        <v>0.28000000000000003</v>
      </c>
      <c r="AA27" s="201">
        <v>0</v>
      </c>
      <c r="AB27" s="119"/>
      <c r="AC27" s="121">
        <f>+U27/Q27*L27</f>
        <v>0.29166666666666669</v>
      </c>
      <c r="AD27" s="121">
        <f>+(X27/O27)*L27</f>
        <v>0.16800000000000001</v>
      </c>
      <c r="AE27" s="121">
        <f>+U27/Q27</f>
        <v>0.83333333333333337</v>
      </c>
      <c r="AF27" s="121">
        <f>+X27/O27</f>
        <v>0.48000000000000004</v>
      </c>
      <c r="AG27" s="84"/>
    </row>
    <row r="28" spans="1:57" ht="50.1" customHeight="1">
      <c r="A28" s="532"/>
      <c r="B28" s="537"/>
      <c r="C28" s="111" t="s">
        <v>231</v>
      </c>
      <c r="D28" s="109" t="s">
        <v>232</v>
      </c>
      <c r="E28" s="109" t="s">
        <v>243</v>
      </c>
      <c r="F28" s="109" t="s">
        <v>244</v>
      </c>
      <c r="G28" s="116" t="s">
        <v>266</v>
      </c>
      <c r="H28" s="109" t="s">
        <v>268</v>
      </c>
      <c r="I28" s="111" t="s">
        <v>282</v>
      </c>
      <c r="J28" s="109">
        <v>0</v>
      </c>
      <c r="K28" s="109" t="s">
        <v>306</v>
      </c>
      <c r="L28" s="115">
        <v>0.25</v>
      </c>
      <c r="M28" s="111" t="s">
        <v>184</v>
      </c>
      <c r="N28" s="116" t="s">
        <v>327</v>
      </c>
      <c r="O28" s="111">
        <v>1</v>
      </c>
      <c r="P28" s="141"/>
      <c r="Q28" s="141">
        <v>0.48</v>
      </c>
      <c r="R28" s="111">
        <v>0.22</v>
      </c>
      <c r="S28" s="111">
        <v>0.23</v>
      </c>
      <c r="T28" s="158">
        <v>7.0000000000000007E-2</v>
      </c>
      <c r="U28" s="118">
        <f>+Y28+Z28+AA28+AB28</f>
        <v>0.3</v>
      </c>
      <c r="V28" s="141"/>
      <c r="W28" s="141"/>
      <c r="X28" s="118">
        <f t="shared" si="2"/>
        <v>0.37</v>
      </c>
      <c r="Y28" s="111">
        <v>0.12</v>
      </c>
      <c r="Z28" s="111">
        <v>0.18</v>
      </c>
      <c r="AA28" s="201">
        <v>0</v>
      </c>
      <c r="AB28" s="119"/>
      <c r="AC28" s="121">
        <f>+U28/Q28*L28</f>
        <v>0.15625</v>
      </c>
      <c r="AD28" s="121">
        <f>+(X28/O28)*L28</f>
        <v>9.2499999999999999E-2</v>
      </c>
      <c r="AE28" s="121">
        <f>+U28/Q28</f>
        <v>0.625</v>
      </c>
      <c r="AF28" s="121">
        <f>+X28/O28</f>
        <v>0.37</v>
      </c>
      <c r="AG28" s="84"/>
    </row>
    <row r="29" spans="1:57" ht="50.1" customHeight="1">
      <c r="A29" s="532"/>
      <c r="B29" s="537"/>
      <c r="C29" s="111" t="s">
        <v>231</v>
      </c>
      <c r="D29" s="109" t="s">
        <v>232</v>
      </c>
      <c r="E29" s="109" t="s">
        <v>243</v>
      </c>
      <c r="F29" s="109" t="s">
        <v>244</v>
      </c>
      <c r="G29" s="116" t="s">
        <v>266</v>
      </c>
      <c r="H29" s="109" t="s">
        <v>269</v>
      </c>
      <c r="I29" s="111" t="s">
        <v>282</v>
      </c>
      <c r="J29" s="109">
        <v>0</v>
      </c>
      <c r="K29" s="109" t="s">
        <v>307</v>
      </c>
      <c r="L29" s="115">
        <v>0.2</v>
      </c>
      <c r="M29" s="111" t="s">
        <v>184</v>
      </c>
      <c r="N29" s="109" t="s">
        <v>328</v>
      </c>
      <c r="O29" s="117">
        <v>1</v>
      </c>
      <c r="P29" s="158"/>
      <c r="Q29" s="158">
        <v>0.5</v>
      </c>
      <c r="R29" s="111">
        <v>0</v>
      </c>
      <c r="S29" s="111">
        <v>0</v>
      </c>
      <c r="T29" s="158">
        <v>0.5</v>
      </c>
      <c r="U29" s="118">
        <f>+Y29+Z29+AA29+AB29</f>
        <v>0.58000000000000007</v>
      </c>
      <c r="V29" s="158"/>
      <c r="W29" s="158"/>
      <c r="X29" s="118">
        <f t="shared" si="2"/>
        <v>1.08</v>
      </c>
      <c r="Y29" s="117">
        <v>0.25</v>
      </c>
      <c r="Z29" s="117">
        <v>0.33</v>
      </c>
      <c r="AA29" s="197">
        <v>0</v>
      </c>
      <c r="AB29" s="119"/>
      <c r="AC29" s="121">
        <v>0.2</v>
      </c>
      <c r="AD29" s="121">
        <v>0.2</v>
      </c>
      <c r="AE29" s="121">
        <v>1</v>
      </c>
      <c r="AF29" s="121">
        <v>1</v>
      </c>
      <c r="AG29" s="84"/>
    </row>
    <row r="30" spans="1:57" ht="50.1" customHeight="1">
      <c r="A30" s="532"/>
      <c r="B30" s="537"/>
      <c r="C30" s="111" t="s">
        <v>231</v>
      </c>
      <c r="D30" s="109" t="s">
        <v>232</v>
      </c>
      <c r="E30" s="109" t="s">
        <v>243</v>
      </c>
      <c r="F30" s="109" t="s">
        <v>244</v>
      </c>
      <c r="G30" s="116" t="s">
        <v>266</v>
      </c>
      <c r="H30" s="109" t="s">
        <v>270</v>
      </c>
      <c r="I30" s="111" t="s">
        <v>282</v>
      </c>
      <c r="J30" s="109">
        <v>0</v>
      </c>
      <c r="K30" s="109" t="s">
        <v>308</v>
      </c>
      <c r="L30" s="115">
        <v>0.1</v>
      </c>
      <c r="M30" s="111" t="s">
        <v>184</v>
      </c>
      <c r="N30" s="109" t="s">
        <v>329</v>
      </c>
      <c r="O30" s="111">
        <v>1</v>
      </c>
      <c r="P30" s="141"/>
      <c r="Q30" s="158">
        <v>1</v>
      </c>
      <c r="R30" s="111">
        <v>0</v>
      </c>
      <c r="S30" s="111">
        <v>0</v>
      </c>
      <c r="T30" s="158">
        <v>0</v>
      </c>
      <c r="U30" s="118">
        <f>+Y30+Z30+AA30+AB30</f>
        <v>0.4</v>
      </c>
      <c r="V30" s="158"/>
      <c r="W30" s="158"/>
      <c r="X30" s="118">
        <f t="shared" si="2"/>
        <v>0.4</v>
      </c>
      <c r="Y30" s="117">
        <v>0.15</v>
      </c>
      <c r="Z30" s="117">
        <v>0.05</v>
      </c>
      <c r="AA30" s="197">
        <v>0.2</v>
      </c>
      <c r="AB30" s="119"/>
      <c r="AC30" s="121">
        <f>+U30/Q30*L30</f>
        <v>4.0000000000000008E-2</v>
      </c>
      <c r="AD30" s="121">
        <f>+(X30/O30)*L30</f>
        <v>4.0000000000000008E-2</v>
      </c>
      <c r="AE30" s="121">
        <f>+U30/Q30</f>
        <v>0.4</v>
      </c>
      <c r="AF30" s="121">
        <f>+X30/O30</f>
        <v>0.4</v>
      </c>
      <c r="AG30" s="84"/>
    </row>
    <row r="31" spans="1:57" ht="50.1" customHeight="1">
      <c r="A31" s="532"/>
      <c r="B31" s="538"/>
      <c r="C31" s="111" t="s">
        <v>231</v>
      </c>
      <c r="D31" s="109" t="s">
        <v>232</v>
      </c>
      <c r="E31" s="109" t="s">
        <v>243</v>
      </c>
      <c r="F31" s="109" t="s">
        <v>244</v>
      </c>
      <c r="G31" s="116" t="s">
        <v>266</v>
      </c>
      <c r="H31" s="109" t="s">
        <v>271</v>
      </c>
      <c r="I31" s="111" t="s">
        <v>282</v>
      </c>
      <c r="J31" s="109">
        <v>0</v>
      </c>
      <c r="K31" s="109" t="s">
        <v>309</v>
      </c>
      <c r="L31" s="115">
        <v>0.1</v>
      </c>
      <c r="M31" s="111" t="s">
        <v>184</v>
      </c>
      <c r="N31" s="109" t="s">
        <v>322</v>
      </c>
      <c r="O31" s="111">
        <v>1</v>
      </c>
      <c r="P31" s="141"/>
      <c r="Q31" s="141">
        <v>0.4</v>
      </c>
      <c r="R31" s="111">
        <v>0.4</v>
      </c>
      <c r="S31" s="111">
        <v>0.2</v>
      </c>
      <c r="T31" s="158">
        <v>0</v>
      </c>
      <c r="U31" s="118">
        <f>+Y31+Z31+AA31+AB31</f>
        <v>0.35</v>
      </c>
      <c r="V31" s="141"/>
      <c r="W31" s="141"/>
      <c r="X31" s="118">
        <f t="shared" si="2"/>
        <v>0.35</v>
      </c>
      <c r="Y31" s="117">
        <v>0.06</v>
      </c>
      <c r="Z31" s="111">
        <v>0.19</v>
      </c>
      <c r="AA31" s="201">
        <v>0.1</v>
      </c>
      <c r="AB31" s="119"/>
      <c r="AC31" s="121">
        <f>+U31/Q31*L31</f>
        <v>8.7499999999999994E-2</v>
      </c>
      <c r="AD31" s="121">
        <f>+(X31/O31)*L31</f>
        <v>3.4999999999999996E-2</v>
      </c>
      <c r="AE31" s="121">
        <f>+U31/Q31</f>
        <v>0.87499999999999989</v>
      </c>
      <c r="AF31" s="121">
        <f>+X31/O31</f>
        <v>0.35</v>
      </c>
      <c r="AG31" s="84"/>
    </row>
    <row r="32" spans="1:57" ht="50.1" customHeight="1">
      <c r="A32" s="532"/>
      <c r="B32" s="137"/>
      <c r="C32" s="111"/>
      <c r="D32" s="109"/>
      <c r="E32" s="127"/>
      <c r="F32" s="540" t="s">
        <v>687</v>
      </c>
      <c r="G32" s="540"/>
      <c r="H32" s="540"/>
      <c r="I32" s="540"/>
      <c r="J32" s="540"/>
      <c r="K32" s="540"/>
      <c r="L32" s="540"/>
      <c r="M32" s="540"/>
      <c r="N32" s="540"/>
      <c r="O32" s="540"/>
      <c r="P32" s="540"/>
      <c r="Q32" s="540"/>
      <c r="R32" s="540"/>
      <c r="S32" s="540"/>
      <c r="T32" s="540"/>
      <c r="U32" s="540"/>
      <c r="V32" s="540"/>
      <c r="W32" s="540"/>
      <c r="X32" s="540"/>
      <c r="Y32" s="540"/>
      <c r="Z32" s="540"/>
      <c r="AA32" s="540"/>
      <c r="AB32" s="540"/>
      <c r="AC32" s="208">
        <f>SUM(AC27:AC31)</f>
        <v>0.77541666666666675</v>
      </c>
      <c r="AD32" s="208">
        <f>SUM(AD27:AD31)</f>
        <v>0.53550000000000009</v>
      </c>
      <c r="AE32" s="204">
        <f>AVERAGE(AE27:AE31)</f>
        <v>0.7466666666666667</v>
      </c>
      <c r="AF32" s="204">
        <f>AVERAGE(AF27:AF31)</f>
        <v>0.52</v>
      </c>
      <c r="AG32" s="84"/>
    </row>
    <row r="33" spans="1:33" s="217" customFormat="1" ht="50.1" customHeight="1">
      <c r="A33" s="532"/>
      <c r="B33" s="536" t="s">
        <v>234</v>
      </c>
      <c r="C33" s="209" t="s">
        <v>231</v>
      </c>
      <c r="D33" s="210" t="s">
        <v>232</v>
      </c>
      <c r="E33" s="210" t="s">
        <v>243</v>
      </c>
      <c r="F33" s="210" t="s">
        <v>245</v>
      </c>
      <c r="G33" s="211" t="s">
        <v>272</v>
      </c>
      <c r="H33" s="210" t="s">
        <v>273</v>
      </c>
      <c r="I33" s="209" t="s">
        <v>282</v>
      </c>
      <c r="J33" s="210">
        <v>0</v>
      </c>
      <c r="K33" s="210" t="s">
        <v>310</v>
      </c>
      <c r="L33" s="115">
        <v>0.4</v>
      </c>
      <c r="M33" s="209" t="s">
        <v>184</v>
      </c>
      <c r="N33" s="210" t="s">
        <v>323</v>
      </c>
      <c r="O33" s="209">
        <v>16</v>
      </c>
      <c r="P33" s="212"/>
      <c r="Q33" s="212">
        <v>4</v>
      </c>
      <c r="R33" s="209">
        <v>4</v>
      </c>
      <c r="S33" s="209">
        <v>4</v>
      </c>
      <c r="T33" s="213">
        <v>8</v>
      </c>
      <c r="U33" s="214">
        <f>+Y33+Z33+AA33+AB33</f>
        <v>47</v>
      </c>
      <c r="V33" s="212"/>
      <c r="W33" s="212"/>
      <c r="X33" s="214">
        <f t="shared" si="2"/>
        <v>55</v>
      </c>
      <c r="Y33" s="209">
        <v>2</v>
      </c>
      <c r="Z33" s="209">
        <v>2</v>
      </c>
      <c r="AA33" s="215">
        <v>43</v>
      </c>
      <c r="AB33" s="216"/>
      <c r="AC33" s="121">
        <v>0.4</v>
      </c>
      <c r="AD33" s="121">
        <v>0.4</v>
      </c>
      <c r="AE33" s="121">
        <v>1</v>
      </c>
      <c r="AF33" s="121">
        <v>1</v>
      </c>
      <c r="AG33" s="215"/>
    </row>
    <row r="34" spans="1:33" ht="50.1" customHeight="1">
      <c r="A34" s="532"/>
      <c r="B34" s="537"/>
      <c r="C34" s="111" t="s">
        <v>231</v>
      </c>
      <c r="D34" s="109" t="s">
        <v>232</v>
      </c>
      <c r="E34" s="109" t="s">
        <v>243</v>
      </c>
      <c r="F34" s="109" t="s">
        <v>245</v>
      </c>
      <c r="G34" s="113" t="s">
        <v>272</v>
      </c>
      <c r="H34" s="109" t="s">
        <v>274</v>
      </c>
      <c r="I34" s="111" t="s">
        <v>282</v>
      </c>
      <c r="J34" s="109">
        <v>0</v>
      </c>
      <c r="K34" s="109" t="s">
        <v>311</v>
      </c>
      <c r="L34" s="115">
        <v>0.3</v>
      </c>
      <c r="M34" s="111" t="s">
        <v>184</v>
      </c>
      <c r="N34" s="109" t="s">
        <v>324</v>
      </c>
      <c r="O34" s="111">
        <v>1</v>
      </c>
      <c r="P34" s="141"/>
      <c r="Q34" s="141">
        <v>1</v>
      </c>
      <c r="R34" s="111">
        <v>1</v>
      </c>
      <c r="S34" s="111">
        <v>1</v>
      </c>
      <c r="T34" s="158">
        <v>0</v>
      </c>
      <c r="U34" s="118">
        <f>+Y34+Z34+AA34+AB34</f>
        <v>1</v>
      </c>
      <c r="V34" s="141"/>
      <c r="W34" s="141"/>
      <c r="X34" s="118">
        <f t="shared" si="2"/>
        <v>1</v>
      </c>
      <c r="Y34" s="111">
        <v>0.15</v>
      </c>
      <c r="Z34" s="111">
        <v>0.85</v>
      </c>
      <c r="AA34" s="201">
        <v>0</v>
      </c>
      <c r="AB34" s="119"/>
      <c r="AC34" s="121">
        <v>0.3</v>
      </c>
      <c r="AD34" s="121">
        <f>+(X34/O34)*L34</f>
        <v>0.3</v>
      </c>
      <c r="AE34" s="121">
        <v>1</v>
      </c>
      <c r="AF34" s="121">
        <v>0.25</v>
      </c>
      <c r="AG34" s="84"/>
    </row>
    <row r="35" spans="1:33" ht="50.1" customHeight="1">
      <c r="A35" s="532"/>
      <c r="B35" s="537"/>
      <c r="C35" s="111" t="s">
        <v>231</v>
      </c>
      <c r="D35" s="109" t="s">
        <v>232</v>
      </c>
      <c r="E35" s="109" t="s">
        <v>243</v>
      </c>
      <c r="F35" s="109" t="s">
        <v>245</v>
      </c>
      <c r="G35" s="113" t="s">
        <v>272</v>
      </c>
      <c r="H35" s="109" t="s">
        <v>275</v>
      </c>
      <c r="I35" s="111" t="s">
        <v>282</v>
      </c>
      <c r="J35" s="109">
        <v>0</v>
      </c>
      <c r="K35" s="109" t="s">
        <v>312</v>
      </c>
      <c r="L35" s="115">
        <v>0.1</v>
      </c>
      <c r="M35" s="111" t="s">
        <v>184</v>
      </c>
      <c r="N35" s="116" t="s">
        <v>327</v>
      </c>
      <c r="O35" s="111">
        <v>1</v>
      </c>
      <c r="P35" s="141"/>
      <c r="Q35" s="159">
        <v>0.47499999999999998</v>
      </c>
      <c r="R35" s="111">
        <v>0.25</v>
      </c>
      <c r="S35" s="111">
        <v>0.25</v>
      </c>
      <c r="T35" s="158">
        <v>2.5000000000000001E-2</v>
      </c>
      <c r="U35" s="118">
        <f>+Y35+Z35+AA35+AB35</f>
        <v>9.240000000000001E-2</v>
      </c>
      <c r="V35" s="159"/>
      <c r="W35" s="159"/>
      <c r="X35" s="118">
        <f t="shared" si="2"/>
        <v>0.1174</v>
      </c>
      <c r="Y35" s="111">
        <v>0</v>
      </c>
      <c r="Z35" s="111">
        <v>0.05</v>
      </c>
      <c r="AA35" s="201">
        <v>4.24E-2</v>
      </c>
      <c r="AB35" s="119"/>
      <c r="AC35" s="121">
        <f>+U35/Q35*L35</f>
        <v>1.9452631578947374E-2</v>
      </c>
      <c r="AD35" s="121">
        <f>+(X35/O35)*L35</f>
        <v>1.174E-2</v>
      </c>
      <c r="AE35" s="121">
        <f>+U35/Q35</f>
        <v>0.19452631578947371</v>
      </c>
      <c r="AF35" s="121">
        <f>+X35/O35</f>
        <v>0.1174</v>
      </c>
      <c r="AG35" s="84"/>
    </row>
    <row r="36" spans="1:33" ht="50.1" customHeight="1">
      <c r="A36" s="532"/>
      <c r="B36" s="537"/>
      <c r="C36" s="111" t="s">
        <v>231</v>
      </c>
      <c r="D36" s="109" t="s">
        <v>232</v>
      </c>
      <c r="E36" s="109" t="s">
        <v>243</v>
      </c>
      <c r="F36" s="109" t="s">
        <v>245</v>
      </c>
      <c r="G36" s="113" t="s">
        <v>272</v>
      </c>
      <c r="H36" s="109" t="s">
        <v>276</v>
      </c>
      <c r="I36" s="111" t="s">
        <v>282</v>
      </c>
      <c r="J36" s="109">
        <v>0</v>
      </c>
      <c r="K36" s="109" t="s">
        <v>313</v>
      </c>
      <c r="L36" s="115">
        <v>0.1</v>
      </c>
      <c r="M36" s="111" t="s">
        <v>184</v>
      </c>
      <c r="N36" s="109" t="s">
        <v>323</v>
      </c>
      <c r="O36" s="111">
        <v>4</v>
      </c>
      <c r="P36" s="141"/>
      <c r="Q36" s="141">
        <v>1</v>
      </c>
      <c r="R36" s="111">
        <v>1</v>
      </c>
      <c r="S36" s="111">
        <v>1</v>
      </c>
      <c r="T36" s="158">
        <v>1</v>
      </c>
      <c r="U36" s="118">
        <f>+Y36+Z36+AA36+AB36</f>
        <v>0.5</v>
      </c>
      <c r="V36" s="141"/>
      <c r="W36" s="141"/>
      <c r="X36" s="118">
        <f t="shared" si="2"/>
        <v>1.5</v>
      </c>
      <c r="Y36" s="111">
        <v>0</v>
      </c>
      <c r="Z36" s="111">
        <v>0</v>
      </c>
      <c r="AA36" s="201">
        <v>0.5</v>
      </c>
      <c r="AB36" s="119"/>
      <c r="AC36" s="121">
        <f>+U36/Q36*L36</f>
        <v>0.05</v>
      </c>
      <c r="AD36" s="121">
        <f>+(X36/O36)*L36</f>
        <v>3.7500000000000006E-2</v>
      </c>
      <c r="AE36" s="121">
        <f>+U36/Q36</f>
        <v>0.5</v>
      </c>
      <c r="AF36" s="121">
        <f>+X36/O36</f>
        <v>0.375</v>
      </c>
      <c r="AG36" s="84"/>
    </row>
    <row r="37" spans="1:33" ht="50.1" customHeight="1">
      <c r="A37" s="532"/>
      <c r="B37" s="538"/>
      <c r="C37" s="111" t="s">
        <v>231</v>
      </c>
      <c r="D37" s="109" t="s">
        <v>232</v>
      </c>
      <c r="E37" s="109" t="s">
        <v>243</v>
      </c>
      <c r="F37" s="109" t="s">
        <v>245</v>
      </c>
      <c r="G37" s="113" t="s">
        <v>272</v>
      </c>
      <c r="H37" s="109" t="s">
        <v>277</v>
      </c>
      <c r="I37" s="111" t="s">
        <v>282</v>
      </c>
      <c r="J37" s="109">
        <v>0</v>
      </c>
      <c r="K37" s="109" t="s">
        <v>314</v>
      </c>
      <c r="L37" s="115">
        <v>0.1</v>
      </c>
      <c r="M37" s="111" t="s">
        <v>184</v>
      </c>
      <c r="N37" s="109" t="s">
        <v>322</v>
      </c>
      <c r="O37" s="111">
        <v>1</v>
      </c>
      <c r="P37" s="141"/>
      <c r="Q37" s="158">
        <v>0.5</v>
      </c>
      <c r="R37" s="111">
        <v>0.25</v>
      </c>
      <c r="S37" s="111">
        <v>0.25</v>
      </c>
      <c r="T37" s="158">
        <v>0</v>
      </c>
      <c r="U37" s="118">
        <f>+Y37+Z37+AA37+AB37</f>
        <v>0.2</v>
      </c>
      <c r="V37" s="158"/>
      <c r="W37" s="158"/>
      <c r="X37" s="118">
        <f t="shared" si="2"/>
        <v>0.2</v>
      </c>
      <c r="Y37" s="117">
        <v>0</v>
      </c>
      <c r="Z37" s="117">
        <v>0.05</v>
      </c>
      <c r="AA37" s="197">
        <v>0.15</v>
      </c>
      <c r="AB37" s="119"/>
      <c r="AC37" s="121">
        <f>+U37/Q37*L37</f>
        <v>4.0000000000000008E-2</v>
      </c>
      <c r="AD37" s="121">
        <f>+(X37/O37)*L37</f>
        <v>2.0000000000000004E-2</v>
      </c>
      <c r="AE37" s="121">
        <f>+U37/Q37</f>
        <v>0.4</v>
      </c>
      <c r="AF37" s="121">
        <f>+X37/O37</f>
        <v>0.2</v>
      </c>
      <c r="AG37" s="84"/>
    </row>
    <row r="38" spans="1:33" ht="50.1" customHeight="1">
      <c r="A38" s="109"/>
      <c r="B38" s="128"/>
      <c r="C38" s="111"/>
      <c r="D38" s="109"/>
      <c r="E38" s="127"/>
      <c r="F38" s="531" t="s">
        <v>688</v>
      </c>
      <c r="G38" s="531"/>
      <c r="H38" s="531"/>
      <c r="I38" s="531"/>
      <c r="J38" s="531"/>
      <c r="K38" s="531"/>
      <c r="L38" s="531"/>
      <c r="M38" s="531"/>
      <c r="N38" s="531"/>
      <c r="O38" s="531"/>
      <c r="P38" s="531"/>
      <c r="Q38" s="531"/>
      <c r="R38" s="531"/>
      <c r="S38" s="531"/>
      <c r="T38" s="531"/>
      <c r="U38" s="531"/>
      <c r="V38" s="531"/>
      <c r="W38" s="531"/>
      <c r="X38" s="531"/>
      <c r="Y38" s="531"/>
      <c r="Z38" s="531"/>
      <c r="AA38" s="531"/>
      <c r="AB38" s="531"/>
      <c r="AC38" s="208">
        <f>SUM(AC33:AC37)</f>
        <v>0.80945263157894742</v>
      </c>
      <c r="AD38" s="208">
        <f>SUM(AD33:AD37)</f>
        <v>0.76923999999999992</v>
      </c>
      <c r="AE38" s="208">
        <f>AVERAGE(AE33:AE37)</f>
        <v>0.61890526315789474</v>
      </c>
      <c r="AF38" s="208">
        <f>AVERAGE(AF33:AF37)</f>
        <v>0.38847999999999999</v>
      </c>
      <c r="AG38" s="84"/>
    </row>
    <row r="39" spans="1:33" ht="50.1" customHeight="1">
      <c r="A39" s="160"/>
      <c r="B39" s="109" t="s">
        <v>234</v>
      </c>
      <c r="C39" s="109" t="s">
        <v>235</v>
      </c>
      <c r="D39" s="109" t="s">
        <v>236</v>
      </c>
      <c r="E39" s="161" t="s">
        <v>246</v>
      </c>
      <c r="F39" s="109" t="s">
        <v>247</v>
      </c>
      <c r="G39" s="113" t="s">
        <v>278</v>
      </c>
      <c r="H39" s="109" t="s">
        <v>279</v>
      </c>
      <c r="I39" s="111" t="s">
        <v>282</v>
      </c>
      <c r="J39" s="111" t="s">
        <v>315</v>
      </c>
      <c r="K39" s="109" t="s">
        <v>316</v>
      </c>
      <c r="L39" s="115">
        <v>1</v>
      </c>
      <c r="M39" s="111" t="s">
        <v>184</v>
      </c>
      <c r="N39" s="109" t="s">
        <v>322</v>
      </c>
      <c r="O39" s="111">
        <v>1</v>
      </c>
      <c r="P39" s="141"/>
      <c r="Q39" s="141">
        <v>1</v>
      </c>
      <c r="R39" s="111">
        <v>1</v>
      </c>
      <c r="S39" s="111">
        <v>1</v>
      </c>
      <c r="T39" s="158">
        <v>0</v>
      </c>
      <c r="U39" s="118">
        <f>+Y39+Z39+AA39+AB39</f>
        <v>0.5</v>
      </c>
      <c r="V39" s="141"/>
      <c r="W39" s="141"/>
      <c r="X39" s="118">
        <f t="shared" si="2"/>
        <v>0.5</v>
      </c>
      <c r="Y39" s="111">
        <v>0</v>
      </c>
      <c r="Z39" s="111">
        <v>0.05</v>
      </c>
      <c r="AA39" s="201">
        <v>0.45</v>
      </c>
      <c r="AB39" s="119"/>
      <c r="AC39" s="121">
        <f>+U39/Q39*L39</f>
        <v>0.5</v>
      </c>
      <c r="AD39" s="121">
        <f>+(X39/O39)*L39</f>
        <v>0.5</v>
      </c>
      <c r="AE39" s="121">
        <f>+U39/Q39</f>
        <v>0.5</v>
      </c>
      <c r="AF39" s="121">
        <f>+X39/O39</f>
        <v>0.5</v>
      </c>
      <c r="AG39" s="84"/>
    </row>
    <row r="40" spans="1:33" ht="50.1" customHeight="1">
      <c r="A40" s="160"/>
      <c r="B40" s="109"/>
      <c r="C40" s="109"/>
      <c r="D40" s="109"/>
      <c r="E40" s="127"/>
      <c r="F40" s="529" t="s">
        <v>689</v>
      </c>
      <c r="G40" s="529"/>
      <c r="H40" s="529"/>
      <c r="I40" s="529"/>
      <c r="J40" s="529"/>
      <c r="K40" s="529"/>
      <c r="L40" s="529"/>
      <c r="M40" s="529"/>
      <c r="N40" s="529"/>
      <c r="O40" s="529"/>
      <c r="P40" s="529"/>
      <c r="Q40" s="529"/>
      <c r="R40" s="529"/>
      <c r="S40" s="529"/>
      <c r="T40" s="529"/>
      <c r="U40" s="529"/>
      <c r="V40" s="529"/>
      <c r="W40" s="529"/>
      <c r="X40" s="529"/>
      <c r="Y40" s="529"/>
      <c r="Z40" s="529"/>
      <c r="AA40" s="529"/>
      <c r="AB40" s="529"/>
      <c r="AC40" s="153">
        <f>SUM(AC39)</f>
        <v>0.5</v>
      </c>
      <c r="AD40" s="153">
        <f>SUM(AD39)</f>
        <v>0.5</v>
      </c>
      <c r="AE40" s="153">
        <f>AVERAGE(AE39)</f>
        <v>0.5</v>
      </c>
      <c r="AF40" s="153">
        <f>AVERAGE(AF39)</f>
        <v>0.5</v>
      </c>
      <c r="AG40" s="84"/>
    </row>
    <row r="41" spans="1:33" ht="50.1" customHeight="1">
      <c r="A41" s="160"/>
      <c r="B41" s="109" t="s">
        <v>234</v>
      </c>
      <c r="C41" s="109" t="s">
        <v>235</v>
      </c>
      <c r="D41" s="109" t="s">
        <v>237</v>
      </c>
      <c r="E41" s="109" t="s">
        <v>248</v>
      </c>
      <c r="F41" s="109" t="s">
        <v>249</v>
      </c>
      <c r="G41" s="113" t="s">
        <v>280</v>
      </c>
      <c r="H41" s="109" t="s">
        <v>281</v>
      </c>
      <c r="I41" s="111" t="s">
        <v>282</v>
      </c>
      <c r="J41" s="111" t="s">
        <v>315</v>
      </c>
      <c r="K41" s="109" t="s">
        <v>317</v>
      </c>
      <c r="L41" s="115">
        <v>1</v>
      </c>
      <c r="M41" s="111" t="s">
        <v>184</v>
      </c>
      <c r="N41" s="109" t="s">
        <v>323</v>
      </c>
      <c r="O41" s="111">
        <v>1</v>
      </c>
      <c r="P41" s="141"/>
      <c r="Q41" s="141">
        <v>1</v>
      </c>
      <c r="R41" s="111">
        <v>1</v>
      </c>
      <c r="S41" s="111">
        <v>1</v>
      </c>
      <c r="T41" s="158">
        <v>0</v>
      </c>
      <c r="U41" s="118">
        <f>+Y41+Z41+AA41+AB41</f>
        <v>0.5</v>
      </c>
      <c r="V41" s="141"/>
      <c r="W41" s="141"/>
      <c r="X41" s="118">
        <f t="shared" si="2"/>
        <v>0.5</v>
      </c>
      <c r="Y41" s="111">
        <v>0</v>
      </c>
      <c r="Z41" s="111">
        <v>0.05</v>
      </c>
      <c r="AA41" s="201">
        <v>0.45</v>
      </c>
      <c r="AB41" s="119"/>
      <c r="AC41" s="121">
        <f>+U41/Q41*L41</f>
        <v>0.5</v>
      </c>
      <c r="AD41" s="121">
        <f>+(X41/O41)*L41</f>
        <v>0.5</v>
      </c>
      <c r="AE41" s="121">
        <f>+U41/Q41</f>
        <v>0.5</v>
      </c>
      <c r="AF41" s="121">
        <f>+X41/O41</f>
        <v>0.5</v>
      </c>
      <c r="AG41" s="84"/>
    </row>
    <row r="42" spans="1:33" ht="50.1" customHeight="1">
      <c r="A42" s="127"/>
      <c r="B42" s="162"/>
      <c r="C42" s="127"/>
      <c r="D42" s="127"/>
      <c r="E42" s="127"/>
      <c r="F42" s="530" t="s">
        <v>690</v>
      </c>
      <c r="G42" s="530"/>
      <c r="H42" s="530"/>
      <c r="I42" s="530"/>
      <c r="J42" s="530"/>
      <c r="K42" s="530"/>
      <c r="L42" s="530"/>
      <c r="M42" s="530"/>
      <c r="N42" s="530"/>
      <c r="O42" s="530"/>
      <c r="P42" s="530"/>
      <c r="Q42" s="530"/>
      <c r="R42" s="530"/>
      <c r="S42" s="530"/>
      <c r="T42" s="530"/>
      <c r="U42" s="530"/>
      <c r="V42" s="530"/>
      <c r="W42" s="530"/>
      <c r="X42" s="530"/>
      <c r="Y42" s="530"/>
      <c r="Z42" s="530"/>
      <c r="AA42" s="530"/>
      <c r="AB42" s="530"/>
      <c r="AC42" s="153">
        <f>SUM(AC41)</f>
        <v>0.5</v>
      </c>
      <c r="AD42" s="153">
        <f>SUM(AD41)</f>
        <v>0.5</v>
      </c>
      <c r="AE42" s="153">
        <f>AVERAGE(AE41)</f>
        <v>0.5</v>
      </c>
      <c r="AF42" s="153">
        <f>AVERAGE(AF41)</f>
        <v>0.5</v>
      </c>
      <c r="AG42" s="99"/>
    </row>
    <row r="43" spans="1:33" ht="50.1" customHeight="1">
      <c r="A43" s="127"/>
      <c r="B43" s="162"/>
      <c r="C43" s="127"/>
      <c r="D43" s="127"/>
      <c r="E43" s="127"/>
      <c r="F43" s="531" t="s">
        <v>748</v>
      </c>
      <c r="G43" s="531"/>
      <c r="H43" s="531"/>
      <c r="I43" s="531"/>
      <c r="J43" s="531"/>
      <c r="K43" s="531"/>
      <c r="L43" s="531"/>
      <c r="M43" s="531"/>
      <c r="N43" s="531"/>
      <c r="O43" s="531"/>
      <c r="P43" s="531"/>
      <c r="Q43" s="531"/>
      <c r="R43" s="531"/>
      <c r="S43" s="531"/>
      <c r="T43" s="531"/>
      <c r="U43" s="531"/>
      <c r="V43" s="531"/>
      <c r="W43" s="531"/>
      <c r="X43" s="531"/>
      <c r="Y43" s="531"/>
      <c r="Z43" s="531"/>
      <c r="AA43" s="531"/>
      <c r="AB43" s="531"/>
      <c r="AC43" s="163">
        <f>AVERAGE(AC18,AC23,AC26,AC32,AC38,AC40,AC42)</f>
        <v>0.7795145659465329</v>
      </c>
      <c r="AD43" s="163">
        <f t="shared" ref="AD43:AF43" si="3">AVERAGE(AD18,AD23,AD26,AD32,AD38,AD40,AD42)</f>
        <v>0.68625044758490927</v>
      </c>
      <c r="AE43" s="163">
        <f t="shared" si="3"/>
        <v>0.74357668558651535</v>
      </c>
      <c r="AF43" s="163">
        <f t="shared" si="3"/>
        <v>0.56364272651056679</v>
      </c>
      <c r="AG43" s="99"/>
    </row>
  </sheetData>
  <mergeCells count="27">
    <mergeCell ref="A8:O8"/>
    <mergeCell ref="P8:S8"/>
    <mergeCell ref="T8:X8"/>
    <mergeCell ref="AC8:AF8"/>
    <mergeCell ref="Y8:AB8"/>
    <mergeCell ref="A6:AG6"/>
    <mergeCell ref="A5:B5"/>
    <mergeCell ref="A1:B4"/>
    <mergeCell ref="C1:AF1"/>
    <mergeCell ref="C2:AF2"/>
    <mergeCell ref="C3:AF3"/>
    <mergeCell ref="C4:AF4"/>
    <mergeCell ref="F40:AB40"/>
    <mergeCell ref="F42:AB42"/>
    <mergeCell ref="F43:AB43"/>
    <mergeCell ref="A10:A17"/>
    <mergeCell ref="B10:B17"/>
    <mergeCell ref="A19:A37"/>
    <mergeCell ref="B19:B22"/>
    <mergeCell ref="B24:B25"/>
    <mergeCell ref="B27:B31"/>
    <mergeCell ref="B33:B37"/>
    <mergeCell ref="F18:AB18"/>
    <mergeCell ref="F23:AB23"/>
    <mergeCell ref="F26:AB26"/>
    <mergeCell ref="F32:AB32"/>
    <mergeCell ref="F38:AB38"/>
  </mergeCells>
  <dataValidations count="2">
    <dataValidation type="list" allowBlank="1" showInputMessage="1" showErrorMessage="1" sqref="M44:M292" xr:uid="{00000000-0002-0000-0100-000000000000}">
      <formula1>$AI$11:$AI$12</formula1>
    </dataValidation>
    <dataValidation type="list" allowBlank="1" showInputMessage="1" showErrorMessage="1" sqref="M10:M17 M19:M22 M24:M25 M27:M31 M33:M37 M39 M41" xr:uid="{00000000-0002-0000-0100-000001000000}">
      <formula1>$AP$11:$AP$12</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2"/>
  <sheetViews>
    <sheetView topLeftCell="H1" zoomScale="40" zoomScaleNormal="40" workbookViewId="0">
      <selection activeCell="N93" sqref="N93"/>
    </sheetView>
  </sheetViews>
  <sheetFormatPr baseColWidth="10" defaultColWidth="10.875" defaultRowHeight="14.25"/>
  <cols>
    <col min="1" max="1" width="37.125" style="36" customWidth="1"/>
    <col min="2" max="2" width="30.875" style="36" customWidth="1"/>
    <col min="3" max="3" width="33.875" style="36" customWidth="1"/>
    <col min="4" max="4" width="32" style="36" customWidth="1"/>
    <col min="5" max="6" width="28.625" style="36" customWidth="1"/>
    <col min="7" max="7" width="33.125" style="36" bestFit="1" customWidth="1"/>
    <col min="8" max="8" width="33.125" style="36" customWidth="1"/>
    <col min="9" max="9" width="34" style="36" bestFit="1" customWidth="1"/>
    <col min="10" max="10" width="30.125" style="36" customWidth="1"/>
    <col min="11" max="11" width="20" style="36" customWidth="1"/>
    <col min="12" max="12" width="13.625" style="36" customWidth="1"/>
    <col min="13" max="13" width="14.125" style="36" customWidth="1"/>
    <col min="14" max="14" width="13.125" style="36" customWidth="1"/>
    <col min="15" max="15" width="12.875" style="36" customWidth="1"/>
    <col min="16" max="16" width="12.125" style="36" customWidth="1"/>
    <col min="17" max="17" width="12.375" style="36" customWidth="1"/>
    <col min="18" max="18" width="12.875" style="36" customWidth="1"/>
    <col min="19" max="19" width="13.875" style="36" customWidth="1"/>
    <col min="20" max="20" width="13.125" style="36" customWidth="1"/>
    <col min="21" max="21" width="12.375" style="36" customWidth="1"/>
    <col min="22" max="22" width="12.125" style="36" customWidth="1"/>
    <col min="23" max="23" width="12.375" style="36" customWidth="1"/>
    <col min="24" max="24" width="13.25" style="36" customWidth="1"/>
    <col min="25" max="25" width="34.375" style="36" customWidth="1"/>
    <col min="26" max="26" width="39.125" style="36" bestFit="1" customWidth="1"/>
    <col min="27" max="27" width="54.875" style="36" bestFit="1" customWidth="1"/>
    <col min="28" max="29" width="10.875" style="36"/>
    <col min="30" max="30" width="0" style="36" hidden="1" customWidth="1"/>
    <col min="31" max="16384" width="10.875" style="36"/>
  </cols>
  <sheetData>
    <row r="1" spans="1:30" s="2" customFormat="1" ht="22.7" customHeight="1">
      <c r="A1" s="626"/>
      <c r="B1" s="627"/>
      <c r="C1" s="632" t="s">
        <v>0</v>
      </c>
      <c r="D1" s="633"/>
      <c r="E1" s="633"/>
      <c r="F1" s="633"/>
      <c r="G1" s="633"/>
      <c r="H1" s="633"/>
      <c r="I1" s="633"/>
      <c r="J1" s="633"/>
      <c r="K1" s="633"/>
      <c r="L1" s="633"/>
      <c r="M1" s="633"/>
      <c r="N1" s="633"/>
      <c r="O1" s="633"/>
      <c r="P1" s="633"/>
      <c r="Q1" s="633"/>
      <c r="R1" s="633"/>
      <c r="S1" s="633"/>
      <c r="T1" s="633"/>
      <c r="U1" s="633"/>
      <c r="V1" s="633"/>
      <c r="W1" s="633"/>
      <c r="X1" s="633"/>
      <c r="Y1" s="633"/>
      <c r="Z1" s="634"/>
      <c r="AA1" s="21" t="s">
        <v>209</v>
      </c>
    </row>
    <row r="2" spans="1:30" s="2" customFormat="1" ht="22.7" customHeight="1">
      <c r="A2" s="628"/>
      <c r="B2" s="629"/>
      <c r="C2" s="632" t="s">
        <v>1</v>
      </c>
      <c r="D2" s="633"/>
      <c r="E2" s="633"/>
      <c r="F2" s="633"/>
      <c r="G2" s="633"/>
      <c r="H2" s="633"/>
      <c r="I2" s="633"/>
      <c r="J2" s="633"/>
      <c r="K2" s="633"/>
      <c r="L2" s="633"/>
      <c r="M2" s="633"/>
      <c r="N2" s="633"/>
      <c r="O2" s="633"/>
      <c r="P2" s="633"/>
      <c r="Q2" s="633"/>
      <c r="R2" s="633"/>
      <c r="S2" s="633"/>
      <c r="T2" s="633"/>
      <c r="U2" s="633"/>
      <c r="V2" s="633"/>
      <c r="W2" s="633"/>
      <c r="X2" s="633"/>
      <c r="Y2" s="633"/>
      <c r="Z2" s="634"/>
      <c r="AA2" s="21" t="s">
        <v>2</v>
      </c>
    </row>
    <row r="3" spans="1:30" s="2" customFormat="1" ht="22.7" customHeight="1">
      <c r="A3" s="628"/>
      <c r="B3" s="629"/>
      <c r="C3" s="632" t="s">
        <v>3</v>
      </c>
      <c r="D3" s="633"/>
      <c r="E3" s="633"/>
      <c r="F3" s="633"/>
      <c r="G3" s="633"/>
      <c r="H3" s="633"/>
      <c r="I3" s="633"/>
      <c r="J3" s="633"/>
      <c r="K3" s="633"/>
      <c r="L3" s="633"/>
      <c r="M3" s="633"/>
      <c r="N3" s="633"/>
      <c r="O3" s="633"/>
      <c r="P3" s="633"/>
      <c r="Q3" s="633"/>
      <c r="R3" s="633"/>
      <c r="S3" s="633"/>
      <c r="T3" s="633"/>
      <c r="U3" s="633"/>
      <c r="V3" s="633"/>
      <c r="W3" s="633"/>
      <c r="X3" s="633"/>
      <c r="Y3" s="633"/>
      <c r="Z3" s="634"/>
      <c r="AA3" s="21" t="s">
        <v>208</v>
      </c>
    </row>
    <row r="4" spans="1:30" s="2" customFormat="1" ht="22.7" customHeight="1">
      <c r="A4" s="630"/>
      <c r="B4" s="631"/>
      <c r="C4" s="632" t="s">
        <v>154</v>
      </c>
      <c r="D4" s="633"/>
      <c r="E4" s="633"/>
      <c r="F4" s="633"/>
      <c r="G4" s="633"/>
      <c r="H4" s="633"/>
      <c r="I4" s="633"/>
      <c r="J4" s="633"/>
      <c r="K4" s="633"/>
      <c r="L4" s="633"/>
      <c r="M4" s="633"/>
      <c r="N4" s="633"/>
      <c r="O4" s="633"/>
      <c r="P4" s="633"/>
      <c r="Q4" s="633"/>
      <c r="R4" s="633"/>
      <c r="S4" s="633"/>
      <c r="T4" s="633"/>
      <c r="U4" s="633"/>
      <c r="V4" s="633"/>
      <c r="W4" s="633"/>
      <c r="X4" s="633"/>
      <c r="Y4" s="633"/>
      <c r="Z4" s="634"/>
      <c r="AA4" s="21" t="s">
        <v>210</v>
      </c>
    </row>
    <row r="5" spans="1:30" s="2" customFormat="1" ht="26.25" customHeight="1">
      <c r="A5" s="624" t="s">
        <v>4</v>
      </c>
      <c r="B5" s="625"/>
      <c r="C5" s="624"/>
      <c r="D5" s="635"/>
      <c r="E5" s="635"/>
      <c r="F5" s="635"/>
      <c r="G5" s="635"/>
      <c r="H5" s="635"/>
      <c r="I5" s="635"/>
      <c r="J5" s="635"/>
      <c r="K5" s="635"/>
      <c r="L5" s="635"/>
      <c r="M5" s="635"/>
      <c r="N5" s="635"/>
      <c r="O5" s="635"/>
      <c r="P5" s="635"/>
      <c r="Q5" s="635"/>
      <c r="R5" s="635"/>
      <c r="S5" s="635"/>
      <c r="T5" s="635"/>
      <c r="U5" s="635"/>
      <c r="V5" s="635"/>
      <c r="W5" s="635"/>
      <c r="X5" s="635"/>
      <c r="Y5" s="635"/>
      <c r="Z5" s="635"/>
      <c r="AA5" s="635"/>
    </row>
    <row r="6" spans="1:30" s="2" customFormat="1" ht="15" customHeight="1">
      <c r="A6" s="619" t="s">
        <v>150</v>
      </c>
      <c r="B6" s="619"/>
      <c r="C6" s="619"/>
      <c r="D6" s="619"/>
      <c r="E6" s="619"/>
      <c r="F6" s="619"/>
      <c r="G6" s="619"/>
      <c r="H6" s="619"/>
      <c r="I6" s="619"/>
      <c r="J6" s="619"/>
      <c r="K6" s="619"/>
      <c r="L6" s="619"/>
      <c r="M6" s="619"/>
      <c r="N6" s="619"/>
      <c r="O6" s="619"/>
      <c r="P6" s="619"/>
      <c r="Q6" s="619"/>
      <c r="R6" s="619"/>
      <c r="S6" s="619"/>
      <c r="T6" s="619"/>
      <c r="U6" s="619"/>
      <c r="V6" s="619"/>
      <c r="W6" s="619"/>
      <c r="X6" s="619"/>
      <c r="Y6" s="620"/>
      <c r="Z6" s="615" t="s">
        <v>93</v>
      </c>
      <c r="AA6" s="616"/>
    </row>
    <row r="7" spans="1:30" s="2" customFormat="1">
      <c r="A7" s="621"/>
      <c r="B7" s="621"/>
      <c r="C7" s="621"/>
      <c r="D7" s="621"/>
      <c r="E7" s="621"/>
      <c r="F7" s="621"/>
      <c r="G7" s="621"/>
      <c r="H7" s="621"/>
      <c r="I7" s="621"/>
      <c r="J7" s="621"/>
      <c r="K7" s="621"/>
      <c r="L7" s="622"/>
      <c r="M7" s="622"/>
      <c r="N7" s="622"/>
      <c r="O7" s="622"/>
      <c r="P7" s="622"/>
      <c r="Q7" s="622"/>
      <c r="R7" s="622"/>
      <c r="S7" s="622"/>
      <c r="T7" s="622"/>
      <c r="U7" s="622"/>
      <c r="V7" s="622"/>
      <c r="W7" s="622"/>
      <c r="X7" s="622"/>
      <c r="Y7" s="623"/>
      <c r="Z7" s="617"/>
      <c r="AA7" s="618"/>
    </row>
    <row r="8" spans="1:30" s="35" customFormat="1" ht="66.75" customHeight="1">
      <c r="A8" s="1" t="s">
        <v>96</v>
      </c>
      <c r="B8" s="1" t="s">
        <v>185</v>
      </c>
      <c r="C8" s="1" t="s">
        <v>166</v>
      </c>
      <c r="D8" s="1" t="s">
        <v>83</v>
      </c>
      <c r="E8" s="1" t="s">
        <v>84</v>
      </c>
      <c r="F8" s="1" t="s">
        <v>85</v>
      </c>
      <c r="G8" s="1" t="s">
        <v>162</v>
      </c>
      <c r="H8" s="1" t="s">
        <v>164</v>
      </c>
      <c r="I8" s="34" t="s">
        <v>163</v>
      </c>
      <c r="J8" s="34" t="s">
        <v>153</v>
      </c>
      <c r="K8" s="32" t="s">
        <v>348</v>
      </c>
      <c r="L8" s="39" t="s">
        <v>216</v>
      </c>
      <c r="M8" s="39" t="s">
        <v>217</v>
      </c>
      <c r="N8" s="39" t="s">
        <v>218</v>
      </c>
      <c r="O8" s="39" t="s">
        <v>219</v>
      </c>
      <c r="P8" s="39" t="s">
        <v>220</v>
      </c>
      <c r="Q8" s="39" t="s">
        <v>221</v>
      </c>
      <c r="R8" s="39" t="s">
        <v>222</v>
      </c>
      <c r="S8" s="39" t="s">
        <v>223</v>
      </c>
      <c r="T8" s="39" t="s">
        <v>224</v>
      </c>
      <c r="U8" s="39" t="s">
        <v>225</v>
      </c>
      <c r="V8" s="39" t="s">
        <v>226</v>
      </c>
      <c r="W8" s="39" t="s">
        <v>227</v>
      </c>
      <c r="X8" s="39" t="s">
        <v>228</v>
      </c>
      <c r="Y8" s="31" t="s">
        <v>86</v>
      </c>
      <c r="Z8" s="1" t="s">
        <v>25</v>
      </c>
      <c r="AA8" s="1" t="s">
        <v>26</v>
      </c>
    </row>
    <row r="9" spans="1:30" ht="27.95" customHeight="1">
      <c r="A9" s="573" t="s">
        <v>238</v>
      </c>
      <c r="B9" s="636" t="s">
        <v>498</v>
      </c>
      <c r="C9" s="41" t="s">
        <v>499</v>
      </c>
      <c r="D9" s="639" t="s">
        <v>500</v>
      </c>
      <c r="E9" s="612" t="s">
        <v>501</v>
      </c>
      <c r="F9" s="42" t="s">
        <v>349</v>
      </c>
      <c r="G9" s="571" t="s">
        <v>350</v>
      </c>
      <c r="H9" s="573" t="s">
        <v>351</v>
      </c>
      <c r="I9" s="573" t="s">
        <v>352</v>
      </c>
      <c r="J9" s="573" t="s">
        <v>353</v>
      </c>
      <c r="K9" s="564" t="s">
        <v>89</v>
      </c>
      <c r="L9" s="562">
        <v>0.1</v>
      </c>
      <c r="M9" s="562">
        <v>0.1</v>
      </c>
      <c r="N9" s="562">
        <v>0.1</v>
      </c>
      <c r="O9" s="699"/>
      <c r="P9" s="699"/>
      <c r="Q9" s="699"/>
      <c r="R9" s="699"/>
      <c r="S9" s="699"/>
      <c r="T9" s="699"/>
      <c r="U9" s="699"/>
      <c r="V9" s="699"/>
      <c r="W9" s="699"/>
      <c r="X9" s="702"/>
      <c r="Y9" s="77" t="s">
        <v>419</v>
      </c>
      <c r="Z9" s="683" t="s">
        <v>420</v>
      </c>
      <c r="AA9" s="686" t="s">
        <v>421</v>
      </c>
    </row>
    <row r="10" spans="1:30" ht="63.95" customHeight="1">
      <c r="A10" s="583"/>
      <c r="B10" s="637"/>
      <c r="C10" s="43" t="s">
        <v>502</v>
      </c>
      <c r="D10" s="610"/>
      <c r="E10" s="613"/>
      <c r="F10" s="582" t="s">
        <v>354</v>
      </c>
      <c r="G10" s="608"/>
      <c r="H10" s="583"/>
      <c r="I10" s="583"/>
      <c r="J10" s="583"/>
      <c r="K10" s="566"/>
      <c r="L10" s="563"/>
      <c r="M10" s="563"/>
      <c r="N10" s="563"/>
      <c r="O10" s="700"/>
      <c r="P10" s="700"/>
      <c r="Q10" s="700"/>
      <c r="R10" s="700"/>
      <c r="S10" s="700"/>
      <c r="T10" s="700"/>
      <c r="U10" s="700"/>
      <c r="V10" s="700"/>
      <c r="W10" s="700"/>
      <c r="X10" s="703"/>
      <c r="Y10" s="77" t="s">
        <v>422</v>
      </c>
      <c r="Z10" s="684"/>
      <c r="AA10" s="687"/>
      <c r="AD10" s="36" t="s">
        <v>87</v>
      </c>
    </row>
    <row r="11" spans="1:30" ht="34.5" customHeight="1">
      <c r="A11" s="583"/>
      <c r="B11" s="637"/>
      <c r="C11" s="43"/>
      <c r="D11" s="610"/>
      <c r="E11" s="613"/>
      <c r="F11" s="582"/>
      <c r="G11" s="608"/>
      <c r="H11" s="583"/>
      <c r="I11" s="583"/>
      <c r="J11" s="583"/>
      <c r="K11" s="566"/>
      <c r="L11" s="563"/>
      <c r="M11" s="563"/>
      <c r="N11" s="563"/>
      <c r="O11" s="700"/>
      <c r="P11" s="700"/>
      <c r="Q11" s="700"/>
      <c r="R11" s="700"/>
      <c r="S11" s="700"/>
      <c r="T11" s="700"/>
      <c r="U11" s="700"/>
      <c r="V11" s="700"/>
      <c r="W11" s="700"/>
      <c r="X11" s="703"/>
      <c r="Y11" s="77" t="s">
        <v>423</v>
      </c>
      <c r="Z11" s="684"/>
      <c r="AA11" s="687"/>
      <c r="AD11" s="36" t="s">
        <v>88</v>
      </c>
    </row>
    <row r="12" spans="1:30" ht="35.450000000000003" customHeight="1">
      <c r="A12" s="583"/>
      <c r="B12" s="637"/>
      <c r="C12" s="43"/>
      <c r="D12" s="610"/>
      <c r="E12" s="613"/>
      <c r="F12" s="582"/>
      <c r="G12" s="608"/>
      <c r="H12" s="583"/>
      <c r="I12" s="583"/>
      <c r="J12" s="583"/>
      <c r="K12" s="566"/>
      <c r="L12" s="563"/>
      <c r="M12" s="563"/>
      <c r="N12" s="563"/>
      <c r="O12" s="700"/>
      <c r="P12" s="700"/>
      <c r="Q12" s="700"/>
      <c r="R12" s="700"/>
      <c r="S12" s="700"/>
      <c r="T12" s="700"/>
      <c r="U12" s="700"/>
      <c r="V12" s="700"/>
      <c r="W12" s="700"/>
      <c r="X12" s="703"/>
      <c r="Y12" s="77" t="s">
        <v>509</v>
      </c>
      <c r="Z12" s="684"/>
      <c r="AA12" s="687"/>
      <c r="AD12" s="36" t="s">
        <v>89</v>
      </c>
    </row>
    <row r="13" spans="1:30" ht="38.450000000000003" customHeight="1">
      <c r="A13" s="583"/>
      <c r="B13" s="637"/>
      <c r="C13" s="43"/>
      <c r="D13" s="610"/>
      <c r="E13" s="613"/>
      <c r="F13" s="582"/>
      <c r="G13" s="608"/>
      <c r="H13" s="583"/>
      <c r="I13" s="583"/>
      <c r="J13" s="583"/>
      <c r="K13" s="566"/>
      <c r="L13" s="563"/>
      <c r="M13" s="563"/>
      <c r="N13" s="563"/>
      <c r="O13" s="700"/>
      <c r="P13" s="700"/>
      <c r="Q13" s="700"/>
      <c r="R13" s="700"/>
      <c r="S13" s="700"/>
      <c r="T13" s="700"/>
      <c r="U13" s="700"/>
      <c r="V13" s="700"/>
      <c r="W13" s="700"/>
      <c r="X13" s="703"/>
      <c r="Y13" s="77" t="s">
        <v>424</v>
      </c>
      <c r="Z13" s="684"/>
      <c r="AA13" s="687"/>
      <c r="AD13" s="36" t="s">
        <v>90</v>
      </c>
    </row>
    <row r="14" spans="1:30" ht="39" customHeight="1">
      <c r="A14" s="574"/>
      <c r="B14" s="637"/>
      <c r="C14" s="43"/>
      <c r="D14" s="610"/>
      <c r="E14" s="613"/>
      <c r="F14" s="582"/>
      <c r="G14" s="608"/>
      <c r="H14" s="583"/>
      <c r="I14" s="583"/>
      <c r="J14" s="583"/>
      <c r="K14" s="565"/>
      <c r="L14" s="563"/>
      <c r="M14" s="563"/>
      <c r="N14" s="563"/>
      <c r="O14" s="700"/>
      <c r="P14" s="700"/>
      <c r="Q14" s="700"/>
      <c r="R14" s="700"/>
      <c r="S14" s="700"/>
      <c r="T14" s="700"/>
      <c r="U14" s="700"/>
      <c r="V14" s="700"/>
      <c r="W14" s="700"/>
      <c r="X14" s="703"/>
      <c r="Y14" s="77" t="s">
        <v>425</v>
      </c>
      <c r="Z14" s="684"/>
      <c r="AA14" s="688"/>
    </row>
    <row r="15" spans="1:30" ht="68.650000000000006" customHeight="1">
      <c r="A15" s="573" t="s">
        <v>238</v>
      </c>
      <c r="B15" s="637"/>
      <c r="C15" s="43"/>
      <c r="D15" s="610"/>
      <c r="E15" s="613"/>
      <c r="F15" s="582"/>
      <c r="G15" s="608"/>
      <c r="H15" s="583"/>
      <c r="I15" s="583"/>
      <c r="J15" s="583"/>
      <c r="K15" s="564" t="s">
        <v>89</v>
      </c>
      <c r="L15" s="563"/>
      <c r="M15" s="563"/>
      <c r="N15" s="563"/>
      <c r="O15" s="700"/>
      <c r="P15" s="700"/>
      <c r="Q15" s="700"/>
      <c r="R15" s="700"/>
      <c r="S15" s="700"/>
      <c r="T15" s="700"/>
      <c r="U15" s="700"/>
      <c r="V15" s="700"/>
      <c r="W15" s="700"/>
      <c r="X15" s="703"/>
      <c r="Y15" s="77" t="s">
        <v>510</v>
      </c>
      <c r="Z15" s="684"/>
      <c r="AA15" s="66" t="s">
        <v>426</v>
      </c>
    </row>
    <row r="16" spans="1:30" ht="45.6" customHeight="1">
      <c r="A16" s="583"/>
      <c r="B16" s="637"/>
      <c r="C16" s="43"/>
      <c r="D16" s="610"/>
      <c r="E16" s="613"/>
      <c r="F16" s="582"/>
      <c r="G16" s="608"/>
      <c r="H16" s="583"/>
      <c r="I16" s="583"/>
      <c r="J16" s="583"/>
      <c r="K16" s="566"/>
      <c r="L16" s="563"/>
      <c r="M16" s="563"/>
      <c r="N16" s="563"/>
      <c r="O16" s="700"/>
      <c r="P16" s="700"/>
      <c r="Q16" s="700"/>
      <c r="R16" s="700"/>
      <c r="S16" s="700"/>
      <c r="T16" s="700"/>
      <c r="U16" s="700"/>
      <c r="V16" s="700"/>
      <c r="W16" s="700"/>
      <c r="X16" s="703"/>
      <c r="Y16" s="77" t="s">
        <v>422</v>
      </c>
      <c r="Z16" s="684"/>
      <c r="AA16" s="67"/>
    </row>
    <row r="17" spans="1:27" ht="28.5">
      <c r="A17" s="583"/>
      <c r="B17" s="637"/>
      <c r="C17" s="43"/>
      <c r="D17" s="610"/>
      <c r="E17" s="613"/>
      <c r="F17" s="582"/>
      <c r="G17" s="608"/>
      <c r="H17" s="583"/>
      <c r="I17" s="583"/>
      <c r="J17" s="583"/>
      <c r="K17" s="566"/>
      <c r="L17" s="563"/>
      <c r="M17" s="563"/>
      <c r="N17" s="563"/>
      <c r="O17" s="700"/>
      <c r="P17" s="700"/>
      <c r="Q17" s="700"/>
      <c r="R17" s="700"/>
      <c r="S17" s="700"/>
      <c r="T17" s="700"/>
      <c r="U17" s="700"/>
      <c r="V17" s="700"/>
      <c r="W17" s="700"/>
      <c r="X17" s="703"/>
      <c r="Y17" s="77" t="s">
        <v>423</v>
      </c>
      <c r="Z17" s="684"/>
      <c r="AA17" s="67" t="s">
        <v>427</v>
      </c>
    </row>
    <row r="18" spans="1:27" ht="42.75">
      <c r="A18" s="583"/>
      <c r="B18" s="637"/>
      <c r="C18" s="43"/>
      <c r="D18" s="610"/>
      <c r="E18" s="613"/>
      <c r="F18" s="582"/>
      <c r="G18" s="608"/>
      <c r="H18" s="583"/>
      <c r="I18" s="583"/>
      <c r="J18" s="583"/>
      <c r="K18" s="566"/>
      <c r="L18" s="563"/>
      <c r="M18" s="563"/>
      <c r="N18" s="563"/>
      <c r="O18" s="700"/>
      <c r="P18" s="700"/>
      <c r="Q18" s="700"/>
      <c r="R18" s="700"/>
      <c r="S18" s="700"/>
      <c r="T18" s="700"/>
      <c r="U18" s="700"/>
      <c r="V18" s="700"/>
      <c r="W18" s="700"/>
      <c r="X18" s="703"/>
      <c r="Y18" s="77" t="s">
        <v>509</v>
      </c>
      <c r="Z18" s="684"/>
      <c r="AA18" s="67"/>
    </row>
    <row r="19" spans="1:27" ht="42.75">
      <c r="A19" s="583"/>
      <c r="B19" s="637"/>
      <c r="C19" s="43"/>
      <c r="D19" s="610"/>
      <c r="E19" s="613"/>
      <c r="F19" s="582"/>
      <c r="G19" s="608"/>
      <c r="H19" s="583"/>
      <c r="I19" s="583"/>
      <c r="J19" s="583"/>
      <c r="K19" s="566"/>
      <c r="L19" s="563"/>
      <c r="M19" s="563"/>
      <c r="N19" s="563"/>
      <c r="O19" s="700"/>
      <c r="P19" s="700"/>
      <c r="Q19" s="700"/>
      <c r="R19" s="700"/>
      <c r="S19" s="700"/>
      <c r="T19" s="700"/>
      <c r="U19" s="700"/>
      <c r="V19" s="700"/>
      <c r="W19" s="700"/>
      <c r="X19" s="703"/>
      <c r="Y19" s="77" t="s">
        <v>424</v>
      </c>
      <c r="Z19" s="684"/>
      <c r="AA19" s="67"/>
    </row>
    <row r="20" spans="1:27" ht="28.5">
      <c r="A20" s="574"/>
      <c r="B20" s="637"/>
      <c r="C20" s="43"/>
      <c r="D20" s="611"/>
      <c r="E20" s="614"/>
      <c r="F20" s="582"/>
      <c r="G20" s="572"/>
      <c r="H20" s="574"/>
      <c r="I20" s="574"/>
      <c r="J20" s="574"/>
      <c r="K20" s="565"/>
      <c r="L20" s="563"/>
      <c r="M20" s="563"/>
      <c r="N20" s="563"/>
      <c r="O20" s="701"/>
      <c r="P20" s="701"/>
      <c r="Q20" s="701"/>
      <c r="R20" s="701"/>
      <c r="S20" s="701"/>
      <c r="T20" s="701"/>
      <c r="U20" s="701"/>
      <c r="V20" s="701"/>
      <c r="W20" s="701"/>
      <c r="X20" s="704"/>
      <c r="Y20" s="77" t="s">
        <v>425</v>
      </c>
      <c r="Z20" s="685"/>
      <c r="AA20" s="68"/>
    </row>
    <row r="21" spans="1:27" ht="14.1" customHeight="1">
      <c r="A21" s="573" t="s">
        <v>238</v>
      </c>
      <c r="B21" s="637"/>
      <c r="C21" s="44" t="s">
        <v>499</v>
      </c>
      <c r="D21" s="639" t="s">
        <v>500</v>
      </c>
      <c r="E21" s="612" t="s">
        <v>501</v>
      </c>
      <c r="F21" s="42" t="s">
        <v>349</v>
      </c>
      <c r="G21" s="582" t="s">
        <v>350</v>
      </c>
      <c r="H21" s="573" t="s">
        <v>355</v>
      </c>
      <c r="I21" s="573" t="s">
        <v>352</v>
      </c>
      <c r="J21" s="573" t="s">
        <v>353</v>
      </c>
      <c r="K21" s="564" t="s">
        <v>89</v>
      </c>
      <c r="L21" s="562">
        <v>0.1</v>
      </c>
      <c r="M21" s="562">
        <v>0.1</v>
      </c>
      <c r="N21" s="562">
        <v>0.1</v>
      </c>
      <c r="O21" s="563"/>
      <c r="P21" s="563"/>
      <c r="Q21" s="563"/>
      <c r="R21" s="563"/>
      <c r="S21" s="563"/>
      <c r="T21" s="563"/>
      <c r="U21" s="563"/>
      <c r="V21" s="563"/>
      <c r="W21" s="563"/>
      <c r="X21" s="705"/>
      <c r="Y21" s="78" t="s">
        <v>510</v>
      </c>
      <c r="Z21" s="683" t="s">
        <v>420</v>
      </c>
      <c r="AA21" s="689" t="s">
        <v>421</v>
      </c>
    </row>
    <row r="22" spans="1:27" ht="59.65" customHeight="1">
      <c r="A22" s="583"/>
      <c r="B22" s="637"/>
      <c r="C22" s="45" t="s">
        <v>502</v>
      </c>
      <c r="D22" s="610"/>
      <c r="E22" s="613"/>
      <c r="F22" s="582" t="s">
        <v>354</v>
      </c>
      <c r="G22" s="582"/>
      <c r="H22" s="583"/>
      <c r="I22" s="583"/>
      <c r="J22" s="583"/>
      <c r="K22" s="566"/>
      <c r="L22" s="563"/>
      <c r="M22" s="563"/>
      <c r="N22" s="563"/>
      <c r="O22" s="563"/>
      <c r="P22" s="563"/>
      <c r="Q22" s="563"/>
      <c r="R22" s="563"/>
      <c r="S22" s="563"/>
      <c r="T22" s="563"/>
      <c r="U22" s="563"/>
      <c r="V22" s="563"/>
      <c r="W22" s="563"/>
      <c r="X22" s="705"/>
      <c r="Y22" s="78" t="s">
        <v>422</v>
      </c>
      <c r="Z22" s="684"/>
      <c r="AA22" s="687"/>
    </row>
    <row r="23" spans="1:27" ht="36" customHeight="1">
      <c r="A23" s="583"/>
      <c r="B23" s="637"/>
      <c r="C23" s="45"/>
      <c r="D23" s="610"/>
      <c r="E23" s="613"/>
      <c r="F23" s="582"/>
      <c r="G23" s="582"/>
      <c r="H23" s="583"/>
      <c r="I23" s="583"/>
      <c r="J23" s="583"/>
      <c r="K23" s="566"/>
      <c r="L23" s="563"/>
      <c r="M23" s="563"/>
      <c r="N23" s="563"/>
      <c r="O23" s="563"/>
      <c r="P23" s="563"/>
      <c r="Q23" s="563"/>
      <c r="R23" s="563"/>
      <c r="S23" s="563"/>
      <c r="T23" s="563"/>
      <c r="U23" s="563"/>
      <c r="V23" s="563"/>
      <c r="W23" s="563"/>
      <c r="X23" s="705"/>
      <c r="Y23" s="78" t="s">
        <v>423</v>
      </c>
      <c r="Z23" s="684"/>
      <c r="AA23" s="687"/>
    </row>
    <row r="24" spans="1:27" ht="51" customHeight="1">
      <c r="A24" s="583"/>
      <c r="B24" s="637"/>
      <c r="C24" s="45"/>
      <c r="D24" s="610"/>
      <c r="E24" s="613"/>
      <c r="F24" s="582"/>
      <c r="G24" s="582"/>
      <c r="H24" s="583"/>
      <c r="I24" s="583"/>
      <c r="J24" s="583"/>
      <c r="K24" s="566"/>
      <c r="L24" s="563"/>
      <c r="M24" s="563"/>
      <c r="N24" s="563"/>
      <c r="O24" s="563"/>
      <c r="P24" s="563"/>
      <c r="Q24" s="563"/>
      <c r="R24" s="563"/>
      <c r="S24" s="563"/>
      <c r="T24" s="563"/>
      <c r="U24" s="563"/>
      <c r="V24" s="563"/>
      <c r="W24" s="563"/>
      <c r="X24" s="705"/>
      <c r="Y24" s="78" t="s">
        <v>509</v>
      </c>
      <c r="Z24" s="684"/>
      <c r="AA24" s="687"/>
    </row>
    <row r="25" spans="1:27" ht="54.6" customHeight="1">
      <c r="A25" s="583"/>
      <c r="B25" s="637"/>
      <c r="C25" s="45"/>
      <c r="D25" s="610"/>
      <c r="E25" s="613"/>
      <c r="F25" s="582"/>
      <c r="G25" s="582"/>
      <c r="H25" s="583"/>
      <c r="I25" s="583"/>
      <c r="J25" s="583"/>
      <c r="K25" s="566"/>
      <c r="L25" s="563"/>
      <c r="M25" s="563"/>
      <c r="N25" s="563"/>
      <c r="O25" s="563"/>
      <c r="P25" s="563"/>
      <c r="Q25" s="563"/>
      <c r="R25" s="563"/>
      <c r="S25" s="563"/>
      <c r="T25" s="563"/>
      <c r="U25" s="563"/>
      <c r="V25" s="563"/>
      <c r="W25" s="563"/>
      <c r="X25" s="705"/>
      <c r="Y25" s="78" t="s">
        <v>424</v>
      </c>
      <c r="Z25" s="684"/>
      <c r="AA25" s="687"/>
    </row>
    <row r="26" spans="1:27" ht="42.6" customHeight="1">
      <c r="A26" s="574"/>
      <c r="B26" s="637"/>
      <c r="C26" s="45"/>
      <c r="D26" s="640"/>
      <c r="E26" s="614"/>
      <c r="F26" s="582"/>
      <c r="G26" s="582"/>
      <c r="H26" s="583"/>
      <c r="I26" s="583"/>
      <c r="J26" s="583"/>
      <c r="K26" s="565"/>
      <c r="L26" s="563"/>
      <c r="M26" s="563"/>
      <c r="N26" s="563"/>
      <c r="O26" s="563"/>
      <c r="P26" s="563"/>
      <c r="Q26" s="563"/>
      <c r="R26" s="563"/>
      <c r="S26" s="563"/>
      <c r="T26" s="563"/>
      <c r="U26" s="563"/>
      <c r="V26" s="563"/>
      <c r="W26" s="563"/>
      <c r="X26" s="705"/>
      <c r="Y26" s="78" t="s">
        <v>425</v>
      </c>
      <c r="Z26" s="684"/>
      <c r="AA26" s="688"/>
    </row>
    <row r="27" spans="1:27" ht="42" customHeight="1">
      <c r="A27" s="573" t="s">
        <v>238</v>
      </c>
      <c r="B27" s="637"/>
      <c r="C27" s="45"/>
      <c r="D27" s="647" t="s">
        <v>500</v>
      </c>
      <c r="E27" s="644" t="s">
        <v>501</v>
      </c>
      <c r="F27" s="42" t="s">
        <v>349</v>
      </c>
      <c r="G27" s="582"/>
      <c r="H27" s="583"/>
      <c r="I27" s="583"/>
      <c r="J27" s="583"/>
      <c r="K27" s="564" t="s">
        <v>89</v>
      </c>
      <c r="L27" s="563"/>
      <c r="M27" s="563"/>
      <c r="N27" s="563"/>
      <c r="O27" s="563"/>
      <c r="P27" s="563"/>
      <c r="Q27" s="563"/>
      <c r="R27" s="563"/>
      <c r="S27" s="563"/>
      <c r="T27" s="563"/>
      <c r="U27" s="563"/>
      <c r="V27" s="563"/>
      <c r="W27" s="563"/>
      <c r="X27" s="705"/>
      <c r="Y27" s="78" t="s">
        <v>510</v>
      </c>
      <c r="Z27" s="684"/>
      <c r="AA27" s="66" t="s">
        <v>426</v>
      </c>
    </row>
    <row r="28" spans="1:27" ht="62.1" customHeight="1">
      <c r="A28" s="583"/>
      <c r="B28" s="637"/>
      <c r="C28" s="45"/>
      <c r="D28" s="648"/>
      <c r="E28" s="645"/>
      <c r="F28" s="582" t="s">
        <v>354</v>
      </c>
      <c r="G28" s="582"/>
      <c r="H28" s="583"/>
      <c r="I28" s="583"/>
      <c r="J28" s="583"/>
      <c r="K28" s="566"/>
      <c r="L28" s="563"/>
      <c r="M28" s="563"/>
      <c r="N28" s="563"/>
      <c r="O28" s="563"/>
      <c r="P28" s="563"/>
      <c r="Q28" s="563"/>
      <c r="R28" s="563"/>
      <c r="S28" s="563"/>
      <c r="T28" s="563"/>
      <c r="U28" s="563"/>
      <c r="V28" s="563"/>
      <c r="W28" s="563"/>
      <c r="X28" s="705"/>
      <c r="Y28" s="78" t="s">
        <v>422</v>
      </c>
      <c r="Z28" s="684"/>
      <c r="AA28" s="67"/>
    </row>
    <row r="29" spans="1:27" ht="28.5">
      <c r="A29" s="583"/>
      <c r="B29" s="637"/>
      <c r="C29" s="45"/>
      <c r="D29" s="648"/>
      <c r="E29" s="645"/>
      <c r="F29" s="582"/>
      <c r="G29" s="582"/>
      <c r="H29" s="583"/>
      <c r="I29" s="583"/>
      <c r="J29" s="583"/>
      <c r="K29" s="566"/>
      <c r="L29" s="563"/>
      <c r="M29" s="563"/>
      <c r="N29" s="563"/>
      <c r="O29" s="563"/>
      <c r="P29" s="563"/>
      <c r="Q29" s="563"/>
      <c r="R29" s="563"/>
      <c r="S29" s="563"/>
      <c r="T29" s="563"/>
      <c r="U29" s="563"/>
      <c r="V29" s="563"/>
      <c r="W29" s="563"/>
      <c r="X29" s="705"/>
      <c r="Y29" s="78" t="s">
        <v>423</v>
      </c>
      <c r="Z29" s="684"/>
      <c r="AA29" s="67" t="s">
        <v>427</v>
      </c>
    </row>
    <row r="30" spans="1:27" ht="42.75">
      <c r="A30" s="583"/>
      <c r="B30" s="637"/>
      <c r="C30" s="45"/>
      <c r="D30" s="648"/>
      <c r="E30" s="645"/>
      <c r="F30" s="582"/>
      <c r="G30" s="582"/>
      <c r="H30" s="583"/>
      <c r="I30" s="583"/>
      <c r="J30" s="583"/>
      <c r="K30" s="566"/>
      <c r="L30" s="563"/>
      <c r="M30" s="563"/>
      <c r="N30" s="563"/>
      <c r="O30" s="563"/>
      <c r="P30" s="563"/>
      <c r="Q30" s="563"/>
      <c r="R30" s="563"/>
      <c r="S30" s="563"/>
      <c r="T30" s="563"/>
      <c r="U30" s="563"/>
      <c r="V30" s="563"/>
      <c r="W30" s="563"/>
      <c r="X30" s="705"/>
      <c r="Y30" s="78" t="s">
        <v>509</v>
      </c>
      <c r="Z30" s="684"/>
      <c r="AA30" s="67"/>
    </row>
    <row r="31" spans="1:27" ht="42.75">
      <c r="A31" s="583"/>
      <c r="B31" s="637"/>
      <c r="C31" s="45"/>
      <c r="D31" s="648"/>
      <c r="E31" s="645"/>
      <c r="F31" s="582"/>
      <c r="G31" s="582"/>
      <c r="H31" s="583"/>
      <c r="I31" s="583"/>
      <c r="J31" s="583"/>
      <c r="K31" s="566"/>
      <c r="L31" s="563"/>
      <c r="M31" s="563"/>
      <c r="N31" s="563"/>
      <c r="O31" s="563"/>
      <c r="P31" s="563"/>
      <c r="Q31" s="563"/>
      <c r="R31" s="563"/>
      <c r="S31" s="563"/>
      <c r="T31" s="563"/>
      <c r="U31" s="563"/>
      <c r="V31" s="563"/>
      <c r="W31" s="563"/>
      <c r="X31" s="705"/>
      <c r="Y31" s="78" t="s">
        <v>424</v>
      </c>
      <c r="Z31" s="684"/>
      <c r="AA31" s="67"/>
    </row>
    <row r="32" spans="1:27" ht="28.5">
      <c r="A32" s="574"/>
      <c r="B32" s="637"/>
      <c r="C32" s="45"/>
      <c r="D32" s="649"/>
      <c r="E32" s="646"/>
      <c r="F32" s="582"/>
      <c r="G32" s="582"/>
      <c r="H32" s="574"/>
      <c r="I32" s="574"/>
      <c r="J32" s="574"/>
      <c r="K32" s="565"/>
      <c r="L32" s="563"/>
      <c r="M32" s="563"/>
      <c r="N32" s="563"/>
      <c r="O32" s="563"/>
      <c r="P32" s="563"/>
      <c r="Q32" s="563"/>
      <c r="R32" s="563"/>
      <c r="S32" s="563"/>
      <c r="T32" s="563"/>
      <c r="U32" s="563"/>
      <c r="V32" s="563"/>
      <c r="W32" s="563"/>
      <c r="X32" s="705"/>
      <c r="Y32" s="78" t="s">
        <v>425</v>
      </c>
      <c r="Z32" s="685"/>
      <c r="AA32" s="68"/>
    </row>
    <row r="33" spans="1:27" ht="40.700000000000003" customHeight="1">
      <c r="A33" s="573" t="s">
        <v>238</v>
      </c>
      <c r="B33" s="637"/>
      <c r="C33" s="45" t="s">
        <v>503</v>
      </c>
      <c r="D33" s="609" t="s">
        <v>500</v>
      </c>
      <c r="E33" s="612" t="s">
        <v>501</v>
      </c>
      <c r="F33" s="42" t="s">
        <v>349</v>
      </c>
      <c r="G33" s="582" t="s">
        <v>356</v>
      </c>
      <c r="H33" s="573" t="s">
        <v>357</v>
      </c>
      <c r="I33" s="573" t="s">
        <v>358</v>
      </c>
      <c r="J33" s="573" t="s">
        <v>359</v>
      </c>
      <c r="K33" s="564" t="s">
        <v>89</v>
      </c>
      <c r="L33" s="562">
        <v>0.1</v>
      </c>
      <c r="M33" s="697">
        <v>0.1</v>
      </c>
      <c r="N33" s="562">
        <v>0.1</v>
      </c>
      <c r="O33" s="563"/>
      <c r="P33" s="563"/>
      <c r="Q33" s="563"/>
      <c r="R33" s="563"/>
      <c r="S33" s="563"/>
      <c r="T33" s="563"/>
      <c r="U33" s="563"/>
      <c r="V33" s="563"/>
      <c r="W33" s="563"/>
      <c r="X33" s="705"/>
      <c r="Y33" s="78" t="s">
        <v>419</v>
      </c>
      <c r="Z33" s="683" t="s">
        <v>420</v>
      </c>
      <c r="AA33" s="689" t="s">
        <v>428</v>
      </c>
    </row>
    <row r="34" spans="1:27" ht="57.6" customHeight="1">
      <c r="A34" s="583"/>
      <c r="B34" s="637"/>
      <c r="C34" s="45" t="s">
        <v>502</v>
      </c>
      <c r="D34" s="610"/>
      <c r="E34" s="613"/>
      <c r="F34" s="582" t="s">
        <v>354</v>
      </c>
      <c r="G34" s="582"/>
      <c r="H34" s="583"/>
      <c r="I34" s="583"/>
      <c r="J34" s="583"/>
      <c r="K34" s="566"/>
      <c r="L34" s="563"/>
      <c r="M34" s="698"/>
      <c r="N34" s="563"/>
      <c r="O34" s="563"/>
      <c r="P34" s="563"/>
      <c r="Q34" s="563"/>
      <c r="R34" s="563"/>
      <c r="S34" s="563"/>
      <c r="T34" s="563"/>
      <c r="U34" s="563"/>
      <c r="V34" s="563"/>
      <c r="W34" s="563"/>
      <c r="X34" s="705"/>
      <c r="Y34" s="78" t="s">
        <v>422</v>
      </c>
      <c r="Z34" s="684"/>
      <c r="AA34" s="687"/>
    </row>
    <row r="35" spans="1:27" ht="36.6" customHeight="1">
      <c r="A35" s="583"/>
      <c r="B35" s="637"/>
      <c r="C35" s="45"/>
      <c r="D35" s="610"/>
      <c r="E35" s="613"/>
      <c r="F35" s="582"/>
      <c r="G35" s="582"/>
      <c r="H35" s="583"/>
      <c r="I35" s="583"/>
      <c r="J35" s="583"/>
      <c r="K35" s="566"/>
      <c r="L35" s="563"/>
      <c r="M35" s="698"/>
      <c r="N35" s="563"/>
      <c r="O35" s="563"/>
      <c r="P35" s="563"/>
      <c r="Q35" s="563"/>
      <c r="R35" s="563"/>
      <c r="S35" s="563"/>
      <c r="T35" s="563"/>
      <c r="U35" s="563"/>
      <c r="V35" s="563"/>
      <c r="W35" s="563"/>
      <c r="X35" s="705"/>
      <c r="Y35" s="78" t="s">
        <v>423</v>
      </c>
      <c r="Z35" s="684"/>
      <c r="AA35" s="687"/>
    </row>
    <row r="36" spans="1:27" ht="44.45" customHeight="1">
      <c r="A36" s="583"/>
      <c r="B36" s="637"/>
      <c r="C36" s="45"/>
      <c r="D36" s="610"/>
      <c r="E36" s="613"/>
      <c r="F36" s="582"/>
      <c r="G36" s="582"/>
      <c r="H36" s="583"/>
      <c r="I36" s="583"/>
      <c r="J36" s="583"/>
      <c r="K36" s="566"/>
      <c r="L36" s="563"/>
      <c r="M36" s="698"/>
      <c r="N36" s="563"/>
      <c r="O36" s="563"/>
      <c r="P36" s="563"/>
      <c r="Q36" s="563"/>
      <c r="R36" s="563"/>
      <c r="S36" s="563"/>
      <c r="T36" s="563"/>
      <c r="U36" s="563"/>
      <c r="V36" s="563"/>
      <c r="W36" s="563"/>
      <c r="X36" s="705"/>
      <c r="Y36" s="78" t="s">
        <v>509</v>
      </c>
      <c r="Z36" s="684"/>
      <c r="AA36" s="687"/>
    </row>
    <row r="37" spans="1:27" ht="30.6" customHeight="1">
      <c r="A37" s="583"/>
      <c r="B37" s="637"/>
      <c r="C37" s="45"/>
      <c r="D37" s="610"/>
      <c r="E37" s="613"/>
      <c r="F37" s="582"/>
      <c r="G37" s="582"/>
      <c r="H37" s="583"/>
      <c r="I37" s="583"/>
      <c r="J37" s="583"/>
      <c r="K37" s="566"/>
      <c r="L37" s="563"/>
      <c r="M37" s="698"/>
      <c r="N37" s="563"/>
      <c r="O37" s="563"/>
      <c r="P37" s="563"/>
      <c r="Q37" s="563"/>
      <c r="R37" s="563"/>
      <c r="S37" s="563"/>
      <c r="T37" s="563"/>
      <c r="U37" s="563"/>
      <c r="V37" s="563"/>
      <c r="W37" s="563"/>
      <c r="X37" s="705"/>
      <c r="Y37" s="78" t="s">
        <v>424</v>
      </c>
      <c r="Z37" s="684"/>
      <c r="AA37" s="687"/>
    </row>
    <row r="38" spans="1:27" ht="45.6" customHeight="1">
      <c r="A38" s="574"/>
      <c r="B38" s="637"/>
      <c r="C38" s="45"/>
      <c r="D38" s="640"/>
      <c r="E38" s="614"/>
      <c r="F38" s="582"/>
      <c r="G38" s="582"/>
      <c r="H38" s="574"/>
      <c r="I38" s="574"/>
      <c r="J38" s="574"/>
      <c r="K38" s="565"/>
      <c r="L38" s="563"/>
      <c r="M38" s="698"/>
      <c r="N38" s="563"/>
      <c r="O38" s="563"/>
      <c r="P38" s="563"/>
      <c r="Q38" s="563"/>
      <c r="R38" s="563"/>
      <c r="S38" s="563"/>
      <c r="T38" s="563"/>
      <c r="U38" s="563"/>
      <c r="V38" s="563"/>
      <c r="W38" s="563"/>
      <c r="X38" s="705"/>
      <c r="Y38" s="78" t="s">
        <v>425</v>
      </c>
      <c r="Z38" s="684"/>
      <c r="AA38" s="688"/>
    </row>
    <row r="39" spans="1:27" ht="42" customHeight="1">
      <c r="A39" s="573" t="s">
        <v>238</v>
      </c>
      <c r="B39" s="637"/>
      <c r="C39" s="46" t="s">
        <v>499</v>
      </c>
      <c r="D39" s="641" t="s">
        <v>500</v>
      </c>
      <c r="E39" s="644" t="s">
        <v>501</v>
      </c>
      <c r="F39" s="42" t="s">
        <v>349</v>
      </c>
      <c r="G39" s="571" t="s">
        <v>360</v>
      </c>
      <c r="H39" s="573" t="s">
        <v>361</v>
      </c>
      <c r="I39" s="575" t="s">
        <v>362</v>
      </c>
      <c r="J39" s="573" t="s">
        <v>359</v>
      </c>
      <c r="K39" s="564" t="s">
        <v>89</v>
      </c>
      <c r="L39" s="562">
        <v>0.1</v>
      </c>
      <c r="M39" s="697">
        <v>0.1</v>
      </c>
      <c r="N39" s="562">
        <v>0.1</v>
      </c>
      <c r="O39" s="699"/>
      <c r="P39" s="699"/>
      <c r="Q39" s="699"/>
      <c r="R39" s="699"/>
      <c r="S39" s="699"/>
      <c r="T39" s="699"/>
      <c r="U39" s="699"/>
      <c r="V39" s="699"/>
      <c r="W39" s="699"/>
      <c r="X39" s="702"/>
      <c r="Y39" s="78" t="s">
        <v>419</v>
      </c>
      <c r="Z39" s="684"/>
      <c r="AA39" s="66" t="s">
        <v>426</v>
      </c>
    </row>
    <row r="40" spans="1:27" ht="57.6" customHeight="1">
      <c r="A40" s="583"/>
      <c r="B40" s="637"/>
      <c r="C40" s="47" t="s">
        <v>502</v>
      </c>
      <c r="D40" s="642"/>
      <c r="E40" s="645"/>
      <c r="F40" s="582" t="s">
        <v>354</v>
      </c>
      <c r="G40" s="608"/>
      <c r="H40" s="583"/>
      <c r="I40" s="585"/>
      <c r="J40" s="583"/>
      <c r="K40" s="566"/>
      <c r="L40" s="563"/>
      <c r="M40" s="698"/>
      <c r="N40" s="563"/>
      <c r="O40" s="700"/>
      <c r="P40" s="700"/>
      <c r="Q40" s="700"/>
      <c r="R40" s="700"/>
      <c r="S40" s="700"/>
      <c r="T40" s="700"/>
      <c r="U40" s="700"/>
      <c r="V40" s="700"/>
      <c r="W40" s="700"/>
      <c r="X40" s="703"/>
      <c r="Y40" s="78" t="s">
        <v>422</v>
      </c>
      <c r="Z40" s="684"/>
      <c r="AA40" s="67"/>
    </row>
    <row r="41" spans="1:27" ht="28.5">
      <c r="A41" s="583"/>
      <c r="B41" s="637"/>
      <c r="C41" s="47"/>
      <c r="D41" s="642"/>
      <c r="E41" s="645"/>
      <c r="F41" s="582"/>
      <c r="G41" s="608"/>
      <c r="H41" s="583"/>
      <c r="I41" s="585"/>
      <c r="J41" s="583"/>
      <c r="K41" s="566"/>
      <c r="L41" s="563"/>
      <c r="M41" s="698"/>
      <c r="N41" s="563"/>
      <c r="O41" s="700"/>
      <c r="P41" s="700"/>
      <c r="Q41" s="700"/>
      <c r="R41" s="700"/>
      <c r="S41" s="700"/>
      <c r="T41" s="700"/>
      <c r="U41" s="700"/>
      <c r="V41" s="700"/>
      <c r="W41" s="700"/>
      <c r="X41" s="703"/>
      <c r="Y41" s="78" t="s">
        <v>423</v>
      </c>
      <c r="Z41" s="684"/>
      <c r="AA41" s="67" t="s">
        <v>427</v>
      </c>
    </row>
    <row r="42" spans="1:27" ht="42.75">
      <c r="A42" s="583"/>
      <c r="B42" s="637"/>
      <c r="C42" s="47"/>
      <c r="D42" s="642"/>
      <c r="E42" s="645"/>
      <c r="F42" s="582"/>
      <c r="G42" s="608"/>
      <c r="H42" s="583"/>
      <c r="I42" s="585"/>
      <c r="J42" s="583"/>
      <c r="K42" s="566"/>
      <c r="L42" s="563"/>
      <c r="M42" s="698"/>
      <c r="N42" s="563"/>
      <c r="O42" s="700"/>
      <c r="P42" s="700"/>
      <c r="Q42" s="700"/>
      <c r="R42" s="700"/>
      <c r="S42" s="700"/>
      <c r="T42" s="700"/>
      <c r="U42" s="700"/>
      <c r="V42" s="700"/>
      <c r="W42" s="700"/>
      <c r="X42" s="703"/>
      <c r="Y42" s="78" t="s">
        <v>509</v>
      </c>
      <c r="Z42" s="684"/>
      <c r="AA42" s="67"/>
    </row>
    <row r="43" spans="1:27" ht="42.75">
      <c r="A43" s="583"/>
      <c r="B43" s="637"/>
      <c r="C43" s="47"/>
      <c r="D43" s="642"/>
      <c r="E43" s="645"/>
      <c r="F43" s="582"/>
      <c r="G43" s="608"/>
      <c r="H43" s="583"/>
      <c r="I43" s="585"/>
      <c r="J43" s="583"/>
      <c r="K43" s="566"/>
      <c r="L43" s="563"/>
      <c r="M43" s="698"/>
      <c r="N43" s="563"/>
      <c r="O43" s="700"/>
      <c r="P43" s="700"/>
      <c r="Q43" s="700"/>
      <c r="R43" s="700"/>
      <c r="S43" s="700"/>
      <c r="T43" s="700"/>
      <c r="U43" s="700"/>
      <c r="V43" s="700"/>
      <c r="W43" s="700"/>
      <c r="X43" s="703"/>
      <c r="Y43" s="78" t="s">
        <v>424</v>
      </c>
      <c r="Z43" s="684"/>
      <c r="AA43" s="67"/>
    </row>
    <row r="44" spans="1:27" ht="28.5">
      <c r="A44" s="574"/>
      <c r="B44" s="637"/>
      <c r="C44" s="48"/>
      <c r="D44" s="643"/>
      <c r="E44" s="646"/>
      <c r="F44" s="582"/>
      <c r="G44" s="572"/>
      <c r="H44" s="574"/>
      <c r="I44" s="576"/>
      <c r="J44" s="574"/>
      <c r="K44" s="565"/>
      <c r="L44" s="563"/>
      <c r="M44" s="698"/>
      <c r="N44" s="563"/>
      <c r="O44" s="701"/>
      <c r="P44" s="701"/>
      <c r="Q44" s="701"/>
      <c r="R44" s="701"/>
      <c r="S44" s="701"/>
      <c r="T44" s="701"/>
      <c r="U44" s="701"/>
      <c r="V44" s="701"/>
      <c r="W44" s="701"/>
      <c r="X44" s="704"/>
      <c r="Y44" s="78" t="s">
        <v>425</v>
      </c>
      <c r="Z44" s="690"/>
      <c r="AA44" s="67"/>
    </row>
    <row r="45" spans="1:27" ht="29.1" customHeight="1">
      <c r="A45" s="573" t="s">
        <v>238</v>
      </c>
      <c r="B45" s="637"/>
      <c r="C45" s="49" t="s">
        <v>499</v>
      </c>
      <c r="D45" s="609" t="s">
        <v>500</v>
      </c>
      <c r="E45" s="612" t="s">
        <v>501</v>
      </c>
      <c r="F45" s="42" t="s">
        <v>349</v>
      </c>
      <c r="G45" s="571" t="s">
        <v>360</v>
      </c>
      <c r="H45" s="573" t="s">
        <v>361</v>
      </c>
      <c r="I45" s="575" t="s">
        <v>362</v>
      </c>
      <c r="J45" s="573" t="s">
        <v>359</v>
      </c>
      <c r="K45" s="564" t="s">
        <v>89</v>
      </c>
      <c r="L45" s="562">
        <v>0.1</v>
      </c>
      <c r="M45" s="697">
        <v>0.1</v>
      </c>
      <c r="N45" s="562">
        <v>0.1</v>
      </c>
      <c r="O45" s="699"/>
      <c r="P45" s="699"/>
      <c r="Q45" s="699"/>
      <c r="R45" s="699"/>
      <c r="S45" s="699"/>
      <c r="T45" s="699"/>
      <c r="U45" s="699"/>
      <c r="V45" s="699"/>
      <c r="W45" s="699"/>
      <c r="X45" s="702"/>
      <c r="Y45" s="78" t="s">
        <v>419</v>
      </c>
      <c r="Z45" s="674" t="s">
        <v>429</v>
      </c>
      <c r="AA45" s="69" t="s">
        <v>428</v>
      </c>
    </row>
    <row r="46" spans="1:27" ht="63.95" customHeight="1">
      <c r="A46" s="583"/>
      <c r="B46" s="637"/>
      <c r="C46" s="49" t="s">
        <v>502</v>
      </c>
      <c r="D46" s="610"/>
      <c r="E46" s="613"/>
      <c r="F46" s="582" t="s">
        <v>354</v>
      </c>
      <c r="G46" s="608"/>
      <c r="H46" s="583"/>
      <c r="I46" s="585"/>
      <c r="J46" s="583"/>
      <c r="K46" s="566"/>
      <c r="L46" s="563"/>
      <c r="M46" s="698"/>
      <c r="N46" s="563"/>
      <c r="O46" s="700"/>
      <c r="P46" s="700"/>
      <c r="Q46" s="700"/>
      <c r="R46" s="700"/>
      <c r="S46" s="700"/>
      <c r="T46" s="700"/>
      <c r="U46" s="700"/>
      <c r="V46" s="700"/>
      <c r="W46" s="700"/>
      <c r="X46" s="703"/>
      <c r="Y46" s="78" t="s">
        <v>422</v>
      </c>
      <c r="Z46" s="675"/>
      <c r="AA46" s="70" t="s">
        <v>430</v>
      </c>
    </row>
    <row r="47" spans="1:27" ht="28.5">
      <c r="A47" s="583"/>
      <c r="B47" s="637"/>
      <c r="C47" s="49"/>
      <c r="D47" s="610"/>
      <c r="E47" s="613"/>
      <c r="F47" s="582"/>
      <c r="G47" s="608"/>
      <c r="H47" s="583"/>
      <c r="I47" s="585"/>
      <c r="J47" s="583"/>
      <c r="K47" s="566"/>
      <c r="L47" s="563"/>
      <c r="M47" s="698"/>
      <c r="N47" s="563"/>
      <c r="O47" s="700"/>
      <c r="P47" s="700"/>
      <c r="Q47" s="700"/>
      <c r="R47" s="700"/>
      <c r="S47" s="700"/>
      <c r="T47" s="700"/>
      <c r="U47" s="700"/>
      <c r="V47" s="700"/>
      <c r="W47" s="700"/>
      <c r="X47" s="703"/>
      <c r="Y47" s="78" t="s">
        <v>423</v>
      </c>
      <c r="Z47" s="675"/>
      <c r="AA47" s="70"/>
    </row>
    <row r="48" spans="1:27" ht="42.75">
      <c r="A48" s="583"/>
      <c r="B48" s="637"/>
      <c r="C48" s="49"/>
      <c r="D48" s="610"/>
      <c r="E48" s="613"/>
      <c r="F48" s="582"/>
      <c r="G48" s="608"/>
      <c r="H48" s="583"/>
      <c r="I48" s="585"/>
      <c r="J48" s="583"/>
      <c r="K48" s="566"/>
      <c r="L48" s="563"/>
      <c r="M48" s="698"/>
      <c r="N48" s="563"/>
      <c r="O48" s="700"/>
      <c r="P48" s="700"/>
      <c r="Q48" s="700"/>
      <c r="R48" s="700"/>
      <c r="S48" s="700"/>
      <c r="T48" s="700"/>
      <c r="U48" s="700"/>
      <c r="V48" s="700"/>
      <c r="W48" s="700"/>
      <c r="X48" s="703"/>
      <c r="Y48" s="78" t="s">
        <v>509</v>
      </c>
      <c r="Z48" s="675"/>
      <c r="AA48" s="70"/>
    </row>
    <row r="49" spans="1:27" ht="42.75">
      <c r="A49" s="583"/>
      <c r="B49" s="637"/>
      <c r="C49" s="49"/>
      <c r="D49" s="610"/>
      <c r="E49" s="613"/>
      <c r="F49" s="582"/>
      <c r="G49" s="608"/>
      <c r="H49" s="583"/>
      <c r="I49" s="585"/>
      <c r="J49" s="583"/>
      <c r="K49" s="566"/>
      <c r="L49" s="563"/>
      <c r="M49" s="698"/>
      <c r="N49" s="563"/>
      <c r="O49" s="700"/>
      <c r="P49" s="700"/>
      <c r="Q49" s="700"/>
      <c r="R49" s="700"/>
      <c r="S49" s="700"/>
      <c r="T49" s="700"/>
      <c r="U49" s="700"/>
      <c r="V49" s="700"/>
      <c r="W49" s="700"/>
      <c r="X49" s="703"/>
      <c r="Y49" s="78" t="s">
        <v>424</v>
      </c>
      <c r="Z49" s="675"/>
      <c r="AA49" s="70"/>
    </row>
    <row r="50" spans="1:27" ht="28.5">
      <c r="A50" s="574"/>
      <c r="B50" s="638"/>
      <c r="C50" s="50"/>
      <c r="D50" s="611"/>
      <c r="E50" s="614"/>
      <c r="F50" s="582"/>
      <c r="G50" s="572"/>
      <c r="H50" s="574"/>
      <c r="I50" s="576"/>
      <c r="J50" s="574"/>
      <c r="K50" s="565"/>
      <c r="L50" s="563"/>
      <c r="M50" s="698"/>
      <c r="N50" s="563"/>
      <c r="O50" s="701"/>
      <c r="P50" s="701"/>
      <c r="Q50" s="701"/>
      <c r="R50" s="701"/>
      <c r="S50" s="701"/>
      <c r="T50" s="701"/>
      <c r="U50" s="701"/>
      <c r="V50" s="701"/>
      <c r="W50" s="701"/>
      <c r="X50" s="704"/>
      <c r="Y50" s="78" t="s">
        <v>425</v>
      </c>
      <c r="Z50" s="676"/>
      <c r="AA50" s="71"/>
    </row>
    <row r="51" spans="1:27" ht="29.1" customHeight="1">
      <c r="A51" s="604" t="s">
        <v>363</v>
      </c>
      <c r="B51" s="577"/>
      <c r="C51" s="51" t="s">
        <v>499</v>
      </c>
      <c r="D51" s="577" t="s">
        <v>500</v>
      </c>
      <c r="E51" s="564" t="s">
        <v>364</v>
      </c>
      <c r="F51" s="582" t="s">
        <v>365</v>
      </c>
      <c r="G51" s="571" t="s">
        <v>366</v>
      </c>
      <c r="H51" s="573" t="s">
        <v>367</v>
      </c>
      <c r="I51" s="575" t="s">
        <v>352</v>
      </c>
      <c r="J51" s="575" t="s">
        <v>353</v>
      </c>
      <c r="K51" s="564" t="s">
        <v>89</v>
      </c>
      <c r="L51" s="568">
        <v>0.1</v>
      </c>
      <c r="M51" s="568">
        <v>0.1</v>
      </c>
      <c r="N51" s="568">
        <v>0.1</v>
      </c>
      <c r="O51" s="699"/>
      <c r="P51" s="699"/>
      <c r="Q51" s="699"/>
      <c r="R51" s="699"/>
      <c r="S51" s="699"/>
      <c r="T51" s="699"/>
      <c r="U51" s="699"/>
      <c r="V51" s="699"/>
      <c r="W51" s="699"/>
      <c r="X51" s="702"/>
      <c r="Y51" s="567"/>
      <c r="Z51" s="677" t="s">
        <v>431</v>
      </c>
      <c r="AA51" s="45" t="s">
        <v>432</v>
      </c>
    </row>
    <row r="52" spans="1:27" ht="27.95" customHeight="1">
      <c r="A52" s="605"/>
      <c r="B52" s="607"/>
      <c r="C52" s="49" t="s">
        <v>502</v>
      </c>
      <c r="D52" s="607"/>
      <c r="E52" s="566"/>
      <c r="F52" s="582"/>
      <c r="G52" s="608"/>
      <c r="H52" s="583"/>
      <c r="I52" s="585"/>
      <c r="J52" s="585"/>
      <c r="K52" s="566"/>
      <c r="L52" s="569"/>
      <c r="M52" s="569"/>
      <c r="N52" s="569"/>
      <c r="O52" s="700"/>
      <c r="P52" s="700"/>
      <c r="Q52" s="700"/>
      <c r="R52" s="700"/>
      <c r="S52" s="700"/>
      <c r="T52" s="700"/>
      <c r="U52" s="700"/>
      <c r="V52" s="700"/>
      <c r="W52" s="700"/>
      <c r="X52" s="703"/>
      <c r="Y52" s="567"/>
      <c r="Z52" s="678"/>
      <c r="AA52" s="45"/>
    </row>
    <row r="53" spans="1:27" ht="66.95" customHeight="1">
      <c r="A53" s="606"/>
      <c r="B53" s="578"/>
      <c r="C53" s="49"/>
      <c r="D53" s="578"/>
      <c r="E53" s="565"/>
      <c r="F53" s="582"/>
      <c r="G53" s="572"/>
      <c r="H53" s="584"/>
      <c r="I53" s="576"/>
      <c r="J53" s="576"/>
      <c r="K53" s="565"/>
      <c r="L53" s="570"/>
      <c r="M53" s="570"/>
      <c r="N53" s="570"/>
      <c r="O53" s="701"/>
      <c r="P53" s="701"/>
      <c r="Q53" s="701"/>
      <c r="R53" s="701"/>
      <c r="S53" s="701"/>
      <c r="T53" s="701"/>
      <c r="U53" s="701"/>
      <c r="V53" s="701"/>
      <c r="W53" s="701"/>
      <c r="X53" s="704"/>
      <c r="Y53" s="567"/>
      <c r="Z53" s="679"/>
      <c r="AA53" s="45" t="s">
        <v>433</v>
      </c>
    </row>
    <row r="54" spans="1:27" ht="29.1" customHeight="1">
      <c r="A54" s="586" t="s">
        <v>363</v>
      </c>
      <c r="B54" s="589"/>
      <c r="C54" s="52" t="s">
        <v>499</v>
      </c>
      <c r="D54" s="589" t="s">
        <v>500</v>
      </c>
      <c r="E54" s="592" t="s">
        <v>364</v>
      </c>
      <c r="F54" s="582" t="s">
        <v>365</v>
      </c>
      <c r="G54" s="595" t="s">
        <v>366</v>
      </c>
      <c r="H54" s="598" t="s">
        <v>367</v>
      </c>
      <c r="I54" s="601" t="s">
        <v>352</v>
      </c>
      <c r="J54" s="575" t="s">
        <v>353</v>
      </c>
      <c r="K54" s="564" t="s">
        <v>89</v>
      </c>
      <c r="L54" s="568">
        <v>0.1</v>
      </c>
      <c r="M54" s="568">
        <v>0.1</v>
      </c>
      <c r="N54" s="568">
        <v>0.1</v>
      </c>
      <c r="O54" s="706"/>
      <c r="P54" s="706"/>
      <c r="Q54" s="706"/>
      <c r="R54" s="706"/>
      <c r="S54" s="706"/>
      <c r="T54" s="706"/>
      <c r="U54" s="706"/>
      <c r="V54" s="706"/>
      <c r="W54" s="706"/>
      <c r="X54" s="702"/>
      <c r="Y54" s="567"/>
      <c r="Z54" s="680" t="s">
        <v>431</v>
      </c>
      <c r="AA54" s="66" t="s">
        <v>432</v>
      </c>
    </row>
    <row r="55" spans="1:27" ht="42" customHeight="1">
      <c r="A55" s="587"/>
      <c r="B55" s="590"/>
      <c r="C55" s="53" t="s">
        <v>502</v>
      </c>
      <c r="D55" s="590"/>
      <c r="E55" s="593"/>
      <c r="F55" s="582"/>
      <c r="G55" s="596"/>
      <c r="H55" s="599"/>
      <c r="I55" s="602"/>
      <c r="J55" s="585"/>
      <c r="K55" s="566"/>
      <c r="L55" s="569"/>
      <c r="M55" s="569"/>
      <c r="N55" s="569"/>
      <c r="O55" s="707"/>
      <c r="P55" s="707"/>
      <c r="Q55" s="707"/>
      <c r="R55" s="707"/>
      <c r="S55" s="707"/>
      <c r="T55" s="707"/>
      <c r="U55" s="707"/>
      <c r="V55" s="707"/>
      <c r="W55" s="707"/>
      <c r="X55" s="703"/>
      <c r="Y55" s="567"/>
      <c r="Z55" s="681"/>
      <c r="AA55" s="67"/>
    </row>
    <row r="56" spans="1:27" ht="69.599999999999994" customHeight="1">
      <c r="A56" s="588"/>
      <c r="B56" s="591"/>
      <c r="C56" s="54"/>
      <c r="D56" s="591"/>
      <c r="E56" s="594"/>
      <c r="F56" s="582"/>
      <c r="G56" s="597"/>
      <c r="H56" s="600"/>
      <c r="I56" s="603"/>
      <c r="J56" s="576"/>
      <c r="K56" s="565"/>
      <c r="L56" s="570"/>
      <c r="M56" s="570"/>
      <c r="N56" s="570"/>
      <c r="O56" s="708"/>
      <c r="P56" s="708"/>
      <c r="Q56" s="708"/>
      <c r="R56" s="708"/>
      <c r="S56" s="708"/>
      <c r="T56" s="708"/>
      <c r="U56" s="708"/>
      <c r="V56" s="708"/>
      <c r="W56" s="708"/>
      <c r="X56" s="704"/>
      <c r="Y56" s="567"/>
      <c r="Z56" s="682"/>
      <c r="AA56" s="68" t="s">
        <v>433</v>
      </c>
    </row>
    <row r="57" spans="1:27" ht="29.1" customHeight="1">
      <c r="A57" s="573" t="s">
        <v>368</v>
      </c>
      <c r="B57" s="650"/>
      <c r="C57" s="52" t="s">
        <v>499</v>
      </c>
      <c r="D57" s="589" t="s">
        <v>500</v>
      </c>
      <c r="E57" s="592" t="s">
        <v>364</v>
      </c>
      <c r="F57" s="582" t="s">
        <v>365</v>
      </c>
      <c r="G57" s="571" t="s">
        <v>369</v>
      </c>
      <c r="H57" s="653" t="s">
        <v>370</v>
      </c>
      <c r="I57" s="573" t="s">
        <v>362</v>
      </c>
      <c r="J57" s="575" t="s">
        <v>353</v>
      </c>
      <c r="K57" s="564" t="s">
        <v>89</v>
      </c>
      <c r="L57" s="568">
        <v>0.1</v>
      </c>
      <c r="M57" s="568">
        <v>0.1</v>
      </c>
      <c r="N57" s="568">
        <v>0.1</v>
      </c>
      <c r="O57" s="699"/>
      <c r="P57" s="699"/>
      <c r="Q57" s="699"/>
      <c r="R57" s="699"/>
      <c r="S57" s="699"/>
      <c r="T57" s="699"/>
      <c r="U57" s="699"/>
      <c r="V57" s="699"/>
      <c r="W57" s="699"/>
      <c r="X57" s="702"/>
      <c r="Y57" s="567"/>
      <c r="Z57" s="680" t="s">
        <v>431</v>
      </c>
      <c r="AA57" s="66" t="s">
        <v>432</v>
      </c>
    </row>
    <row r="58" spans="1:27" ht="27.95" customHeight="1">
      <c r="A58" s="583"/>
      <c r="B58" s="651"/>
      <c r="C58" s="53" t="s">
        <v>502</v>
      </c>
      <c r="D58" s="590"/>
      <c r="E58" s="593"/>
      <c r="F58" s="582"/>
      <c r="G58" s="608"/>
      <c r="H58" s="583"/>
      <c r="I58" s="583"/>
      <c r="J58" s="585"/>
      <c r="K58" s="566"/>
      <c r="L58" s="569"/>
      <c r="M58" s="569"/>
      <c r="N58" s="569"/>
      <c r="O58" s="700"/>
      <c r="P58" s="700"/>
      <c r="Q58" s="700"/>
      <c r="R58" s="700"/>
      <c r="S58" s="700"/>
      <c r="T58" s="700"/>
      <c r="U58" s="700"/>
      <c r="V58" s="700"/>
      <c r="W58" s="700"/>
      <c r="X58" s="703"/>
      <c r="Y58" s="567"/>
      <c r="Z58" s="681"/>
      <c r="AA58" s="67"/>
    </row>
    <row r="59" spans="1:27" ht="60.6" customHeight="1">
      <c r="A59" s="574"/>
      <c r="B59" s="652"/>
      <c r="C59" s="54"/>
      <c r="D59" s="591"/>
      <c r="E59" s="594"/>
      <c r="F59" s="582"/>
      <c r="G59" s="572"/>
      <c r="H59" s="584"/>
      <c r="I59" s="574"/>
      <c r="J59" s="576"/>
      <c r="K59" s="565"/>
      <c r="L59" s="570"/>
      <c r="M59" s="570"/>
      <c r="N59" s="570"/>
      <c r="O59" s="701"/>
      <c r="P59" s="701"/>
      <c r="Q59" s="701"/>
      <c r="R59" s="701"/>
      <c r="S59" s="701"/>
      <c r="T59" s="701"/>
      <c r="U59" s="701"/>
      <c r="V59" s="701"/>
      <c r="W59" s="701"/>
      <c r="X59" s="704"/>
      <c r="Y59" s="567"/>
      <c r="Z59" s="682"/>
      <c r="AA59" s="68" t="s">
        <v>433</v>
      </c>
    </row>
    <row r="60" spans="1:27" ht="29.1" customHeight="1">
      <c r="A60" s="573" t="s">
        <v>371</v>
      </c>
      <c r="B60" s="654"/>
      <c r="C60" s="52" t="s">
        <v>499</v>
      </c>
      <c r="D60" s="589" t="s">
        <v>500</v>
      </c>
      <c r="E60" s="592" t="s">
        <v>364</v>
      </c>
      <c r="F60" s="582" t="s">
        <v>365</v>
      </c>
      <c r="G60" s="655" t="s">
        <v>372</v>
      </c>
      <c r="H60" s="598" t="s">
        <v>373</v>
      </c>
      <c r="I60" s="658" t="s">
        <v>352</v>
      </c>
      <c r="J60" s="573" t="s">
        <v>359</v>
      </c>
      <c r="K60" s="564" t="s">
        <v>89</v>
      </c>
      <c r="L60" s="568">
        <v>0.1</v>
      </c>
      <c r="M60" s="568">
        <v>0.1</v>
      </c>
      <c r="N60" s="568">
        <v>0.1</v>
      </c>
      <c r="O60" s="709"/>
      <c r="P60" s="709"/>
      <c r="Q60" s="709"/>
      <c r="R60" s="709"/>
      <c r="S60" s="709"/>
      <c r="T60" s="709"/>
      <c r="U60" s="709"/>
      <c r="V60" s="709"/>
      <c r="W60" s="709"/>
      <c r="X60" s="712"/>
      <c r="Y60" s="567"/>
      <c r="Z60" s="680" t="s">
        <v>431</v>
      </c>
      <c r="AA60" s="66" t="s">
        <v>432</v>
      </c>
    </row>
    <row r="61" spans="1:27" ht="42" customHeight="1">
      <c r="A61" s="583"/>
      <c r="B61" s="651"/>
      <c r="C61" s="53" t="s">
        <v>502</v>
      </c>
      <c r="D61" s="590"/>
      <c r="E61" s="593"/>
      <c r="F61" s="582"/>
      <c r="G61" s="656"/>
      <c r="H61" s="599"/>
      <c r="I61" s="659"/>
      <c r="J61" s="583"/>
      <c r="K61" s="566"/>
      <c r="L61" s="569"/>
      <c r="M61" s="569"/>
      <c r="N61" s="569"/>
      <c r="O61" s="710"/>
      <c r="P61" s="710"/>
      <c r="Q61" s="710"/>
      <c r="R61" s="710"/>
      <c r="S61" s="710"/>
      <c r="T61" s="710"/>
      <c r="U61" s="710"/>
      <c r="V61" s="710"/>
      <c r="W61" s="710"/>
      <c r="X61" s="713"/>
      <c r="Y61" s="567"/>
      <c r="Z61" s="681"/>
      <c r="AA61" s="67"/>
    </row>
    <row r="62" spans="1:27" ht="53.1" customHeight="1">
      <c r="A62" s="574"/>
      <c r="B62" s="651"/>
      <c r="C62" s="54"/>
      <c r="D62" s="591"/>
      <c r="E62" s="594"/>
      <c r="F62" s="582"/>
      <c r="G62" s="657"/>
      <c r="H62" s="600"/>
      <c r="I62" s="660"/>
      <c r="J62" s="574"/>
      <c r="K62" s="565"/>
      <c r="L62" s="570"/>
      <c r="M62" s="570"/>
      <c r="N62" s="570"/>
      <c r="O62" s="711"/>
      <c r="P62" s="711"/>
      <c r="Q62" s="711"/>
      <c r="R62" s="711"/>
      <c r="S62" s="711"/>
      <c r="T62" s="711"/>
      <c r="U62" s="711"/>
      <c r="V62" s="711"/>
      <c r="W62" s="711"/>
      <c r="X62" s="714"/>
      <c r="Y62" s="567"/>
      <c r="Z62" s="682"/>
      <c r="AA62" s="68" t="s">
        <v>434</v>
      </c>
    </row>
    <row r="63" spans="1:27" ht="29.1" customHeight="1">
      <c r="A63" s="604" t="s">
        <v>374</v>
      </c>
      <c r="B63" s="651"/>
      <c r="C63" s="46" t="s">
        <v>499</v>
      </c>
      <c r="D63" s="589" t="s">
        <v>500</v>
      </c>
      <c r="E63" s="592" t="s">
        <v>504</v>
      </c>
      <c r="F63" s="582" t="s">
        <v>375</v>
      </c>
      <c r="G63" s="661" t="s">
        <v>376</v>
      </c>
      <c r="H63" s="663" t="s">
        <v>377</v>
      </c>
      <c r="I63" s="573" t="s">
        <v>352</v>
      </c>
      <c r="J63" s="573" t="s">
        <v>359</v>
      </c>
      <c r="K63" s="564" t="s">
        <v>89</v>
      </c>
      <c r="L63" s="568">
        <v>0.1</v>
      </c>
      <c r="M63" s="568">
        <v>0.1</v>
      </c>
      <c r="N63" s="568">
        <v>0.1</v>
      </c>
      <c r="O63" s="715"/>
      <c r="P63" s="715"/>
      <c r="Q63" s="715"/>
      <c r="R63" s="715"/>
      <c r="S63" s="715"/>
      <c r="T63" s="715"/>
      <c r="U63" s="715"/>
      <c r="V63" s="715"/>
      <c r="W63" s="715"/>
      <c r="X63" s="717"/>
      <c r="Y63" s="567"/>
      <c r="Z63" s="677" t="s">
        <v>435</v>
      </c>
      <c r="AA63" s="45" t="s">
        <v>436</v>
      </c>
    </row>
    <row r="64" spans="1:27" ht="27.95" customHeight="1">
      <c r="A64" s="605"/>
      <c r="B64" s="651"/>
      <c r="C64" s="47" t="s">
        <v>502</v>
      </c>
      <c r="D64" s="590"/>
      <c r="E64" s="593"/>
      <c r="F64" s="582"/>
      <c r="G64" s="596"/>
      <c r="H64" s="659"/>
      <c r="I64" s="583"/>
      <c r="J64" s="583"/>
      <c r="K64" s="566"/>
      <c r="L64" s="569"/>
      <c r="M64" s="569"/>
      <c r="N64" s="569"/>
      <c r="O64" s="707"/>
      <c r="P64" s="707"/>
      <c r="Q64" s="707"/>
      <c r="R64" s="707"/>
      <c r="S64" s="707"/>
      <c r="T64" s="707"/>
      <c r="U64" s="707"/>
      <c r="V64" s="707"/>
      <c r="W64" s="707"/>
      <c r="X64" s="703"/>
      <c r="Y64" s="567"/>
      <c r="Z64" s="678"/>
      <c r="AA64" s="45"/>
    </row>
    <row r="65" spans="1:27" ht="27.95" customHeight="1">
      <c r="A65" s="606"/>
      <c r="B65" s="652"/>
      <c r="C65" s="48"/>
      <c r="D65" s="591"/>
      <c r="E65" s="594"/>
      <c r="F65" s="582"/>
      <c r="G65" s="662"/>
      <c r="H65" s="660"/>
      <c r="I65" s="574"/>
      <c r="J65" s="574"/>
      <c r="K65" s="565"/>
      <c r="L65" s="570"/>
      <c r="M65" s="570"/>
      <c r="N65" s="570"/>
      <c r="O65" s="716"/>
      <c r="P65" s="716"/>
      <c r="Q65" s="716"/>
      <c r="R65" s="716"/>
      <c r="S65" s="716"/>
      <c r="T65" s="716"/>
      <c r="U65" s="716"/>
      <c r="V65" s="716"/>
      <c r="W65" s="716"/>
      <c r="X65" s="718"/>
      <c r="Y65" s="567"/>
      <c r="Z65" s="691"/>
      <c r="AA65" s="73" t="s">
        <v>437</v>
      </c>
    </row>
    <row r="66" spans="1:27" ht="29.1" customHeight="1">
      <c r="A66" s="573" t="s">
        <v>374</v>
      </c>
      <c r="B66" s="654"/>
      <c r="C66" s="52" t="s">
        <v>499</v>
      </c>
      <c r="D66" s="589" t="s">
        <v>500</v>
      </c>
      <c r="E66" s="592" t="s">
        <v>504</v>
      </c>
      <c r="F66" s="582" t="s">
        <v>375</v>
      </c>
      <c r="G66" s="661" t="s">
        <v>376</v>
      </c>
      <c r="H66" s="658" t="s">
        <v>377</v>
      </c>
      <c r="I66" s="573" t="s">
        <v>352</v>
      </c>
      <c r="J66" s="573" t="s">
        <v>359</v>
      </c>
      <c r="K66" s="564" t="s">
        <v>89</v>
      </c>
      <c r="L66" s="568">
        <v>0.1</v>
      </c>
      <c r="M66" s="568">
        <v>0.1</v>
      </c>
      <c r="N66" s="568">
        <v>0.1</v>
      </c>
      <c r="O66" s="715"/>
      <c r="P66" s="715"/>
      <c r="Q66" s="715"/>
      <c r="R66" s="715"/>
      <c r="S66" s="715"/>
      <c r="T66" s="715"/>
      <c r="U66" s="715"/>
      <c r="V66" s="715"/>
      <c r="W66" s="715"/>
      <c r="X66" s="717"/>
      <c r="Y66" s="567"/>
      <c r="Z66" s="692" t="s">
        <v>435</v>
      </c>
      <c r="AA66" s="45" t="s">
        <v>436</v>
      </c>
    </row>
    <row r="67" spans="1:27" ht="42" customHeight="1">
      <c r="A67" s="583"/>
      <c r="B67" s="651"/>
      <c r="C67" s="53" t="s">
        <v>502</v>
      </c>
      <c r="D67" s="590"/>
      <c r="E67" s="593"/>
      <c r="F67" s="582"/>
      <c r="G67" s="596"/>
      <c r="H67" s="659"/>
      <c r="I67" s="583"/>
      <c r="J67" s="583"/>
      <c r="K67" s="566"/>
      <c r="L67" s="569"/>
      <c r="M67" s="569"/>
      <c r="N67" s="569"/>
      <c r="O67" s="707"/>
      <c r="P67" s="707"/>
      <c r="Q67" s="707"/>
      <c r="R67" s="707"/>
      <c r="S67" s="707"/>
      <c r="T67" s="707"/>
      <c r="U67" s="707"/>
      <c r="V67" s="707"/>
      <c r="W67" s="707"/>
      <c r="X67" s="703"/>
      <c r="Y67" s="567"/>
      <c r="Z67" s="678"/>
      <c r="AA67" s="45"/>
    </row>
    <row r="68" spans="1:27" ht="27.95" customHeight="1">
      <c r="A68" s="574"/>
      <c r="B68" s="667"/>
      <c r="C68" s="53"/>
      <c r="D68" s="591"/>
      <c r="E68" s="593"/>
      <c r="F68" s="573"/>
      <c r="G68" s="596"/>
      <c r="H68" s="660"/>
      <c r="I68" s="574"/>
      <c r="J68" s="574"/>
      <c r="K68" s="565"/>
      <c r="L68" s="570"/>
      <c r="M68" s="570"/>
      <c r="N68" s="570"/>
      <c r="O68" s="716"/>
      <c r="P68" s="716"/>
      <c r="Q68" s="716"/>
      <c r="R68" s="716"/>
      <c r="S68" s="716"/>
      <c r="T68" s="716"/>
      <c r="U68" s="716"/>
      <c r="V68" s="716"/>
      <c r="W68" s="716"/>
      <c r="X68" s="718"/>
      <c r="Y68" s="567"/>
      <c r="Z68" s="679"/>
      <c r="AA68" s="45" t="s">
        <v>437</v>
      </c>
    </row>
    <row r="69" spans="1:27" ht="43.5" customHeight="1">
      <c r="A69" s="669" t="s">
        <v>378</v>
      </c>
      <c r="B69" s="641"/>
      <c r="C69" s="641"/>
      <c r="D69" s="664" t="s">
        <v>379</v>
      </c>
      <c r="E69" s="582" t="s">
        <v>505</v>
      </c>
      <c r="F69" s="582" t="s">
        <v>380</v>
      </c>
      <c r="G69" s="582" t="s">
        <v>381</v>
      </c>
      <c r="H69" s="571" t="s">
        <v>382</v>
      </c>
      <c r="I69" s="573" t="s">
        <v>352</v>
      </c>
      <c r="J69" s="573" t="s">
        <v>353</v>
      </c>
      <c r="K69" s="564" t="s">
        <v>88</v>
      </c>
      <c r="L69" s="568">
        <v>0.1</v>
      </c>
      <c r="M69" s="568">
        <v>0.1</v>
      </c>
      <c r="N69" s="568">
        <v>0.1</v>
      </c>
      <c r="O69" s="720"/>
      <c r="P69" s="720"/>
      <c r="Q69" s="720"/>
      <c r="R69" s="720"/>
      <c r="S69" s="720"/>
      <c r="T69" s="720"/>
      <c r="U69" s="720"/>
      <c r="V69" s="720"/>
      <c r="W69" s="720"/>
      <c r="X69" s="717"/>
      <c r="Y69" s="567"/>
      <c r="Z69" s="680" t="s">
        <v>438</v>
      </c>
      <c r="AA69" s="66" t="s">
        <v>439</v>
      </c>
    </row>
    <row r="70" spans="1:27" ht="48.6" customHeight="1">
      <c r="A70" s="670"/>
      <c r="B70" s="642"/>
      <c r="C70" s="642"/>
      <c r="D70" s="665"/>
      <c r="E70" s="582"/>
      <c r="F70" s="582"/>
      <c r="G70" s="582"/>
      <c r="H70" s="572"/>
      <c r="I70" s="574"/>
      <c r="J70" s="574"/>
      <c r="K70" s="565"/>
      <c r="L70" s="570"/>
      <c r="M70" s="719"/>
      <c r="N70" s="719"/>
      <c r="O70" s="721"/>
      <c r="P70" s="721"/>
      <c r="Q70" s="721"/>
      <c r="R70" s="721"/>
      <c r="S70" s="721"/>
      <c r="T70" s="721"/>
      <c r="U70" s="721"/>
      <c r="V70" s="721"/>
      <c r="W70" s="721"/>
      <c r="X70" s="718"/>
      <c r="Y70" s="567"/>
      <c r="Z70" s="681"/>
      <c r="AA70" s="67"/>
    </row>
    <row r="71" spans="1:27" ht="45.95" customHeight="1">
      <c r="A71" s="671"/>
      <c r="B71" s="643"/>
      <c r="C71" s="643"/>
      <c r="D71" s="666"/>
      <c r="E71" s="582"/>
      <c r="F71" s="582"/>
      <c r="G71" s="42" t="s">
        <v>383</v>
      </c>
      <c r="H71" s="55" t="s">
        <v>506</v>
      </c>
      <c r="I71" s="42" t="s">
        <v>362</v>
      </c>
      <c r="J71" s="42" t="s">
        <v>359</v>
      </c>
      <c r="K71" s="65" t="s">
        <v>90</v>
      </c>
      <c r="L71" s="80">
        <v>0.1</v>
      </c>
      <c r="M71" s="81">
        <v>0.1</v>
      </c>
      <c r="N71" s="81">
        <v>0.1</v>
      </c>
      <c r="O71" s="37"/>
      <c r="P71" s="37"/>
      <c r="Q71" s="37"/>
      <c r="R71" s="37"/>
      <c r="S71" s="37"/>
      <c r="T71" s="37"/>
      <c r="U71" s="37"/>
      <c r="V71" s="37"/>
      <c r="W71" s="37"/>
      <c r="X71" s="40"/>
      <c r="Y71" s="79"/>
      <c r="Z71" s="682"/>
      <c r="AA71" s="68" t="s">
        <v>440</v>
      </c>
    </row>
    <row r="72" spans="1:27" ht="85.5">
      <c r="A72" s="56" t="s">
        <v>384</v>
      </c>
      <c r="B72" s="53"/>
      <c r="C72" s="57"/>
      <c r="D72" s="58" t="s">
        <v>500</v>
      </c>
      <c r="E72" s="59" t="s">
        <v>385</v>
      </c>
      <c r="F72" s="42" t="s">
        <v>386</v>
      </c>
      <c r="G72" s="42" t="s">
        <v>387</v>
      </c>
      <c r="H72" s="60" t="s">
        <v>388</v>
      </c>
      <c r="I72" s="42" t="s">
        <v>352</v>
      </c>
      <c r="J72" s="42" t="s">
        <v>359</v>
      </c>
      <c r="K72" s="65" t="s">
        <v>89</v>
      </c>
      <c r="L72" s="80">
        <v>0.1</v>
      </c>
      <c r="M72" s="80">
        <v>0.1</v>
      </c>
      <c r="N72" s="80">
        <v>0.1</v>
      </c>
      <c r="O72" s="33"/>
      <c r="P72" s="33"/>
      <c r="Q72" s="33"/>
      <c r="R72" s="33"/>
      <c r="S72" s="33"/>
      <c r="T72" s="33"/>
      <c r="U72" s="33"/>
      <c r="V72" s="33"/>
      <c r="W72" s="33"/>
      <c r="X72" s="38"/>
      <c r="Y72" s="79"/>
      <c r="Z72" s="72" t="s">
        <v>441</v>
      </c>
      <c r="AA72" s="45" t="s">
        <v>442</v>
      </c>
    </row>
    <row r="73" spans="1:27" ht="85.5">
      <c r="A73" s="56" t="s">
        <v>389</v>
      </c>
      <c r="B73" s="61"/>
      <c r="C73" s="62"/>
      <c r="D73" s="63" t="s">
        <v>500</v>
      </c>
      <c r="E73" s="64" t="s">
        <v>385</v>
      </c>
      <c r="F73" s="42" t="s">
        <v>386</v>
      </c>
      <c r="G73" s="42" t="s">
        <v>390</v>
      </c>
      <c r="H73" s="60" t="s">
        <v>391</v>
      </c>
      <c r="I73" s="42" t="s">
        <v>352</v>
      </c>
      <c r="J73" s="42" t="s">
        <v>359</v>
      </c>
      <c r="K73" s="65" t="s">
        <v>90</v>
      </c>
      <c r="L73" s="80">
        <v>0.1</v>
      </c>
      <c r="M73" s="80">
        <v>0.1</v>
      </c>
      <c r="N73" s="80">
        <v>0.1</v>
      </c>
      <c r="O73" s="33"/>
      <c r="P73" s="33"/>
      <c r="Q73" s="33"/>
      <c r="R73" s="33"/>
      <c r="S73" s="33"/>
      <c r="T73" s="33"/>
      <c r="U73" s="33"/>
      <c r="V73" s="33"/>
      <c r="W73" s="33"/>
      <c r="X73" s="38"/>
      <c r="Y73" s="79"/>
      <c r="Z73" s="74" t="s">
        <v>443</v>
      </c>
      <c r="AA73" s="75" t="s">
        <v>444</v>
      </c>
    </row>
    <row r="74" spans="1:27" ht="42.75">
      <c r="A74" s="573" t="s">
        <v>392</v>
      </c>
      <c r="B74" s="668"/>
      <c r="C74" s="668"/>
      <c r="D74" s="580" t="s">
        <v>500</v>
      </c>
      <c r="E74" s="582" t="s">
        <v>501</v>
      </c>
      <c r="F74" s="42" t="s">
        <v>349</v>
      </c>
      <c r="G74" s="582" t="s">
        <v>393</v>
      </c>
      <c r="H74" s="571" t="s">
        <v>394</v>
      </c>
      <c r="I74" s="573" t="s">
        <v>362</v>
      </c>
      <c r="J74" s="575" t="s">
        <v>359</v>
      </c>
      <c r="K74" s="564" t="s">
        <v>89</v>
      </c>
      <c r="L74" s="562">
        <v>0.1</v>
      </c>
      <c r="M74" s="562">
        <v>0.1</v>
      </c>
      <c r="N74" s="562">
        <v>0.1</v>
      </c>
      <c r="O74" s="699"/>
      <c r="P74" s="699"/>
      <c r="Q74" s="699"/>
      <c r="R74" s="699"/>
      <c r="S74" s="699"/>
      <c r="T74" s="699"/>
      <c r="U74" s="699"/>
      <c r="V74" s="699"/>
      <c r="W74" s="699"/>
      <c r="X74" s="702"/>
      <c r="Y74" s="567"/>
      <c r="Z74" s="677" t="s">
        <v>445</v>
      </c>
      <c r="AA74" s="689" t="s">
        <v>446</v>
      </c>
    </row>
    <row r="75" spans="1:27" ht="66" customHeight="1">
      <c r="A75" s="574"/>
      <c r="B75" s="579"/>
      <c r="C75" s="579"/>
      <c r="D75" s="581"/>
      <c r="E75" s="582"/>
      <c r="F75" s="42" t="s">
        <v>354</v>
      </c>
      <c r="G75" s="582"/>
      <c r="H75" s="572"/>
      <c r="I75" s="574"/>
      <c r="J75" s="576"/>
      <c r="K75" s="565"/>
      <c r="L75" s="563"/>
      <c r="M75" s="563"/>
      <c r="N75" s="563"/>
      <c r="O75" s="701"/>
      <c r="P75" s="701"/>
      <c r="Q75" s="701"/>
      <c r="R75" s="701"/>
      <c r="S75" s="701"/>
      <c r="T75" s="701"/>
      <c r="U75" s="701"/>
      <c r="V75" s="701"/>
      <c r="W75" s="701"/>
      <c r="X75" s="704"/>
      <c r="Y75" s="567"/>
      <c r="Z75" s="691"/>
      <c r="AA75" s="693"/>
    </row>
    <row r="76" spans="1:27" ht="44.45" customHeight="1">
      <c r="A76" s="573" t="s">
        <v>395</v>
      </c>
      <c r="B76" s="577"/>
      <c r="C76" s="577"/>
      <c r="D76" s="580" t="s">
        <v>500</v>
      </c>
      <c r="E76" s="582" t="s">
        <v>501</v>
      </c>
      <c r="F76" s="42" t="s">
        <v>349</v>
      </c>
      <c r="G76" s="582" t="s">
        <v>396</v>
      </c>
      <c r="H76" s="571" t="s">
        <v>397</v>
      </c>
      <c r="I76" s="575" t="s">
        <v>352</v>
      </c>
      <c r="J76" s="573" t="s">
        <v>359</v>
      </c>
      <c r="K76" s="564" t="s">
        <v>89</v>
      </c>
      <c r="L76" s="562">
        <v>0.1</v>
      </c>
      <c r="M76" s="562">
        <v>0.1</v>
      </c>
      <c r="N76" s="562">
        <v>0.1</v>
      </c>
      <c r="O76" s="699"/>
      <c r="P76" s="699"/>
      <c r="Q76" s="699"/>
      <c r="R76" s="699"/>
      <c r="S76" s="699"/>
      <c r="T76" s="699"/>
      <c r="U76" s="699"/>
      <c r="V76" s="699"/>
      <c r="W76" s="699"/>
      <c r="X76" s="702"/>
      <c r="Y76" s="567"/>
      <c r="Z76" s="692" t="s">
        <v>447</v>
      </c>
      <c r="AA76" s="686" t="s">
        <v>448</v>
      </c>
    </row>
    <row r="77" spans="1:27" ht="42" customHeight="1">
      <c r="A77" s="574"/>
      <c r="B77" s="578"/>
      <c r="C77" s="579"/>
      <c r="D77" s="581"/>
      <c r="E77" s="582"/>
      <c r="F77" s="42" t="s">
        <v>354</v>
      </c>
      <c r="G77" s="582"/>
      <c r="H77" s="572"/>
      <c r="I77" s="576"/>
      <c r="J77" s="574"/>
      <c r="K77" s="565"/>
      <c r="L77" s="563"/>
      <c r="M77" s="563"/>
      <c r="N77" s="563"/>
      <c r="O77" s="701"/>
      <c r="P77" s="701"/>
      <c r="Q77" s="701"/>
      <c r="R77" s="701"/>
      <c r="S77" s="701"/>
      <c r="T77" s="701"/>
      <c r="U77" s="701"/>
      <c r="V77" s="701"/>
      <c r="W77" s="701"/>
      <c r="X77" s="704"/>
      <c r="Y77" s="567"/>
      <c r="Z77" s="691"/>
      <c r="AA77" s="693"/>
    </row>
    <row r="78" spans="1:27" ht="45.95" customHeight="1">
      <c r="A78" s="669" t="s">
        <v>398</v>
      </c>
      <c r="B78" s="589"/>
      <c r="C78" s="672"/>
      <c r="D78" s="668" t="s">
        <v>500</v>
      </c>
      <c r="E78" s="564" t="s">
        <v>399</v>
      </c>
      <c r="F78" s="42" t="s">
        <v>400</v>
      </c>
      <c r="G78" s="571" t="s">
        <v>401</v>
      </c>
      <c r="H78" s="573" t="s">
        <v>402</v>
      </c>
      <c r="I78" s="573" t="s">
        <v>403</v>
      </c>
      <c r="J78" s="573" t="s">
        <v>359</v>
      </c>
      <c r="K78" s="564" t="s">
        <v>89</v>
      </c>
      <c r="L78" s="562">
        <v>0.1</v>
      </c>
      <c r="M78" s="562">
        <v>0.1</v>
      </c>
      <c r="N78" s="562">
        <v>0.1</v>
      </c>
      <c r="O78" s="699"/>
      <c r="P78" s="699"/>
      <c r="Q78" s="699"/>
      <c r="R78" s="699"/>
      <c r="S78" s="699"/>
      <c r="T78" s="699"/>
      <c r="U78" s="699"/>
      <c r="V78" s="699"/>
      <c r="W78" s="699"/>
      <c r="X78" s="702"/>
      <c r="Y78" s="567"/>
      <c r="Z78" s="692" t="s">
        <v>449</v>
      </c>
      <c r="AA78" s="694" t="s">
        <v>450</v>
      </c>
    </row>
    <row r="79" spans="1:27" ht="56.1" customHeight="1">
      <c r="A79" s="670"/>
      <c r="B79" s="590"/>
      <c r="C79" s="673"/>
      <c r="D79" s="607"/>
      <c r="E79" s="566"/>
      <c r="F79" s="42" t="s">
        <v>404</v>
      </c>
      <c r="G79" s="608"/>
      <c r="H79" s="583"/>
      <c r="I79" s="583"/>
      <c r="J79" s="583"/>
      <c r="K79" s="566"/>
      <c r="L79" s="563"/>
      <c r="M79" s="563"/>
      <c r="N79" s="563"/>
      <c r="O79" s="700"/>
      <c r="P79" s="700"/>
      <c r="Q79" s="700"/>
      <c r="R79" s="700"/>
      <c r="S79" s="700"/>
      <c r="T79" s="700"/>
      <c r="U79" s="700"/>
      <c r="V79" s="700"/>
      <c r="W79" s="700"/>
      <c r="X79" s="703"/>
      <c r="Y79" s="567"/>
      <c r="Z79" s="678"/>
      <c r="AA79" s="695"/>
    </row>
    <row r="80" spans="1:27">
      <c r="A80" s="671"/>
      <c r="B80" s="591"/>
      <c r="C80" s="673"/>
      <c r="D80" s="578"/>
      <c r="E80" s="565"/>
      <c r="F80" s="42" t="s">
        <v>405</v>
      </c>
      <c r="G80" s="572"/>
      <c r="H80" s="574"/>
      <c r="I80" s="574"/>
      <c r="J80" s="583"/>
      <c r="K80" s="565"/>
      <c r="L80" s="563"/>
      <c r="M80" s="563"/>
      <c r="N80" s="563"/>
      <c r="O80" s="701"/>
      <c r="P80" s="701"/>
      <c r="Q80" s="701"/>
      <c r="R80" s="701"/>
      <c r="S80" s="701"/>
      <c r="T80" s="701"/>
      <c r="U80" s="701"/>
      <c r="V80" s="701"/>
      <c r="W80" s="701"/>
      <c r="X80" s="704"/>
      <c r="Y80" s="567"/>
      <c r="Z80" s="678"/>
      <c r="AA80" s="695"/>
    </row>
    <row r="81" spans="1:27" ht="14.1" customHeight="1">
      <c r="A81" s="573" t="s">
        <v>406</v>
      </c>
      <c r="B81" s="668"/>
      <c r="C81" s="607"/>
      <c r="D81" s="668" t="s">
        <v>500</v>
      </c>
      <c r="E81" s="564" t="s">
        <v>399</v>
      </c>
      <c r="F81" s="42" t="s">
        <v>400</v>
      </c>
      <c r="G81" s="571" t="s">
        <v>401</v>
      </c>
      <c r="H81" s="573" t="s">
        <v>401</v>
      </c>
      <c r="I81" s="575" t="s">
        <v>403</v>
      </c>
      <c r="J81" s="583"/>
      <c r="K81" s="564" t="s">
        <v>89</v>
      </c>
      <c r="L81" s="562">
        <v>0.1</v>
      </c>
      <c r="M81" s="562">
        <v>0.1</v>
      </c>
      <c r="N81" s="562">
        <v>0.1</v>
      </c>
      <c r="O81" s="699"/>
      <c r="P81" s="699"/>
      <c r="Q81" s="699"/>
      <c r="R81" s="699"/>
      <c r="S81" s="699"/>
      <c r="T81" s="699"/>
      <c r="U81" s="699"/>
      <c r="V81" s="699"/>
      <c r="W81" s="699"/>
      <c r="X81" s="702"/>
      <c r="Y81" s="567"/>
      <c r="Z81" s="678"/>
      <c r="AA81" s="695"/>
    </row>
    <row r="82" spans="1:27" ht="56.1" customHeight="1">
      <c r="A82" s="583"/>
      <c r="B82" s="607"/>
      <c r="C82" s="607"/>
      <c r="D82" s="607"/>
      <c r="E82" s="566"/>
      <c r="F82" s="42" t="s">
        <v>404</v>
      </c>
      <c r="G82" s="608"/>
      <c r="H82" s="583"/>
      <c r="I82" s="585"/>
      <c r="J82" s="583"/>
      <c r="K82" s="566"/>
      <c r="L82" s="563"/>
      <c r="M82" s="563"/>
      <c r="N82" s="563"/>
      <c r="O82" s="700"/>
      <c r="P82" s="700"/>
      <c r="Q82" s="700"/>
      <c r="R82" s="700"/>
      <c r="S82" s="700"/>
      <c r="T82" s="700"/>
      <c r="U82" s="700"/>
      <c r="V82" s="700"/>
      <c r="W82" s="700"/>
      <c r="X82" s="703"/>
      <c r="Y82" s="567"/>
      <c r="Z82" s="678"/>
      <c r="AA82" s="695"/>
    </row>
    <row r="83" spans="1:27">
      <c r="A83" s="574"/>
      <c r="B83" s="579"/>
      <c r="C83" s="579"/>
      <c r="D83" s="579"/>
      <c r="E83" s="565"/>
      <c r="F83" s="42" t="s">
        <v>405</v>
      </c>
      <c r="G83" s="572"/>
      <c r="H83" s="574"/>
      <c r="I83" s="576"/>
      <c r="J83" s="574"/>
      <c r="K83" s="565"/>
      <c r="L83" s="563"/>
      <c r="M83" s="563"/>
      <c r="N83" s="563"/>
      <c r="O83" s="701"/>
      <c r="P83" s="701"/>
      <c r="Q83" s="701"/>
      <c r="R83" s="701"/>
      <c r="S83" s="701"/>
      <c r="T83" s="701"/>
      <c r="U83" s="701"/>
      <c r="V83" s="701"/>
      <c r="W83" s="701"/>
      <c r="X83" s="704"/>
      <c r="Y83" s="567"/>
      <c r="Z83" s="691"/>
      <c r="AA83" s="696"/>
    </row>
    <row r="84" spans="1:27" ht="14.1" customHeight="1">
      <c r="A84" s="573" t="s">
        <v>407</v>
      </c>
      <c r="B84" s="577"/>
      <c r="C84" s="577"/>
      <c r="D84" s="577" t="s">
        <v>507</v>
      </c>
      <c r="E84" s="564" t="s">
        <v>508</v>
      </c>
      <c r="F84" s="42" t="s">
        <v>408</v>
      </c>
      <c r="G84" s="571" t="s">
        <v>409</v>
      </c>
      <c r="H84" s="573" t="s">
        <v>410</v>
      </c>
      <c r="I84" s="575" t="s">
        <v>352</v>
      </c>
      <c r="J84" s="573" t="s">
        <v>359</v>
      </c>
      <c r="K84" s="564" t="s">
        <v>90</v>
      </c>
      <c r="L84" s="562">
        <v>0.1</v>
      </c>
      <c r="M84" s="722">
        <v>0.1</v>
      </c>
      <c r="N84" s="722">
        <v>0.1</v>
      </c>
      <c r="O84" s="699"/>
      <c r="P84" s="699"/>
      <c r="Q84" s="699"/>
      <c r="R84" s="699"/>
      <c r="S84" s="699"/>
      <c r="T84" s="699"/>
      <c r="U84" s="699"/>
      <c r="V84" s="699"/>
      <c r="W84" s="699"/>
      <c r="X84" s="702"/>
      <c r="Y84" s="567"/>
      <c r="Z84" s="725" t="s">
        <v>451</v>
      </c>
      <c r="AA84" s="723" t="s">
        <v>452</v>
      </c>
    </row>
    <row r="85" spans="1:27" ht="42" customHeight="1">
      <c r="A85" s="574"/>
      <c r="B85" s="579"/>
      <c r="C85" s="579"/>
      <c r="D85" s="579"/>
      <c r="E85" s="565"/>
      <c r="F85" s="42" t="s">
        <v>411</v>
      </c>
      <c r="G85" s="572"/>
      <c r="H85" s="574"/>
      <c r="I85" s="576"/>
      <c r="J85" s="574"/>
      <c r="K85" s="565"/>
      <c r="L85" s="563"/>
      <c r="M85" s="701"/>
      <c r="N85" s="701"/>
      <c r="O85" s="701"/>
      <c r="P85" s="701"/>
      <c r="Q85" s="701"/>
      <c r="R85" s="701"/>
      <c r="S85" s="701"/>
      <c r="T85" s="701"/>
      <c r="U85" s="701"/>
      <c r="V85" s="701"/>
      <c r="W85" s="701"/>
      <c r="X85" s="704"/>
      <c r="Y85" s="567"/>
      <c r="Z85" s="726"/>
      <c r="AA85" s="724"/>
    </row>
    <row r="86" spans="1:27" ht="48.6" customHeight="1">
      <c r="A86" s="573" t="s">
        <v>412</v>
      </c>
      <c r="B86" s="577"/>
      <c r="C86" s="577"/>
      <c r="D86" s="577" t="s">
        <v>500</v>
      </c>
      <c r="E86" s="612" t="s">
        <v>501</v>
      </c>
      <c r="F86" s="582" t="s">
        <v>413</v>
      </c>
      <c r="G86" s="571" t="s">
        <v>414</v>
      </c>
      <c r="H86" s="573" t="s">
        <v>415</v>
      </c>
      <c r="I86" s="575" t="s">
        <v>352</v>
      </c>
      <c r="J86" s="573" t="s">
        <v>359</v>
      </c>
      <c r="K86" s="564" t="s">
        <v>89</v>
      </c>
      <c r="L86" s="562">
        <v>0.1</v>
      </c>
      <c r="M86" s="722">
        <v>0.1</v>
      </c>
      <c r="N86" s="722">
        <v>0.1</v>
      </c>
      <c r="O86" s="699"/>
      <c r="P86" s="699"/>
      <c r="Q86" s="699"/>
      <c r="R86" s="699"/>
      <c r="S86" s="699"/>
      <c r="T86" s="699"/>
      <c r="U86" s="699"/>
      <c r="V86" s="699"/>
      <c r="W86" s="699"/>
      <c r="X86" s="702"/>
      <c r="Y86" s="567"/>
      <c r="Z86" s="692" t="s">
        <v>453</v>
      </c>
      <c r="AA86" s="689" t="s">
        <v>454</v>
      </c>
    </row>
    <row r="87" spans="1:27" ht="38.450000000000003" customHeight="1">
      <c r="A87" s="574"/>
      <c r="B87" s="579"/>
      <c r="C87" s="579"/>
      <c r="D87" s="579"/>
      <c r="E87" s="614"/>
      <c r="F87" s="582"/>
      <c r="G87" s="572"/>
      <c r="H87" s="574"/>
      <c r="I87" s="576"/>
      <c r="J87" s="574"/>
      <c r="K87" s="565"/>
      <c r="L87" s="563"/>
      <c r="M87" s="701"/>
      <c r="N87" s="701"/>
      <c r="O87" s="701"/>
      <c r="P87" s="701"/>
      <c r="Q87" s="701"/>
      <c r="R87" s="701"/>
      <c r="S87" s="701"/>
      <c r="T87" s="701"/>
      <c r="U87" s="701"/>
      <c r="V87" s="701"/>
      <c r="W87" s="701"/>
      <c r="X87" s="704"/>
      <c r="Y87" s="567"/>
      <c r="Z87" s="691"/>
      <c r="AA87" s="693"/>
    </row>
    <row r="88" spans="1:27" ht="51" customHeight="1">
      <c r="A88" s="573" t="s">
        <v>416</v>
      </c>
      <c r="B88" s="577"/>
      <c r="C88" s="577"/>
      <c r="D88" s="577" t="s">
        <v>507</v>
      </c>
      <c r="E88" s="564" t="s">
        <v>508</v>
      </c>
      <c r="F88" s="42" t="s">
        <v>408</v>
      </c>
      <c r="G88" s="571" t="s">
        <v>417</v>
      </c>
      <c r="H88" s="573" t="s">
        <v>418</v>
      </c>
      <c r="I88" s="573" t="s">
        <v>352</v>
      </c>
      <c r="J88" s="573" t="s">
        <v>359</v>
      </c>
      <c r="K88" s="564" t="s">
        <v>89</v>
      </c>
      <c r="L88" s="562">
        <v>0.1</v>
      </c>
      <c r="M88" s="722">
        <v>0.1</v>
      </c>
      <c r="N88" s="722">
        <v>0.1</v>
      </c>
      <c r="O88" s="699"/>
      <c r="P88" s="699"/>
      <c r="Q88" s="699"/>
      <c r="R88" s="699"/>
      <c r="S88" s="699"/>
      <c r="T88" s="699"/>
      <c r="U88" s="699"/>
      <c r="V88" s="699"/>
      <c r="W88" s="699"/>
      <c r="X88" s="702"/>
      <c r="Y88" s="567"/>
      <c r="Z88" s="692" t="s">
        <v>455</v>
      </c>
      <c r="AA88" s="44" t="s">
        <v>456</v>
      </c>
    </row>
    <row r="89" spans="1:27" ht="42" customHeight="1">
      <c r="A89" s="583"/>
      <c r="B89" s="607"/>
      <c r="C89" s="607"/>
      <c r="D89" s="607"/>
      <c r="E89" s="566"/>
      <c r="F89" s="582" t="s">
        <v>411</v>
      </c>
      <c r="G89" s="608"/>
      <c r="H89" s="583"/>
      <c r="I89" s="583"/>
      <c r="J89" s="583"/>
      <c r="K89" s="566"/>
      <c r="L89" s="563"/>
      <c r="M89" s="700"/>
      <c r="N89" s="700"/>
      <c r="O89" s="700"/>
      <c r="P89" s="700"/>
      <c r="Q89" s="700"/>
      <c r="R89" s="700"/>
      <c r="S89" s="700"/>
      <c r="T89" s="700"/>
      <c r="U89" s="700"/>
      <c r="V89" s="700"/>
      <c r="W89" s="700"/>
      <c r="X89" s="703"/>
      <c r="Y89" s="567"/>
      <c r="Z89" s="678"/>
      <c r="AA89" s="76"/>
    </row>
    <row r="90" spans="1:27" ht="28.5">
      <c r="A90" s="583"/>
      <c r="B90" s="607"/>
      <c r="C90" s="607"/>
      <c r="D90" s="607"/>
      <c r="E90" s="566"/>
      <c r="F90" s="582"/>
      <c r="G90" s="608"/>
      <c r="H90" s="583"/>
      <c r="I90" s="583"/>
      <c r="J90" s="583"/>
      <c r="K90" s="566"/>
      <c r="L90" s="563"/>
      <c r="M90" s="700"/>
      <c r="N90" s="700"/>
      <c r="O90" s="700"/>
      <c r="P90" s="700"/>
      <c r="Q90" s="700"/>
      <c r="R90" s="700"/>
      <c r="S90" s="700"/>
      <c r="T90" s="700"/>
      <c r="U90" s="700"/>
      <c r="V90" s="700"/>
      <c r="W90" s="700"/>
      <c r="X90" s="703"/>
      <c r="Y90" s="567"/>
      <c r="Z90" s="678"/>
      <c r="AA90" s="45" t="s">
        <v>457</v>
      </c>
    </row>
    <row r="91" spans="1:27">
      <c r="A91" s="583"/>
      <c r="B91" s="607"/>
      <c r="C91" s="607"/>
      <c r="D91" s="607"/>
      <c r="E91" s="566"/>
      <c r="F91" s="582"/>
      <c r="G91" s="608"/>
      <c r="H91" s="583"/>
      <c r="I91" s="583"/>
      <c r="J91" s="583"/>
      <c r="K91" s="566"/>
      <c r="L91" s="563"/>
      <c r="M91" s="700"/>
      <c r="N91" s="700"/>
      <c r="O91" s="700"/>
      <c r="P91" s="700"/>
      <c r="Q91" s="700"/>
      <c r="R91" s="700"/>
      <c r="S91" s="700"/>
      <c r="T91" s="700"/>
      <c r="U91" s="700"/>
      <c r="V91" s="700"/>
      <c r="W91" s="700"/>
      <c r="X91" s="703"/>
      <c r="Y91" s="567"/>
      <c r="Z91" s="678"/>
      <c r="AA91" s="45"/>
    </row>
    <row r="92" spans="1:27" ht="28.5">
      <c r="A92" s="574"/>
      <c r="B92" s="579"/>
      <c r="C92" s="579"/>
      <c r="D92" s="579"/>
      <c r="E92" s="565"/>
      <c r="F92" s="582"/>
      <c r="G92" s="572"/>
      <c r="H92" s="574"/>
      <c r="I92" s="574"/>
      <c r="J92" s="574"/>
      <c r="K92" s="565"/>
      <c r="L92" s="563"/>
      <c r="M92" s="701"/>
      <c r="N92" s="701"/>
      <c r="O92" s="701"/>
      <c r="P92" s="701"/>
      <c r="Q92" s="701"/>
      <c r="R92" s="701"/>
      <c r="S92" s="701"/>
      <c r="T92" s="701"/>
      <c r="U92" s="701"/>
      <c r="V92" s="701"/>
      <c r="W92" s="701"/>
      <c r="X92" s="704"/>
      <c r="Y92" s="567"/>
      <c r="Z92" s="691"/>
      <c r="AA92" s="73" t="s">
        <v>458</v>
      </c>
    </row>
  </sheetData>
  <mergeCells count="490">
    <mergeCell ref="AA84:AA85"/>
    <mergeCell ref="AA86:AA87"/>
    <mergeCell ref="W88:W92"/>
    <mergeCell ref="X88:X92"/>
    <mergeCell ref="R88:R92"/>
    <mergeCell ref="S88:S92"/>
    <mergeCell ref="T88:T92"/>
    <mergeCell ref="U88:U92"/>
    <mergeCell ref="V88:V92"/>
    <mergeCell ref="Z84:Z85"/>
    <mergeCell ref="Z86:Z87"/>
    <mergeCell ref="Z88:Z92"/>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T51:T53"/>
    <mergeCell ref="U51:U53"/>
    <mergeCell ref="V51:V53"/>
    <mergeCell ref="W51:W53"/>
    <mergeCell ref="X51:X53"/>
    <mergeCell ref="O51:O53"/>
    <mergeCell ref="P51:P53"/>
    <mergeCell ref="Q51:Q53"/>
    <mergeCell ref="R51:R53"/>
    <mergeCell ref="S51:S53"/>
    <mergeCell ref="T45:T50"/>
    <mergeCell ref="U45:U50"/>
    <mergeCell ref="V45:V50"/>
    <mergeCell ref="W45:W50"/>
    <mergeCell ref="X45:X50"/>
    <mergeCell ref="O45:O50"/>
    <mergeCell ref="P45:P50"/>
    <mergeCell ref="Q45:Q50"/>
    <mergeCell ref="R45:R50"/>
    <mergeCell ref="S45:S50"/>
    <mergeCell ref="T39:T44"/>
    <mergeCell ref="U39:U44"/>
    <mergeCell ref="V39:V44"/>
    <mergeCell ref="W39:W44"/>
    <mergeCell ref="X39:X44"/>
    <mergeCell ref="O39:O44"/>
    <mergeCell ref="P39:P44"/>
    <mergeCell ref="Q39:Q44"/>
    <mergeCell ref="R39:R44"/>
    <mergeCell ref="S39:S44"/>
    <mergeCell ref="T33:T38"/>
    <mergeCell ref="U33:U38"/>
    <mergeCell ref="V33:V38"/>
    <mergeCell ref="W33:W38"/>
    <mergeCell ref="X33:X38"/>
    <mergeCell ref="O33:O38"/>
    <mergeCell ref="P33:P38"/>
    <mergeCell ref="Q33:Q38"/>
    <mergeCell ref="R33:R38"/>
    <mergeCell ref="S33:S38"/>
    <mergeCell ref="T21:T32"/>
    <mergeCell ref="U21:U32"/>
    <mergeCell ref="V21:V32"/>
    <mergeCell ref="W21:W32"/>
    <mergeCell ref="X21:X32"/>
    <mergeCell ref="O21:O32"/>
    <mergeCell ref="P21:P32"/>
    <mergeCell ref="Q21:Q32"/>
    <mergeCell ref="R21:R32"/>
    <mergeCell ref="S21:S32"/>
    <mergeCell ref="T9:T20"/>
    <mergeCell ref="U9:U20"/>
    <mergeCell ref="V9:V20"/>
    <mergeCell ref="W9:W20"/>
    <mergeCell ref="X9:X20"/>
    <mergeCell ref="O9:O20"/>
    <mergeCell ref="P9:P20"/>
    <mergeCell ref="Q9:Q20"/>
    <mergeCell ref="R9:R20"/>
    <mergeCell ref="S9:S2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M9:M20"/>
    <mergeCell ref="N9:N20"/>
    <mergeCell ref="M21:M32"/>
    <mergeCell ref="N21:N32"/>
    <mergeCell ref="M33:M38"/>
    <mergeCell ref="N33:N38"/>
    <mergeCell ref="M39:M44"/>
    <mergeCell ref="N39:N44"/>
    <mergeCell ref="M45:M50"/>
    <mergeCell ref="N45:N50"/>
    <mergeCell ref="Z74:Z75"/>
    <mergeCell ref="Z76:Z77"/>
    <mergeCell ref="Z78:Z83"/>
    <mergeCell ref="AA74:AA75"/>
    <mergeCell ref="AA76:AA77"/>
    <mergeCell ref="Z66:Z68"/>
    <mergeCell ref="Z69:Z71"/>
    <mergeCell ref="Z57:Z59"/>
    <mergeCell ref="Z60:Z62"/>
    <mergeCell ref="Z63:Z65"/>
    <mergeCell ref="AA78:AA83"/>
    <mergeCell ref="Z45:Z50"/>
    <mergeCell ref="Z51:Z53"/>
    <mergeCell ref="Z54:Z56"/>
    <mergeCell ref="Z9:Z20"/>
    <mergeCell ref="AA9:AA14"/>
    <mergeCell ref="Z21:Z32"/>
    <mergeCell ref="AA21:AA26"/>
    <mergeCell ref="Z33:Z44"/>
    <mergeCell ref="AA33:AA38"/>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G84:G85"/>
    <mergeCell ref="H84:H85"/>
    <mergeCell ref="I84:I85"/>
    <mergeCell ref="J84:J85"/>
    <mergeCell ref="C81:C83"/>
    <mergeCell ref="D81:D83"/>
    <mergeCell ref="E81:E83"/>
    <mergeCell ref="A84:A85"/>
    <mergeCell ref="B84:B85"/>
    <mergeCell ref="C84:C85"/>
    <mergeCell ref="D84:D85"/>
    <mergeCell ref="E84:E85"/>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6:J68"/>
    <mergeCell ref="A63:A65"/>
    <mergeCell ref="B63:B65"/>
    <mergeCell ref="D63:D65"/>
    <mergeCell ref="E63:E65"/>
    <mergeCell ref="F63:F65"/>
    <mergeCell ref="G63:G65"/>
    <mergeCell ref="H63:H65"/>
    <mergeCell ref="I63:I65"/>
    <mergeCell ref="J63:J65"/>
    <mergeCell ref="A60:A62"/>
    <mergeCell ref="B60:B62"/>
    <mergeCell ref="D60:D62"/>
    <mergeCell ref="E60:E62"/>
    <mergeCell ref="F60:F62"/>
    <mergeCell ref="G60:G62"/>
    <mergeCell ref="H60:H62"/>
    <mergeCell ref="I60:I62"/>
    <mergeCell ref="J60:J62"/>
    <mergeCell ref="A57:A59"/>
    <mergeCell ref="B57:B59"/>
    <mergeCell ref="D57:D59"/>
    <mergeCell ref="E57:E59"/>
    <mergeCell ref="F57:F59"/>
    <mergeCell ref="G57:G59"/>
    <mergeCell ref="H57:H59"/>
    <mergeCell ref="I57:I59"/>
    <mergeCell ref="J57:J59"/>
    <mergeCell ref="H9:H20"/>
    <mergeCell ref="I9:I20"/>
    <mergeCell ref="J9:J20"/>
    <mergeCell ref="H21:H32"/>
    <mergeCell ref="I21:I32"/>
    <mergeCell ref="J21:J32"/>
    <mergeCell ref="I33:I38"/>
    <mergeCell ref="J33:J38"/>
    <mergeCell ref="K9:K14"/>
    <mergeCell ref="K15:K20"/>
    <mergeCell ref="K21:K26"/>
    <mergeCell ref="H33:H38"/>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Z6:AA7"/>
    <mergeCell ref="A6:Y7"/>
    <mergeCell ref="A5:B5"/>
    <mergeCell ref="A1:B4"/>
    <mergeCell ref="C1:Z1"/>
    <mergeCell ref="C2:Z2"/>
    <mergeCell ref="C3:Z3"/>
    <mergeCell ref="C4:Z4"/>
    <mergeCell ref="C5:AA5"/>
    <mergeCell ref="F34:F38"/>
    <mergeCell ref="J39:J44"/>
    <mergeCell ref="F40:F44"/>
    <mergeCell ref="A45:A50"/>
    <mergeCell ref="D45:D50"/>
    <mergeCell ref="E45:E50"/>
    <mergeCell ref="G45:G50"/>
    <mergeCell ref="H45:H50"/>
    <mergeCell ref="I45:I50"/>
    <mergeCell ref="J45:J50"/>
    <mergeCell ref="F46:F50"/>
    <mergeCell ref="H39:H44"/>
    <mergeCell ref="I39:I44"/>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H74:H75"/>
    <mergeCell ref="I74:I75"/>
    <mergeCell ref="J74:J75"/>
    <mergeCell ref="A76:A77"/>
    <mergeCell ref="B76:B77"/>
    <mergeCell ref="C76:C77"/>
    <mergeCell ref="D76:D77"/>
    <mergeCell ref="E76:E77"/>
    <mergeCell ref="G76:G77"/>
    <mergeCell ref="H76:H77"/>
    <mergeCell ref="I76:I77"/>
    <mergeCell ref="J76:J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Y51:Y53"/>
    <mergeCell ref="Y54:Y56"/>
    <mergeCell ref="Y57:Y59"/>
    <mergeCell ref="Y60:Y62"/>
    <mergeCell ref="Y63:Y65"/>
    <mergeCell ref="Y66:Y68"/>
    <mergeCell ref="Y69:Y70"/>
    <mergeCell ref="Y74:Y75"/>
    <mergeCell ref="Y76:Y77"/>
    <mergeCell ref="L9:L20"/>
    <mergeCell ref="L21:L32"/>
    <mergeCell ref="K74:K75"/>
    <mergeCell ref="K76:K77"/>
    <mergeCell ref="K78:K80"/>
    <mergeCell ref="K81:K83"/>
    <mergeCell ref="K84:K85"/>
    <mergeCell ref="K86:K87"/>
    <mergeCell ref="K88:K92"/>
  </mergeCells>
  <dataValidations count="1">
    <dataValidation type="list" allowBlank="1" showInputMessage="1" showErrorMessage="1" sqref="X9:X112" xr:uid="{00000000-0002-0000-0200-000000000000}">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116"/>
  <sheetViews>
    <sheetView tabSelected="1" topLeftCell="BB7" zoomScale="50" zoomScaleNormal="50" workbookViewId="0">
      <pane ySplit="1" topLeftCell="A8" activePane="bottomLeft" state="frozen"/>
      <selection activeCell="BA7" sqref="BA7"/>
      <selection pane="bottomLeft" activeCell="BP105" sqref="BP105"/>
    </sheetView>
  </sheetViews>
  <sheetFormatPr baseColWidth="10" defaultColWidth="10.875" defaultRowHeight="45" customHeight="1"/>
  <cols>
    <col min="1" max="1" width="29.375" style="218" customWidth="1"/>
    <col min="2" max="2" width="26.125" style="218" customWidth="1"/>
    <col min="3" max="3" width="17.875" style="218" customWidth="1"/>
    <col min="4" max="4" width="25.875" style="218" customWidth="1"/>
    <col min="5" max="5" width="26.625" style="218" customWidth="1"/>
    <col min="6" max="6" width="20" style="218" customWidth="1"/>
    <col min="7" max="7" width="40.375" style="218" customWidth="1"/>
    <col min="8" max="8" width="45.875" style="218" customWidth="1"/>
    <col min="9" max="9" width="31.875" style="218" customWidth="1"/>
    <col min="10" max="10" width="31.875" style="264" customWidth="1"/>
    <col min="11" max="11" width="43.625" style="264" customWidth="1"/>
    <col min="12" max="12" width="31.875" style="263" customWidth="1"/>
    <col min="13" max="14" width="31.875" style="264" customWidth="1"/>
    <col min="15" max="15" width="45.125" style="218" hidden="1" customWidth="1"/>
    <col min="16" max="16" width="24.625" style="218" customWidth="1"/>
    <col min="17" max="17" width="26.625" style="218" hidden="1" customWidth="1"/>
    <col min="18" max="18" width="28.625" style="218" hidden="1" customWidth="1"/>
    <col min="19" max="19" width="36.125" style="218" hidden="1" customWidth="1"/>
    <col min="20" max="20" width="28.625" style="218" hidden="1" customWidth="1"/>
    <col min="21" max="25" width="28.625" style="218" customWidth="1"/>
    <col min="26" max="26" width="21.125" style="218" customWidth="1"/>
    <col min="27" max="27" width="21.625" style="218" customWidth="1"/>
    <col min="28" max="28" width="20.875" style="218" customWidth="1"/>
    <col min="29" max="29" width="35.875" style="218" customWidth="1"/>
    <col min="30" max="30" width="31.625" style="218" customWidth="1"/>
    <col min="31" max="31" width="32.875" style="218" customWidth="1"/>
    <col min="32" max="32" width="39.875" style="218" customWidth="1"/>
    <col min="33" max="33" width="61.875" style="218" customWidth="1"/>
    <col min="34" max="34" width="31.125" style="218" customWidth="1"/>
    <col min="35" max="35" width="80.375" style="218" customWidth="1"/>
    <col min="36" max="36" width="46.125" style="218" customWidth="1"/>
    <col min="37" max="37" width="34.75" style="231" customWidth="1"/>
    <col min="38" max="38" width="37.875" style="218" customWidth="1"/>
    <col min="39" max="39" width="33.125" style="218" bestFit="1" customWidth="1"/>
    <col min="40" max="41" width="43.125" style="218" customWidth="1"/>
    <col min="42" max="42" width="30.875" style="218" bestFit="1" customWidth="1"/>
    <col min="43" max="52" width="30.875" style="218" customWidth="1"/>
    <col min="53" max="54" width="33.625" style="218" customWidth="1"/>
    <col min="55" max="55" width="27.375" style="218" customWidth="1"/>
    <col min="56" max="56" width="25.875" style="218" customWidth="1"/>
    <col min="57" max="57" width="29.25" style="218" customWidth="1"/>
    <col min="58" max="58" width="21.375" style="218" customWidth="1"/>
    <col min="59" max="59" width="23.875" style="218" customWidth="1"/>
    <col min="60" max="60" width="56.875" style="218" hidden="1" customWidth="1"/>
    <col min="61" max="61" width="22.75" style="218" customWidth="1"/>
    <col min="62" max="62" width="22.125" style="218" customWidth="1"/>
    <col min="63" max="63" width="23.625" style="218" customWidth="1"/>
    <col min="64" max="64" width="24.625" style="218" hidden="1" customWidth="1"/>
    <col min="65" max="16384" width="10.875" style="218"/>
  </cols>
  <sheetData>
    <row r="1" spans="1:68" ht="45" customHeight="1">
      <c r="A1" s="838" t="s">
        <v>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c r="AW1" s="839"/>
      <c r="AX1" s="839"/>
      <c r="AY1" s="839"/>
      <c r="AZ1" s="839"/>
      <c r="BA1" s="839"/>
      <c r="BB1" s="839"/>
      <c r="BC1" s="839"/>
      <c r="BD1" s="839"/>
      <c r="BE1" s="839"/>
      <c r="BF1" s="839"/>
      <c r="BG1" s="839"/>
      <c r="BH1" s="839"/>
      <c r="BI1" s="840"/>
      <c r="BJ1" s="819" t="s">
        <v>209</v>
      </c>
      <c r="BK1" s="819"/>
      <c r="BL1" s="819"/>
    </row>
    <row r="2" spans="1:68" ht="45" customHeight="1">
      <c r="A2" s="835" t="s">
        <v>1</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836"/>
      <c r="AR2" s="836"/>
      <c r="AS2" s="836"/>
      <c r="AT2" s="836"/>
      <c r="AU2" s="836"/>
      <c r="AV2" s="836"/>
      <c r="AW2" s="836"/>
      <c r="AX2" s="836"/>
      <c r="AY2" s="836"/>
      <c r="AZ2" s="836"/>
      <c r="BA2" s="836"/>
      <c r="BB2" s="836"/>
      <c r="BC2" s="836"/>
      <c r="BD2" s="836"/>
      <c r="BE2" s="836"/>
      <c r="BF2" s="836"/>
      <c r="BG2" s="836"/>
      <c r="BH2" s="836"/>
      <c r="BI2" s="837"/>
      <c r="BJ2" s="819" t="s">
        <v>2</v>
      </c>
      <c r="BK2" s="819"/>
      <c r="BL2" s="819"/>
    </row>
    <row r="3" spans="1:68" ht="45" customHeight="1">
      <c r="A3" s="835" t="s">
        <v>3</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c r="AQ3" s="836"/>
      <c r="AR3" s="836"/>
      <c r="AS3" s="836"/>
      <c r="AT3" s="836"/>
      <c r="AU3" s="836"/>
      <c r="AV3" s="836"/>
      <c r="AW3" s="836"/>
      <c r="AX3" s="836"/>
      <c r="AY3" s="836"/>
      <c r="AZ3" s="836"/>
      <c r="BA3" s="836"/>
      <c r="BB3" s="836"/>
      <c r="BC3" s="836"/>
      <c r="BD3" s="836"/>
      <c r="BE3" s="836"/>
      <c r="BF3" s="836"/>
      <c r="BG3" s="836"/>
      <c r="BH3" s="836"/>
      <c r="BI3" s="837"/>
      <c r="BJ3" s="819" t="s">
        <v>208</v>
      </c>
      <c r="BK3" s="819"/>
      <c r="BL3" s="819"/>
    </row>
    <row r="4" spans="1:68" ht="45" customHeight="1">
      <c r="A4" s="835" t="s">
        <v>154</v>
      </c>
      <c r="B4" s="836"/>
      <c r="C4" s="836"/>
      <c r="D4" s="836"/>
      <c r="E4" s="836"/>
      <c r="F4" s="836"/>
      <c r="G4" s="836"/>
      <c r="H4" s="836"/>
      <c r="I4" s="836"/>
      <c r="J4" s="836"/>
      <c r="K4" s="836"/>
      <c r="L4" s="836"/>
      <c r="M4" s="836"/>
      <c r="N4" s="836"/>
      <c r="O4" s="836"/>
      <c r="P4" s="836"/>
      <c r="Q4" s="836"/>
      <c r="R4" s="836"/>
      <c r="S4" s="836"/>
      <c r="T4" s="836"/>
      <c r="U4" s="836"/>
      <c r="V4" s="836"/>
      <c r="W4" s="836"/>
      <c r="X4" s="836"/>
      <c r="Y4" s="836"/>
      <c r="Z4" s="836"/>
      <c r="AA4" s="836"/>
      <c r="AB4" s="836"/>
      <c r="AC4" s="836"/>
      <c r="AD4" s="836"/>
      <c r="AE4" s="836"/>
      <c r="AF4" s="836"/>
      <c r="AG4" s="836"/>
      <c r="AH4" s="836"/>
      <c r="AI4" s="836"/>
      <c r="AJ4" s="836"/>
      <c r="AK4" s="836"/>
      <c r="AL4" s="836"/>
      <c r="AM4" s="836"/>
      <c r="AN4" s="836"/>
      <c r="AO4" s="836"/>
      <c r="AP4" s="836"/>
      <c r="AQ4" s="836"/>
      <c r="AR4" s="836"/>
      <c r="AS4" s="836"/>
      <c r="AT4" s="836"/>
      <c r="AU4" s="836"/>
      <c r="AV4" s="836"/>
      <c r="AW4" s="836"/>
      <c r="AX4" s="836"/>
      <c r="AY4" s="836"/>
      <c r="AZ4" s="836"/>
      <c r="BA4" s="836"/>
      <c r="BB4" s="836"/>
      <c r="BC4" s="836"/>
      <c r="BD4" s="836"/>
      <c r="BE4" s="836"/>
      <c r="BF4" s="836"/>
      <c r="BG4" s="836"/>
      <c r="BH4" s="836"/>
      <c r="BI4" s="837"/>
      <c r="BJ4" s="819" t="s">
        <v>212</v>
      </c>
      <c r="BK4" s="819"/>
      <c r="BL4" s="819"/>
    </row>
    <row r="5" spans="1:68" ht="45" customHeight="1">
      <c r="A5" s="816" t="s">
        <v>745</v>
      </c>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8"/>
    </row>
    <row r="6" spans="1:68" ht="45" customHeight="1" thickBot="1">
      <c r="E6" s="219"/>
      <c r="F6" s="219"/>
      <c r="G6" s="219"/>
      <c r="H6" s="219"/>
      <c r="I6" s="219"/>
      <c r="J6" s="219"/>
      <c r="K6" s="219"/>
      <c r="L6" s="220"/>
      <c r="M6" s="219"/>
      <c r="N6" s="219"/>
      <c r="O6" s="219"/>
      <c r="P6" s="219"/>
      <c r="Q6" s="219"/>
      <c r="R6" s="219"/>
      <c r="S6" s="219"/>
      <c r="T6" s="219"/>
      <c r="U6" s="219"/>
      <c r="V6" s="219"/>
      <c r="W6" s="219"/>
      <c r="X6" s="219"/>
      <c r="Y6" s="219"/>
      <c r="Z6" s="219"/>
      <c r="AA6" s="219"/>
      <c r="AB6" s="219"/>
      <c r="AC6" s="219"/>
      <c r="AD6" s="219"/>
      <c r="AE6" s="219"/>
      <c r="AF6" s="219"/>
      <c r="AG6" s="221"/>
      <c r="AH6" s="805" t="s">
        <v>92</v>
      </c>
      <c r="AI6" s="806"/>
      <c r="AJ6" s="806"/>
      <c r="AK6" s="806"/>
      <c r="AL6" s="806"/>
      <c r="AM6" s="807"/>
      <c r="AN6" s="808" t="s">
        <v>5</v>
      </c>
      <c r="AO6" s="809"/>
      <c r="AP6" s="809"/>
      <c r="AQ6" s="809"/>
      <c r="AR6" s="809"/>
      <c r="AS6" s="809"/>
      <c r="AT6" s="809"/>
      <c r="AU6" s="809"/>
      <c r="AV6" s="809"/>
      <c r="AW6" s="809"/>
      <c r="AX6" s="809"/>
      <c r="AY6" s="809"/>
      <c r="AZ6" s="809"/>
      <c r="BA6" s="809"/>
      <c r="BB6" s="809"/>
      <c r="BC6" s="809"/>
    </row>
    <row r="7" spans="1:68" s="231" customFormat="1" ht="97.5" customHeight="1" thickBot="1">
      <c r="A7" s="222" t="s">
        <v>96</v>
      </c>
      <c r="B7" s="222" t="s">
        <v>6</v>
      </c>
      <c r="C7" s="222" t="s">
        <v>188</v>
      </c>
      <c r="D7" s="223" t="s">
        <v>744</v>
      </c>
      <c r="E7" s="224" t="s">
        <v>9</v>
      </c>
      <c r="F7" s="225" t="s">
        <v>10</v>
      </c>
      <c r="G7" s="224" t="s">
        <v>145</v>
      </c>
      <c r="H7" s="224" t="s">
        <v>192</v>
      </c>
      <c r="I7" s="224" t="s">
        <v>146</v>
      </c>
      <c r="J7" s="225" t="s">
        <v>197</v>
      </c>
      <c r="K7" s="226" t="s">
        <v>186</v>
      </c>
      <c r="L7" s="227" t="s">
        <v>204</v>
      </c>
      <c r="M7" s="228" t="s">
        <v>11</v>
      </c>
      <c r="N7" s="225" t="s">
        <v>190</v>
      </c>
      <c r="O7" s="227" t="s">
        <v>204</v>
      </c>
      <c r="P7" s="164" t="s">
        <v>627</v>
      </c>
      <c r="Q7" s="164" t="s">
        <v>625</v>
      </c>
      <c r="R7" s="227" t="s">
        <v>626</v>
      </c>
      <c r="S7" s="227" t="s">
        <v>511</v>
      </c>
      <c r="T7" s="227" t="s">
        <v>330</v>
      </c>
      <c r="U7" s="164" t="s">
        <v>625</v>
      </c>
      <c r="V7" s="229" t="s">
        <v>719</v>
      </c>
      <c r="W7" s="229" t="s">
        <v>720</v>
      </c>
      <c r="X7" s="229" t="s">
        <v>721</v>
      </c>
      <c r="Y7" s="227" t="s">
        <v>722</v>
      </c>
      <c r="Z7" s="227" t="s">
        <v>147</v>
      </c>
      <c r="AA7" s="227" t="s">
        <v>148</v>
      </c>
      <c r="AB7" s="225" t="s">
        <v>15</v>
      </c>
      <c r="AC7" s="225" t="s">
        <v>16</v>
      </c>
      <c r="AD7" s="225" t="s">
        <v>160</v>
      </c>
      <c r="AE7" s="225" t="s">
        <v>34</v>
      </c>
      <c r="AF7" s="225" t="s">
        <v>101</v>
      </c>
      <c r="AG7" s="225" t="s">
        <v>102</v>
      </c>
      <c r="AH7" s="224" t="s">
        <v>21</v>
      </c>
      <c r="AI7" s="224" t="s">
        <v>149</v>
      </c>
      <c r="AJ7" s="224" t="s">
        <v>202</v>
      </c>
      <c r="AK7" s="224" t="s">
        <v>22</v>
      </c>
      <c r="AL7" s="224" t="s">
        <v>23</v>
      </c>
      <c r="AM7" s="224" t="s">
        <v>24</v>
      </c>
      <c r="AN7" s="225" t="s">
        <v>18</v>
      </c>
      <c r="AO7" s="225" t="s">
        <v>723</v>
      </c>
      <c r="AP7" s="225" t="s">
        <v>724</v>
      </c>
      <c r="AQ7" s="225" t="s">
        <v>725</v>
      </c>
      <c r="AR7" s="225" t="s">
        <v>726</v>
      </c>
      <c r="AS7" s="225" t="s">
        <v>17</v>
      </c>
      <c r="AT7" s="225" t="s">
        <v>19</v>
      </c>
      <c r="AU7" s="225" t="s">
        <v>727</v>
      </c>
      <c r="AV7" s="225" t="s">
        <v>728</v>
      </c>
      <c r="AW7" s="225" t="s">
        <v>729</v>
      </c>
      <c r="AX7" s="225" t="s">
        <v>730</v>
      </c>
      <c r="AY7" s="225" t="s">
        <v>731</v>
      </c>
      <c r="AZ7" s="225" t="s">
        <v>732</v>
      </c>
      <c r="BA7" s="225" t="s">
        <v>733</v>
      </c>
      <c r="BB7" s="230" t="s">
        <v>734</v>
      </c>
      <c r="BC7" s="225" t="s">
        <v>735</v>
      </c>
      <c r="BD7" s="225" t="s">
        <v>736</v>
      </c>
      <c r="BE7" s="225" t="s">
        <v>737</v>
      </c>
      <c r="BF7" s="225" t="s">
        <v>738</v>
      </c>
      <c r="BG7" s="225" t="s">
        <v>739</v>
      </c>
      <c r="BH7" s="225" t="s">
        <v>740</v>
      </c>
      <c r="BI7" s="225" t="s">
        <v>741</v>
      </c>
      <c r="BJ7" s="225" t="s">
        <v>742</v>
      </c>
      <c r="BK7" s="224" t="s">
        <v>765</v>
      </c>
      <c r="BL7" s="224" t="s">
        <v>743</v>
      </c>
    </row>
    <row r="8" spans="1:68" ht="45" customHeight="1">
      <c r="A8" s="232" t="s">
        <v>238</v>
      </c>
      <c r="B8" s="232" t="s">
        <v>239</v>
      </c>
      <c r="C8" s="233" t="s">
        <v>746</v>
      </c>
      <c r="D8" s="232" t="s">
        <v>284</v>
      </c>
      <c r="E8" s="234" t="s">
        <v>331</v>
      </c>
      <c r="F8" s="235">
        <v>2024130010106</v>
      </c>
      <c r="G8" s="234" t="s">
        <v>332</v>
      </c>
      <c r="H8" s="234" t="s">
        <v>333</v>
      </c>
      <c r="I8" s="790" t="s">
        <v>334</v>
      </c>
      <c r="J8" s="771">
        <v>0.1</v>
      </c>
      <c r="K8" s="236" t="s">
        <v>337</v>
      </c>
      <c r="L8" s="237"/>
      <c r="M8" s="810" t="s">
        <v>318</v>
      </c>
      <c r="N8" s="238">
        <v>18</v>
      </c>
      <c r="O8" s="790"/>
      <c r="P8" s="239">
        <v>4</v>
      </c>
      <c r="Q8" s="239"/>
      <c r="R8" s="239"/>
      <c r="S8" s="239"/>
      <c r="T8" s="239"/>
      <c r="U8" s="239">
        <v>14</v>
      </c>
      <c r="V8" s="239">
        <v>10</v>
      </c>
      <c r="W8" s="240"/>
      <c r="X8" s="240">
        <f>SUM(P8:W8)</f>
        <v>28</v>
      </c>
      <c r="Y8" s="165">
        <v>1</v>
      </c>
      <c r="Z8" s="241">
        <v>45673</v>
      </c>
      <c r="AA8" s="242">
        <v>46022</v>
      </c>
      <c r="AB8" s="209">
        <f>_xlfn.DAYS(AA8,Z8)</f>
        <v>349</v>
      </c>
      <c r="AC8" s="755">
        <v>1065570</v>
      </c>
      <c r="AD8" s="754" t="s">
        <v>345</v>
      </c>
      <c r="AE8" s="754" t="s">
        <v>346</v>
      </c>
      <c r="AF8" s="754" t="s">
        <v>512</v>
      </c>
      <c r="AG8" s="754" t="s">
        <v>513</v>
      </c>
      <c r="AH8" s="209" t="s">
        <v>628</v>
      </c>
      <c r="AI8" s="243" t="s">
        <v>629</v>
      </c>
      <c r="AJ8" s="209" t="s">
        <v>631</v>
      </c>
      <c r="AK8" s="209" t="s">
        <v>630</v>
      </c>
      <c r="AL8" s="244" t="s">
        <v>675</v>
      </c>
      <c r="AM8" s="242">
        <v>45698</v>
      </c>
      <c r="AN8" s="813">
        <v>1991858111</v>
      </c>
      <c r="AO8" s="813">
        <v>1991858111</v>
      </c>
      <c r="AP8" s="813">
        <v>5939371310.2700005</v>
      </c>
      <c r="AQ8" s="245">
        <v>1993519199.3</v>
      </c>
      <c r="AR8" s="166"/>
      <c r="AS8" s="246" t="s">
        <v>701</v>
      </c>
      <c r="AT8" s="832" t="s">
        <v>331</v>
      </c>
      <c r="AU8" s="829">
        <v>289300000</v>
      </c>
      <c r="AV8" s="820">
        <f>+AU8/AO8</f>
        <v>0.14524126914580213</v>
      </c>
      <c r="AW8" s="813">
        <v>268300000</v>
      </c>
      <c r="AX8" s="820">
        <f>+AW8/AO8</f>
        <v>0.13469834950507678</v>
      </c>
      <c r="AY8" s="813">
        <v>922685520</v>
      </c>
      <c r="AZ8" s="820">
        <f>+AY8/AP8</f>
        <v>0.15535070494827427</v>
      </c>
      <c r="BA8" s="813">
        <v>901685520</v>
      </c>
      <c r="BB8" s="824">
        <f>+BA8/AP8</f>
        <v>0.15181497719141757</v>
      </c>
      <c r="BC8" s="245">
        <v>0</v>
      </c>
      <c r="BD8" s="247"/>
      <c r="BE8" s="245">
        <v>0</v>
      </c>
      <c r="BF8" s="248"/>
      <c r="BG8" s="248"/>
      <c r="BH8" s="248"/>
      <c r="BI8" s="248"/>
      <c r="BJ8" s="248"/>
      <c r="BK8" s="729" t="s">
        <v>766</v>
      </c>
      <c r="BL8" s="248"/>
      <c r="BM8" s="231"/>
      <c r="BN8" s="231"/>
      <c r="BO8" s="231"/>
      <c r="BP8" s="231"/>
    </row>
    <row r="9" spans="1:68" ht="59.25" customHeight="1">
      <c r="A9" s="232" t="s">
        <v>238</v>
      </c>
      <c r="B9" s="232" t="s">
        <v>239</v>
      </c>
      <c r="C9" s="233" t="s">
        <v>746</v>
      </c>
      <c r="D9" s="232" t="s">
        <v>284</v>
      </c>
      <c r="E9" s="234" t="s">
        <v>331</v>
      </c>
      <c r="F9" s="235">
        <v>2024130010106</v>
      </c>
      <c r="G9" s="234" t="s">
        <v>332</v>
      </c>
      <c r="H9" s="234" t="s">
        <v>333</v>
      </c>
      <c r="I9" s="791"/>
      <c r="J9" s="772"/>
      <c r="K9" s="236" t="s">
        <v>338</v>
      </c>
      <c r="L9" s="237"/>
      <c r="M9" s="811"/>
      <c r="N9" s="249">
        <v>2</v>
      </c>
      <c r="O9" s="791"/>
      <c r="P9" s="239">
        <v>1</v>
      </c>
      <c r="Q9" s="239"/>
      <c r="R9" s="239"/>
      <c r="S9" s="239"/>
      <c r="T9" s="239"/>
      <c r="U9" s="239">
        <v>0</v>
      </c>
      <c r="V9" s="239">
        <v>8</v>
      </c>
      <c r="W9" s="240"/>
      <c r="X9" s="240">
        <f t="shared" ref="X9:X15" si="0">SUM(P9:W9)</f>
        <v>9</v>
      </c>
      <c r="Y9" s="165">
        <v>1</v>
      </c>
      <c r="Z9" s="241">
        <v>45673</v>
      </c>
      <c r="AA9" s="242">
        <v>46022</v>
      </c>
      <c r="AB9" s="209">
        <f>_xlfn.DAYS(AA9,Z9)</f>
        <v>349</v>
      </c>
      <c r="AC9" s="756"/>
      <c r="AD9" s="739"/>
      <c r="AE9" s="739"/>
      <c r="AF9" s="739"/>
      <c r="AG9" s="740"/>
      <c r="AH9" s="209" t="s">
        <v>628</v>
      </c>
      <c r="AI9" s="209"/>
      <c r="AJ9" s="250"/>
      <c r="AK9" s="209"/>
      <c r="AL9" s="209"/>
      <c r="AM9" s="242"/>
      <c r="AN9" s="823"/>
      <c r="AO9" s="823"/>
      <c r="AP9" s="823"/>
      <c r="AQ9" s="245">
        <v>1953993999.97</v>
      </c>
      <c r="AR9" s="251"/>
      <c r="AS9" s="246" t="s">
        <v>692</v>
      </c>
      <c r="AT9" s="833"/>
      <c r="AU9" s="830"/>
      <c r="AV9" s="821"/>
      <c r="AW9" s="823"/>
      <c r="AX9" s="821"/>
      <c r="AY9" s="823"/>
      <c r="AZ9" s="821"/>
      <c r="BA9" s="823"/>
      <c r="BB9" s="825"/>
      <c r="BC9" s="245">
        <v>0</v>
      </c>
      <c r="BD9" s="247"/>
      <c r="BE9" s="245">
        <v>0</v>
      </c>
      <c r="BF9" s="248"/>
      <c r="BG9" s="248"/>
      <c r="BH9" s="248"/>
      <c r="BI9" s="248"/>
      <c r="BJ9" s="248"/>
      <c r="BK9" s="736"/>
      <c r="BL9" s="248"/>
      <c r="BM9" s="231"/>
      <c r="BN9" s="231"/>
      <c r="BO9" s="231"/>
      <c r="BP9" s="231"/>
    </row>
    <row r="10" spans="1:68" ht="50.25" customHeight="1">
      <c r="A10" s="232" t="s">
        <v>238</v>
      </c>
      <c r="B10" s="232" t="s">
        <v>239</v>
      </c>
      <c r="C10" s="233" t="s">
        <v>746</v>
      </c>
      <c r="D10" s="232" t="s">
        <v>284</v>
      </c>
      <c r="E10" s="234" t="s">
        <v>331</v>
      </c>
      <c r="F10" s="235">
        <v>2024130010106</v>
      </c>
      <c r="G10" s="234" t="s">
        <v>332</v>
      </c>
      <c r="H10" s="234" t="s">
        <v>333</v>
      </c>
      <c r="I10" s="791"/>
      <c r="J10" s="772"/>
      <c r="K10" s="236" t="s">
        <v>339</v>
      </c>
      <c r="L10" s="237"/>
      <c r="M10" s="811"/>
      <c r="N10" s="238">
        <v>18</v>
      </c>
      <c r="O10" s="791"/>
      <c r="P10" s="239">
        <v>4</v>
      </c>
      <c r="Q10" s="239"/>
      <c r="R10" s="239"/>
      <c r="S10" s="239"/>
      <c r="T10" s="239"/>
      <c r="U10" s="239">
        <v>14</v>
      </c>
      <c r="V10" s="239">
        <v>0</v>
      </c>
      <c r="W10" s="240"/>
      <c r="X10" s="240">
        <v>4</v>
      </c>
      <c r="Y10" s="165">
        <f t="shared" ref="Y10:Y15" si="1">+X10/N10</f>
        <v>0.22222222222222221</v>
      </c>
      <c r="Z10" s="241">
        <v>45673</v>
      </c>
      <c r="AA10" s="242">
        <v>46022</v>
      </c>
      <c r="AB10" s="209">
        <f t="shared" ref="AB10:AB14" si="2">_xlfn.DAYS(AA10,Z10)</f>
        <v>349</v>
      </c>
      <c r="AC10" s="756"/>
      <c r="AD10" s="739"/>
      <c r="AE10" s="739"/>
      <c r="AF10" s="739"/>
      <c r="AG10" s="754" t="s">
        <v>514</v>
      </c>
      <c r="AH10" s="209" t="s">
        <v>628</v>
      </c>
      <c r="AI10" s="209"/>
      <c r="AJ10" s="250"/>
      <c r="AK10" s="209"/>
      <c r="AL10" s="209"/>
      <c r="AM10" s="242"/>
      <c r="AN10" s="823"/>
      <c r="AO10" s="823"/>
      <c r="AP10" s="823"/>
      <c r="AQ10" s="245">
        <v>500000000</v>
      </c>
      <c r="AR10" s="251"/>
      <c r="AS10" s="246" t="s">
        <v>751</v>
      </c>
      <c r="AT10" s="833"/>
      <c r="AU10" s="830"/>
      <c r="AV10" s="821"/>
      <c r="AW10" s="823"/>
      <c r="AX10" s="821"/>
      <c r="AY10" s="823"/>
      <c r="AZ10" s="821"/>
      <c r="BA10" s="823"/>
      <c r="BB10" s="825"/>
      <c r="BC10" s="245">
        <v>500000000</v>
      </c>
      <c r="BD10" s="247"/>
      <c r="BE10" s="245">
        <v>500000000</v>
      </c>
      <c r="BF10" s="248"/>
      <c r="BG10" s="248"/>
      <c r="BH10" s="248"/>
      <c r="BI10" s="248"/>
      <c r="BJ10" s="248"/>
      <c r="BK10" s="736"/>
      <c r="BL10" s="248"/>
      <c r="BM10" s="231"/>
      <c r="BN10" s="231"/>
      <c r="BO10" s="231"/>
      <c r="BP10" s="231"/>
    </row>
    <row r="11" spans="1:68" ht="61.5" customHeight="1">
      <c r="A11" s="232" t="s">
        <v>238</v>
      </c>
      <c r="B11" s="232" t="s">
        <v>239</v>
      </c>
      <c r="C11" s="233" t="s">
        <v>746</v>
      </c>
      <c r="D11" s="232" t="s">
        <v>284</v>
      </c>
      <c r="E11" s="234" t="s">
        <v>331</v>
      </c>
      <c r="F11" s="235">
        <v>2024130010106</v>
      </c>
      <c r="G11" s="234" t="s">
        <v>332</v>
      </c>
      <c r="H11" s="234" t="s">
        <v>333</v>
      </c>
      <c r="I11" s="792"/>
      <c r="J11" s="773"/>
      <c r="K11" s="236" t="s">
        <v>340</v>
      </c>
      <c r="L11" s="237"/>
      <c r="M11" s="812"/>
      <c r="N11" s="238">
        <v>18</v>
      </c>
      <c r="O11" s="791"/>
      <c r="P11" s="239">
        <v>4</v>
      </c>
      <c r="Q11" s="239"/>
      <c r="R11" s="239"/>
      <c r="S11" s="239"/>
      <c r="T11" s="239"/>
      <c r="U11" s="239">
        <v>14</v>
      </c>
      <c r="V11" s="239">
        <v>0</v>
      </c>
      <c r="W11" s="240"/>
      <c r="X11" s="240">
        <v>4</v>
      </c>
      <c r="Y11" s="165">
        <f t="shared" si="1"/>
        <v>0.22222222222222221</v>
      </c>
      <c r="Z11" s="241">
        <v>45673</v>
      </c>
      <c r="AA11" s="242">
        <v>46022</v>
      </c>
      <c r="AB11" s="209">
        <f t="shared" si="2"/>
        <v>349</v>
      </c>
      <c r="AC11" s="756"/>
      <c r="AD11" s="739"/>
      <c r="AE11" s="739"/>
      <c r="AF11" s="740"/>
      <c r="AG11" s="740"/>
      <c r="AH11" s="209" t="s">
        <v>628</v>
      </c>
      <c r="AI11" s="209"/>
      <c r="AJ11" s="250"/>
      <c r="AK11" s="209"/>
      <c r="AL11" s="209"/>
      <c r="AM11" s="242"/>
      <c r="AN11" s="823"/>
      <c r="AO11" s="823"/>
      <c r="AP11" s="823"/>
      <c r="AQ11" s="245">
        <v>83493932</v>
      </c>
      <c r="AR11" s="252"/>
      <c r="AS11" s="246" t="s">
        <v>752</v>
      </c>
      <c r="AT11" s="833"/>
      <c r="AU11" s="830"/>
      <c r="AV11" s="821"/>
      <c r="AW11" s="823"/>
      <c r="AX11" s="821"/>
      <c r="AY11" s="823"/>
      <c r="AZ11" s="821"/>
      <c r="BA11" s="823"/>
      <c r="BB11" s="825"/>
      <c r="BC11" s="245">
        <v>0</v>
      </c>
      <c r="BD11" s="253">
        <v>0</v>
      </c>
      <c r="BE11" s="245">
        <v>0</v>
      </c>
      <c r="BF11" s="253">
        <v>0</v>
      </c>
      <c r="BG11" s="248"/>
      <c r="BH11" s="248"/>
      <c r="BI11" s="248"/>
      <c r="BJ11" s="248"/>
      <c r="BK11" s="730"/>
      <c r="BL11" s="248"/>
      <c r="BM11" s="231"/>
      <c r="BN11" s="231"/>
      <c r="BO11" s="231"/>
      <c r="BP11" s="231"/>
    </row>
    <row r="12" spans="1:68" ht="45" customHeight="1">
      <c r="A12" s="232" t="s">
        <v>238</v>
      </c>
      <c r="B12" s="232" t="s">
        <v>239</v>
      </c>
      <c r="C12" s="233" t="s">
        <v>746</v>
      </c>
      <c r="D12" s="232" t="s">
        <v>286</v>
      </c>
      <c r="E12" s="234" t="s">
        <v>331</v>
      </c>
      <c r="F12" s="235">
        <v>2024130010106</v>
      </c>
      <c r="G12" s="234" t="s">
        <v>332</v>
      </c>
      <c r="H12" s="234" t="s">
        <v>335</v>
      </c>
      <c r="I12" s="790" t="s">
        <v>336</v>
      </c>
      <c r="J12" s="771">
        <v>0.15</v>
      </c>
      <c r="K12" s="236" t="s">
        <v>341</v>
      </c>
      <c r="L12" s="237"/>
      <c r="M12" s="810" t="s">
        <v>319</v>
      </c>
      <c r="N12" s="249">
        <v>34</v>
      </c>
      <c r="O12" s="791"/>
      <c r="P12" s="239">
        <v>1</v>
      </c>
      <c r="Q12" s="239"/>
      <c r="R12" s="239"/>
      <c r="S12" s="239"/>
      <c r="T12" s="239"/>
      <c r="U12" s="239">
        <v>0</v>
      </c>
      <c r="V12" s="239">
        <v>0</v>
      </c>
      <c r="W12" s="240"/>
      <c r="X12" s="240">
        <f t="shared" si="0"/>
        <v>1</v>
      </c>
      <c r="Y12" s="165">
        <f t="shared" si="1"/>
        <v>2.9411764705882353E-2</v>
      </c>
      <c r="Z12" s="241">
        <v>45673</v>
      </c>
      <c r="AA12" s="242">
        <v>46022</v>
      </c>
      <c r="AB12" s="209">
        <f t="shared" si="2"/>
        <v>349</v>
      </c>
      <c r="AC12" s="756"/>
      <c r="AD12" s="739"/>
      <c r="AE12" s="739"/>
      <c r="AF12" s="754" t="s">
        <v>515</v>
      </c>
      <c r="AG12" s="754" t="s">
        <v>516</v>
      </c>
      <c r="AH12" s="209" t="s">
        <v>628</v>
      </c>
      <c r="AI12" s="209"/>
      <c r="AJ12" s="250"/>
      <c r="AK12" s="209"/>
      <c r="AL12" s="209"/>
      <c r="AM12" s="242"/>
      <c r="AN12" s="823"/>
      <c r="AO12" s="823"/>
      <c r="AP12" s="823"/>
      <c r="AQ12" s="245">
        <v>112999668</v>
      </c>
      <c r="AR12" s="252"/>
      <c r="AS12" s="246" t="s">
        <v>753</v>
      </c>
      <c r="AT12" s="833"/>
      <c r="AU12" s="830"/>
      <c r="AV12" s="821"/>
      <c r="AW12" s="823"/>
      <c r="AX12" s="821"/>
      <c r="AY12" s="823"/>
      <c r="AZ12" s="821"/>
      <c r="BA12" s="823"/>
      <c r="BB12" s="825"/>
      <c r="BC12" s="245">
        <v>0</v>
      </c>
      <c r="BD12" s="253">
        <v>0</v>
      </c>
      <c r="BE12" s="245">
        <v>0</v>
      </c>
      <c r="BF12" s="253">
        <v>0</v>
      </c>
      <c r="BG12" s="248"/>
      <c r="BH12" s="248"/>
      <c r="BI12" s="248"/>
      <c r="BJ12" s="248"/>
      <c r="BK12" s="729" t="s">
        <v>789</v>
      </c>
      <c r="BL12" s="248"/>
      <c r="BM12" s="231"/>
      <c r="BN12" s="231"/>
      <c r="BO12" s="231"/>
      <c r="BP12" s="231"/>
    </row>
    <row r="13" spans="1:68" ht="47.25" customHeight="1">
      <c r="A13" s="232" t="s">
        <v>238</v>
      </c>
      <c r="B13" s="232" t="s">
        <v>239</v>
      </c>
      <c r="C13" s="233" t="s">
        <v>746</v>
      </c>
      <c r="D13" s="232" t="s">
        <v>286</v>
      </c>
      <c r="E13" s="234" t="s">
        <v>331</v>
      </c>
      <c r="F13" s="235">
        <v>2024130010106</v>
      </c>
      <c r="G13" s="234" t="s">
        <v>332</v>
      </c>
      <c r="H13" s="234" t="s">
        <v>335</v>
      </c>
      <c r="I13" s="791"/>
      <c r="J13" s="772"/>
      <c r="K13" s="236" t="s">
        <v>342</v>
      </c>
      <c r="L13" s="237"/>
      <c r="M13" s="811"/>
      <c r="N13" s="238">
        <v>34</v>
      </c>
      <c r="O13" s="791"/>
      <c r="P13" s="239">
        <v>18</v>
      </c>
      <c r="Q13" s="239"/>
      <c r="R13" s="239"/>
      <c r="S13" s="239"/>
      <c r="T13" s="239"/>
      <c r="U13" s="239">
        <v>2</v>
      </c>
      <c r="V13" s="239">
        <v>18</v>
      </c>
      <c r="W13" s="240"/>
      <c r="X13" s="240">
        <f t="shared" si="0"/>
        <v>38</v>
      </c>
      <c r="Y13" s="165">
        <v>1</v>
      </c>
      <c r="Z13" s="241">
        <v>45673</v>
      </c>
      <c r="AA13" s="242">
        <v>46022</v>
      </c>
      <c r="AB13" s="209">
        <f t="shared" si="2"/>
        <v>349</v>
      </c>
      <c r="AC13" s="756"/>
      <c r="AD13" s="739"/>
      <c r="AE13" s="739"/>
      <c r="AF13" s="740"/>
      <c r="AG13" s="740"/>
      <c r="AH13" s="209" t="s">
        <v>628</v>
      </c>
      <c r="AI13" s="209"/>
      <c r="AJ13" s="250"/>
      <c r="AK13" s="209"/>
      <c r="AL13" s="209"/>
      <c r="AM13" s="242"/>
      <c r="AN13" s="823"/>
      <c r="AO13" s="823"/>
      <c r="AP13" s="823"/>
      <c r="AQ13" s="245">
        <v>251778991</v>
      </c>
      <c r="AR13" s="252"/>
      <c r="AS13" s="246" t="s">
        <v>676</v>
      </c>
      <c r="AT13" s="833"/>
      <c r="AU13" s="830"/>
      <c r="AV13" s="821"/>
      <c r="AW13" s="823"/>
      <c r="AX13" s="821"/>
      <c r="AY13" s="823"/>
      <c r="AZ13" s="821"/>
      <c r="BA13" s="823"/>
      <c r="BB13" s="825"/>
      <c r="BC13" s="245">
        <v>129600000</v>
      </c>
      <c r="BD13" s="254">
        <f>+BC13/AQ13</f>
        <v>0.51473714897840706</v>
      </c>
      <c r="BE13" s="245">
        <v>129600000</v>
      </c>
      <c r="BF13" s="255">
        <f>+BE13/AQ13</f>
        <v>0.51473714897840706</v>
      </c>
      <c r="BG13" s="248"/>
      <c r="BH13" s="248"/>
      <c r="BI13" s="248"/>
      <c r="BJ13" s="248"/>
      <c r="BK13" s="731"/>
      <c r="BL13" s="248"/>
      <c r="BM13" s="231"/>
      <c r="BN13" s="231"/>
      <c r="BO13" s="231"/>
      <c r="BP13" s="231"/>
    </row>
    <row r="14" spans="1:68" ht="75" customHeight="1">
      <c r="A14" s="232" t="s">
        <v>238</v>
      </c>
      <c r="B14" s="232" t="s">
        <v>239</v>
      </c>
      <c r="C14" s="233" t="s">
        <v>746</v>
      </c>
      <c r="D14" s="232" t="s">
        <v>286</v>
      </c>
      <c r="E14" s="256"/>
      <c r="F14" s="257"/>
      <c r="G14" s="256"/>
      <c r="H14" s="256"/>
      <c r="I14" s="791"/>
      <c r="J14" s="772"/>
      <c r="K14" s="236" t="s">
        <v>343</v>
      </c>
      <c r="L14" s="237"/>
      <c r="M14" s="811"/>
      <c r="N14" s="238">
        <v>34</v>
      </c>
      <c r="O14" s="791"/>
      <c r="P14" s="239">
        <v>18</v>
      </c>
      <c r="Q14" s="239"/>
      <c r="R14" s="239"/>
      <c r="S14" s="239"/>
      <c r="T14" s="239"/>
      <c r="U14" s="239">
        <v>2</v>
      </c>
      <c r="V14" s="239">
        <v>10</v>
      </c>
      <c r="W14" s="240"/>
      <c r="X14" s="240">
        <f t="shared" si="0"/>
        <v>30</v>
      </c>
      <c r="Y14" s="165">
        <f t="shared" si="1"/>
        <v>0.88235294117647056</v>
      </c>
      <c r="Z14" s="241">
        <v>45673</v>
      </c>
      <c r="AA14" s="242">
        <v>46022</v>
      </c>
      <c r="AB14" s="209">
        <f t="shared" si="2"/>
        <v>349</v>
      </c>
      <c r="AC14" s="756"/>
      <c r="AD14" s="739"/>
      <c r="AE14" s="739"/>
      <c r="AF14" s="754" t="s">
        <v>517</v>
      </c>
      <c r="AG14" s="754" t="s">
        <v>518</v>
      </c>
      <c r="AH14" s="209" t="s">
        <v>628</v>
      </c>
      <c r="AI14" s="209"/>
      <c r="AJ14" s="250"/>
      <c r="AK14" s="209"/>
      <c r="AL14" s="209"/>
      <c r="AM14" s="242"/>
      <c r="AN14" s="823"/>
      <c r="AO14" s="823"/>
      <c r="AP14" s="823"/>
      <c r="AQ14" s="245">
        <v>200000000</v>
      </c>
      <c r="AR14" s="252"/>
      <c r="AS14" s="246" t="s">
        <v>697</v>
      </c>
      <c r="AT14" s="833"/>
      <c r="AU14" s="830"/>
      <c r="AV14" s="821"/>
      <c r="AW14" s="823"/>
      <c r="AX14" s="821"/>
      <c r="AY14" s="823"/>
      <c r="AZ14" s="821"/>
      <c r="BA14" s="823"/>
      <c r="BB14" s="825"/>
      <c r="BC14" s="245">
        <v>0</v>
      </c>
      <c r="BD14" s="253">
        <v>0</v>
      </c>
      <c r="BE14" s="245">
        <v>0</v>
      </c>
      <c r="BF14" s="253">
        <v>0</v>
      </c>
      <c r="BG14" s="248"/>
      <c r="BH14" s="248"/>
      <c r="BI14" s="248"/>
      <c r="BJ14" s="248"/>
      <c r="BK14" s="731"/>
      <c r="BL14" s="248"/>
      <c r="BM14" s="231"/>
      <c r="BN14" s="231"/>
      <c r="BO14" s="231"/>
      <c r="BP14" s="231"/>
    </row>
    <row r="15" spans="1:68" ht="45" customHeight="1">
      <c r="A15" s="232" t="s">
        <v>238</v>
      </c>
      <c r="B15" s="232" t="s">
        <v>239</v>
      </c>
      <c r="C15" s="233" t="s">
        <v>746</v>
      </c>
      <c r="D15" s="232" t="s">
        <v>286</v>
      </c>
      <c r="E15" s="258"/>
      <c r="F15" s="259"/>
      <c r="G15" s="258"/>
      <c r="H15" s="258"/>
      <c r="I15" s="792"/>
      <c r="J15" s="773"/>
      <c r="K15" s="236" t="s">
        <v>344</v>
      </c>
      <c r="L15" s="237"/>
      <c r="M15" s="812"/>
      <c r="N15" s="238">
        <v>1</v>
      </c>
      <c r="O15" s="792"/>
      <c r="P15" s="239">
        <v>0.2</v>
      </c>
      <c r="Q15" s="239"/>
      <c r="R15" s="239"/>
      <c r="S15" s="239"/>
      <c r="T15" s="239"/>
      <c r="U15" s="239">
        <v>0.2</v>
      </c>
      <c r="V15" s="238">
        <v>0.2</v>
      </c>
      <c r="W15" s="240"/>
      <c r="X15" s="240">
        <f t="shared" si="0"/>
        <v>0.60000000000000009</v>
      </c>
      <c r="Y15" s="165">
        <f t="shared" si="1"/>
        <v>0.60000000000000009</v>
      </c>
      <c r="Z15" s="241">
        <v>45673</v>
      </c>
      <c r="AA15" s="242">
        <v>46022</v>
      </c>
      <c r="AB15" s="209">
        <f>_xlfn.DAYS(AA15,Z15)</f>
        <v>349</v>
      </c>
      <c r="AC15" s="756"/>
      <c r="AD15" s="739"/>
      <c r="AE15" s="739"/>
      <c r="AF15" s="740"/>
      <c r="AG15" s="739"/>
      <c r="AH15" s="209" t="s">
        <v>628</v>
      </c>
      <c r="AI15" s="209"/>
      <c r="AJ15" s="250"/>
      <c r="AK15" s="209"/>
      <c r="AL15" s="209"/>
      <c r="AM15" s="242"/>
      <c r="AN15" s="814"/>
      <c r="AO15" s="814"/>
      <c r="AP15" s="814"/>
      <c r="AQ15" s="245">
        <f>293085520+550500000</f>
        <v>843585520</v>
      </c>
      <c r="AR15" s="252"/>
      <c r="AS15" s="246" t="s">
        <v>693</v>
      </c>
      <c r="AT15" s="834"/>
      <c r="AU15" s="831"/>
      <c r="AV15" s="822"/>
      <c r="AW15" s="814"/>
      <c r="AX15" s="822"/>
      <c r="AY15" s="814"/>
      <c r="AZ15" s="822"/>
      <c r="BA15" s="814"/>
      <c r="BB15" s="826"/>
      <c r="BC15" s="245">
        <v>293085520</v>
      </c>
      <c r="BD15" s="254">
        <f>+BC15/AQ15</f>
        <v>0.34742834372026682</v>
      </c>
      <c r="BE15" s="245">
        <v>293085520</v>
      </c>
      <c r="BF15" s="260">
        <f>+BE15/AQ15</f>
        <v>0.34742834372026682</v>
      </c>
      <c r="BG15" s="248"/>
      <c r="BH15" s="248"/>
      <c r="BI15" s="248"/>
      <c r="BJ15" s="248"/>
      <c r="BK15" s="731"/>
      <c r="BL15" s="248"/>
      <c r="BM15" s="231"/>
      <c r="BN15" s="231"/>
      <c r="BO15" s="231"/>
      <c r="BP15" s="231"/>
    </row>
    <row r="16" spans="1:68" s="454" customFormat="1" ht="72.75" customHeight="1">
      <c r="A16" s="433"/>
      <c r="B16" s="433"/>
      <c r="C16" s="434"/>
      <c r="D16" s="435"/>
      <c r="E16" s="774" t="s">
        <v>519</v>
      </c>
      <c r="F16" s="775"/>
      <c r="G16" s="775"/>
      <c r="H16" s="775"/>
      <c r="I16" s="775"/>
      <c r="J16" s="775"/>
      <c r="K16" s="775"/>
      <c r="L16" s="775"/>
      <c r="M16" s="775"/>
      <c r="N16" s="775"/>
      <c r="O16" s="775"/>
      <c r="P16" s="775"/>
      <c r="Q16" s="775"/>
      <c r="R16" s="775"/>
      <c r="S16" s="776"/>
      <c r="T16" s="436"/>
      <c r="U16" s="436"/>
      <c r="V16" s="437"/>
      <c r="W16" s="436"/>
      <c r="X16" s="436"/>
      <c r="Y16" s="438">
        <f>AVERAGE(Y8:Y15)</f>
        <v>0.61952614379084969</v>
      </c>
      <c r="Z16" s="439"/>
      <c r="AA16" s="440"/>
      <c r="AB16" s="441"/>
      <c r="AC16" s="756"/>
      <c r="AD16" s="739"/>
      <c r="AE16" s="739"/>
      <c r="AF16" s="442"/>
      <c r="AG16" s="739"/>
      <c r="AH16" s="441"/>
      <c r="AI16" s="443"/>
      <c r="AJ16" s="444"/>
      <c r="AK16" s="443"/>
      <c r="AL16" s="441"/>
      <c r="AM16" s="445"/>
      <c r="AN16" s="446">
        <f>+AN8</f>
        <v>1991858111</v>
      </c>
      <c r="AO16" s="446">
        <f>+AO8</f>
        <v>1991858111</v>
      </c>
      <c r="AP16" s="446">
        <f>SUM(AP8:AP15)</f>
        <v>5939371310.2700005</v>
      </c>
      <c r="AQ16" s="446">
        <f>SUM(AQ8:AQ15)</f>
        <v>5939371310.2700005</v>
      </c>
      <c r="AR16" s="446"/>
      <c r="AS16" s="446"/>
      <c r="AT16" s="446"/>
      <c r="AU16" s="446">
        <f>SUM(AU8:AU15)</f>
        <v>289300000</v>
      </c>
      <c r="AV16" s="447">
        <f>+AU16/AO16</f>
        <v>0.14524126914580213</v>
      </c>
      <c r="AW16" s="446">
        <f>SUM(AW8:AW15)</f>
        <v>268300000</v>
      </c>
      <c r="AX16" s="447">
        <f>+AW16/AO16</f>
        <v>0.13469834950507678</v>
      </c>
      <c r="AY16" s="446">
        <f>SUM(AY8:AY15)</f>
        <v>922685520</v>
      </c>
      <c r="AZ16" s="448">
        <f>+AZ8</f>
        <v>0.15535070494827427</v>
      </c>
      <c r="BA16" s="446">
        <f>SUM(BA8:BA15)</f>
        <v>901685520</v>
      </c>
      <c r="BB16" s="449">
        <f>+BB8</f>
        <v>0.15181497719141757</v>
      </c>
      <c r="BC16" s="446">
        <f>SUM(BC8:BC15)</f>
        <v>922685520</v>
      </c>
      <c r="BD16" s="450">
        <f>AVERAGE(BD11:BD15)</f>
        <v>0.17243309853973479</v>
      </c>
      <c r="BE16" s="446">
        <f>SUM(BE8:BE15)</f>
        <v>922685520</v>
      </c>
      <c r="BF16" s="451">
        <f>AVERAGE(BF11:BF15)</f>
        <v>0.17243309853973479</v>
      </c>
      <c r="BG16" s="452"/>
      <c r="BH16" s="452"/>
      <c r="BI16" s="452"/>
      <c r="BJ16" s="452"/>
      <c r="BK16" s="452"/>
      <c r="BL16" s="452"/>
      <c r="BM16" s="453"/>
      <c r="BN16" s="453"/>
      <c r="BO16" s="453"/>
      <c r="BP16" s="453"/>
    </row>
    <row r="17" spans="1:68" ht="45" customHeight="1">
      <c r="A17" s="232" t="s">
        <v>238</v>
      </c>
      <c r="B17" s="232" t="s">
        <v>239</v>
      </c>
      <c r="C17" s="233" t="s">
        <v>250</v>
      </c>
      <c r="D17" s="261" t="s">
        <v>288</v>
      </c>
      <c r="E17" s="234" t="s">
        <v>461</v>
      </c>
      <c r="F17" s="235">
        <v>2024130010107</v>
      </c>
      <c r="G17" s="234" t="s">
        <v>462</v>
      </c>
      <c r="H17" s="265" t="s">
        <v>463</v>
      </c>
      <c r="I17" s="754" t="s">
        <v>464</v>
      </c>
      <c r="J17" s="747">
        <v>0.2</v>
      </c>
      <c r="K17" s="777" t="s">
        <v>470</v>
      </c>
      <c r="L17" s="266"/>
      <c r="M17" s="779" t="s">
        <v>321</v>
      </c>
      <c r="N17" s="797">
        <v>12</v>
      </c>
      <c r="O17" s="761"/>
      <c r="P17" s="797">
        <v>6</v>
      </c>
      <c r="Q17" s="797"/>
      <c r="R17" s="797"/>
      <c r="S17" s="797"/>
      <c r="T17" s="797"/>
      <c r="U17" s="797">
        <v>6</v>
      </c>
      <c r="V17" s="801">
        <v>10</v>
      </c>
      <c r="W17" s="797"/>
      <c r="X17" s="797">
        <v>12</v>
      </c>
      <c r="Y17" s="742">
        <f>+X17/N17</f>
        <v>1</v>
      </c>
      <c r="Z17" s="758">
        <v>45673</v>
      </c>
      <c r="AA17" s="758">
        <v>46022</v>
      </c>
      <c r="AB17" s="751">
        <f>_xlfn.DAYS(AA17,Z17)</f>
        <v>349</v>
      </c>
      <c r="AC17" s="756"/>
      <c r="AD17" s="739"/>
      <c r="AE17" s="739"/>
      <c r="AF17" s="754" t="s">
        <v>517</v>
      </c>
      <c r="AG17" s="739"/>
      <c r="AH17" s="212" t="s">
        <v>628</v>
      </c>
      <c r="AI17" s="267" t="s">
        <v>648</v>
      </c>
      <c r="AJ17" s="268">
        <v>33600000</v>
      </c>
      <c r="AK17" s="269" t="s">
        <v>634</v>
      </c>
      <c r="AL17" s="270" t="s">
        <v>691</v>
      </c>
      <c r="AM17" s="269"/>
      <c r="AN17" s="168">
        <v>0</v>
      </c>
      <c r="AO17" s="271">
        <v>877135971</v>
      </c>
      <c r="AP17" s="271">
        <v>1075578186.05</v>
      </c>
      <c r="AQ17" s="850">
        <v>300000000</v>
      </c>
      <c r="AR17" s="271"/>
      <c r="AS17" s="272" t="s">
        <v>701</v>
      </c>
      <c r="AT17" s="754" t="s">
        <v>461</v>
      </c>
      <c r="AU17" s="273"/>
      <c r="AV17" s="274"/>
      <c r="AW17" s="273"/>
      <c r="AX17" s="274"/>
      <c r="AY17" s="271"/>
      <c r="AZ17" s="271"/>
      <c r="BA17" s="268"/>
      <c r="BB17" s="275"/>
      <c r="BC17" s="247">
        <v>0</v>
      </c>
      <c r="BD17" s="276">
        <v>0</v>
      </c>
      <c r="BE17" s="247">
        <v>0</v>
      </c>
      <c r="BF17" s="276">
        <v>0</v>
      </c>
      <c r="BG17" s="248"/>
      <c r="BH17" s="248"/>
      <c r="BI17" s="248"/>
      <c r="BJ17" s="248"/>
      <c r="BK17" s="729" t="s">
        <v>767</v>
      </c>
      <c r="BL17" s="248"/>
      <c r="BM17" s="231"/>
      <c r="BN17" s="231"/>
      <c r="BO17" s="231"/>
      <c r="BP17" s="231"/>
    </row>
    <row r="18" spans="1:68" ht="45" customHeight="1">
      <c r="A18" s="232" t="s">
        <v>238</v>
      </c>
      <c r="B18" s="232" t="s">
        <v>239</v>
      </c>
      <c r="C18" s="233" t="s">
        <v>250</v>
      </c>
      <c r="D18" s="261" t="s">
        <v>288</v>
      </c>
      <c r="E18" s="234" t="s">
        <v>461</v>
      </c>
      <c r="F18" s="235">
        <v>2024130010107</v>
      </c>
      <c r="G18" s="234" t="s">
        <v>462</v>
      </c>
      <c r="H18" s="265" t="s">
        <v>463</v>
      </c>
      <c r="I18" s="739"/>
      <c r="J18" s="803"/>
      <c r="K18" s="845"/>
      <c r="L18" s="266"/>
      <c r="M18" s="780"/>
      <c r="N18" s="804"/>
      <c r="O18" s="762"/>
      <c r="P18" s="804"/>
      <c r="Q18" s="804"/>
      <c r="R18" s="804"/>
      <c r="S18" s="804"/>
      <c r="T18" s="804"/>
      <c r="U18" s="804"/>
      <c r="V18" s="827"/>
      <c r="W18" s="804"/>
      <c r="X18" s="804"/>
      <c r="Y18" s="743"/>
      <c r="Z18" s="759"/>
      <c r="AA18" s="759"/>
      <c r="AB18" s="752"/>
      <c r="AC18" s="756"/>
      <c r="AD18" s="739"/>
      <c r="AE18" s="739"/>
      <c r="AF18" s="739"/>
      <c r="AG18" s="739"/>
      <c r="AH18" s="212" t="s">
        <v>628</v>
      </c>
      <c r="AI18" s="277" t="s">
        <v>649</v>
      </c>
      <c r="AJ18" s="268">
        <v>36000000</v>
      </c>
      <c r="AK18" s="269" t="s">
        <v>634</v>
      </c>
      <c r="AL18" s="270" t="s">
        <v>692</v>
      </c>
      <c r="AM18" s="269"/>
      <c r="AN18" s="168">
        <v>0</v>
      </c>
      <c r="AO18" s="278">
        <v>1394951671.6800001</v>
      </c>
      <c r="AP18" s="279">
        <v>1394951671.6800001</v>
      </c>
      <c r="AQ18" s="851"/>
      <c r="AR18" s="279"/>
      <c r="AS18" s="272"/>
      <c r="AT18" s="739"/>
      <c r="AU18" s="210"/>
      <c r="AV18" s="210"/>
      <c r="AW18" s="210"/>
      <c r="AX18" s="210"/>
      <c r="AY18" s="279"/>
      <c r="AZ18" s="279"/>
      <c r="BA18" s="268"/>
      <c r="BB18" s="275"/>
      <c r="BC18" s="169"/>
      <c r="BD18" s="247"/>
      <c r="BE18" s="247"/>
      <c r="BF18" s="248"/>
      <c r="BG18" s="248"/>
      <c r="BH18" s="248"/>
      <c r="BI18" s="248"/>
      <c r="BJ18" s="248"/>
      <c r="BK18" s="736"/>
      <c r="BL18" s="248"/>
      <c r="BM18" s="231"/>
      <c r="BN18" s="231"/>
      <c r="BO18" s="231"/>
      <c r="BP18" s="231"/>
    </row>
    <row r="19" spans="1:68" ht="45" customHeight="1">
      <c r="A19" s="232" t="s">
        <v>238</v>
      </c>
      <c r="B19" s="232" t="s">
        <v>239</v>
      </c>
      <c r="C19" s="233" t="s">
        <v>250</v>
      </c>
      <c r="D19" s="261" t="s">
        <v>288</v>
      </c>
      <c r="E19" s="234" t="s">
        <v>461</v>
      </c>
      <c r="F19" s="235">
        <v>2024130010107</v>
      </c>
      <c r="G19" s="234" t="s">
        <v>462</v>
      </c>
      <c r="H19" s="265" t="s">
        <v>463</v>
      </c>
      <c r="I19" s="739"/>
      <c r="J19" s="803"/>
      <c r="K19" s="845"/>
      <c r="L19" s="266"/>
      <c r="M19" s="780"/>
      <c r="N19" s="804"/>
      <c r="O19" s="762"/>
      <c r="P19" s="804"/>
      <c r="Q19" s="804"/>
      <c r="R19" s="804"/>
      <c r="S19" s="804"/>
      <c r="T19" s="804"/>
      <c r="U19" s="804"/>
      <c r="V19" s="827"/>
      <c r="W19" s="804"/>
      <c r="X19" s="804"/>
      <c r="Y19" s="743"/>
      <c r="Z19" s="759"/>
      <c r="AA19" s="759"/>
      <c r="AB19" s="752"/>
      <c r="AC19" s="756"/>
      <c r="AD19" s="739"/>
      <c r="AE19" s="739"/>
      <c r="AF19" s="739"/>
      <c r="AG19" s="739"/>
      <c r="AH19" s="212" t="s">
        <v>628</v>
      </c>
      <c r="AI19" s="280" t="s">
        <v>650</v>
      </c>
      <c r="AJ19" s="281" t="s">
        <v>661</v>
      </c>
      <c r="AK19" s="269" t="s">
        <v>634</v>
      </c>
      <c r="AL19" s="270" t="s">
        <v>693</v>
      </c>
      <c r="AM19" s="269"/>
      <c r="AN19" s="279">
        <v>563207742</v>
      </c>
      <c r="AO19" s="282">
        <v>563207742</v>
      </c>
      <c r="AP19" s="279">
        <v>563207742</v>
      </c>
      <c r="AQ19" s="283">
        <v>2285918.73</v>
      </c>
      <c r="AR19" s="279"/>
      <c r="AS19" s="272" t="s">
        <v>756</v>
      </c>
      <c r="AT19" s="739"/>
      <c r="AU19" s="271">
        <v>126500000</v>
      </c>
      <c r="AV19" s="210"/>
      <c r="AW19" s="271">
        <v>77900000</v>
      </c>
      <c r="AX19" s="210"/>
      <c r="AY19" s="279">
        <v>272300000</v>
      </c>
      <c r="AZ19" s="284">
        <v>272300000</v>
      </c>
      <c r="BA19" s="285">
        <v>223700000</v>
      </c>
      <c r="BB19" s="191"/>
      <c r="BC19" s="247">
        <v>0</v>
      </c>
      <c r="BD19" s="276">
        <v>0</v>
      </c>
      <c r="BE19" s="247">
        <v>0</v>
      </c>
      <c r="BF19" s="276">
        <v>0</v>
      </c>
      <c r="BG19" s="248"/>
      <c r="BH19" s="248"/>
      <c r="BI19" s="248"/>
      <c r="BJ19" s="248"/>
      <c r="BK19" s="736"/>
      <c r="BL19" s="248"/>
      <c r="BM19" s="231"/>
      <c r="BN19" s="231"/>
      <c r="BO19" s="231"/>
      <c r="BP19" s="231"/>
    </row>
    <row r="20" spans="1:68" ht="45" customHeight="1">
      <c r="A20" s="232" t="s">
        <v>238</v>
      </c>
      <c r="B20" s="232" t="s">
        <v>239</v>
      </c>
      <c r="C20" s="233" t="s">
        <v>250</v>
      </c>
      <c r="D20" s="261" t="s">
        <v>288</v>
      </c>
      <c r="E20" s="234" t="s">
        <v>461</v>
      </c>
      <c r="F20" s="235">
        <v>2024130010107</v>
      </c>
      <c r="G20" s="234" t="s">
        <v>462</v>
      </c>
      <c r="H20" s="265" t="s">
        <v>463</v>
      </c>
      <c r="I20" s="739"/>
      <c r="J20" s="803"/>
      <c r="K20" s="778"/>
      <c r="L20" s="266"/>
      <c r="M20" s="780"/>
      <c r="N20" s="798"/>
      <c r="O20" s="762"/>
      <c r="P20" s="798"/>
      <c r="Q20" s="798"/>
      <c r="R20" s="798"/>
      <c r="S20" s="798"/>
      <c r="T20" s="798"/>
      <c r="U20" s="798"/>
      <c r="V20" s="802"/>
      <c r="W20" s="798"/>
      <c r="X20" s="798"/>
      <c r="Y20" s="744"/>
      <c r="Z20" s="760"/>
      <c r="AA20" s="760"/>
      <c r="AB20" s="753"/>
      <c r="AC20" s="756"/>
      <c r="AD20" s="739"/>
      <c r="AE20" s="739"/>
      <c r="AF20" s="739"/>
      <c r="AG20" s="739"/>
      <c r="AH20" s="212" t="s">
        <v>628</v>
      </c>
      <c r="AI20" s="277" t="s">
        <v>651</v>
      </c>
      <c r="AJ20" s="281" t="s">
        <v>662</v>
      </c>
      <c r="AK20" s="269" t="s">
        <v>634</v>
      </c>
      <c r="AL20" s="286" t="s">
        <v>676</v>
      </c>
      <c r="AM20" s="269"/>
      <c r="AN20" s="279">
        <v>524539557</v>
      </c>
      <c r="AO20" s="282">
        <v>524539557</v>
      </c>
      <c r="AP20" s="279">
        <v>524539557</v>
      </c>
      <c r="AQ20" s="287"/>
      <c r="AR20" s="279"/>
      <c r="AS20" s="272" t="s">
        <v>676</v>
      </c>
      <c r="AT20" s="739"/>
      <c r="AU20" s="271">
        <v>131400000</v>
      </c>
      <c r="AV20" s="210"/>
      <c r="AW20" s="271">
        <v>87600000</v>
      </c>
      <c r="AX20" s="210"/>
      <c r="AY20" s="279">
        <v>262800000</v>
      </c>
      <c r="AZ20" s="284">
        <v>262800000</v>
      </c>
      <c r="BA20" s="193">
        <v>219000000</v>
      </c>
      <c r="BB20" s="191"/>
      <c r="BC20" s="170"/>
      <c r="BD20" s="247"/>
      <c r="BE20" s="247"/>
      <c r="BF20" s="248"/>
      <c r="BG20" s="248"/>
      <c r="BH20" s="248"/>
      <c r="BI20" s="248"/>
      <c r="BJ20" s="248"/>
      <c r="BK20" s="736"/>
      <c r="BL20" s="248"/>
      <c r="BM20" s="231"/>
      <c r="BN20" s="231"/>
      <c r="BO20" s="231"/>
      <c r="BP20" s="231"/>
    </row>
    <row r="21" spans="1:68" ht="45" customHeight="1">
      <c r="A21" s="232" t="s">
        <v>238</v>
      </c>
      <c r="B21" s="232" t="s">
        <v>239</v>
      </c>
      <c r="C21" s="233" t="s">
        <v>250</v>
      </c>
      <c r="D21" s="261" t="s">
        <v>288</v>
      </c>
      <c r="E21" s="234" t="s">
        <v>461</v>
      </c>
      <c r="F21" s="235">
        <v>2024130010107</v>
      </c>
      <c r="G21" s="234" t="s">
        <v>462</v>
      </c>
      <c r="H21" s="265" t="s">
        <v>463</v>
      </c>
      <c r="I21" s="739"/>
      <c r="J21" s="803"/>
      <c r="K21" s="777" t="s">
        <v>471</v>
      </c>
      <c r="L21" s="266"/>
      <c r="M21" s="780"/>
      <c r="N21" s="790">
        <v>12</v>
      </c>
      <c r="O21" s="762"/>
      <c r="P21" s="790">
        <v>9</v>
      </c>
      <c r="Q21" s="797"/>
      <c r="R21" s="797"/>
      <c r="S21" s="797"/>
      <c r="T21" s="797"/>
      <c r="U21" s="790">
        <v>3</v>
      </c>
      <c r="V21" s="799">
        <v>10</v>
      </c>
      <c r="W21" s="790"/>
      <c r="X21" s="790">
        <v>9</v>
      </c>
      <c r="Y21" s="742">
        <f>+X21/N21</f>
        <v>0.75</v>
      </c>
      <c r="Z21" s="758">
        <v>45673</v>
      </c>
      <c r="AA21" s="758">
        <v>46022</v>
      </c>
      <c r="AB21" s="751">
        <f>_xlfn.DAYS(AA21,Z21)</f>
        <v>349</v>
      </c>
      <c r="AC21" s="756"/>
      <c r="AD21" s="739"/>
      <c r="AE21" s="739"/>
      <c r="AF21" s="739"/>
      <c r="AG21" s="739"/>
      <c r="AH21" s="212" t="s">
        <v>628</v>
      </c>
      <c r="AI21" s="288" t="s">
        <v>652</v>
      </c>
      <c r="AJ21" s="281" t="s">
        <v>663</v>
      </c>
      <c r="AK21" s="269" t="s">
        <v>634</v>
      </c>
      <c r="AL21" s="270" t="s">
        <v>694</v>
      </c>
      <c r="AM21" s="269"/>
      <c r="AN21" s="271">
        <v>700000000</v>
      </c>
      <c r="AO21" s="282">
        <v>700000000</v>
      </c>
      <c r="AP21" s="271">
        <v>700000000</v>
      </c>
      <c r="AQ21" s="289"/>
      <c r="AR21" s="271"/>
      <c r="AS21" s="272" t="s">
        <v>676</v>
      </c>
      <c r="AT21" s="739"/>
      <c r="AU21" s="210"/>
      <c r="AV21" s="210"/>
      <c r="AW21" s="210"/>
      <c r="AX21" s="210"/>
      <c r="AY21" s="271"/>
      <c r="AZ21" s="271"/>
      <c r="BA21" s="194"/>
      <c r="BB21" s="192"/>
      <c r="BC21" s="171"/>
      <c r="BD21" s="247"/>
      <c r="BE21" s="247"/>
      <c r="BF21" s="248"/>
      <c r="BG21" s="248"/>
      <c r="BH21" s="248"/>
      <c r="BI21" s="248"/>
      <c r="BJ21" s="248"/>
      <c r="BK21" s="736"/>
      <c r="BL21" s="248"/>
      <c r="BM21" s="231"/>
      <c r="BN21" s="231"/>
      <c r="BO21" s="231"/>
      <c r="BP21" s="231"/>
    </row>
    <row r="22" spans="1:68" ht="45" customHeight="1">
      <c r="A22" s="232" t="s">
        <v>238</v>
      </c>
      <c r="B22" s="232" t="s">
        <v>239</v>
      </c>
      <c r="C22" s="233" t="s">
        <v>250</v>
      </c>
      <c r="D22" s="261" t="s">
        <v>288</v>
      </c>
      <c r="E22" s="234" t="s">
        <v>461</v>
      </c>
      <c r="F22" s="235">
        <v>2024130010107</v>
      </c>
      <c r="G22" s="234" t="s">
        <v>462</v>
      </c>
      <c r="H22" s="265" t="s">
        <v>463</v>
      </c>
      <c r="I22" s="739"/>
      <c r="J22" s="803"/>
      <c r="K22" s="845"/>
      <c r="L22" s="266"/>
      <c r="M22" s="780"/>
      <c r="N22" s="791"/>
      <c r="O22" s="762"/>
      <c r="P22" s="791"/>
      <c r="Q22" s="804"/>
      <c r="R22" s="804"/>
      <c r="S22" s="804"/>
      <c r="T22" s="804"/>
      <c r="U22" s="791"/>
      <c r="V22" s="828"/>
      <c r="W22" s="791"/>
      <c r="X22" s="791"/>
      <c r="Y22" s="743"/>
      <c r="Z22" s="759"/>
      <c r="AA22" s="759"/>
      <c r="AB22" s="752"/>
      <c r="AC22" s="756"/>
      <c r="AD22" s="739"/>
      <c r="AE22" s="739"/>
      <c r="AF22" s="739"/>
      <c r="AG22" s="739"/>
      <c r="AH22" s="212" t="s">
        <v>628</v>
      </c>
      <c r="AI22" s="288" t="s">
        <v>653</v>
      </c>
      <c r="AJ22" s="281" t="s">
        <v>664</v>
      </c>
      <c r="AK22" s="269" t="s">
        <v>634</v>
      </c>
      <c r="AL22" s="270" t="s">
        <v>699</v>
      </c>
      <c r="AM22" s="269"/>
      <c r="AN22" s="281"/>
      <c r="AO22" s="281"/>
      <c r="AP22" s="271">
        <v>300000000</v>
      </c>
      <c r="AQ22" s="289"/>
      <c r="AR22" s="271"/>
      <c r="AS22" s="272" t="s">
        <v>676</v>
      </c>
      <c r="AT22" s="739"/>
      <c r="AU22" s="210"/>
      <c r="AV22" s="210"/>
      <c r="AW22" s="210"/>
      <c r="AX22" s="210"/>
      <c r="AY22" s="271"/>
      <c r="AZ22" s="271"/>
      <c r="BA22" s="281"/>
      <c r="BB22" s="290"/>
      <c r="BC22" s="281"/>
      <c r="BD22" s="247"/>
      <c r="BE22" s="247"/>
      <c r="BF22" s="248"/>
      <c r="BG22" s="248"/>
      <c r="BH22" s="248"/>
      <c r="BI22" s="248"/>
      <c r="BJ22" s="248"/>
      <c r="BK22" s="730"/>
      <c r="BL22" s="248"/>
      <c r="BM22" s="231"/>
      <c r="BN22" s="231"/>
      <c r="BO22" s="231"/>
      <c r="BP22" s="231"/>
    </row>
    <row r="23" spans="1:68" ht="45" customHeight="1">
      <c r="A23" s="232" t="s">
        <v>238</v>
      </c>
      <c r="B23" s="232" t="s">
        <v>239</v>
      </c>
      <c r="C23" s="233" t="s">
        <v>250</v>
      </c>
      <c r="D23" s="261" t="s">
        <v>288</v>
      </c>
      <c r="E23" s="234" t="s">
        <v>461</v>
      </c>
      <c r="F23" s="235">
        <v>2024130010107</v>
      </c>
      <c r="G23" s="234" t="s">
        <v>462</v>
      </c>
      <c r="H23" s="265" t="s">
        <v>463</v>
      </c>
      <c r="I23" s="739"/>
      <c r="J23" s="803"/>
      <c r="K23" s="845"/>
      <c r="L23" s="266"/>
      <c r="M23" s="780"/>
      <c r="N23" s="791"/>
      <c r="O23" s="762"/>
      <c r="P23" s="791"/>
      <c r="Q23" s="804"/>
      <c r="R23" s="804"/>
      <c r="S23" s="804"/>
      <c r="T23" s="804"/>
      <c r="U23" s="791"/>
      <c r="V23" s="828"/>
      <c r="W23" s="791"/>
      <c r="X23" s="791"/>
      <c r="Y23" s="743"/>
      <c r="Z23" s="759"/>
      <c r="AA23" s="759"/>
      <c r="AB23" s="752"/>
      <c r="AC23" s="756"/>
      <c r="AD23" s="739"/>
      <c r="AE23" s="739"/>
      <c r="AF23" s="739"/>
      <c r="AG23" s="739"/>
      <c r="AH23" s="212" t="s">
        <v>628</v>
      </c>
      <c r="AI23" s="288" t="s">
        <v>654</v>
      </c>
      <c r="AJ23" s="281" t="s">
        <v>665</v>
      </c>
      <c r="AK23" s="269" t="s">
        <v>634</v>
      </c>
      <c r="AL23" s="270" t="s">
        <v>691</v>
      </c>
      <c r="AM23" s="269"/>
      <c r="AN23" s="281"/>
      <c r="AO23" s="281"/>
      <c r="AP23" s="271"/>
      <c r="AQ23" s="289"/>
      <c r="AR23" s="271"/>
      <c r="AS23" s="272" t="s">
        <v>676</v>
      </c>
      <c r="AT23" s="739"/>
      <c r="AU23" s="210"/>
      <c r="AV23" s="210"/>
      <c r="AW23" s="210"/>
      <c r="AX23" s="210"/>
      <c r="AY23" s="271"/>
      <c r="AZ23" s="271"/>
      <c r="BA23" s="281"/>
      <c r="BB23" s="290"/>
      <c r="BC23" s="281"/>
      <c r="BD23" s="247"/>
      <c r="BE23" s="247"/>
      <c r="BF23" s="248"/>
      <c r="BG23" s="248"/>
      <c r="BH23" s="248"/>
      <c r="BI23" s="248"/>
      <c r="BJ23" s="248"/>
      <c r="BK23" s="729" t="s">
        <v>768</v>
      </c>
      <c r="BL23" s="248"/>
      <c r="BM23" s="231"/>
      <c r="BN23" s="231"/>
      <c r="BO23" s="231"/>
      <c r="BP23" s="231"/>
    </row>
    <row r="24" spans="1:68" ht="45" customHeight="1">
      <c r="A24" s="232" t="s">
        <v>238</v>
      </c>
      <c r="B24" s="232" t="s">
        <v>239</v>
      </c>
      <c r="C24" s="233" t="s">
        <v>250</v>
      </c>
      <c r="D24" s="261" t="s">
        <v>288</v>
      </c>
      <c r="E24" s="234" t="s">
        <v>461</v>
      </c>
      <c r="F24" s="235">
        <v>2024130010107</v>
      </c>
      <c r="G24" s="234" t="s">
        <v>462</v>
      </c>
      <c r="H24" s="265" t="s">
        <v>463</v>
      </c>
      <c r="I24" s="739"/>
      <c r="J24" s="803"/>
      <c r="K24" s="845"/>
      <c r="L24" s="266"/>
      <c r="M24" s="780"/>
      <c r="N24" s="791"/>
      <c r="O24" s="762"/>
      <c r="P24" s="791"/>
      <c r="Q24" s="804"/>
      <c r="R24" s="804"/>
      <c r="S24" s="798"/>
      <c r="T24" s="804"/>
      <c r="U24" s="791"/>
      <c r="V24" s="828"/>
      <c r="W24" s="791"/>
      <c r="X24" s="791"/>
      <c r="Y24" s="743"/>
      <c r="Z24" s="759"/>
      <c r="AA24" s="759"/>
      <c r="AB24" s="752"/>
      <c r="AC24" s="756"/>
      <c r="AD24" s="739"/>
      <c r="AE24" s="739"/>
      <c r="AF24" s="739"/>
      <c r="AG24" s="739"/>
      <c r="AH24" s="212" t="s">
        <v>628</v>
      </c>
      <c r="AI24" s="288" t="s">
        <v>655</v>
      </c>
      <c r="AJ24" s="281" t="s">
        <v>666</v>
      </c>
      <c r="AK24" s="269" t="s">
        <v>634</v>
      </c>
      <c r="AL24" s="270" t="s">
        <v>700</v>
      </c>
      <c r="AM24" s="269"/>
      <c r="AN24" s="281"/>
      <c r="AO24" s="281"/>
      <c r="AP24" s="271">
        <v>2285918.73</v>
      </c>
      <c r="AQ24" s="289"/>
      <c r="AR24" s="271"/>
      <c r="AS24" s="272" t="s">
        <v>676</v>
      </c>
      <c r="AT24" s="739"/>
      <c r="AU24" s="210"/>
      <c r="AV24" s="210"/>
      <c r="AW24" s="210"/>
      <c r="AX24" s="210"/>
      <c r="AY24" s="271"/>
      <c r="AZ24" s="271"/>
      <c r="BA24" s="281"/>
      <c r="BB24" s="290"/>
      <c r="BC24" s="281"/>
      <c r="BD24" s="247"/>
      <c r="BE24" s="247"/>
      <c r="BF24" s="248"/>
      <c r="BG24" s="248"/>
      <c r="BH24" s="248"/>
      <c r="BI24" s="248"/>
      <c r="BJ24" s="248"/>
      <c r="BK24" s="736"/>
      <c r="BL24" s="248"/>
      <c r="BM24" s="231"/>
      <c r="BN24" s="231"/>
      <c r="BO24" s="231"/>
      <c r="BP24" s="231"/>
    </row>
    <row r="25" spans="1:68" ht="45" customHeight="1">
      <c r="A25" s="232" t="s">
        <v>238</v>
      </c>
      <c r="B25" s="232" t="s">
        <v>239</v>
      </c>
      <c r="C25" s="233" t="s">
        <v>250</v>
      </c>
      <c r="D25" s="261" t="s">
        <v>288</v>
      </c>
      <c r="E25" s="234" t="s">
        <v>461</v>
      </c>
      <c r="F25" s="235">
        <v>2024130010107</v>
      </c>
      <c r="G25" s="234" t="s">
        <v>462</v>
      </c>
      <c r="H25" s="265" t="s">
        <v>463</v>
      </c>
      <c r="I25" s="739"/>
      <c r="J25" s="803"/>
      <c r="K25" s="845"/>
      <c r="L25" s="266"/>
      <c r="M25" s="780"/>
      <c r="N25" s="791"/>
      <c r="O25" s="762"/>
      <c r="P25" s="791"/>
      <c r="Q25" s="798"/>
      <c r="R25" s="798"/>
      <c r="S25" s="291"/>
      <c r="T25" s="798"/>
      <c r="U25" s="791"/>
      <c r="V25" s="828"/>
      <c r="W25" s="791"/>
      <c r="X25" s="791"/>
      <c r="Y25" s="743"/>
      <c r="Z25" s="759"/>
      <c r="AA25" s="759"/>
      <c r="AB25" s="752"/>
      <c r="AC25" s="756"/>
      <c r="AD25" s="739"/>
      <c r="AE25" s="739"/>
      <c r="AF25" s="739"/>
      <c r="AG25" s="739"/>
      <c r="AH25" s="212" t="s">
        <v>628</v>
      </c>
      <c r="AI25" s="288" t="s">
        <v>656</v>
      </c>
      <c r="AJ25" s="281" t="s">
        <v>667</v>
      </c>
      <c r="AK25" s="269" t="s">
        <v>634</v>
      </c>
      <c r="AL25" s="272" t="s">
        <v>676</v>
      </c>
      <c r="AM25" s="269"/>
      <c r="AN25" s="281"/>
      <c r="AO25" s="281"/>
      <c r="AP25" s="281"/>
      <c r="AQ25" s="292"/>
      <c r="AR25" s="281"/>
      <c r="AS25" s="272" t="s">
        <v>676</v>
      </c>
      <c r="AT25" s="739"/>
      <c r="AU25" s="210"/>
      <c r="AV25" s="210"/>
      <c r="AW25" s="210"/>
      <c r="AX25" s="210"/>
      <c r="AY25" s="281"/>
      <c r="AZ25" s="281"/>
      <c r="BA25" s="281"/>
      <c r="BB25" s="290"/>
      <c r="BC25" s="281"/>
      <c r="BD25" s="247"/>
      <c r="BE25" s="247"/>
      <c r="BF25" s="248"/>
      <c r="BG25" s="248"/>
      <c r="BH25" s="248"/>
      <c r="BI25" s="248"/>
      <c r="BJ25" s="248"/>
      <c r="BK25" s="736"/>
      <c r="BL25" s="248"/>
      <c r="BM25" s="231"/>
      <c r="BN25" s="231"/>
      <c r="BO25" s="231"/>
      <c r="BP25" s="231"/>
    </row>
    <row r="26" spans="1:68" ht="45" customHeight="1">
      <c r="A26" s="232" t="s">
        <v>238</v>
      </c>
      <c r="B26" s="232" t="s">
        <v>239</v>
      </c>
      <c r="C26" s="233" t="s">
        <v>250</v>
      </c>
      <c r="D26" s="261" t="s">
        <v>288</v>
      </c>
      <c r="E26" s="234" t="s">
        <v>461</v>
      </c>
      <c r="F26" s="235">
        <v>2024130010107</v>
      </c>
      <c r="G26" s="234" t="s">
        <v>462</v>
      </c>
      <c r="H26" s="265" t="s">
        <v>463</v>
      </c>
      <c r="I26" s="210" t="s">
        <v>465</v>
      </c>
      <c r="J26" s="293">
        <v>0.15</v>
      </c>
      <c r="K26" s="294" t="s">
        <v>472</v>
      </c>
      <c r="L26" s="295"/>
      <c r="M26" s="296" t="s">
        <v>320</v>
      </c>
      <c r="N26" s="297">
        <v>1</v>
      </c>
      <c r="O26" s="762"/>
      <c r="P26" s="298">
        <v>0</v>
      </c>
      <c r="Q26" s="299"/>
      <c r="R26" s="240"/>
      <c r="S26" s="300"/>
      <c r="T26" s="300"/>
      <c r="U26" s="298">
        <v>0</v>
      </c>
      <c r="V26" s="301">
        <v>0.5</v>
      </c>
      <c r="W26" s="298"/>
      <c r="X26" s="298">
        <f>SUM(P26:W26)</f>
        <v>0.5</v>
      </c>
      <c r="Y26" s="302">
        <f>+X26/N26</f>
        <v>0.5</v>
      </c>
      <c r="Z26" s="241">
        <v>45673</v>
      </c>
      <c r="AA26" s="242">
        <v>46022</v>
      </c>
      <c r="AB26" s="209">
        <f t="shared" ref="AB26" si="3">_xlfn.DAYS(AA26,Z26)</f>
        <v>349</v>
      </c>
      <c r="AC26" s="756"/>
      <c r="AD26" s="739"/>
      <c r="AE26" s="739"/>
      <c r="AF26" s="740"/>
      <c r="AG26" s="740"/>
      <c r="AH26" s="212" t="s">
        <v>628</v>
      </c>
      <c r="AI26" s="288" t="s">
        <v>657</v>
      </c>
      <c r="AJ26" s="281" t="s">
        <v>667</v>
      </c>
      <c r="AK26" s="269" t="s">
        <v>634</v>
      </c>
      <c r="AL26" s="272" t="s">
        <v>676</v>
      </c>
      <c r="AM26" s="269"/>
      <c r="AN26" s="281"/>
      <c r="AO26" s="281"/>
      <c r="AP26" s="281"/>
      <c r="AQ26" s="813"/>
      <c r="AR26" s="281"/>
      <c r="AS26" s="272" t="s">
        <v>676</v>
      </c>
      <c r="AT26" s="739"/>
      <c r="AU26" s="210"/>
      <c r="AV26" s="210"/>
      <c r="AW26" s="210"/>
      <c r="AX26" s="210"/>
      <c r="AY26" s="281"/>
      <c r="AZ26" s="281"/>
      <c r="BA26" s="281"/>
      <c r="BB26" s="290"/>
      <c r="BC26" s="281"/>
      <c r="BD26" s="247"/>
      <c r="BE26" s="247"/>
      <c r="BF26" s="248"/>
      <c r="BG26" s="248"/>
      <c r="BH26" s="248"/>
      <c r="BI26" s="248"/>
      <c r="BJ26" s="248"/>
      <c r="BK26" s="736"/>
      <c r="BL26" s="248"/>
      <c r="BM26" s="231"/>
      <c r="BN26" s="231"/>
      <c r="BO26" s="231"/>
      <c r="BP26" s="231"/>
    </row>
    <row r="27" spans="1:68" ht="45" customHeight="1">
      <c r="A27" s="232" t="s">
        <v>238</v>
      </c>
      <c r="B27" s="232" t="s">
        <v>239</v>
      </c>
      <c r="C27" s="233" t="s">
        <v>250</v>
      </c>
      <c r="D27" s="232" t="s">
        <v>293</v>
      </c>
      <c r="E27" s="234" t="s">
        <v>461</v>
      </c>
      <c r="F27" s="235">
        <v>2024130010107</v>
      </c>
      <c r="G27" s="234" t="s">
        <v>462</v>
      </c>
      <c r="H27" s="265" t="s">
        <v>466</v>
      </c>
      <c r="I27" s="754" t="s">
        <v>467</v>
      </c>
      <c r="J27" s="747">
        <v>0.1</v>
      </c>
      <c r="K27" s="294" t="s">
        <v>473</v>
      </c>
      <c r="L27" s="295"/>
      <c r="M27" s="779" t="s">
        <v>322</v>
      </c>
      <c r="N27" s="303">
        <v>0.3</v>
      </c>
      <c r="O27" s="762"/>
      <c r="P27" s="304">
        <v>0.1</v>
      </c>
      <c r="Q27" s="240"/>
      <c r="R27" s="240"/>
      <c r="S27" s="300"/>
      <c r="T27" s="300"/>
      <c r="U27" s="240">
        <v>0.1</v>
      </c>
      <c r="V27" s="239">
        <v>0</v>
      </c>
      <c r="W27" s="240"/>
      <c r="X27" s="298">
        <f>SUM(P27:W27)</f>
        <v>0.2</v>
      </c>
      <c r="Y27" s="302">
        <f>+X27/N27</f>
        <v>0.66666666666666674</v>
      </c>
      <c r="Z27" s="241">
        <v>45673</v>
      </c>
      <c r="AA27" s="242">
        <v>46022</v>
      </c>
      <c r="AB27" s="209">
        <f>_xlfn.DAYS(AA27,Z27)</f>
        <v>349</v>
      </c>
      <c r="AC27" s="756"/>
      <c r="AD27" s="739"/>
      <c r="AE27" s="739"/>
      <c r="AF27" s="754" t="s">
        <v>520</v>
      </c>
      <c r="AG27" s="754" t="s">
        <v>521</v>
      </c>
      <c r="AH27" s="212" t="s">
        <v>628</v>
      </c>
      <c r="AI27" s="288" t="s">
        <v>658</v>
      </c>
      <c r="AJ27" s="281" t="s">
        <v>668</v>
      </c>
      <c r="AK27" s="269" t="s">
        <v>634</v>
      </c>
      <c r="AL27" s="272" t="s">
        <v>676</v>
      </c>
      <c r="AM27" s="269"/>
      <c r="AN27" s="281"/>
      <c r="AO27" s="281"/>
      <c r="AP27" s="281"/>
      <c r="AQ27" s="814"/>
      <c r="AR27" s="281"/>
      <c r="AS27" s="272" t="s">
        <v>676</v>
      </c>
      <c r="AT27" s="739"/>
      <c r="AU27" s="210"/>
      <c r="AV27" s="210"/>
      <c r="AW27" s="210"/>
      <c r="AX27" s="210"/>
      <c r="AY27" s="281"/>
      <c r="AZ27" s="281"/>
      <c r="BA27" s="281"/>
      <c r="BB27" s="290"/>
      <c r="BC27" s="281"/>
      <c r="BD27" s="247"/>
      <c r="BE27" s="247"/>
      <c r="BF27" s="248"/>
      <c r="BG27" s="248"/>
      <c r="BH27" s="248"/>
      <c r="BI27" s="248"/>
      <c r="BJ27" s="248"/>
      <c r="BK27" s="736"/>
      <c r="BL27" s="248"/>
      <c r="BM27" s="231"/>
      <c r="BN27" s="231"/>
      <c r="BO27" s="231"/>
      <c r="BP27" s="231"/>
    </row>
    <row r="28" spans="1:68" ht="45" customHeight="1">
      <c r="A28" s="232" t="s">
        <v>238</v>
      </c>
      <c r="B28" s="232" t="s">
        <v>239</v>
      </c>
      <c r="C28" s="233" t="s">
        <v>250</v>
      </c>
      <c r="D28" s="232" t="s">
        <v>293</v>
      </c>
      <c r="E28" s="234" t="s">
        <v>461</v>
      </c>
      <c r="F28" s="235">
        <v>2024130010107</v>
      </c>
      <c r="G28" s="234" t="s">
        <v>462</v>
      </c>
      <c r="H28" s="265" t="s">
        <v>466</v>
      </c>
      <c r="I28" s="739"/>
      <c r="J28" s="803"/>
      <c r="K28" s="777" t="s">
        <v>522</v>
      </c>
      <c r="L28" s="266"/>
      <c r="M28" s="780"/>
      <c r="N28" s="790">
        <v>12</v>
      </c>
      <c r="O28" s="762"/>
      <c r="P28" s="790">
        <v>4</v>
      </c>
      <c r="Q28" s="240"/>
      <c r="R28" s="240"/>
      <c r="S28" s="300"/>
      <c r="T28" s="300"/>
      <c r="U28" s="790">
        <v>4</v>
      </c>
      <c r="V28" s="799">
        <v>1</v>
      </c>
      <c r="W28" s="790"/>
      <c r="X28" s="790">
        <f>SUM(P28:W29)</f>
        <v>9</v>
      </c>
      <c r="Y28" s="745">
        <f>+X28/N28</f>
        <v>0.75</v>
      </c>
      <c r="Z28" s="758">
        <v>45673</v>
      </c>
      <c r="AA28" s="758">
        <v>46022</v>
      </c>
      <c r="AB28" s="751">
        <f>_xlfn.DAYS(AA28,Z28)</f>
        <v>349</v>
      </c>
      <c r="AC28" s="756"/>
      <c r="AD28" s="739"/>
      <c r="AE28" s="739"/>
      <c r="AF28" s="739"/>
      <c r="AG28" s="739"/>
      <c r="AH28" s="212" t="s">
        <v>628</v>
      </c>
      <c r="AI28" s="288" t="s">
        <v>659</v>
      </c>
      <c r="AJ28" s="281" t="s">
        <v>669</v>
      </c>
      <c r="AK28" s="269" t="s">
        <v>634</v>
      </c>
      <c r="AL28" s="272" t="s">
        <v>676</v>
      </c>
      <c r="AM28" s="269"/>
      <c r="AN28" s="281"/>
      <c r="AO28" s="281"/>
      <c r="AP28" s="281"/>
      <c r="AQ28" s="852">
        <v>524539557</v>
      </c>
      <c r="AR28" s="281"/>
      <c r="AS28" s="272" t="s">
        <v>676</v>
      </c>
      <c r="AT28" s="739"/>
      <c r="AU28" s="210"/>
      <c r="AV28" s="210"/>
      <c r="AW28" s="210"/>
      <c r="AX28" s="210"/>
      <c r="AY28" s="281"/>
      <c r="AZ28" s="281"/>
      <c r="BA28" s="281"/>
      <c r="BB28" s="290"/>
      <c r="BC28" s="283">
        <v>350400000</v>
      </c>
      <c r="BD28" s="254">
        <f>+BC28/AQ28</f>
        <v>0.66801444299843338</v>
      </c>
      <c r="BE28" s="283">
        <v>350400000</v>
      </c>
      <c r="BF28" s="254">
        <f>+BE28/AQ28</f>
        <v>0.66801444299843338</v>
      </c>
      <c r="BG28" s="248"/>
      <c r="BH28" s="248"/>
      <c r="BI28" s="248"/>
      <c r="BJ28" s="248"/>
      <c r="BK28" s="736"/>
      <c r="BL28" s="248"/>
      <c r="BM28" s="231"/>
      <c r="BN28" s="231"/>
      <c r="BO28" s="231"/>
      <c r="BP28" s="231"/>
    </row>
    <row r="29" spans="1:68" ht="45" customHeight="1">
      <c r="A29" s="232" t="s">
        <v>238</v>
      </c>
      <c r="B29" s="232" t="s">
        <v>239</v>
      </c>
      <c r="C29" s="233" t="s">
        <v>250</v>
      </c>
      <c r="D29" s="232" t="s">
        <v>293</v>
      </c>
      <c r="E29" s="234" t="s">
        <v>461</v>
      </c>
      <c r="F29" s="235">
        <v>2024130010107</v>
      </c>
      <c r="G29" s="234" t="s">
        <v>462</v>
      </c>
      <c r="H29" s="265" t="s">
        <v>466</v>
      </c>
      <c r="I29" s="739"/>
      <c r="J29" s="803"/>
      <c r="K29" s="778"/>
      <c r="L29" s="266"/>
      <c r="M29" s="780"/>
      <c r="N29" s="792"/>
      <c r="O29" s="762"/>
      <c r="P29" s="792"/>
      <c r="Q29" s="240"/>
      <c r="R29" s="240"/>
      <c r="S29" s="300"/>
      <c r="T29" s="300"/>
      <c r="U29" s="792"/>
      <c r="V29" s="800"/>
      <c r="W29" s="792"/>
      <c r="X29" s="792"/>
      <c r="Y29" s="746"/>
      <c r="Z29" s="760"/>
      <c r="AA29" s="760"/>
      <c r="AB29" s="753"/>
      <c r="AC29" s="756"/>
      <c r="AD29" s="739"/>
      <c r="AE29" s="739"/>
      <c r="AF29" s="739"/>
      <c r="AG29" s="739"/>
      <c r="AH29" s="212"/>
      <c r="AI29" s="288" t="s">
        <v>660</v>
      </c>
      <c r="AJ29" s="281" t="s">
        <v>670</v>
      </c>
      <c r="AK29" s="269" t="s">
        <v>634</v>
      </c>
      <c r="AL29" s="272" t="s">
        <v>676</v>
      </c>
      <c r="AM29" s="269"/>
      <c r="AN29" s="281"/>
      <c r="AO29" s="281"/>
      <c r="AP29" s="281"/>
      <c r="AQ29" s="853"/>
      <c r="AR29" s="281"/>
      <c r="AS29" s="272" t="s">
        <v>676</v>
      </c>
      <c r="AT29" s="739"/>
      <c r="AU29" s="210"/>
      <c r="AV29" s="210"/>
      <c r="AW29" s="210"/>
      <c r="AX29" s="210"/>
      <c r="AY29" s="281"/>
      <c r="AZ29" s="281"/>
      <c r="BA29" s="281"/>
      <c r="BB29" s="290"/>
      <c r="BC29" s="281"/>
      <c r="BD29" s="247"/>
      <c r="BE29" s="247"/>
      <c r="BF29" s="248"/>
      <c r="BG29" s="248"/>
      <c r="BH29" s="248"/>
      <c r="BI29" s="248"/>
      <c r="BJ29" s="248"/>
      <c r="BK29" s="736"/>
      <c r="BL29" s="248"/>
      <c r="BM29" s="231"/>
      <c r="BN29" s="231"/>
      <c r="BO29" s="231"/>
      <c r="BP29" s="231"/>
    </row>
    <row r="30" spans="1:68" ht="45" customHeight="1">
      <c r="A30" s="232" t="s">
        <v>238</v>
      </c>
      <c r="B30" s="232" t="s">
        <v>239</v>
      </c>
      <c r="C30" s="233" t="s">
        <v>250</v>
      </c>
      <c r="D30" s="232" t="s">
        <v>293</v>
      </c>
      <c r="E30" s="234" t="s">
        <v>461</v>
      </c>
      <c r="F30" s="235">
        <v>2024130010107</v>
      </c>
      <c r="G30" s="234" t="s">
        <v>462</v>
      </c>
      <c r="H30" s="265" t="s">
        <v>466</v>
      </c>
      <c r="I30" s="739"/>
      <c r="J30" s="748"/>
      <c r="K30" s="294" t="s">
        <v>474</v>
      </c>
      <c r="L30" s="295"/>
      <c r="M30" s="781"/>
      <c r="N30" s="303">
        <v>12</v>
      </c>
      <c r="O30" s="762"/>
      <c r="P30" s="240">
        <v>9</v>
      </c>
      <c r="Q30" s="240"/>
      <c r="R30" s="240"/>
      <c r="S30" s="300"/>
      <c r="T30" s="300"/>
      <c r="U30" s="240">
        <v>3</v>
      </c>
      <c r="V30" s="239">
        <v>1</v>
      </c>
      <c r="W30" s="240"/>
      <c r="X30" s="240">
        <f>SUM(P30:W30)</f>
        <v>13</v>
      </c>
      <c r="Y30" s="172">
        <v>1</v>
      </c>
      <c r="Z30" s="241">
        <v>45673</v>
      </c>
      <c r="AA30" s="242">
        <v>46022</v>
      </c>
      <c r="AB30" s="209">
        <f t="shared" ref="AB30:AB36" si="4">_xlfn.DAYS(AA30,Z30)</f>
        <v>349</v>
      </c>
      <c r="AC30" s="756"/>
      <c r="AD30" s="739"/>
      <c r="AE30" s="739"/>
      <c r="AF30" s="739"/>
      <c r="AG30" s="739"/>
      <c r="AH30" s="212" t="s">
        <v>628</v>
      </c>
      <c r="AI30" s="288" t="s">
        <v>659</v>
      </c>
      <c r="AJ30" s="281" t="s">
        <v>663</v>
      </c>
      <c r="AK30" s="269" t="s">
        <v>634</v>
      </c>
      <c r="AL30" s="272" t="s">
        <v>676</v>
      </c>
      <c r="AM30" s="269"/>
      <c r="AN30" s="281"/>
      <c r="AO30" s="281"/>
      <c r="AP30" s="281"/>
      <c r="AQ30" s="854"/>
      <c r="AR30" s="281"/>
      <c r="AS30" s="272" t="s">
        <v>676</v>
      </c>
      <c r="AT30" s="739"/>
      <c r="AU30" s="210"/>
      <c r="AV30" s="210"/>
      <c r="AW30" s="210"/>
      <c r="AX30" s="210"/>
      <c r="AY30" s="281"/>
      <c r="AZ30" s="281"/>
      <c r="BA30" s="281"/>
      <c r="BB30" s="290"/>
      <c r="BC30" s="281"/>
      <c r="BD30" s="247"/>
      <c r="BE30" s="247"/>
      <c r="BF30" s="248"/>
      <c r="BG30" s="248"/>
      <c r="BH30" s="248"/>
      <c r="BI30" s="248"/>
      <c r="BJ30" s="248"/>
      <c r="BK30" s="730"/>
      <c r="BL30" s="248"/>
      <c r="BM30" s="231"/>
      <c r="BN30" s="231"/>
      <c r="BO30" s="231"/>
      <c r="BP30" s="231"/>
    </row>
    <row r="31" spans="1:68" ht="45" customHeight="1">
      <c r="A31" s="232" t="s">
        <v>238</v>
      </c>
      <c r="B31" s="232" t="s">
        <v>239</v>
      </c>
      <c r="C31" s="233" t="s">
        <v>250</v>
      </c>
      <c r="D31" s="232" t="s">
        <v>292</v>
      </c>
      <c r="E31" s="234" t="s">
        <v>461</v>
      </c>
      <c r="F31" s="235">
        <v>2024130010107</v>
      </c>
      <c r="G31" s="234" t="s">
        <v>462</v>
      </c>
      <c r="H31" s="265" t="s">
        <v>466</v>
      </c>
      <c r="I31" s="739"/>
      <c r="J31" s="747">
        <v>0.1</v>
      </c>
      <c r="K31" s="777" t="s">
        <v>475</v>
      </c>
      <c r="L31" s="266"/>
      <c r="M31" s="779" t="s">
        <v>322</v>
      </c>
      <c r="N31" s="790">
        <v>1</v>
      </c>
      <c r="O31" s="762"/>
      <c r="P31" s="790">
        <v>0</v>
      </c>
      <c r="Q31" s="240"/>
      <c r="R31" s="240"/>
      <c r="S31" s="300"/>
      <c r="T31" s="300"/>
      <c r="U31" s="790">
        <v>0.05</v>
      </c>
      <c r="V31" s="799">
        <v>0</v>
      </c>
      <c r="W31" s="790"/>
      <c r="X31" s="790">
        <f>SUM(P31:W32)</f>
        <v>0.05</v>
      </c>
      <c r="Y31" s="747">
        <f>+X31/N31</f>
        <v>0.05</v>
      </c>
      <c r="Z31" s="758">
        <v>45673</v>
      </c>
      <c r="AA31" s="758">
        <v>46022</v>
      </c>
      <c r="AB31" s="751">
        <f t="shared" si="4"/>
        <v>349</v>
      </c>
      <c r="AC31" s="756"/>
      <c r="AD31" s="739"/>
      <c r="AE31" s="739"/>
      <c r="AF31" s="739"/>
      <c r="AG31" s="739"/>
      <c r="AH31" s="212" t="s">
        <v>628</v>
      </c>
      <c r="AI31" s="288" t="s">
        <v>660</v>
      </c>
      <c r="AJ31" s="281" t="s">
        <v>670</v>
      </c>
      <c r="AK31" s="269" t="s">
        <v>634</v>
      </c>
      <c r="AL31" s="272" t="s">
        <v>676</v>
      </c>
      <c r="AM31" s="269"/>
      <c r="AN31" s="281"/>
      <c r="AO31" s="281"/>
      <c r="AP31" s="281"/>
      <c r="AQ31" s="850">
        <v>700000000</v>
      </c>
      <c r="AR31" s="281"/>
      <c r="AS31" s="272" t="s">
        <v>755</v>
      </c>
      <c r="AT31" s="739"/>
      <c r="AU31" s="210"/>
      <c r="AV31" s="210"/>
      <c r="AW31" s="210"/>
      <c r="AX31" s="210"/>
      <c r="AY31" s="281"/>
      <c r="AZ31" s="281"/>
      <c r="BA31" s="281"/>
      <c r="BB31" s="290"/>
      <c r="BC31" s="305">
        <v>0</v>
      </c>
      <c r="BD31" s="276">
        <v>0</v>
      </c>
      <c r="BE31" s="305">
        <v>0</v>
      </c>
      <c r="BF31" s="306">
        <v>0</v>
      </c>
      <c r="BG31" s="248"/>
      <c r="BH31" s="248"/>
      <c r="BI31" s="248"/>
      <c r="BJ31" s="248"/>
      <c r="BK31" s="729" t="s">
        <v>769</v>
      </c>
      <c r="BL31" s="248"/>
      <c r="BM31" s="231"/>
      <c r="BN31" s="231"/>
      <c r="BO31" s="231"/>
      <c r="BP31" s="231"/>
    </row>
    <row r="32" spans="1:68" ht="45" customHeight="1">
      <c r="A32" s="232" t="s">
        <v>238</v>
      </c>
      <c r="B32" s="232" t="s">
        <v>239</v>
      </c>
      <c r="C32" s="233" t="s">
        <v>250</v>
      </c>
      <c r="D32" s="232" t="s">
        <v>292</v>
      </c>
      <c r="E32" s="234" t="s">
        <v>461</v>
      </c>
      <c r="F32" s="235">
        <v>2024130010107</v>
      </c>
      <c r="G32" s="234" t="s">
        <v>462</v>
      </c>
      <c r="H32" s="265" t="s">
        <v>466</v>
      </c>
      <c r="I32" s="739"/>
      <c r="J32" s="803"/>
      <c r="K32" s="778"/>
      <c r="L32" s="266"/>
      <c r="M32" s="780"/>
      <c r="N32" s="792"/>
      <c r="O32" s="762"/>
      <c r="P32" s="792"/>
      <c r="Q32" s="240"/>
      <c r="R32" s="240"/>
      <c r="S32" s="300"/>
      <c r="T32" s="300"/>
      <c r="U32" s="792"/>
      <c r="V32" s="800"/>
      <c r="W32" s="792"/>
      <c r="X32" s="792"/>
      <c r="Y32" s="748"/>
      <c r="Z32" s="760"/>
      <c r="AA32" s="760"/>
      <c r="AB32" s="753"/>
      <c r="AC32" s="756"/>
      <c r="AD32" s="739"/>
      <c r="AE32" s="739"/>
      <c r="AF32" s="739"/>
      <c r="AG32" s="739"/>
      <c r="AH32" s="212"/>
      <c r="AI32" s="288" t="s">
        <v>660</v>
      </c>
      <c r="AJ32" s="281" t="s">
        <v>671</v>
      </c>
      <c r="AK32" s="269" t="s">
        <v>634</v>
      </c>
      <c r="AL32" s="272" t="s">
        <v>676</v>
      </c>
      <c r="AM32" s="269"/>
      <c r="AN32" s="281"/>
      <c r="AO32" s="281"/>
      <c r="AP32" s="281"/>
      <c r="AQ32" s="851"/>
      <c r="AR32" s="281"/>
      <c r="AS32" s="272" t="s">
        <v>755</v>
      </c>
      <c r="AT32" s="739"/>
      <c r="AU32" s="210"/>
      <c r="AV32" s="210"/>
      <c r="AW32" s="210"/>
      <c r="AX32" s="210"/>
      <c r="AY32" s="281"/>
      <c r="AZ32" s="281"/>
      <c r="BA32" s="281"/>
      <c r="BB32" s="290"/>
      <c r="BC32" s="281"/>
      <c r="BD32" s="247"/>
      <c r="BE32" s="247"/>
      <c r="BF32" s="248"/>
      <c r="BG32" s="248"/>
      <c r="BH32" s="248"/>
      <c r="BI32" s="248"/>
      <c r="BJ32" s="248"/>
      <c r="BK32" s="736"/>
      <c r="BL32" s="248"/>
      <c r="BM32" s="231"/>
      <c r="BN32" s="231"/>
      <c r="BO32" s="231"/>
      <c r="BP32" s="231"/>
    </row>
    <row r="33" spans="1:68" ht="45" customHeight="1">
      <c r="A33" s="232" t="s">
        <v>238</v>
      </c>
      <c r="B33" s="232" t="s">
        <v>239</v>
      </c>
      <c r="C33" s="233" t="s">
        <v>250</v>
      </c>
      <c r="D33" s="232" t="s">
        <v>292</v>
      </c>
      <c r="E33" s="234" t="s">
        <v>461</v>
      </c>
      <c r="F33" s="235">
        <v>2024130010107</v>
      </c>
      <c r="G33" s="234" t="s">
        <v>462</v>
      </c>
      <c r="H33" s="265" t="s">
        <v>466</v>
      </c>
      <c r="I33" s="739"/>
      <c r="J33" s="803"/>
      <c r="K33" s="294" t="s">
        <v>476</v>
      </c>
      <c r="L33" s="295"/>
      <c r="M33" s="780"/>
      <c r="N33" s="303">
        <v>0.3</v>
      </c>
      <c r="O33" s="762"/>
      <c r="P33" s="240">
        <v>0</v>
      </c>
      <c r="Q33" s="240"/>
      <c r="R33" s="240"/>
      <c r="S33" s="300"/>
      <c r="T33" s="300"/>
      <c r="U33" s="240">
        <v>0</v>
      </c>
      <c r="V33" s="239" t="s">
        <v>749</v>
      </c>
      <c r="W33" s="240"/>
      <c r="X33" s="240">
        <f>SUM(P33:W33)</f>
        <v>0</v>
      </c>
      <c r="Y33" s="307">
        <f>+X33/N33</f>
        <v>0</v>
      </c>
      <c r="Z33" s="241">
        <v>45673</v>
      </c>
      <c r="AA33" s="242">
        <v>46022</v>
      </c>
      <c r="AB33" s="209">
        <f t="shared" si="4"/>
        <v>349</v>
      </c>
      <c r="AC33" s="756"/>
      <c r="AD33" s="739"/>
      <c r="AE33" s="739"/>
      <c r="AF33" s="739"/>
      <c r="AG33" s="739"/>
      <c r="AH33" s="212" t="s">
        <v>628</v>
      </c>
      <c r="AI33" s="288" t="s">
        <v>659</v>
      </c>
      <c r="AJ33" s="281" t="s">
        <v>669</v>
      </c>
      <c r="AK33" s="269" t="s">
        <v>634</v>
      </c>
      <c r="AL33" s="272" t="s">
        <v>676</v>
      </c>
      <c r="AM33" s="269"/>
      <c r="AN33" s="281"/>
      <c r="AO33" s="281"/>
      <c r="AP33" s="281"/>
      <c r="AQ33" s="855"/>
      <c r="AR33" s="281"/>
      <c r="AS33" s="272" t="s">
        <v>676</v>
      </c>
      <c r="AT33" s="739"/>
      <c r="AU33" s="210"/>
      <c r="AV33" s="210"/>
      <c r="AW33" s="210"/>
      <c r="AX33" s="210"/>
      <c r="AY33" s="281"/>
      <c r="AZ33" s="281"/>
      <c r="BA33" s="281"/>
      <c r="BB33" s="290"/>
      <c r="BC33" s="281"/>
      <c r="BD33" s="247"/>
      <c r="BE33" s="247"/>
      <c r="BF33" s="248"/>
      <c r="BG33" s="248"/>
      <c r="BH33" s="248"/>
      <c r="BI33" s="248"/>
      <c r="BJ33" s="248"/>
      <c r="BK33" s="736"/>
      <c r="BL33" s="248"/>
      <c r="BM33" s="231"/>
      <c r="BN33" s="231"/>
      <c r="BO33" s="231"/>
      <c r="BP33" s="231"/>
    </row>
    <row r="34" spans="1:68" ht="45" customHeight="1">
      <c r="A34" s="232" t="s">
        <v>238</v>
      </c>
      <c r="B34" s="232" t="s">
        <v>239</v>
      </c>
      <c r="C34" s="233" t="s">
        <v>250</v>
      </c>
      <c r="D34" s="232" t="s">
        <v>292</v>
      </c>
      <c r="E34" s="234" t="s">
        <v>461</v>
      </c>
      <c r="F34" s="235">
        <v>2024130010107</v>
      </c>
      <c r="G34" s="234" t="s">
        <v>462</v>
      </c>
      <c r="H34" s="265" t="s">
        <v>466</v>
      </c>
      <c r="I34" s="739"/>
      <c r="J34" s="803"/>
      <c r="K34" s="777" t="s">
        <v>477</v>
      </c>
      <c r="L34" s="266"/>
      <c r="M34" s="780"/>
      <c r="N34" s="797">
        <v>5000</v>
      </c>
      <c r="O34" s="762"/>
      <c r="P34" s="797">
        <v>0</v>
      </c>
      <c r="Q34" s="240"/>
      <c r="R34" s="240"/>
      <c r="S34" s="300"/>
      <c r="T34" s="300"/>
      <c r="U34" s="797">
        <v>416</v>
      </c>
      <c r="V34" s="801">
        <f>2877+1621+6224+2812+2351+3575+2089+1165+5686+3637+3806+5904+4107+2296</f>
        <v>48150</v>
      </c>
      <c r="W34" s="797"/>
      <c r="X34" s="797">
        <f>SUM(P34:W35)</f>
        <v>48566</v>
      </c>
      <c r="Y34" s="745">
        <v>1</v>
      </c>
      <c r="Z34" s="758">
        <v>45673</v>
      </c>
      <c r="AA34" s="758">
        <v>46022</v>
      </c>
      <c r="AB34" s="751">
        <f t="shared" si="4"/>
        <v>349</v>
      </c>
      <c r="AC34" s="756"/>
      <c r="AD34" s="739"/>
      <c r="AE34" s="739"/>
      <c r="AF34" s="739"/>
      <c r="AG34" s="739"/>
      <c r="AH34" s="212" t="s">
        <v>628</v>
      </c>
      <c r="AI34" s="288" t="s">
        <v>659</v>
      </c>
      <c r="AJ34" s="281" t="s">
        <v>669</v>
      </c>
      <c r="AK34" s="269" t="s">
        <v>634</v>
      </c>
      <c r="AL34" s="272" t="s">
        <v>676</v>
      </c>
      <c r="AM34" s="269"/>
      <c r="AN34" s="281"/>
      <c r="AO34" s="281"/>
      <c r="AP34" s="281"/>
      <c r="AQ34" s="308">
        <v>563207742</v>
      </c>
      <c r="AR34" s="281"/>
      <c r="AS34" s="272" t="s">
        <v>754</v>
      </c>
      <c r="AT34" s="739"/>
      <c r="AU34" s="210"/>
      <c r="AV34" s="210"/>
      <c r="AW34" s="210"/>
      <c r="AX34" s="210"/>
      <c r="AY34" s="281"/>
      <c r="AZ34" s="281"/>
      <c r="BA34" s="281"/>
      <c r="BB34" s="290"/>
      <c r="BC34" s="283">
        <v>320900000</v>
      </c>
      <c r="BD34" s="254">
        <f>+BC34/AQ34</f>
        <v>0.56977199720383109</v>
      </c>
      <c r="BE34" s="283">
        <v>320900000</v>
      </c>
      <c r="BF34" s="254">
        <f>+BE34/AQ34</f>
        <v>0.56977199720383109</v>
      </c>
      <c r="BG34" s="247"/>
      <c r="BH34" s="247"/>
      <c r="BI34" s="247"/>
      <c r="BJ34" s="247"/>
      <c r="BK34" s="736"/>
      <c r="BL34" s="247"/>
    </row>
    <row r="35" spans="1:68" ht="45" customHeight="1">
      <c r="A35" s="232" t="s">
        <v>238</v>
      </c>
      <c r="B35" s="232" t="s">
        <v>239</v>
      </c>
      <c r="C35" s="233" t="s">
        <v>250</v>
      </c>
      <c r="D35" s="232" t="s">
        <v>292</v>
      </c>
      <c r="E35" s="234" t="s">
        <v>461</v>
      </c>
      <c r="F35" s="235">
        <v>2024130010107</v>
      </c>
      <c r="G35" s="234" t="s">
        <v>462</v>
      </c>
      <c r="H35" s="265" t="s">
        <v>466</v>
      </c>
      <c r="I35" s="739"/>
      <c r="J35" s="803"/>
      <c r="K35" s="778"/>
      <c r="L35" s="266"/>
      <c r="M35" s="780"/>
      <c r="N35" s="798"/>
      <c r="O35" s="762"/>
      <c r="P35" s="798"/>
      <c r="Q35" s="240"/>
      <c r="R35" s="240"/>
      <c r="S35" s="300"/>
      <c r="T35" s="300"/>
      <c r="U35" s="798"/>
      <c r="V35" s="802"/>
      <c r="W35" s="798"/>
      <c r="X35" s="798"/>
      <c r="Y35" s="746"/>
      <c r="Z35" s="760"/>
      <c r="AA35" s="760"/>
      <c r="AB35" s="753"/>
      <c r="AC35" s="756"/>
      <c r="AD35" s="739"/>
      <c r="AE35" s="739"/>
      <c r="AF35" s="739"/>
      <c r="AG35" s="739"/>
      <c r="AH35" s="212"/>
      <c r="AI35" s="288" t="s">
        <v>659</v>
      </c>
      <c r="AJ35" s="281" t="s">
        <v>672</v>
      </c>
      <c r="AK35" s="269" t="s">
        <v>634</v>
      </c>
      <c r="AL35" s="272" t="s">
        <v>676</v>
      </c>
      <c r="AM35" s="269"/>
      <c r="AN35" s="281"/>
      <c r="AO35" s="281"/>
      <c r="AP35" s="281"/>
      <c r="AQ35" s="283">
        <v>1394951671.6800001</v>
      </c>
      <c r="AR35" s="281"/>
      <c r="AS35" s="309" t="s">
        <v>692</v>
      </c>
      <c r="AT35" s="739"/>
      <c r="AU35" s="210"/>
      <c r="AV35" s="210"/>
      <c r="AW35" s="210"/>
      <c r="AX35" s="210"/>
      <c r="AY35" s="281"/>
      <c r="AZ35" s="281"/>
      <c r="BA35" s="281"/>
      <c r="BB35" s="290"/>
      <c r="BC35" s="283">
        <v>1394951671.6800001</v>
      </c>
      <c r="BD35" s="254">
        <f>+BC35/AQ35</f>
        <v>1</v>
      </c>
      <c r="BE35" s="283">
        <v>1394951671.6800001</v>
      </c>
      <c r="BF35" s="254">
        <f>+BE35/AQ35</f>
        <v>1</v>
      </c>
      <c r="BG35" s="247"/>
      <c r="BH35" s="247"/>
      <c r="BI35" s="247"/>
      <c r="BJ35" s="247"/>
      <c r="BK35" s="736"/>
      <c r="BL35" s="247"/>
    </row>
    <row r="36" spans="1:68" ht="45" customHeight="1">
      <c r="A36" s="232" t="s">
        <v>238</v>
      </c>
      <c r="B36" s="232" t="s">
        <v>239</v>
      </c>
      <c r="C36" s="233" t="s">
        <v>250</v>
      </c>
      <c r="D36" s="232" t="s">
        <v>292</v>
      </c>
      <c r="E36" s="234" t="s">
        <v>461</v>
      </c>
      <c r="F36" s="235">
        <v>2024130010107</v>
      </c>
      <c r="G36" s="234" t="s">
        <v>462</v>
      </c>
      <c r="H36" s="265" t="s">
        <v>466</v>
      </c>
      <c r="I36" s="740"/>
      <c r="J36" s="748"/>
      <c r="K36" s="294" t="s">
        <v>478</v>
      </c>
      <c r="L36" s="295"/>
      <c r="M36" s="781"/>
      <c r="N36" s="303">
        <v>200</v>
      </c>
      <c r="O36" s="762"/>
      <c r="P36" s="240">
        <v>1</v>
      </c>
      <c r="Q36" s="240"/>
      <c r="R36" s="240"/>
      <c r="S36" s="300"/>
      <c r="T36" s="300"/>
      <c r="U36" s="240">
        <v>186</v>
      </c>
      <c r="V36" s="239">
        <v>5</v>
      </c>
      <c r="W36" s="240"/>
      <c r="X36" s="240">
        <f>SUM(P36:W36)</f>
        <v>192</v>
      </c>
      <c r="Y36" s="173">
        <f>+X36/N36</f>
        <v>0.96</v>
      </c>
      <c r="Z36" s="241">
        <v>45673</v>
      </c>
      <c r="AA36" s="242">
        <v>46022</v>
      </c>
      <c r="AB36" s="209">
        <f t="shared" si="4"/>
        <v>349</v>
      </c>
      <c r="AC36" s="756"/>
      <c r="AD36" s="739"/>
      <c r="AE36" s="739"/>
      <c r="AF36" s="739"/>
      <c r="AG36" s="739"/>
      <c r="AH36" s="212" t="s">
        <v>628</v>
      </c>
      <c r="AI36" s="288" t="s">
        <v>659</v>
      </c>
      <c r="AJ36" s="281" t="s">
        <v>669</v>
      </c>
      <c r="AK36" s="269" t="s">
        <v>634</v>
      </c>
      <c r="AL36" s="272" t="s">
        <v>676</v>
      </c>
      <c r="AM36" s="269"/>
      <c r="AN36" s="281"/>
      <c r="AO36" s="281"/>
      <c r="AP36" s="281"/>
      <c r="AQ36" s="283">
        <v>198442215.05000001</v>
      </c>
      <c r="AR36" s="281"/>
      <c r="AS36" s="310" t="s">
        <v>691</v>
      </c>
      <c r="AT36" s="739"/>
      <c r="AU36" s="210"/>
      <c r="AV36" s="210"/>
      <c r="AW36" s="210"/>
      <c r="AX36" s="210"/>
      <c r="AY36" s="281"/>
      <c r="AZ36" s="281"/>
      <c r="BA36" s="281"/>
      <c r="BB36" s="290"/>
      <c r="BC36" s="305">
        <v>0</v>
      </c>
      <c r="BD36" s="276">
        <v>0</v>
      </c>
      <c r="BE36" s="305">
        <v>0</v>
      </c>
      <c r="BF36" s="276">
        <v>0</v>
      </c>
      <c r="BG36" s="247"/>
      <c r="BH36" s="247"/>
      <c r="BI36" s="247"/>
      <c r="BJ36" s="247"/>
      <c r="BK36" s="730"/>
      <c r="BL36" s="247"/>
    </row>
    <row r="37" spans="1:68" ht="45" customHeight="1">
      <c r="A37" s="232" t="s">
        <v>238</v>
      </c>
      <c r="B37" s="232" t="s">
        <v>239</v>
      </c>
      <c r="C37" s="233" t="s">
        <v>250</v>
      </c>
      <c r="D37" s="232" t="s">
        <v>296</v>
      </c>
      <c r="E37" s="234" t="s">
        <v>461</v>
      </c>
      <c r="F37" s="235">
        <v>2024130010107</v>
      </c>
      <c r="G37" s="234" t="s">
        <v>462</v>
      </c>
      <c r="H37" s="311" t="s">
        <v>468</v>
      </c>
      <c r="I37" s="754" t="s">
        <v>469</v>
      </c>
      <c r="J37" s="747">
        <v>0.2</v>
      </c>
      <c r="K37" s="294" t="s">
        <v>479</v>
      </c>
      <c r="L37" s="295"/>
      <c r="M37" s="779" t="s">
        <v>323</v>
      </c>
      <c r="N37" s="303">
        <v>1</v>
      </c>
      <c r="O37" s="762"/>
      <c r="P37" s="240">
        <v>0</v>
      </c>
      <c r="Q37" s="240"/>
      <c r="R37" s="240"/>
      <c r="S37" s="300"/>
      <c r="T37" s="300"/>
      <c r="U37" s="240">
        <v>0.05</v>
      </c>
      <c r="V37" s="239">
        <v>0.2</v>
      </c>
      <c r="W37" s="240"/>
      <c r="X37" s="240">
        <f t="shared" ref="X37:X38" si="5">SUM(P37:W37)</f>
        <v>0.25</v>
      </c>
      <c r="Y37" s="307">
        <f>+X37/N37</f>
        <v>0.25</v>
      </c>
      <c r="Z37" s="241">
        <v>45673</v>
      </c>
      <c r="AA37" s="242">
        <v>46022</v>
      </c>
      <c r="AB37" s="209">
        <f>_xlfn.DAYS(AA37,Z37)</f>
        <v>349</v>
      </c>
      <c r="AC37" s="756"/>
      <c r="AD37" s="739"/>
      <c r="AE37" s="739"/>
      <c r="AF37" s="739"/>
      <c r="AG37" s="739"/>
      <c r="AH37" s="212" t="s">
        <v>628</v>
      </c>
      <c r="AI37" s="288" t="s">
        <v>660</v>
      </c>
      <c r="AJ37" s="281" t="s">
        <v>673</v>
      </c>
      <c r="AK37" s="269" t="s">
        <v>634</v>
      </c>
      <c r="AL37" s="272" t="s">
        <v>676</v>
      </c>
      <c r="AM37" s="269"/>
      <c r="AN37" s="281"/>
      <c r="AO37" s="281"/>
      <c r="AP37" s="281"/>
      <c r="AQ37" s="850">
        <v>877135971</v>
      </c>
      <c r="AR37" s="281"/>
      <c r="AS37" s="310" t="s">
        <v>691</v>
      </c>
      <c r="AT37" s="739"/>
      <c r="AU37" s="210"/>
      <c r="AV37" s="210"/>
      <c r="AW37" s="210"/>
      <c r="AX37" s="210"/>
      <c r="AY37" s="281"/>
      <c r="AZ37" s="281"/>
      <c r="BA37" s="281"/>
      <c r="BB37" s="290"/>
      <c r="BC37" s="312">
        <v>877135971</v>
      </c>
      <c r="BD37" s="254">
        <f>+BC37/AQ37</f>
        <v>1</v>
      </c>
      <c r="BE37" s="313">
        <v>877135971</v>
      </c>
      <c r="BF37" s="254">
        <f>+BE37/AQ37</f>
        <v>1</v>
      </c>
      <c r="BG37" s="247"/>
      <c r="BH37" s="247"/>
      <c r="BI37" s="247"/>
      <c r="BJ37" s="247"/>
      <c r="BK37" s="729" t="s">
        <v>770</v>
      </c>
      <c r="BL37" s="247"/>
    </row>
    <row r="38" spans="1:68" ht="45" customHeight="1">
      <c r="A38" s="232" t="s">
        <v>238</v>
      </c>
      <c r="B38" s="232" t="s">
        <v>239</v>
      </c>
      <c r="C38" s="233" t="s">
        <v>250</v>
      </c>
      <c r="D38" s="232" t="s">
        <v>296</v>
      </c>
      <c r="E38" s="234" t="s">
        <v>461</v>
      </c>
      <c r="F38" s="235">
        <v>2024130010107</v>
      </c>
      <c r="G38" s="234" t="s">
        <v>462</v>
      </c>
      <c r="H38" s="311" t="s">
        <v>468</v>
      </c>
      <c r="I38" s="740"/>
      <c r="J38" s="748"/>
      <c r="K38" s="294" t="s">
        <v>480</v>
      </c>
      <c r="L38" s="295"/>
      <c r="M38" s="781"/>
      <c r="N38" s="303">
        <v>12</v>
      </c>
      <c r="O38" s="763"/>
      <c r="P38" s="240">
        <v>2</v>
      </c>
      <c r="Q38" s="240"/>
      <c r="R38" s="240"/>
      <c r="S38" s="300"/>
      <c r="T38" s="300"/>
      <c r="U38" s="240">
        <v>2</v>
      </c>
      <c r="V38" s="239">
        <v>5</v>
      </c>
      <c r="W38" s="240"/>
      <c r="X38" s="240">
        <f t="shared" si="5"/>
        <v>9</v>
      </c>
      <c r="Y38" s="174">
        <f>+X38/N38</f>
        <v>0.75</v>
      </c>
      <c r="Z38" s="241">
        <v>45673</v>
      </c>
      <c r="AA38" s="242">
        <v>46022</v>
      </c>
      <c r="AB38" s="209">
        <f>_xlfn.DAYS(AA38,Z38)</f>
        <v>349</v>
      </c>
      <c r="AC38" s="757"/>
      <c r="AD38" s="740"/>
      <c r="AE38" s="740"/>
      <c r="AF38" s="740"/>
      <c r="AG38" s="740"/>
      <c r="AH38" s="212" t="s">
        <v>628</v>
      </c>
      <c r="AI38" s="288" t="s">
        <v>660</v>
      </c>
      <c r="AJ38" s="281" t="s">
        <v>673</v>
      </c>
      <c r="AK38" s="269" t="s">
        <v>634</v>
      </c>
      <c r="AL38" s="272" t="s">
        <v>676</v>
      </c>
      <c r="AM38" s="269"/>
      <c r="AN38" s="281"/>
      <c r="AO38" s="281"/>
      <c r="AP38" s="281"/>
      <c r="AQ38" s="855"/>
      <c r="AR38" s="281"/>
      <c r="AS38" s="310" t="s">
        <v>691</v>
      </c>
      <c r="AT38" s="740"/>
      <c r="AU38" s="210"/>
      <c r="AV38" s="210"/>
      <c r="AW38" s="210"/>
      <c r="AX38" s="210"/>
      <c r="AY38" s="281"/>
      <c r="AZ38" s="281"/>
      <c r="BA38" s="281"/>
      <c r="BB38" s="290"/>
      <c r="BC38" s="281"/>
      <c r="BD38" s="247"/>
      <c r="BE38" s="247"/>
      <c r="BF38" s="247"/>
      <c r="BG38" s="247"/>
      <c r="BH38" s="247"/>
      <c r="BI38" s="247"/>
      <c r="BJ38" s="247"/>
      <c r="BK38" s="730"/>
      <c r="BL38" s="247"/>
    </row>
    <row r="39" spans="1:68" s="454" customFormat="1" ht="69.75" customHeight="1">
      <c r="A39" s="433"/>
      <c r="B39" s="455"/>
      <c r="C39" s="456"/>
      <c r="D39" s="457"/>
      <c r="E39" s="774" t="s">
        <v>523</v>
      </c>
      <c r="F39" s="775"/>
      <c r="G39" s="775"/>
      <c r="H39" s="775"/>
      <c r="I39" s="775"/>
      <c r="J39" s="775"/>
      <c r="K39" s="775"/>
      <c r="L39" s="775"/>
      <c r="M39" s="775"/>
      <c r="N39" s="775"/>
      <c r="O39" s="775"/>
      <c r="P39" s="775"/>
      <c r="Q39" s="775"/>
      <c r="R39" s="775"/>
      <c r="S39" s="776"/>
      <c r="T39" s="436"/>
      <c r="U39" s="458"/>
      <c r="V39" s="458"/>
      <c r="W39" s="458"/>
      <c r="X39" s="458"/>
      <c r="Y39" s="459">
        <f>AVERAGE(Y17:Y38)</f>
        <v>0.63972222222222219</v>
      </c>
      <c r="Z39" s="460"/>
      <c r="AA39" s="460"/>
      <c r="AB39" s="461"/>
      <c r="AC39" s="462"/>
      <c r="AD39" s="463"/>
      <c r="AE39" s="463"/>
      <c r="AF39" s="463"/>
      <c r="AG39" s="464"/>
      <c r="AH39" s="441"/>
      <c r="AI39" s="465"/>
      <c r="AJ39" s="466"/>
      <c r="AK39" s="465"/>
      <c r="AL39" s="465"/>
      <c r="AM39" s="467"/>
      <c r="AN39" s="468">
        <f>SUM(AN17:AN38)</f>
        <v>1787747299</v>
      </c>
      <c r="AO39" s="468">
        <f>SUM(AO17:AO38)</f>
        <v>4059834941.6800003</v>
      </c>
      <c r="AP39" s="468">
        <f>SUM(AP17:AP38)</f>
        <v>4560563075.4599991</v>
      </c>
      <c r="AQ39" s="468">
        <f>SUM(AQ17:AQ38)</f>
        <v>4560563075.46</v>
      </c>
      <c r="AR39" s="468"/>
      <c r="AS39" s="468"/>
      <c r="AT39" s="468"/>
      <c r="AU39" s="468">
        <f>SUM(AU17:AU38)</f>
        <v>257900000</v>
      </c>
      <c r="AV39" s="469">
        <f>+AU39/AO39</f>
        <v>6.3524750071065297E-2</v>
      </c>
      <c r="AW39" s="468">
        <f>SUM(AW17:AW38)</f>
        <v>165500000</v>
      </c>
      <c r="AX39" s="469">
        <f>+AW39/AO39</f>
        <v>4.0765204097562263E-2</v>
      </c>
      <c r="AY39" s="468">
        <f>SUM(AY17:AY38)</f>
        <v>535100000</v>
      </c>
      <c r="AZ39" s="469">
        <f>+AY39/AP39</f>
        <v>0.11733200290098551</v>
      </c>
      <c r="BA39" s="468">
        <f t="shared" ref="BA39" si="6">SUM(BA17:BA38)</f>
        <v>442700000</v>
      </c>
      <c r="BB39" s="470">
        <f>+BA39/AP39</f>
        <v>9.7071346821652554E-2</v>
      </c>
      <c r="BC39" s="468">
        <f>SUM(BC17:BC38)</f>
        <v>2943387642.6800003</v>
      </c>
      <c r="BD39" s="470">
        <f>+BC39/AQ39</f>
        <v>0.64540005126080102</v>
      </c>
      <c r="BE39" s="468">
        <f>SUM(BE17:BE38)</f>
        <v>2943387642.6800003</v>
      </c>
      <c r="BF39" s="470">
        <f>+BE39/AQ39</f>
        <v>0.64540005126080102</v>
      </c>
      <c r="BG39" s="471"/>
      <c r="BH39" s="471"/>
      <c r="BI39" s="471"/>
      <c r="BJ39" s="471"/>
      <c r="BK39" s="471"/>
      <c r="BL39" s="471"/>
    </row>
    <row r="40" spans="1:68" ht="45" customHeight="1">
      <c r="A40" s="317"/>
      <c r="B40" s="261"/>
      <c r="C40" s="318"/>
      <c r="D40" s="319"/>
      <c r="E40" s="210"/>
      <c r="F40" s="210"/>
      <c r="G40" s="210"/>
      <c r="H40" s="210"/>
      <c r="I40" s="210"/>
      <c r="J40" s="115"/>
      <c r="K40" s="175"/>
      <c r="L40" s="115"/>
      <c r="M40" s="176"/>
      <c r="N40" s="115"/>
      <c r="O40" s="247"/>
      <c r="P40" s="320"/>
      <c r="Q40" s="320"/>
      <c r="R40" s="320"/>
      <c r="S40" s="320"/>
      <c r="T40" s="320"/>
      <c r="U40" s="320"/>
      <c r="V40" s="320"/>
      <c r="W40" s="320"/>
      <c r="X40" s="320"/>
      <c r="Y40" s="320"/>
      <c r="Z40" s="321"/>
      <c r="AA40" s="321"/>
      <c r="AB40" s="321"/>
      <c r="AC40" s="209"/>
      <c r="AD40" s="210"/>
      <c r="AE40" s="210"/>
      <c r="AF40" s="209"/>
      <c r="AG40" s="212"/>
      <c r="AH40" s="209"/>
      <c r="AI40" s="247"/>
      <c r="AJ40" s="247"/>
      <c r="AK40" s="248"/>
      <c r="AL40" s="247"/>
      <c r="AM40" s="247"/>
      <c r="AN40" s="322"/>
      <c r="AO40" s="322"/>
      <c r="AP40" s="322"/>
      <c r="AQ40" s="322"/>
      <c r="AR40" s="322"/>
      <c r="AS40" s="322"/>
      <c r="AT40" s="322"/>
      <c r="AU40" s="322"/>
      <c r="AV40" s="322"/>
      <c r="AW40" s="322"/>
      <c r="AX40" s="322"/>
      <c r="AY40" s="322"/>
      <c r="AZ40" s="322"/>
      <c r="BA40" s="322">
        <f>+BA16+BA39</f>
        <v>1344385520</v>
      </c>
      <c r="BB40" s="323"/>
      <c r="BC40" s="324"/>
      <c r="BD40" s="247"/>
      <c r="BE40" s="247"/>
      <c r="BF40" s="247"/>
      <c r="BG40" s="247"/>
      <c r="BH40" s="247"/>
      <c r="BI40" s="247"/>
      <c r="BJ40" s="247"/>
      <c r="BK40" s="737" t="s">
        <v>771</v>
      </c>
      <c r="BL40" s="247"/>
    </row>
    <row r="41" spans="1:68" ht="45" customHeight="1">
      <c r="A41" s="232" t="s">
        <v>240</v>
      </c>
      <c r="B41" s="232" t="s">
        <v>241</v>
      </c>
      <c r="C41" s="325" t="s">
        <v>258</v>
      </c>
      <c r="D41" s="326" t="s">
        <v>298</v>
      </c>
      <c r="E41" s="234" t="s">
        <v>481</v>
      </c>
      <c r="F41" s="235">
        <v>2024130010100</v>
      </c>
      <c r="G41" s="234" t="s">
        <v>482</v>
      </c>
      <c r="H41" s="234" t="s">
        <v>483</v>
      </c>
      <c r="I41" s="754" t="s">
        <v>484</v>
      </c>
      <c r="J41" s="771">
        <v>0.5</v>
      </c>
      <c r="K41" s="327" t="s">
        <v>488</v>
      </c>
      <c r="L41" s="328"/>
      <c r="M41" s="779" t="s">
        <v>324</v>
      </c>
      <c r="N41" s="303">
        <v>250</v>
      </c>
      <c r="O41" s="329"/>
      <c r="P41" s="240">
        <v>186</v>
      </c>
      <c r="Q41" s="240"/>
      <c r="R41" s="240"/>
      <c r="S41" s="300"/>
      <c r="T41" s="300"/>
      <c r="U41" s="240">
        <v>97</v>
      </c>
      <c r="V41" s="239">
        <v>259</v>
      </c>
      <c r="W41" s="240"/>
      <c r="X41" s="240">
        <f t="shared" ref="X41:X48" si="7">SUM(P41:W41)</f>
        <v>542</v>
      </c>
      <c r="Y41" s="172">
        <v>1</v>
      </c>
      <c r="Z41" s="241">
        <v>45673</v>
      </c>
      <c r="AA41" s="242">
        <v>46022</v>
      </c>
      <c r="AB41" s="209">
        <f t="shared" ref="AB41:AB44" si="8">_xlfn.DAYS(AA41,Z41)</f>
        <v>349</v>
      </c>
      <c r="AC41" s="755">
        <v>46000</v>
      </c>
      <c r="AD41" s="754" t="s">
        <v>345</v>
      </c>
      <c r="AE41" s="754" t="s">
        <v>346</v>
      </c>
      <c r="AF41" s="754" t="s">
        <v>524</v>
      </c>
      <c r="AG41" s="754" t="s">
        <v>525</v>
      </c>
      <c r="AH41" s="209" t="s">
        <v>628</v>
      </c>
      <c r="AI41" s="210" t="s">
        <v>632</v>
      </c>
      <c r="AJ41" s="330">
        <v>60000000</v>
      </c>
      <c r="AK41" s="209" t="s">
        <v>634</v>
      </c>
      <c r="AL41" s="331" t="s">
        <v>693</v>
      </c>
      <c r="AM41" s="242">
        <v>45695</v>
      </c>
      <c r="AN41" s="332">
        <v>698898716</v>
      </c>
      <c r="AO41" s="279">
        <v>698898716</v>
      </c>
      <c r="AP41" s="279">
        <v>698898716</v>
      </c>
      <c r="AQ41" s="846">
        <v>800000000</v>
      </c>
      <c r="AR41" s="332"/>
      <c r="AS41" s="286" t="s">
        <v>701</v>
      </c>
      <c r="AT41" s="843" t="s">
        <v>482</v>
      </c>
      <c r="AU41" s="271">
        <v>500000000</v>
      </c>
      <c r="AV41" s="333"/>
      <c r="AW41" s="271">
        <v>500000000</v>
      </c>
      <c r="AX41" s="333"/>
      <c r="AY41" s="334">
        <v>698898716</v>
      </c>
      <c r="AZ41" s="279"/>
      <c r="BA41" s="279">
        <v>698898716</v>
      </c>
      <c r="BB41" s="332"/>
      <c r="BC41" s="180">
        <v>0</v>
      </c>
      <c r="BD41" s="254">
        <f>+BC41/AQ41</f>
        <v>0</v>
      </c>
      <c r="BE41" s="247">
        <v>0</v>
      </c>
      <c r="BF41" s="254">
        <f>+BE41/AQ41</f>
        <v>0</v>
      </c>
      <c r="BG41" s="247"/>
      <c r="BH41" s="247"/>
      <c r="BI41" s="247"/>
      <c r="BJ41" s="247"/>
      <c r="BK41" s="738"/>
      <c r="BL41" s="247"/>
    </row>
    <row r="42" spans="1:68" ht="45" customHeight="1">
      <c r="A42" s="232" t="s">
        <v>240</v>
      </c>
      <c r="B42" s="232" t="s">
        <v>241</v>
      </c>
      <c r="C42" s="325" t="s">
        <v>258</v>
      </c>
      <c r="D42" s="326" t="s">
        <v>298</v>
      </c>
      <c r="E42" s="234" t="s">
        <v>481</v>
      </c>
      <c r="F42" s="235">
        <v>2024130010100</v>
      </c>
      <c r="G42" s="234" t="s">
        <v>482</v>
      </c>
      <c r="H42" s="234" t="s">
        <v>483</v>
      </c>
      <c r="I42" s="739"/>
      <c r="J42" s="773"/>
      <c r="K42" s="327" t="s">
        <v>489</v>
      </c>
      <c r="L42" s="328"/>
      <c r="M42" s="781"/>
      <c r="N42" s="303">
        <v>4</v>
      </c>
      <c r="O42" s="329"/>
      <c r="P42" s="240">
        <v>10</v>
      </c>
      <c r="Q42" s="240"/>
      <c r="R42" s="240"/>
      <c r="S42" s="300"/>
      <c r="T42" s="300"/>
      <c r="U42" s="240">
        <v>5.2</v>
      </c>
      <c r="V42" s="239">
        <v>8</v>
      </c>
      <c r="W42" s="240"/>
      <c r="X42" s="240">
        <f t="shared" si="7"/>
        <v>23.2</v>
      </c>
      <c r="Y42" s="172">
        <v>1</v>
      </c>
      <c r="Z42" s="241">
        <v>45673</v>
      </c>
      <c r="AA42" s="242">
        <v>46022</v>
      </c>
      <c r="AB42" s="209">
        <f t="shared" si="8"/>
        <v>349</v>
      </c>
      <c r="AC42" s="756"/>
      <c r="AD42" s="739"/>
      <c r="AE42" s="739"/>
      <c r="AF42" s="739"/>
      <c r="AG42" s="739"/>
      <c r="AH42" s="209" t="s">
        <v>628</v>
      </c>
      <c r="AI42" s="210" t="s">
        <v>633</v>
      </c>
      <c r="AJ42" s="330">
        <v>20000000</v>
      </c>
      <c r="AK42" s="209" t="s">
        <v>634</v>
      </c>
      <c r="AL42" s="331" t="s">
        <v>695</v>
      </c>
      <c r="AM42" s="242">
        <v>45720</v>
      </c>
      <c r="AN42" s="279">
        <v>443746360</v>
      </c>
      <c r="AO42" s="279">
        <v>443746360</v>
      </c>
      <c r="AP42" s="279">
        <v>443746360</v>
      </c>
      <c r="AQ42" s="848">
        <v>443746360</v>
      </c>
      <c r="AR42" s="279"/>
      <c r="AS42" s="286" t="s">
        <v>701</v>
      </c>
      <c r="AT42" s="843"/>
      <c r="AU42" s="271">
        <v>0</v>
      </c>
      <c r="AV42" s="333"/>
      <c r="AW42" s="271">
        <v>0</v>
      </c>
      <c r="AX42" s="333"/>
      <c r="AY42" s="334">
        <v>0</v>
      </c>
      <c r="AZ42" s="279"/>
      <c r="BA42" s="250"/>
      <c r="BB42" s="335"/>
      <c r="BC42" s="138"/>
      <c r="BD42" s="247"/>
      <c r="BE42" s="247"/>
      <c r="BF42" s="247"/>
      <c r="BG42" s="247"/>
      <c r="BH42" s="247"/>
      <c r="BI42" s="247"/>
      <c r="BJ42" s="247"/>
      <c r="BK42" s="729" t="s">
        <v>772</v>
      </c>
      <c r="BL42" s="247"/>
    </row>
    <row r="43" spans="1:68" ht="45" customHeight="1">
      <c r="A43" s="232" t="s">
        <v>240</v>
      </c>
      <c r="B43" s="232" t="s">
        <v>241</v>
      </c>
      <c r="C43" s="325" t="s">
        <v>258</v>
      </c>
      <c r="D43" s="336" t="s">
        <v>299</v>
      </c>
      <c r="E43" s="234" t="s">
        <v>481</v>
      </c>
      <c r="F43" s="235">
        <v>2024130010100</v>
      </c>
      <c r="G43" s="234" t="s">
        <v>482</v>
      </c>
      <c r="H43" s="234" t="s">
        <v>483</v>
      </c>
      <c r="I43" s="739"/>
      <c r="J43" s="771">
        <v>0.25</v>
      </c>
      <c r="K43" s="327" t="s">
        <v>490</v>
      </c>
      <c r="L43" s="328"/>
      <c r="M43" s="779" t="s">
        <v>324</v>
      </c>
      <c r="N43" s="303">
        <v>25</v>
      </c>
      <c r="O43" s="754" t="s">
        <v>491</v>
      </c>
      <c r="P43" s="240">
        <v>13</v>
      </c>
      <c r="Q43" s="240"/>
      <c r="R43" s="240"/>
      <c r="S43" s="300"/>
      <c r="T43" s="300"/>
      <c r="U43" s="240">
        <v>1</v>
      </c>
      <c r="V43" s="239">
        <v>11</v>
      </c>
      <c r="W43" s="240"/>
      <c r="X43" s="240">
        <f t="shared" si="7"/>
        <v>25</v>
      </c>
      <c r="Y43" s="172">
        <f>+X43/N43</f>
        <v>1</v>
      </c>
      <c r="Z43" s="241">
        <v>45673</v>
      </c>
      <c r="AA43" s="242">
        <v>46022</v>
      </c>
      <c r="AB43" s="209">
        <f t="shared" si="8"/>
        <v>349</v>
      </c>
      <c r="AC43" s="756"/>
      <c r="AD43" s="739"/>
      <c r="AE43" s="739"/>
      <c r="AF43" s="739"/>
      <c r="AG43" s="739"/>
      <c r="AH43" s="209" t="s">
        <v>628</v>
      </c>
      <c r="AI43" s="209"/>
      <c r="AJ43" s="250"/>
      <c r="AK43" s="209"/>
      <c r="AL43" s="337" t="s">
        <v>676</v>
      </c>
      <c r="AM43" s="242"/>
      <c r="AN43" s="279">
        <v>344325552</v>
      </c>
      <c r="AO43" s="279">
        <v>344325552</v>
      </c>
      <c r="AP43" s="279">
        <v>344325552</v>
      </c>
      <c r="AQ43" s="846">
        <v>698898716</v>
      </c>
      <c r="AR43" s="279"/>
      <c r="AS43" s="286" t="s">
        <v>754</v>
      </c>
      <c r="AT43" s="843"/>
      <c r="AU43" s="271">
        <v>44325552</v>
      </c>
      <c r="AV43" s="333"/>
      <c r="AW43" s="271">
        <v>44325552</v>
      </c>
      <c r="AX43" s="333"/>
      <c r="AY43" s="334">
        <v>164325552</v>
      </c>
      <c r="AZ43" s="279"/>
      <c r="BA43" s="279">
        <v>134325552</v>
      </c>
      <c r="BB43" s="338"/>
      <c r="BC43" s="186">
        <v>698898716</v>
      </c>
      <c r="BD43" s="254">
        <f>+BC43/AQ43</f>
        <v>1</v>
      </c>
      <c r="BE43" s="247">
        <v>698898716</v>
      </c>
      <c r="BF43" s="254">
        <f>+BE43/AQ43</f>
        <v>1</v>
      </c>
      <c r="BG43" s="247"/>
      <c r="BH43" s="247"/>
      <c r="BI43" s="247"/>
      <c r="BJ43" s="247"/>
      <c r="BK43" s="570"/>
      <c r="BL43" s="247"/>
    </row>
    <row r="44" spans="1:68" ht="45" customHeight="1">
      <c r="A44" s="232" t="s">
        <v>240</v>
      </c>
      <c r="B44" s="232" t="s">
        <v>241</v>
      </c>
      <c r="C44" s="325" t="s">
        <v>258</v>
      </c>
      <c r="D44" s="336" t="s">
        <v>299</v>
      </c>
      <c r="E44" s="234" t="s">
        <v>481</v>
      </c>
      <c r="F44" s="235">
        <v>2024130010100</v>
      </c>
      <c r="G44" s="234" t="s">
        <v>482</v>
      </c>
      <c r="H44" s="234" t="s">
        <v>483</v>
      </c>
      <c r="I44" s="740"/>
      <c r="J44" s="773"/>
      <c r="K44" s="327" t="s">
        <v>492</v>
      </c>
      <c r="L44" s="328"/>
      <c r="M44" s="781"/>
      <c r="N44" s="303">
        <v>12</v>
      </c>
      <c r="O44" s="740"/>
      <c r="P44" s="240">
        <v>3</v>
      </c>
      <c r="Q44" s="240"/>
      <c r="R44" s="240"/>
      <c r="S44" s="300"/>
      <c r="T44" s="300"/>
      <c r="U44" s="240">
        <v>1</v>
      </c>
      <c r="V44" s="239">
        <v>5</v>
      </c>
      <c r="W44" s="240"/>
      <c r="X44" s="240">
        <f t="shared" si="7"/>
        <v>9</v>
      </c>
      <c r="Y44" s="172">
        <f>+X44/N44</f>
        <v>0.75</v>
      </c>
      <c r="Z44" s="241">
        <v>45673</v>
      </c>
      <c r="AA44" s="242">
        <v>46022</v>
      </c>
      <c r="AB44" s="209">
        <f t="shared" si="8"/>
        <v>349</v>
      </c>
      <c r="AC44" s="756"/>
      <c r="AD44" s="739"/>
      <c r="AE44" s="739"/>
      <c r="AF44" s="740"/>
      <c r="AG44" s="740"/>
      <c r="AH44" s="209" t="s">
        <v>628</v>
      </c>
      <c r="AI44" s="209"/>
      <c r="AJ44" s="250"/>
      <c r="AK44" s="209"/>
      <c r="AL44" s="337" t="s">
        <v>701</v>
      </c>
      <c r="AM44" s="242"/>
      <c r="AN44" s="339"/>
      <c r="AO44" s="339"/>
      <c r="AP44" s="279">
        <v>800000000</v>
      </c>
      <c r="AQ44" s="848"/>
      <c r="AR44" s="279"/>
      <c r="AS44" s="286" t="s">
        <v>754</v>
      </c>
      <c r="AT44" s="843"/>
      <c r="AU44" s="333"/>
      <c r="AV44" s="333"/>
      <c r="AW44" s="333"/>
      <c r="AX44" s="333"/>
      <c r="AY44" s="334"/>
      <c r="AZ44" s="279"/>
      <c r="BA44" s="339"/>
      <c r="BB44" s="340"/>
      <c r="BC44" s="138"/>
      <c r="BD44" s="247"/>
      <c r="BE44" s="247"/>
      <c r="BF44" s="247"/>
      <c r="BG44" s="247"/>
      <c r="BH44" s="247"/>
      <c r="BI44" s="247"/>
      <c r="BJ44" s="247"/>
      <c r="BK44" s="729" t="s">
        <v>773</v>
      </c>
      <c r="BL44" s="247"/>
    </row>
    <row r="45" spans="1:68" ht="45" customHeight="1">
      <c r="A45" s="232" t="s">
        <v>240</v>
      </c>
      <c r="B45" s="232" t="s">
        <v>241</v>
      </c>
      <c r="C45" s="325" t="s">
        <v>258</v>
      </c>
      <c r="D45" s="336" t="s">
        <v>300</v>
      </c>
      <c r="E45" s="234" t="s">
        <v>481</v>
      </c>
      <c r="F45" s="235">
        <v>2024130010100</v>
      </c>
      <c r="G45" s="234" t="s">
        <v>482</v>
      </c>
      <c r="H45" s="234" t="s">
        <v>485</v>
      </c>
      <c r="I45" s="754" t="s">
        <v>486</v>
      </c>
      <c r="J45" s="771">
        <v>0.15</v>
      </c>
      <c r="K45" s="327" t="s">
        <v>493</v>
      </c>
      <c r="L45" s="328"/>
      <c r="M45" s="779" t="s">
        <v>323</v>
      </c>
      <c r="N45" s="303">
        <v>1</v>
      </c>
      <c r="O45" s="329"/>
      <c r="P45" s="240">
        <v>1</v>
      </c>
      <c r="Q45" s="240"/>
      <c r="R45" s="240"/>
      <c r="S45" s="300"/>
      <c r="T45" s="300"/>
      <c r="U45" s="240">
        <v>1</v>
      </c>
      <c r="V45" s="239">
        <v>0</v>
      </c>
      <c r="W45" s="240"/>
      <c r="X45" s="240">
        <f t="shared" si="7"/>
        <v>2</v>
      </c>
      <c r="Y45" s="172">
        <v>1</v>
      </c>
      <c r="Z45" s="241">
        <v>45673</v>
      </c>
      <c r="AA45" s="242">
        <v>46022</v>
      </c>
      <c r="AB45" s="209">
        <f>_xlfn.DAYS(AA45,Z45)</f>
        <v>349</v>
      </c>
      <c r="AC45" s="756"/>
      <c r="AD45" s="739"/>
      <c r="AE45" s="739"/>
      <c r="AF45" s="754" t="s">
        <v>526</v>
      </c>
      <c r="AG45" s="754" t="s">
        <v>527</v>
      </c>
      <c r="AH45" s="209" t="s">
        <v>628</v>
      </c>
      <c r="AI45" s="209"/>
      <c r="AJ45" s="209"/>
      <c r="AK45" s="209"/>
      <c r="AL45" s="209"/>
      <c r="AM45" s="242"/>
      <c r="AN45" s="339"/>
      <c r="AO45" s="339"/>
      <c r="AP45" s="339"/>
      <c r="AQ45" s="846">
        <v>344325552</v>
      </c>
      <c r="AR45" s="339"/>
      <c r="AS45" s="341" t="s">
        <v>676</v>
      </c>
      <c r="AT45" s="843"/>
      <c r="AU45" s="333"/>
      <c r="AV45" s="333"/>
      <c r="AW45" s="333"/>
      <c r="AX45" s="333"/>
      <c r="AY45" s="339"/>
      <c r="AZ45" s="339"/>
      <c r="BA45" s="339"/>
      <c r="BB45" s="340"/>
      <c r="BC45" s="283">
        <v>224325552</v>
      </c>
      <c r="BD45" s="254">
        <f>+BC45/AQ45</f>
        <v>0.65149260836732792</v>
      </c>
      <c r="BE45" s="283">
        <v>224325552</v>
      </c>
      <c r="BF45" s="254">
        <f>+BE45/AQ45</f>
        <v>0.65149260836732792</v>
      </c>
      <c r="BG45" s="247"/>
      <c r="BH45" s="247"/>
      <c r="BI45" s="247"/>
      <c r="BJ45" s="247"/>
      <c r="BK45" s="570"/>
      <c r="BL45" s="247"/>
    </row>
    <row r="46" spans="1:68" ht="45" customHeight="1">
      <c r="A46" s="232" t="s">
        <v>240</v>
      </c>
      <c r="B46" s="232" t="s">
        <v>241</v>
      </c>
      <c r="C46" s="325" t="s">
        <v>258</v>
      </c>
      <c r="D46" s="336" t="s">
        <v>300</v>
      </c>
      <c r="E46" s="234" t="s">
        <v>481</v>
      </c>
      <c r="F46" s="235">
        <v>2024130010100</v>
      </c>
      <c r="G46" s="234" t="s">
        <v>482</v>
      </c>
      <c r="H46" s="234" t="s">
        <v>485</v>
      </c>
      <c r="I46" s="740"/>
      <c r="J46" s="773"/>
      <c r="K46" s="327" t="s">
        <v>494</v>
      </c>
      <c r="L46" s="328"/>
      <c r="M46" s="781"/>
      <c r="N46" s="303">
        <v>1</v>
      </c>
      <c r="O46" s="329"/>
      <c r="P46" s="240">
        <v>0</v>
      </c>
      <c r="Q46" s="240"/>
      <c r="R46" s="240"/>
      <c r="S46" s="300"/>
      <c r="T46" s="300"/>
      <c r="U46" s="240">
        <v>1</v>
      </c>
      <c r="V46" s="239">
        <v>0</v>
      </c>
      <c r="W46" s="240"/>
      <c r="X46" s="240">
        <f t="shared" si="7"/>
        <v>1</v>
      </c>
      <c r="Y46" s="172">
        <f>+X46/N46</f>
        <v>1</v>
      </c>
      <c r="Z46" s="241">
        <v>45673</v>
      </c>
      <c r="AA46" s="242">
        <v>46022</v>
      </c>
      <c r="AB46" s="209">
        <f>_xlfn.DAYS(AA46,Z46)</f>
        <v>349</v>
      </c>
      <c r="AC46" s="756"/>
      <c r="AD46" s="739"/>
      <c r="AE46" s="739"/>
      <c r="AF46" s="739"/>
      <c r="AG46" s="739"/>
      <c r="AH46" s="209" t="s">
        <v>628</v>
      </c>
      <c r="AI46" s="209"/>
      <c r="AJ46" s="250"/>
      <c r="AK46" s="209"/>
      <c r="AL46" s="209"/>
      <c r="AM46" s="242"/>
      <c r="AN46" s="339"/>
      <c r="AO46" s="339"/>
      <c r="AP46" s="339"/>
      <c r="AQ46" s="848"/>
      <c r="AR46" s="339"/>
      <c r="AS46" s="339"/>
      <c r="AT46" s="843"/>
      <c r="AU46" s="333"/>
      <c r="AV46" s="333"/>
      <c r="AW46" s="333"/>
      <c r="AX46" s="333"/>
      <c r="AY46" s="339"/>
      <c r="AZ46" s="339"/>
      <c r="BA46" s="339"/>
      <c r="BB46" s="340"/>
      <c r="BC46" s="138"/>
      <c r="BD46" s="247"/>
      <c r="BE46" s="247"/>
      <c r="BF46" s="247"/>
      <c r="BG46" s="247"/>
      <c r="BH46" s="247"/>
      <c r="BI46" s="247"/>
      <c r="BJ46" s="247"/>
      <c r="BK46" s="729" t="s">
        <v>774</v>
      </c>
      <c r="BL46" s="247"/>
    </row>
    <row r="47" spans="1:68" ht="75" customHeight="1">
      <c r="A47" s="232" t="s">
        <v>240</v>
      </c>
      <c r="B47" s="232" t="s">
        <v>241</v>
      </c>
      <c r="C47" s="325" t="s">
        <v>258</v>
      </c>
      <c r="D47" s="336" t="s">
        <v>301</v>
      </c>
      <c r="E47" s="234" t="s">
        <v>481</v>
      </c>
      <c r="F47" s="235">
        <v>2024130010100</v>
      </c>
      <c r="G47" s="234" t="s">
        <v>482</v>
      </c>
      <c r="H47" s="234" t="s">
        <v>485</v>
      </c>
      <c r="I47" s="790" t="s">
        <v>487</v>
      </c>
      <c r="J47" s="771">
        <v>0.1</v>
      </c>
      <c r="K47" s="327" t="s">
        <v>495</v>
      </c>
      <c r="L47" s="328"/>
      <c r="M47" s="779" t="s">
        <v>496</v>
      </c>
      <c r="N47" s="262">
        <v>50</v>
      </c>
      <c r="O47" s="329"/>
      <c r="P47" s="342">
        <v>0</v>
      </c>
      <c r="Q47" s="342"/>
      <c r="R47" s="342"/>
      <c r="S47" s="296"/>
      <c r="T47" s="296"/>
      <c r="U47" s="342">
        <v>1</v>
      </c>
      <c r="V47" s="343">
        <v>0</v>
      </c>
      <c r="W47" s="342"/>
      <c r="X47" s="240">
        <f t="shared" si="7"/>
        <v>1</v>
      </c>
      <c r="Y47" s="172">
        <f>+X47/N47</f>
        <v>0.02</v>
      </c>
      <c r="Z47" s="241">
        <v>45673</v>
      </c>
      <c r="AA47" s="242">
        <v>46022</v>
      </c>
      <c r="AB47" s="209">
        <f t="shared" ref="AB47:AB48" si="9">_xlfn.DAYS(AA47,Z47)</f>
        <v>349</v>
      </c>
      <c r="AC47" s="756"/>
      <c r="AD47" s="739"/>
      <c r="AE47" s="739"/>
      <c r="AF47" s="739"/>
      <c r="AG47" s="739"/>
      <c r="AH47" s="209" t="s">
        <v>628</v>
      </c>
      <c r="AI47" s="209"/>
      <c r="AJ47" s="209"/>
      <c r="AK47" s="209"/>
      <c r="AL47" s="209"/>
      <c r="AM47" s="242"/>
      <c r="AN47" s="344"/>
      <c r="AO47" s="344"/>
      <c r="AP47" s="344"/>
      <c r="AQ47" s="846">
        <v>2</v>
      </c>
      <c r="AR47" s="344"/>
      <c r="AS47" s="344"/>
      <c r="AT47" s="843"/>
      <c r="AU47" s="333"/>
      <c r="AV47" s="333"/>
      <c r="AW47" s="333"/>
      <c r="AX47" s="333"/>
      <c r="AY47" s="339"/>
      <c r="AZ47" s="339"/>
      <c r="BA47" s="344"/>
      <c r="BB47" s="340"/>
      <c r="BC47" s="177"/>
      <c r="BD47" s="247"/>
      <c r="BE47" s="247"/>
      <c r="BF47" s="247"/>
      <c r="BG47" s="247"/>
      <c r="BH47" s="247"/>
      <c r="BI47" s="247"/>
      <c r="BJ47" s="247"/>
      <c r="BK47" s="731"/>
      <c r="BL47" s="247"/>
    </row>
    <row r="48" spans="1:68" ht="75" customHeight="1">
      <c r="A48" s="232" t="s">
        <v>240</v>
      </c>
      <c r="B48" s="232" t="s">
        <v>241</v>
      </c>
      <c r="C48" s="325" t="s">
        <v>258</v>
      </c>
      <c r="D48" s="336" t="s">
        <v>301</v>
      </c>
      <c r="E48" s="234" t="s">
        <v>481</v>
      </c>
      <c r="F48" s="235">
        <v>2024130010100</v>
      </c>
      <c r="G48" s="234" t="s">
        <v>482</v>
      </c>
      <c r="H48" s="234" t="s">
        <v>485</v>
      </c>
      <c r="I48" s="792"/>
      <c r="J48" s="773"/>
      <c r="K48" s="327" t="s">
        <v>497</v>
      </c>
      <c r="L48" s="328"/>
      <c r="M48" s="781"/>
      <c r="N48" s="262">
        <v>50</v>
      </c>
      <c r="O48" s="329"/>
      <c r="P48" s="342">
        <v>0</v>
      </c>
      <c r="Q48" s="342"/>
      <c r="R48" s="342"/>
      <c r="S48" s="296"/>
      <c r="T48" s="296"/>
      <c r="U48" s="342">
        <v>1</v>
      </c>
      <c r="V48" s="343">
        <v>0</v>
      </c>
      <c r="W48" s="342"/>
      <c r="X48" s="240">
        <f t="shared" si="7"/>
        <v>1</v>
      </c>
      <c r="Y48" s="172">
        <f>+X48/N48</f>
        <v>0.02</v>
      </c>
      <c r="Z48" s="241">
        <v>45673</v>
      </c>
      <c r="AA48" s="242">
        <v>46022</v>
      </c>
      <c r="AB48" s="209">
        <f t="shared" si="9"/>
        <v>349</v>
      </c>
      <c r="AC48" s="757"/>
      <c r="AD48" s="740"/>
      <c r="AE48" s="740"/>
      <c r="AF48" s="740"/>
      <c r="AG48" s="740"/>
      <c r="AH48" s="209" t="s">
        <v>628</v>
      </c>
      <c r="AI48" s="209"/>
      <c r="AJ48" s="250"/>
      <c r="AK48" s="209"/>
      <c r="AL48" s="209"/>
      <c r="AM48" s="242"/>
      <c r="AN48" s="344"/>
      <c r="AO48" s="344"/>
      <c r="AP48" s="344"/>
      <c r="AQ48" s="848"/>
      <c r="AR48" s="344"/>
      <c r="AS48" s="344"/>
      <c r="AT48" s="843"/>
      <c r="AU48" s="333"/>
      <c r="AV48" s="333"/>
      <c r="AW48" s="333"/>
      <c r="AX48" s="333"/>
      <c r="AY48" s="339"/>
      <c r="AZ48" s="339"/>
      <c r="BA48" s="344"/>
      <c r="BB48" s="340"/>
      <c r="BC48" s="177"/>
      <c r="BD48" s="247"/>
      <c r="BE48" s="247"/>
      <c r="BF48" s="247"/>
      <c r="BG48" s="247"/>
      <c r="BH48" s="247"/>
      <c r="BI48" s="247"/>
      <c r="BJ48" s="247"/>
      <c r="BK48" s="732"/>
      <c r="BL48" s="247"/>
    </row>
    <row r="49" spans="1:64" s="454" customFormat="1" ht="60.75" customHeight="1">
      <c r="A49" s="455"/>
      <c r="B49" s="455"/>
      <c r="C49" s="456"/>
      <c r="D49" s="472"/>
      <c r="E49" s="789" t="s">
        <v>528</v>
      </c>
      <c r="F49" s="789"/>
      <c r="G49" s="789"/>
      <c r="H49" s="789"/>
      <c r="I49" s="789"/>
      <c r="J49" s="789"/>
      <c r="K49" s="789"/>
      <c r="L49" s="789"/>
      <c r="M49" s="789"/>
      <c r="N49" s="789"/>
      <c r="O49" s="789"/>
      <c r="P49" s="789"/>
      <c r="Q49" s="789"/>
      <c r="R49" s="789"/>
      <c r="S49" s="789"/>
      <c r="T49" s="473"/>
      <c r="U49" s="473"/>
      <c r="V49" s="473"/>
      <c r="W49" s="473"/>
      <c r="X49" s="473"/>
      <c r="Y49" s="474">
        <f>AVERAGE(Y41:Y48)</f>
        <v>0.72374999999999989</v>
      </c>
      <c r="Z49" s="439"/>
      <c r="AA49" s="440"/>
      <c r="AB49" s="441"/>
      <c r="AC49" s="462"/>
      <c r="AD49" s="463"/>
      <c r="AE49" s="463"/>
      <c r="AF49" s="441"/>
      <c r="AG49" s="475"/>
      <c r="AH49" s="441"/>
      <c r="AI49" s="441"/>
      <c r="AJ49" s="476"/>
      <c r="AK49" s="441"/>
      <c r="AL49" s="441"/>
      <c r="AM49" s="440"/>
      <c r="AN49" s="477">
        <f>SUM(AN41:AN48)</f>
        <v>1486970628</v>
      </c>
      <c r="AO49" s="477">
        <f>SUM(AO41:AO48)</f>
        <v>1486970628</v>
      </c>
      <c r="AP49" s="477">
        <f>SUM(AP41:AP48)</f>
        <v>2286970628</v>
      </c>
      <c r="AQ49" s="477">
        <f>SUM(AQ41:AQ48)</f>
        <v>2286970630</v>
      </c>
      <c r="AR49" s="477"/>
      <c r="AS49" s="477"/>
      <c r="AT49" s="477"/>
      <c r="AU49" s="477">
        <f>SUM(AU40:AU48)</f>
        <v>544325552</v>
      </c>
      <c r="AV49" s="478">
        <f>+AU49/AO49</f>
        <v>0.36606341897427175</v>
      </c>
      <c r="AW49" s="477">
        <f>SUM(AW40:AW48)</f>
        <v>544325552</v>
      </c>
      <c r="AX49" s="478">
        <f>+AW49/AP49</f>
        <v>0.23801160598027585</v>
      </c>
      <c r="AY49" s="477">
        <f>SUM(AY40:AY48)</f>
        <v>863224268</v>
      </c>
      <c r="AZ49" s="479">
        <f>+AY49/AP49</f>
        <v>0.3774531502203447</v>
      </c>
      <c r="BA49" s="477">
        <f t="shared" ref="BA49" si="10">SUM(BA41:BA48)</f>
        <v>833224268</v>
      </c>
      <c r="BB49" s="479">
        <f>+BA49/AP49</f>
        <v>0.36433536041023434</v>
      </c>
      <c r="BC49" s="477">
        <f>SUM(BC41:BC48)</f>
        <v>923224268</v>
      </c>
      <c r="BD49" s="480">
        <f>+BC49/AQ49</f>
        <v>0.40368872948753171</v>
      </c>
      <c r="BE49" s="477">
        <f>SUM(BE41:BE48)</f>
        <v>923224268</v>
      </c>
      <c r="BF49" s="480">
        <f>+BE49/AQ49</f>
        <v>0.40368872948753171</v>
      </c>
      <c r="BG49" s="471"/>
      <c r="BH49" s="471"/>
      <c r="BI49" s="471"/>
      <c r="BJ49" s="471"/>
      <c r="BK49" s="471"/>
      <c r="BL49" s="471"/>
    </row>
    <row r="50" spans="1:64" ht="45" customHeight="1">
      <c r="A50" s="314"/>
      <c r="B50" s="314"/>
      <c r="C50" s="315"/>
      <c r="D50" s="345"/>
      <c r="E50" s="346"/>
      <c r="F50" s="347"/>
      <c r="G50" s="346"/>
      <c r="H50" s="346"/>
      <c r="I50" s="316"/>
      <c r="J50" s="115"/>
      <c r="K50" s="175"/>
      <c r="L50" s="115"/>
      <c r="M50" s="176"/>
      <c r="N50" s="115"/>
      <c r="O50" s="247"/>
      <c r="P50" s="300"/>
      <c r="Q50" s="300"/>
      <c r="R50" s="300"/>
      <c r="S50" s="300"/>
      <c r="T50" s="300"/>
      <c r="U50" s="300"/>
      <c r="V50" s="300"/>
      <c r="W50" s="300"/>
      <c r="X50" s="300"/>
      <c r="Y50" s="300"/>
      <c r="Z50" s="296"/>
      <c r="AA50" s="209"/>
      <c r="AB50" s="247"/>
      <c r="AC50" s="348"/>
      <c r="AD50" s="210"/>
      <c r="AE50" s="210"/>
      <c r="AF50" s="209"/>
      <c r="AG50" s="212"/>
      <c r="AH50" s="209"/>
      <c r="AI50" s="247"/>
      <c r="AJ50" s="247"/>
      <c r="AK50" s="248"/>
      <c r="AL50" s="247"/>
      <c r="AM50" s="247"/>
      <c r="AN50" s="349"/>
      <c r="AO50" s="349"/>
      <c r="AP50" s="209"/>
      <c r="AQ50" s="209"/>
      <c r="AR50" s="209"/>
      <c r="AS50" s="209"/>
      <c r="AT50" s="209"/>
      <c r="AU50" s="209"/>
      <c r="AV50" s="209"/>
      <c r="AW50" s="209"/>
      <c r="AX50" s="209"/>
      <c r="AY50" s="209"/>
      <c r="AZ50" s="209"/>
      <c r="BA50" s="209"/>
      <c r="BB50" s="212"/>
      <c r="BC50" s="209"/>
      <c r="BD50" s="247"/>
      <c r="BE50" s="247"/>
      <c r="BF50" s="247"/>
      <c r="BG50" s="247"/>
      <c r="BH50" s="247"/>
      <c r="BI50" s="247"/>
      <c r="BJ50" s="247"/>
      <c r="BK50" s="727" t="s">
        <v>775</v>
      </c>
      <c r="BL50" s="247"/>
    </row>
    <row r="51" spans="1:64" ht="45" customHeight="1">
      <c r="A51" s="232" t="s">
        <v>240</v>
      </c>
      <c r="B51" s="232" t="s">
        <v>242</v>
      </c>
      <c r="C51" s="233" t="s">
        <v>263</v>
      </c>
      <c r="D51" s="232" t="s">
        <v>303</v>
      </c>
      <c r="E51" s="234" t="s">
        <v>347</v>
      </c>
      <c r="F51" s="235">
        <v>2024130010113</v>
      </c>
      <c r="G51" s="234" t="s">
        <v>529</v>
      </c>
      <c r="H51" s="234" t="s">
        <v>530</v>
      </c>
      <c r="I51" s="754" t="s">
        <v>531</v>
      </c>
      <c r="J51" s="771">
        <v>0.19019644256936799</v>
      </c>
      <c r="K51" s="294" t="s">
        <v>532</v>
      </c>
      <c r="L51" s="295"/>
      <c r="M51" s="779" t="s">
        <v>326</v>
      </c>
      <c r="N51" s="262">
        <v>1</v>
      </c>
      <c r="O51" s="329"/>
      <c r="P51" s="342">
        <v>1</v>
      </c>
      <c r="Q51" s="342"/>
      <c r="R51" s="342"/>
      <c r="S51" s="296"/>
      <c r="T51" s="296"/>
      <c r="U51" s="342">
        <v>1</v>
      </c>
      <c r="V51" s="343">
        <v>1</v>
      </c>
      <c r="W51" s="342"/>
      <c r="X51" s="240">
        <f t="shared" ref="X51:X66" si="11">SUM(P51:W51)</f>
        <v>3</v>
      </c>
      <c r="Y51" s="178">
        <v>1</v>
      </c>
      <c r="Z51" s="241">
        <v>45673</v>
      </c>
      <c r="AA51" s="242">
        <v>46022</v>
      </c>
      <c r="AB51" s="209">
        <f t="shared" ref="AB51:AB57" si="12">_xlfn.DAYS(AA51,Z51)</f>
        <v>349</v>
      </c>
      <c r="AC51" s="755">
        <v>1800</v>
      </c>
      <c r="AD51" s="754" t="s">
        <v>345</v>
      </c>
      <c r="AE51" s="754" t="s">
        <v>346</v>
      </c>
      <c r="AF51" s="754" t="s">
        <v>533</v>
      </c>
      <c r="AG51" s="754" t="s">
        <v>534</v>
      </c>
      <c r="AH51" s="209" t="s">
        <v>628</v>
      </c>
      <c r="AI51" s="210" t="s">
        <v>635</v>
      </c>
      <c r="AJ51" s="179">
        <v>72000000</v>
      </c>
      <c r="AK51" s="209" t="s">
        <v>634</v>
      </c>
      <c r="AL51" s="331" t="s">
        <v>693</v>
      </c>
      <c r="AM51" s="242">
        <v>45701</v>
      </c>
      <c r="AN51" s="279">
        <v>552321586</v>
      </c>
      <c r="AO51" s="279">
        <v>552321586</v>
      </c>
      <c r="AP51" s="279">
        <v>552321586</v>
      </c>
      <c r="AQ51" s="350">
        <v>1204295858.47</v>
      </c>
      <c r="AR51" s="279"/>
      <c r="AS51" s="272" t="s">
        <v>757</v>
      </c>
      <c r="AT51" s="754" t="s">
        <v>347</v>
      </c>
      <c r="AU51" s="271">
        <v>368400000</v>
      </c>
      <c r="AV51" s="210"/>
      <c r="AW51" s="278">
        <v>184200000</v>
      </c>
      <c r="AX51" s="210"/>
      <c r="AY51" s="351">
        <v>552321586</v>
      </c>
      <c r="AZ51" s="279"/>
      <c r="BA51" s="279">
        <v>552321586</v>
      </c>
      <c r="BB51" s="351"/>
      <c r="BC51" s="305">
        <v>0</v>
      </c>
      <c r="BD51" s="254">
        <f>+BC51/AQ51</f>
        <v>0</v>
      </c>
      <c r="BE51" s="305">
        <v>0</v>
      </c>
      <c r="BF51" s="254">
        <f>+BE51/AQ51</f>
        <v>0</v>
      </c>
      <c r="BG51" s="247"/>
      <c r="BH51" s="247"/>
      <c r="BI51" s="247"/>
      <c r="BJ51" s="247"/>
      <c r="BK51" s="733"/>
      <c r="BL51" s="247"/>
    </row>
    <row r="52" spans="1:64" ht="45" customHeight="1">
      <c r="A52" s="232" t="s">
        <v>240</v>
      </c>
      <c r="B52" s="232" t="s">
        <v>242</v>
      </c>
      <c r="C52" s="233" t="s">
        <v>263</v>
      </c>
      <c r="D52" s="232" t="s">
        <v>303</v>
      </c>
      <c r="E52" s="234" t="s">
        <v>347</v>
      </c>
      <c r="F52" s="235">
        <v>2024130010113</v>
      </c>
      <c r="G52" s="234" t="s">
        <v>529</v>
      </c>
      <c r="H52" s="234" t="s">
        <v>530</v>
      </c>
      <c r="I52" s="739"/>
      <c r="J52" s="772"/>
      <c r="K52" s="294" t="s">
        <v>535</v>
      </c>
      <c r="L52" s="295"/>
      <c r="M52" s="780"/>
      <c r="N52" s="352">
        <v>1800</v>
      </c>
      <c r="O52" s="329"/>
      <c r="P52" s="342">
        <v>0</v>
      </c>
      <c r="Q52" s="342"/>
      <c r="R52" s="342"/>
      <c r="S52" s="296"/>
      <c r="T52" s="296"/>
      <c r="U52" s="342">
        <v>0</v>
      </c>
      <c r="V52" s="343">
        <v>0</v>
      </c>
      <c r="W52" s="342"/>
      <c r="X52" s="240">
        <f t="shared" si="11"/>
        <v>0</v>
      </c>
      <c r="Y52" s="172">
        <f t="shared" ref="Y52:Y57" si="13">+X52/N52</f>
        <v>0</v>
      </c>
      <c r="Z52" s="241">
        <v>45673</v>
      </c>
      <c r="AA52" s="242">
        <v>46022</v>
      </c>
      <c r="AB52" s="209">
        <f t="shared" si="12"/>
        <v>349</v>
      </c>
      <c r="AC52" s="756"/>
      <c r="AD52" s="739"/>
      <c r="AE52" s="739"/>
      <c r="AF52" s="739"/>
      <c r="AG52" s="739"/>
      <c r="AH52" s="209" t="s">
        <v>628</v>
      </c>
      <c r="AI52" s="209"/>
      <c r="AJ52" s="250"/>
      <c r="AK52" s="209"/>
      <c r="AL52" s="331" t="s">
        <v>695</v>
      </c>
      <c r="AM52" s="242"/>
      <c r="AN52" s="279">
        <v>178606893</v>
      </c>
      <c r="AO52" s="279">
        <v>178606893</v>
      </c>
      <c r="AP52" s="279">
        <v>178606893</v>
      </c>
      <c r="AQ52" s="350">
        <v>108572752.77</v>
      </c>
      <c r="AR52" s="279"/>
      <c r="AS52" s="271" t="s">
        <v>754</v>
      </c>
      <c r="AT52" s="739"/>
      <c r="AU52" s="271">
        <v>0</v>
      </c>
      <c r="AV52" s="210"/>
      <c r="AW52" s="278">
        <v>0</v>
      </c>
      <c r="AX52" s="210"/>
      <c r="AY52" s="351"/>
      <c r="AZ52" s="279"/>
      <c r="BA52" s="353"/>
      <c r="BB52" s="354"/>
      <c r="BC52" s="305">
        <v>0</v>
      </c>
      <c r="BD52" s="254">
        <f>+BC52/AQ52</f>
        <v>0</v>
      </c>
      <c r="BE52" s="305">
        <v>0</v>
      </c>
      <c r="BF52" s="254">
        <f>+BE52/AQ52</f>
        <v>0</v>
      </c>
      <c r="BG52" s="247"/>
      <c r="BH52" s="247"/>
      <c r="BI52" s="247"/>
      <c r="BJ52" s="247"/>
      <c r="BK52" s="733"/>
      <c r="BL52" s="247"/>
    </row>
    <row r="53" spans="1:64" ht="45" customHeight="1">
      <c r="A53" s="232" t="s">
        <v>240</v>
      </c>
      <c r="B53" s="232" t="s">
        <v>242</v>
      </c>
      <c r="C53" s="233" t="s">
        <v>263</v>
      </c>
      <c r="D53" s="232" t="s">
        <v>303</v>
      </c>
      <c r="E53" s="234" t="s">
        <v>347</v>
      </c>
      <c r="F53" s="235">
        <v>2024130010113</v>
      </c>
      <c r="G53" s="234" t="s">
        <v>529</v>
      </c>
      <c r="H53" s="234" t="s">
        <v>530</v>
      </c>
      <c r="I53" s="739"/>
      <c r="J53" s="772"/>
      <c r="K53" s="294" t="s">
        <v>536</v>
      </c>
      <c r="L53" s="295"/>
      <c r="M53" s="780"/>
      <c r="N53" s="262">
        <v>1</v>
      </c>
      <c r="O53" s="329"/>
      <c r="P53" s="342">
        <v>0</v>
      </c>
      <c r="Q53" s="342"/>
      <c r="R53" s="342"/>
      <c r="S53" s="296"/>
      <c r="T53" s="296"/>
      <c r="U53" s="342">
        <v>1</v>
      </c>
      <c r="V53" s="343">
        <v>0.4</v>
      </c>
      <c r="W53" s="342"/>
      <c r="X53" s="240">
        <f t="shared" si="11"/>
        <v>1.4</v>
      </c>
      <c r="Y53" s="172">
        <v>1</v>
      </c>
      <c r="Z53" s="241">
        <v>45673</v>
      </c>
      <c r="AA53" s="242">
        <v>46022</v>
      </c>
      <c r="AB53" s="209">
        <f t="shared" si="12"/>
        <v>349</v>
      </c>
      <c r="AC53" s="756"/>
      <c r="AD53" s="739"/>
      <c r="AE53" s="739"/>
      <c r="AF53" s="739"/>
      <c r="AG53" s="739"/>
      <c r="AH53" s="209" t="s">
        <v>628</v>
      </c>
      <c r="AI53" s="209"/>
      <c r="AJ53" s="209"/>
      <c r="AK53" s="209"/>
      <c r="AL53" s="337" t="s">
        <v>676</v>
      </c>
      <c r="AM53" s="247"/>
      <c r="AN53" s="271">
        <v>104907911</v>
      </c>
      <c r="AO53" s="271">
        <v>104907911</v>
      </c>
      <c r="AP53" s="271">
        <v>104907911</v>
      </c>
      <c r="AQ53" s="350">
        <v>552321586</v>
      </c>
      <c r="AR53" s="271"/>
      <c r="AS53" s="271" t="s">
        <v>754</v>
      </c>
      <c r="AT53" s="739"/>
      <c r="AU53" s="271">
        <v>26400000</v>
      </c>
      <c r="AV53" s="210"/>
      <c r="AW53" s="278">
        <v>17600000</v>
      </c>
      <c r="AX53" s="210"/>
      <c r="AY53" s="278">
        <v>52800000</v>
      </c>
      <c r="AZ53" s="271"/>
      <c r="BA53" s="195">
        <v>44000000</v>
      </c>
      <c r="BB53" s="181"/>
      <c r="BC53" s="350">
        <v>552321586</v>
      </c>
      <c r="BD53" s="254">
        <f t="shared" ref="BD53:BD67" si="14">+BC53/AQ53</f>
        <v>1</v>
      </c>
      <c r="BE53" s="350">
        <v>552321586</v>
      </c>
      <c r="BF53" s="254">
        <f t="shared" ref="BF53:BF67" si="15">+BE53/AQ53</f>
        <v>1</v>
      </c>
      <c r="BG53" s="247"/>
      <c r="BH53" s="247"/>
      <c r="BI53" s="247"/>
      <c r="BJ53" s="247"/>
      <c r="BK53" s="728"/>
      <c r="BL53" s="247"/>
    </row>
    <row r="54" spans="1:64" ht="45" customHeight="1">
      <c r="A54" s="232" t="s">
        <v>240</v>
      </c>
      <c r="B54" s="232" t="s">
        <v>242</v>
      </c>
      <c r="C54" s="233" t="s">
        <v>263</v>
      </c>
      <c r="D54" s="232" t="s">
        <v>303</v>
      </c>
      <c r="E54" s="234" t="s">
        <v>347</v>
      </c>
      <c r="F54" s="235">
        <v>2024130010113</v>
      </c>
      <c r="G54" s="234" t="s">
        <v>529</v>
      </c>
      <c r="H54" s="234" t="s">
        <v>530</v>
      </c>
      <c r="I54" s="740"/>
      <c r="J54" s="773"/>
      <c r="K54" s="294" t="s">
        <v>537</v>
      </c>
      <c r="L54" s="295"/>
      <c r="M54" s="781"/>
      <c r="N54" s="355">
        <v>1800</v>
      </c>
      <c r="O54" s="329"/>
      <c r="P54" s="342">
        <v>0</v>
      </c>
      <c r="Q54" s="342"/>
      <c r="R54" s="356"/>
      <c r="S54" s="296"/>
      <c r="T54" s="296"/>
      <c r="U54" s="342">
        <v>800</v>
      </c>
      <c r="V54" s="343">
        <v>2756</v>
      </c>
      <c r="W54" s="342"/>
      <c r="X54" s="240">
        <f t="shared" si="11"/>
        <v>3556</v>
      </c>
      <c r="Y54" s="172">
        <v>1</v>
      </c>
      <c r="Z54" s="241">
        <v>45673</v>
      </c>
      <c r="AA54" s="242">
        <v>46022</v>
      </c>
      <c r="AB54" s="209">
        <f t="shared" si="12"/>
        <v>349</v>
      </c>
      <c r="AC54" s="756"/>
      <c r="AD54" s="739"/>
      <c r="AE54" s="739"/>
      <c r="AF54" s="739"/>
      <c r="AG54" s="739"/>
      <c r="AH54" s="209" t="s">
        <v>628</v>
      </c>
      <c r="AI54" s="209"/>
      <c r="AJ54" s="209"/>
      <c r="AK54" s="209"/>
      <c r="AL54" s="337" t="s">
        <v>701</v>
      </c>
      <c r="AM54" s="247"/>
      <c r="AN54" s="344"/>
      <c r="AO54" s="344"/>
      <c r="AP54" s="271">
        <v>1204295858.47</v>
      </c>
      <c r="AQ54" s="350">
        <v>104907911</v>
      </c>
      <c r="AR54" s="271"/>
      <c r="AS54" s="271" t="s">
        <v>676</v>
      </c>
      <c r="AT54" s="739"/>
      <c r="AU54" s="210"/>
      <c r="AV54" s="210"/>
      <c r="AW54" s="210"/>
      <c r="AX54" s="210"/>
      <c r="AY54" s="357"/>
      <c r="AZ54" s="357"/>
      <c r="BA54" s="358"/>
      <c r="BB54" s="359"/>
      <c r="BC54" s="360">
        <v>70400000</v>
      </c>
      <c r="BD54" s="254">
        <f t="shared" si="14"/>
        <v>0.67106473981738135</v>
      </c>
      <c r="BE54" s="283">
        <v>70400000</v>
      </c>
      <c r="BF54" s="254">
        <f t="shared" si="15"/>
        <v>0.67106473981738135</v>
      </c>
      <c r="BG54" s="247"/>
      <c r="BH54" s="247"/>
      <c r="BI54" s="247"/>
      <c r="BJ54" s="247"/>
      <c r="BK54" s="729" t="s">
        <v>776</v>
      </c>
      <c r="BL54" s="247"/>
    </row>
    <row r="55" spans="1:64" ht="45" customHeight="1">
      <c r="A55" s="232" t="s">
        <v>240</v>
      </c>
      <c r="B55" s="232" t="s">
        <v>242</v>
      </c>
      <c r="C55" s="233" t="s">
        <v>263</v>
      </c>
      <c r="D55" s="232" t="s">
        <v>747</v>
      </c>
      <c r="E55" s="234" t="s">
        <v>347</v>
      </c>
      <c r="F55" s="235">
        <v>2024130010113</v>
      </c>
      <c r="G55" s="234" t="s">
        <v>529</v>
      </c>
      <c r="H55" s="234" t="s">
        <v>538</v>
      </c>
      <c r="I55" s="790" t="s">
        <v>539</v>
      </c>
      <c r="J55" s="771">
        <v>0.80980355743063204</v>
      </c>
      <c r="K55" s="294" t="s">
        <v>540</v>
      </c>
      <c r="L55" s="295"/>
      <c r="M55" s="779" t="s">
        <v>327</v>
      </c>
      <c r="N55" s="262">
        <v>1</v>
      </c>
      <c r="O55" s="329"/>
      <c r="P55" s="342">
        <v>0.4</v>
      </c>
      <c r="Q55" s="342"/>
      <c r="R55" s="342"/>
      <c r="S55" s="296"/>
      <c r="T55" s="296"/>
      <c r="U55" s="342">
        <v>0.6</v>
      </c>
      <c r="V55" s="343">
        <v>0.09</v>
      </c>
      <c r="W55" s="342"/>
      <c r="X55" s="240">
        <f>+P55+U55+V55+W55</f>
        <v>1.0900000000000001</v>
      </c>
      <c r="Y55" s="172">
        <v>1</v>
      </c>
      <c r="Z55" s="241">
        <v>45673</v>
      </c>
      <c r="AA55" s="242">
        <v>46022</v>
      </c>
      <c r="AB55" s="209">
        <f t="shared" si="12"/>
        <v>349</v>
      </c>
      <c r="AC55" s="756"/>
      <c r="AD55" s="739"/>
      <c r="AE55" s="739"/>
      <c r="AF55" s="739"/>
      <c r="AG55" s="739"/>
      <c r="AH55" s="209" t="s">
        <v>628</v>
      </c>
      <c r="AI55" s="209"/>
      <c r="AJ55" s="250"/>
      <c r="AK55" s="209"/>
      <c r="AL55" s="337" t="s">
        <v>702</v>
      </c>
      <c r="AM55" s="242"/>
      <c r="AN55" s="344"/>
      <c r="AO55" s="344"/>
      <c r="AP55" s="271">
        <v>153359252.93000001</v>
      </c>
      <c r="AQ55" s="350">
        <v>178606893</v>
      </c>
      <c r="AR55" s="271"/>
      <c r="AS55" s="271" t="s">
        <v>695</v>
      </c>
      <c r="AT55" s="739"/>
      <c r="AU55" s="210"/>
      <c r="AV55" s="210"/>
      <c r="AW55" s="210"/>
      <c r="AX55" s="210"/>
      <c r="AY55" s="357"/>
      <c r="AZ55" s="357"/>
      <c r="BA55" s="361"/>
      <c r="BB55" s="362"/>
      <c r="BC55" s="305">
        <v>0</v>
      </c>
      <c r="BD55" s="254">
        <f t="shared" si="14"/>
        <v>0</v>
      </c>
      <c r="BE55" s="305">
        <v>0</v>
      </c>
      <c r="BF55" s="254">
        <f t="shared" si="15"/>
        <v>0</v>
      </c>
      <c r="BG55" s="247"/>
      <c r="BH55" s="247"/>
      <c r="BI55" s="247"/>
      <c r="BJ55" s="247"/>
      <c r="BK55" s="731"/>
      <c r="BL55" s="247"/>
    </row>
    <row r="56" spans="1:64" ht="45" customHeight="1">
      <c r="A56" s="232" t="s">
        <v>240</v>
      </c>
      <c r="B56" s="232" t="s">
        <v>242</v>
      </c>
      <c r="C56" s="233" t="s">
        <v>263</v>
      </c>
      <c r="D56" s="232" t="s">
        <v>747</v>
      </c>
      <c r="E56" s="234" t="s">
        <v>347</v>
      </c>
      <c r="F56" s="235">
        <v>2024130010113</v>
      </c>
      <c r="G56" s="234" t="s">
        <v>529</v>
      </c>
      <c r="H56" s="234" t="s">
        <v>538</v>
      </c>
      <c r="I56" s="791"/>
      <c r="J56" s="772"/>
      <c r="K56" s="294" t="s">
        <v>541</v>
      </c>
      <c r="L56" s="295"/>
      <c r="M56" s="780"/>
      <c r="N56" s="262">
        <v>1</v>
      </c>
      <c r="O56" s="329"/>
      <c r="P56" s="342">
        <v>0</v>
      </c>
      <c r="Q56" s="342"/>
      <c r="R56" s="342"/>
      <c r="S56" s="296"/>
      <c r="T56" s="296"/>
      <c r="U56" s="342">
        <v>1</v>
      </c>
      <c r="V56" s="343">
        <v>0</v>
      </c>
      <c r="W56" s="342"/>
      <c r="X56" s="240">
        <f t="shared" si="11"/>
        <v>1</v>
      </c>
      <c r="Y56" s="172">
        <f t="shared" si="13"/>
        <v>1</v>
      </c>
      <c r="Z56" s="241">
        <v>45673</v>
      </c>
      <c r="AA56" s="242">
        <v>46022</v>
      </c>
      <c r="AB56" s="209">
        <f t="shared" si="12"/>
        <v>349</v>
      </c>
      <c r="AC56" s="756"/>
      <c r="AD56" s="739"/>
      <c r="AE56" s="739"/>
      <c r="AF56" s="739"/>
      <c r="AG56" s="739"/>
      <c r="AH56" s="209" t="s">
        <v>628</v>
      </c>
      <c r="AI56" s="209"/>
      <c r="AJ56" s="250"/>
      <c r="AK56" s="209"/>
      <c r="AL56" s="337" t="s">
        <v>703</v>
      </c>
      <c r="AM56" s="242"/>
      <c r="AN56" s="271"/>
      <c r="AO56" s="271">
        <v>153359252.93000001</v>
      </c>
      <c r="AP56" s="271">
        <v>108572752.77</v>
      </c>
      <c r="AQ56" s="350">
        <v>274131254</v>
      </c>
      <c r="AR56" s="271"/>
      <c r="AS56" s="271" t="s">
        <v>754</v>
      </c>
      <c r="AT56" s="739"/>
      <c r="AU56" s="210"/>
      <c r="AV56" s="210"/>
      <c r="AW56" s="210"/>
      <c r="AX56" s="210"/>
      <c r="AY56" s="357"/>
      <c r="AZ56" s="357"/>
      <c r="BA56" s="361"/>
      <c r="BB56" s="362"/>
      <c r="BC56" s="350">
        <v>274131254</v>
      </c>
      <c r="BD56" s="254">
        <f t="shared" si="14"/>
        <v>1</v>
      </c>
      <c r="BE56" s="350">
        <v>274131254</v>
      </c>
      <c r="BF56" s="254">
        <f t="shared" si="15"/>
        <v>1</v>
      </c>
      <c r="BG56" s="247"/>
      <c r="BH56" s="247"/>
      <c r="BI56" s="247"/>
      <c r="BJ56" s="247"/>
      <c r="BK56" s="731"/>
      <c r="BL56" s="247"/>
    </row>
    <row r="57" spans="1:64" ht="45" customHeight="1">
      <c r="A57" s="232" t="s">
        <v>240</v>
      </c>
      <c r="B57" s="232" t="s">
        <v>242</v>
      </c>
      <c r="C57" s="233" t="s">
        <v>263</v>
      </c>
      <c r="D57" s="232" t="s">
        <v>747</v>
      </c>
      <c r="E57" s="234" t="s">
        <v>347</v>
      </c>
      <c r="F57" s="235">
        <v>2024130010113</v>
      </c>
      <c r="G57" s="234" t="s">
        <v>529</v>
      </c>
      <c r="H57" s="234" t="s">
        <v>538</v>
      </c>
      <c r="I57" s="792"/>
      <c r="J57" s="773"/>
      <c r="K57" s="294" t="s">
        <v>542</v>
      </c>
      <c r="L57" s="295"/>
      <c r="M57" s="781"/>
      <c r="N57" s="262">
        <v>12</v>
      </c>
      <c r="O57" s="329"/>
      <c r="P57" s="342">
        <v>3</v>
      </c>
      <c r="Q57" s="342"/>
      <c r="R57" s="342"/>
      <c r="S57" s="296"/>
      <c r="T57" s="296"/>
      <c r="U57" s="342">
        <v>3</v>
      </c>
      <c r="V57" s="343">
        <v>3</v>
      </c>
      <c r="W57" s="342"/>
      <c r="X57" s="240">
        <f t="shared" si="11"/>
        <v>9</v>
      </c>
      <c r="Y57" s="172">
        <f t="shared" si="13"/>
        <v>0.75</v>
      </c>
      <c r="Z57" s="241">
        <v>45673</v>
      </c>
      <c r="AA57" s="242">
        <v>46022</v>
      </c>
      <c r="AB57" s="209">
        <f t="shared" si="12"/>
        <v>349</v>
      </c>
      <c r="AC57" s="757"/>
      <c r="AD57" s="740"/>
      <c r="AE57" s="740"/>
      <c r="AF57" s="740"/>
      <c r="AG57" s="740"/>
      <c r="AH57" s="209" t="s">
        <v>628</v>
      </c>
      <c r="AI57" s="209"/>
      <c r="AJ57" s="250"/>
      <c r="AK57" s="209"/>
      <c r="AL57" s="337" t="s">
        <v>704</v>
      </c>
      <c r="AM57" s="242"/>
      <c r="AN57" s="271"/>
      <c r="AO57" s="271">
        <v>274131254</v>
      </c>
      <c r="AP57" s="271">
        <v>274131254</v>
      </c>
      <c r="AQ57" s="350">
        <v>153359252.93000001</v>
      </c>
      <c r="AR57" s="271"/>
      <c r="AS57" s="271" t="s">
        <v>754</v>
      </c>
      <c r="AT57" s="740"/>
      <c r="AU57" s="210"/>
      <c r="AV57" s="210"/>
      <c r="AW57" s="210"/>
      <c r="AX57" s="210"/>
      <c r="AY57" s="357"/>
      <c r="AZ57" s="357"/>
      <c r="BA57" s="339"/>
      <c r="BB57" s="340"/>
      <c r="BC57" s="350">
        <v>153359252.93000001</v>
      </c>
      <c r="BD57" s="254">
        <f t="shared" si="14"/>
        <v>1</v>
      </c>
      <c r="BE57" s="350">
        <v>153359252.93000001</v>
      </c>
      <c r="BF57" s="254">
        <f t="shared" si="15"/>
        <v>1</v>
      </c>
      <c r="BG57" s="247"/>
      <c r="BH57" s="247"/>
      <c r="BI57" s="247"/>
      <c r="BJ57" s="247"/>
      <c r="BK57" s="732"/>
      <c r="BL57" s="247"/>
    </row>
    <row r="58" spans="1:64" s="454" customFormat="1" ht="63" customHeight="1">
      <c r="A58" s="455"/>
      <c r="B58" s="455"/>
      <c r="C58" s="481"/>
      <c r="D58" s="482"/>
      <c r="E58" s="789" t="s">
        <v>543</v>
      </c>
      <c r="F58" s="789"/>
      <c r="G58" s="789"/>
      <c r="H58" s="789"/>
      <c r="I58" s="789"/>
      <c r="J58" s="789"/>
      <c r="K58" s="789"/>
      <c r="L58" s="789"/>
      <c r="M58" s="789"/>
      <c r="N58" s="789"/>
      <c r="O58" s="789"/>
      <c r="P58" s="789"/>
      <c r="Q58" s="789"/>
      <c r="R58" s="789"/>
      <c r="S58" s="789"/>
      <c r="T58" s="473"/>
      <c r="U58" s="473"/>
      <c r="V58" s="473"/>
      <c r="W58" s="473"/>
      <c r="X58" s="473"/>
      <c r="Y58" s="474">
        <f>AVERAGE(Y51:Y57)</f>
        <v>0.8214285714285714</v>
      </c>
      <c r="Z58" s="439"/>
      <c r="AA58" s="440"/>
      <c r="AB58" s="441"/>
      <c r="AC58" s="441"/>
      <c r="AD58" s="463"/>
      <c r="AE58" s="463"/>
      <c r="AF58" s="441"/>
      <c r="AG58" s="475"/>
      <c r="AH58" s="441"/>
      <c r="AI58" s="441"/>
      <c r="AJ58" s="476"/>
      <c r="AK58" s="441"/>
      <c r="AL58" s="441"/>
      <c r="AM58" s="440"/>
      <c r="AN58" s="477">
        <f>SUM(AN51:AN57)</f>
        <v>835836390</v>
      </c>
      <c r="AO58" s="477">
        <f>SUM(AO51:AO57)</f>
        <v>1263326896.9300001</v>
      </c>
      <c r="AP58" s="477">
        <f t="shared" ref="AP58:BE58" si="16">SUM(AP51:AP57)</f>
        <v>2576195508.1700001</v>
      </c>
      <c r="AQ58" s="477">
        <f t="shared" si="16"/>
        <v>2576195508.1699996</v>
      </c>
      <c r="AR58" s="477"/>
      <c r="AS58" s="477"/>
      <c r="AT58" s="477"/>
      <c r="AU58" s="477">
        <f t="shared" si="16"/>
        <v>394800000</v>
      </c>
      <c r="AV58" s="478">
        <f>+AU58/AO58</f>
        <v>0.31250818846602579</v>
      </c>
      <c r="AW58" s="477">
        <f t="shared" si="16"/>
        <v>201800000</v>
      </c>
      <c r="AX58" s="478">
        <f>+AW58/AO58</f>
        <v>0.15973696158167175</v>
      </c>
      <c r="AY58" s="477">
        <f t="shared" si="16"/>
        <v>605121586</v>
      </c>
      <c r="AZ58" s="478">
        <f>+AY58/AP58</f>
        <v>0.23488962079195921</v>
      </c>
      <c r="BA58" s="477">
        <f t="shared" si="16"/>
        <v>596321586</v>
      </c>
      <c r="BB58" s="479">
        <f>+BA58/AP58</f>
        <v>0.23147373097610782</v>
      </c>
      <c r="BC58" s="477">
        <f t="shared" si="16"/>
        <v>1050212092.9300001</v>
      </c>
      <c r="BD58" s="480">
        <f t="shared" si="14"/>
        <v>0.40766009008222293</v>
      </c>
      <c r="BE58" s="477">
        <f t="shared" si="16"/>
        <v>1050212092.9300001</v>
      </c>
      <c r="BF58" s="480">
        <f t="shared" si="15"/>
        <v>0.40766009008222293</v>
      </c>
      <c r="BG58" s="471"/>
      <c r="BH58" s="471"/>
      <c r="BI58" s="471"/>
      <c r="BJ58" s="471"/>
      <c r="BK58" s="471"/>
      <c r="BL58" s="471"/>
    </row>
    <row r="59" spans="1:64" ht="45" customHeight="1">
      <c r="A59" s="261"/>
      <c r="B59" s="261"/>
      <c r="C59" s="318"/>
      <c r="D59" s="364"/>
      <c r="E59" s="210"/>
      <c r="F59" s="365"/>
      <c r="G59" s="210"/>
      <c r="H59" s="366"/>
      <c r="I59" s="303"/>
      <c r="J59" s="115"/>
      <c r="K59" s="175"/>
      <c r="L59" s="115"/>
      <c r="M59" s="176"/>
      <c r="N59" s="115"/>
      <c r="O59" s="247"/>
      <c r="P59" s="296"/>
      <c r="Q59" s="296"/>
      <c r="R59" s="296"/>
      <c r="S59" s="296"/>
      <c r="T59" s="296"/>
      <c r="U59" s="296"/>
      <c r="V59" s="296"/>
      <c r="W59" s="296"/>
      <c r="X59" s="240"/>
      <c r="Y59" s="296"/>
      <c r="Z59" s="367"/>
      <c r="AA59" s="209"/>
      <c r="AB59" s="247"/>
      <c r="AC59" s="209"/>
      <c r="AD59" s="210"/>
      <c r="AE59" s="210"/>
      <c r="AF59" s="248"/>
      <c r="AG59" s="368"/>
      <c r="AH59" s="209"/>
      <c r="AI59" s="247"/>
      <c r="AJ59" s="247"/>
      <c r="AK59" s="248"/>
      <c r="AL59" s="247"/>
      <c r="AM59" s="247"/>
      <c r="AN59" s="209"/>
      <c r="AO59" s="209"/>
      <c r="AP59" s="209"/>
      <c r="AQ59" s="209"/>
      <c r="AR59" s="209"/>
      <c r="AS59" s="209"/>
      <c r="AT59" s="209"/>
      <c r="AU59" s="209"/>
      <c r="AV59" s="209"/>
      <c r="AW59" s="209"/>
      <c r="AX59" s="209"/>
      <c r="AY59" s="209"/>
      <c r="AZ59" s="209"/>
      <c r="BA59" s="209"/>
      <c r="BB59" s="212"/>
      <c r="BC59" s="209"/>
      <c r="BD59" s="247"/>
      <c r="BE59" s="247"/>
      <c r="BF59" s="247"/>
      <c r="BG59" s="247"/>
      <c r="BH59" s="247"/>
      <c r="BI59" s="247"/>
      <c r="BJ59" s="247"/>
      <c r="BK59" s="727" t="s">
        <v>777</v>
      </c>
      <c r="BL59" s="247"/>
    </row>
    <row r="60" spans="1:64" ht="45" customHeight="1">
      <c r="A60" s="232" t="s">
        <v>243</v>
      </c>
      <c r="B60" s="232" t="s">
        <v>244</v>
      </c>
      <c r="C60" s="232" t="s">
        <v>266</v>
      </c>
      <c r="D60" s="232" t="s">
        <v>305</v>
      </c>
      <c r="E60" s="234" t="s">
        <v>544</v>
      </c>
      <c r="F60" s="235">
        <v>2024130010105</v>
      </c>
      <c r="G60" s="234" t="s">
        <v>545</v>
      </c>
      <c r="H60" s="234" t="s">
        <v>546</v>
      </c>
      <c r="I60" s="754" t="s">
        <v>547</v>
      </c>
      <c r="J60" s="771">
        <v>0.25</v>
      </c>
      <c r="K60" s="294" t="s">
        <v>548</v>
      </c>
      <c r="L60" s="295"/>
      <c r="M60" s="779" t="s">
        <v>322</v>
      </c>
      <c r="N60" s="262">
        <v>12</v>
      </c>
      <c r="O60" s="754" t="s">
        <v>549</v>
      </c>
      <c r="P60" s="342">
        <v>2</v>
      </c>
      <c r="Q60" s="342"/>
      <c r="R60" s="342"/>
      <c r="S60" s="296"/>
      <c r="T60" s="296"/>
      <c r="U60" s="342">
        <v>5</v>
      </c>
      <c r="V60" s="343">
        <v>3</v>
      </c>
      <c r="W60" s="342"/>
      <c r="X60" s="240">
        <f t="shared" si="11"/>
        <v>10</v>
      </c>
      <c r="Y60" s="172">
        <f t="shared" ref="Y60:Y66" si="17">+X60/N60</f>
        <v>0.83333333333333337</v>
      </c>
      <c r="Z60" s="241">
        <v>45673</v>
      </c>
      <c r="AA60" s="242">
        <v>46022</v>
      </c>
      <c r="AB60" s="209">
        <f t="shared" ref="AB60:AB66" si="18">_xlfn.DAYS(AA60,Z60)</f>
        <v>349</v>
      </c>
      <c r="AC60" s="755">
        <v>1065570</v>
      </c>
      <c r="AD60" s="754" t="s">
        <v>345</v>
      </c>
      <c r="AE60" s="754" t="s">
        <v>346</v>
      </c>
      <c r="AF60" s="794" t="s">
        <v>550</v>
      </c>
      <c r="AG60" s="751" t="s">
        <v>551</v>
      </c>
      <c r="AH60" s="209" t="s">
        <v>628</v>
      </c>
      <c r="AI60" s="209" t="s">
        <v>677</v>
      </c>
      <c r="AJ60" s="251">
        <v>24000000</v>
      </c>
      <c r="AK60" s="209" t="s">
        <v>634</v>
      </c>
      <c r="AL60" s="337" t="s">
        <v>693</v>
      </c>
      <c r="AM60" s="242">
        <v>45355</v>
      </c>
      <c r="AN60" s="279">
        <v>396699354</v>
      </c>
      <c r="AO60" s="279">
        <v>396699354</v>
      </c>
      <c r="AP60" s="279">
        <v>396699354</v>
      </c>
      <c r="AQ60" s="796">
        <v>280000000</v>
      </c>
      <c r="AR60" s="279"/>
      <c r="AS60" s="793" t="s">
        <v>758</v>
      </c>
      <c r="AT60" s="832" t="s">
        <v>544</v>
      </c>
      <c r="AU60" s="271">
        <v>173300000</v>
      </c>
      <c r="AV60" s="369"/>
      <c r="AW60" s="271">
        <v>148400000</v>
      </c>
      <c r="AX60" s="369"/>
      <c r="AY60" s="279">
        <v>248000000</v>
      </c>
      <c r="AZ60" s="279"/>
      <c r="BA60" s="279">
        <v>223100000</v>
      </c>
      <c r="BB60" s="338"/>
      <c r="BC60" s="180">
        <v>0</v>
      </c>
      <c r="BD60" s="254">
        <f t="shared" si="14"/>
        <v>0</v>
      </c>
      <c r="BE60" s="247">
        <v>0</v>
      </c>
      <c r="BF60" s="254">
        <f t="shared" si="15"/>
        <v>0</v>
      </c>
      <c r="BG60" s="247"/>
      <c r="BH60" s="247"/>
      <c r="BI60" s="247"/>
      <c r="BJ60" s="247"/>
      <c r="BK60" s="733"/>
      <c r="BL60" s="247"/>
    </row>
    <row r="61" spans="1:64" ht="45" customHeight="1">
      <c r="A61" s="232" t="s">
        <v>243</v>
      </c>
      <c r="B61" s="232" t="s">
        <v>244</v>
      </c>
      <c r="C61" s="232" t="s">
        <v>266</v>
      </c>
      <c r="D61" s="232" t="s">
        <v>305</v>
      </c>
      <c r="E61" s="234" t="s">
        <v>544</v>
      </c>
      <c r="F61" s="235">
        <v>2024130010105</v>
      </c>
      <c r="G61" s="234" t="s">
        <v>545</v>
      </c>
      <c r="H61" s="234" t="s">
        <v>546</v>
      </c>
      <c r="I61" s="739"/>
      <c r="J61" s="772"/>
      <c r="K61" s="294" t="s">
        <v>552</v>
      </c>
      <c r="L61" s="295"/>
      <c r="M61" s="780"/>
      <c r="N61" s="262">
        <v>1</v>
      </c>
      <c r="O61" s="739"/>
      <c r="P61" s="342">
        <v>0.12</v>
      </c>
      <c r="Q61" s="342"/>
      <c r="R61" s="342"/>
      <c r="S61" s="296"/>
      <c r="T61" s="296"/>
      <c r="U61" s="342">
        <v>0.28000000000000003</v>
      </c>
      <c r="V61" s="343">
        <v>0.2</v>
      </c>
      <c r="W61" s="342"/>
      <c r="X61" s="240">
        <f t="shared" si="11"/>
        <v>0.60000000000000009</v>
      </c>
      <c r="Y61" s="172">
        <f t="shared" si="17"/>
        <v>0.60000000000000009</v>
      </c>
      <c r="Z61" s="241">
        <v>45673</v>
      </c>
      <c r="AA61" s="242">
        <v>46022</v>
      </c>
      <c r="AB61" s="209">
        <f t="shared" si="18"/>
        <v>349</v>
      </c>
      <c r="AC61" s="756"/>
      <c r="AD61" s="739"/>
      <c r="AE61" s="739"/>
      <c r="AF61" s="795"/>
      <c r="AG61" s="753"/>
      <c r="AH61" s="209" t="s">
        <v>628</v>
      </c>
      <c r="AI61" s="209"/>
      <c r="AJ61" s="250"/>
      <c r="AK61" s="209"/>
      <c r="AL61" s="337" t="s">
        <v>695</v>
      </c>
      <c r="AM61" s="242"/>
      <c r="AN61" s="279">
        <v>342353640</v>
      </c>
      <c r="AO61" s="279">
        <v>342353640</v>
      </c>
      <c r="AP61" s="279">
        <v>342353640</v>
      </c>
      <c r="AQ61" s="796"/>
      <c r="AR61" s="279"/>
      <c r="AS61" s="793"/>
      <c r="AT61" s="833"/>
      <c r="AU61" s="271">
        <v>0</v>
      </c>
      <c r="AV61" s="333"/>
      <c r="AW61" s="271">
        <v>0</v>
      </c>
      <c r="AX61" s="333"/>
      <c r="AY61" s="279"/>
      <c r="AZ61" s="279"/>
      <c r="BA61" s="183"/>
      <c r="BB61" s="370"/>
      <c r="BC61" s="371"/>
      <c r="BD61" s="247"/>
      <c r="BE61" s="247"/>
      <c r="BF61" s="247"/>
      <c r="BG61" s="247"/>
      <c r="BH61" s="247"/>
      <c r="BI61" s="247"/>
      <c r="BJ61" s="247"/>
      <c r="BK61" s="733"/>
      <c r="BL61" s="247"/>
    </row>
    <row r="62" spans="1:64" ht="45" customHeight="1">
      <c r="A62" s="232" t="s">
        <v>243</v>
      </c>
      <c r="B62" s="232" t="s">
        <v>244</v>
      </c>
      <c r="C62" s="232" t="s">
        <v>266</v>
      </c>
      <c r="D62" s="232" t="s">
        <v>305</v>
      </c>
      <c r="E62" s="234" t="s">
        <v>544</v>
      </c>
      <c r="F62" s="235">
        <v>2024130010105</v>
      </c>
      <c r="G62" s="234" t="s">
        <v>545</v>
      </c>
      <c r="H62" s="234" t="s">
        <v>546</v>
      </c>
      <c r="I62" s="739"/>
      <c r="J62" s="772"/>
      <c r="K62" s="294" t="s">
        <v>553</v>
      </c>
      <c r="L62" s="295"/>
      <c r="M62" s="780"/>
      <c r="N62" s="262">
        <v>2</v>
      </c>
      <c r="O62" s="739"/>
      <c r="P62" s="342">
        <v>1.82</v>
      </c>
      <c r="Q62" s="342"/>
      <c r="R62" s="342"/>
      <c r="S62" s="296"/>
      <c r="T62" s="296"/>
      <c r="U62" s="342">
        <v>0.18</v>
      </c>
      <c r="V62" s="343">
        <v>0</v>
      </c>
      <c r="W62" s="342"/>
      <c r="X62" s="240">
        <f t="shared" si="11"/>
        <v>2</v>
      </c>
      <c r="Y62" s="172">
        <f t="shared" si="17"/>
        <v>1</v>
      </c>
      <c r="Z62" s="241">
        <v>45673</v>
      </c>
      <c r="AA62" s="242">
        <v>46022</v>
      </c>
      <c r="AB62" s="209">
        <f t="shared" si="18"/>
        <v>349</v>
      </c>
      <c r="AC62" s="756"/>
      <c r="AD62" s="739"/>
      <c r="AE62" s="739"/>
      <c r="AF62" s="754" t="s">
        <v>554</v>
      </c>
      <c r="AG62" s="754" t="s">
        <v>555</v>
      </c>
      <c r="AH62" s="209" t="s">
        <v>628</v>
      </c>
      <c r="AI62" s="209"/>
      <c r="AJ62" s="250"/>
      <c r="AK62" s="209"/>
      <c r="AL62" s="337" t="s">
        <v>676</v>
      </c>
      <c r="AM62" s="242"/>
      <c r="AN62" s="279">
        <v>94417120</v>
      </c>
      <c r="AO62" s="279">
        <v>94417120</v>
      </c>
      <c r="AP62" s="279">
        <v>94417120</v>
      </c>
      <c r="AQ62" s="796">
        <v>396699354</v>
      </c>
      <c r="AR62" s="279"/>
      <c r="AS62" s="279" t="s">
        <v>754</v>
      </c>
      <c r="AT62" s="833"/>
      <c r="AU62" s="271">
        <v>24000000</v>
      </c>
      <c r="AV62" s="333"/>
      <c r="AW62" s="271">
        <v>16000000</v>
      </c>
      <c r="AX62" s="333"/>
      <c r="AY62" s="279">
        <v>48000000</v>
      </c>
      <c r="AZ62" s="279"/>
      <c r="BA62" s="279">
        <v>40000000</v>
      </c>
      <c r="BB62" s="338"/>
      <c r="BC62" s="283">
        <v>297800000</v>
      </c>
      <c r="BD62" s="254">
        <f t="shared" si="14"/>
        <v>0.75069444151401366</v>
      </c>
      <c r="BE62" s="283">
        <v>297800000</v>
      </c>
      <c r="BF62" s="254">
        <f t="shared" si="15"/>
        <v>0.75069444151401366</v>
      </c>
      <c r="BG62" s="247"/>
      <c r="BH62" s="247"/>
      <c r="BI62" s="247"/>
      <c r="BJ62" s="247"/>
      <c r="BK62" s="728"/>
      <c r="BL62" s="247"/>
    </row>
    <row r="63" spans="1:64" ht="45" customHeight="1">
      <c r="A63" s="232" t="s">
        <v>243</v>
      </c>
      <c r="B63" s="232" t="s">
        <v>244</v>
      </c>
      <c r="C63" s="232" t="s">
        <v>266</v>
      </c>
      <c r="D63" s="232" t="s">
        <v>305</v>
      </c>
      <c r="E63" s="234" t="s">
        <v>544</v>
      </c>
      <c r="F63" s="235">
        <v>2024130010105</v>
      </c>
      <c r="G63" s="234" t="s">
        <v>545</v>
      </c>
      <c r="H63" s="234" t="s">
        <v>546</v>
      </c>
      <c r="I63" s="740"/>
      <c r="J63" s="773"/>
      <c r="K63" s="294" t="s">
        <v>556</v>
      </c>
      <c r="L63" s="295"/>
      <c r="M63" s="781"/>
      <c r="N63" s="262">
        <v>1</v>
      </c>
      <c r="O63" s="739"/>
      <c r="P63" s="342">
        <v>0.67</v>
      </c>
      <c r="Q63" s="342"/>
      <c r="R63" s="342"/>
      <c r="S63" s="296"/>
      <c r="T63" s="296"/>
      <c r="U63" s="342">
        <v>0.33</v>
      </c>
      <c r="V63" s="343">
        <v>1</v>
      </c>
      <c r="W63" s="342"/>
      <c r="X63" s="240">
        <f t="shared" si="11"/>
        <v>2</v>
      </c>
      <c r="Y63" s="172">
        <v>1</v>
      </c>
      <c r="Z63" s="241">
        <v>45673</v>
      </c>
      <c r="AA63" s="242">
        <v>46022</v>
      </c>
      <c r="AB63" s="209">
        <f t="shared" si="18"/>
        <v>349</v>
      </c>
      <c r="AC63" s="756"/>
      <c r="AD63" s="739"/>
      <c r="AE63" s="739"/>
      <c r="AF63" s="739"/>
      <c r="AG63" s="739"/>
      <c r="AH63" s="209" t="s">
        <v>628</v>
      </c>
      <c r="AI63" s="209"/>
      <c r="AJ63" s="250"/>
      <c r="AK63" s="209"/>
      <c r="AL63" s="337" t="s">
        <v>701</v>
      </c>
      <c r="AM63" s="242"/>
      <c r="AN63" s="344"/>
      <c r="AO63" s="344"/>
      <c r="AP63" s="279">
        <v>280000000</v>
      </c>
      <c r="AQ63" s="796"/>
      <c r="AR63" s="279"/>
      <c r="AS63" s="279" t="s">
        <v>754</v>
      </c>
      <c r="AT63" s="833"/>
      <c r="AU63" s="333"/>
      <c r="AV63" s="333"/>
      <c r="AW63" s="333"/>
      <c r="AX63" s="333"/>
      <c r="AY63" s="279"/>
      <c r="AZ63" s="279"/>
      <c r="BA63" s="344"/>
      <c r="BB63" s="372"/>
      <c r="BC63" s="177"/>
      <c r="BD63" s="247"/>
      <c r="BE63" s="247"/>
      <c r="BF63" s="247"/>
      <c r="BG63" s="247"/>
      <c r="BH63" s="247"/>
      <c r="BI63" s="247"/>
      <c r="BJ63" s="247"/>
      <c r="BK63" s="727" t="s">
        <v>778</v>
      </c>
      <c r="BL63" s="247"/>
    </row>
    <row r="64" spans="1:64" ht="45" customHeight="1">
      <c r="A64" s="232" t="s">
        <v>243</v>
      </c>
      <c r="B64" s="232" t="s">
        <v>244</v>
      </c>
      <c r="C64" s="232" t="s">
        <v>266</v>
      </c>
      <c r="D64" s="232" t="s">
        <v>306</v>
      </c>
      <c r="E64" s="234" t="s">
        <v>544</v>
      </c>
      <c r="F64" s="235">
        <v>2024130010105</v>
      </c>
      <c r="G64" s="234" t="s">
        <v>545</v>
      </c>
      <c r="H64" s="234" t="s">
        <v>557</v>
      </c>
      <c r="I64" s="790" t="s">
        <v>558</v>
      </c>
      <c r="J64" s="771">
        <v>0.25</v>
      </c>
      <c r="K64" s="294" t="s">
        <v>559</v>
      </c>
      <c r="L64" s="295"/>
      <c r="M64" s="779" t="s">
        <v>327</v>
      </c>
      <c r="N64" s="262">
        <v>1</v>
      </c>
      <c r="O64" s="739"/>
      <c r="P64" s="342">
        <v>0.82</v>
      </c>
      <c r="Q64" s="342"/>
      <c r="R64" s="342"/>
      <c r="S64" s="296"/>
      <c r="T64" s="296"/>
      <c r="U64" s="342">
        <v>0.18</v>
      </c>
      <c r="V64" s="343">
        <v>0.4</v>
      </c>
      <c r="W64" s="342"/>
      <c r="X64" s="240">
        <f t="shared" si="11"/>
        <v>1.4</v>
      </c>
      <c r="Y64" s="172">
        <v>1</v>
      </c>
      <c r="Z64" s="241">
        <v>45673</v>
      </c>
      <c r="AA64" s="242">
        <v>46022</v>
      </c>
      <c r="AB64" s="209">
        <f t="shared" si="18"/>
        <v>349</v>
      </c>
      <c r="AC64" s="756"/>
      <c r="AD64" s="739"/>
      <c r="AE64" s="739"/>
      <c r="AF64" s="740"/>
      <c r="AG64" s="740"/>
      <c r="AH64" s="209" t="s">
        <v>628</v>
      </c>
      <c r="AI64" s="209"/>
      <c r="AJ64" s="250"/>
      <c r="AK64" s="209"/>
      <c r="AL64" s="209"/>
      <c r="AM64" s="242"/>
      <c r="AN64" s="344"/>
      <c r="AO64" s="344"/>
      <c r="AP64" s="344"/>
      <c r="AQ64" s="796">
        <v>342353640</v>
      </c>
      <c r="AR64" s="344"/>
      <c r="AS64" s="344" t="s">
        <v>695</v>
      </c>
      <c r="AT64" s="833"/>
      <c r="AU64" s="333"/>
      <c r="AV64" s="333"/>
      <c r="AW64" s="333"/>
      <c r="AX64" s="333"/>
      <c r="AY64" s="344"/>
      <c r="AZ64" s="344"/>
      <c r="BA64" s="344"/>
      <c r="BB64" s="372"/>
      <c r="BC64" s="180">
        <v>0</v>
      </c>
      <c r="BD64" s="254">
        <f t="shared" si="14"/>
        <v>0</v>
      </c>
      <c r="BE64" s="247">
        <v>0</v>
      </c>
      <c r="BF64" s="254">
        <f t="shared" si="15"/>
        <v>0</v>
      </c>
      <c r="BG64" s="247"/>
      <c r="BH64" s="247"/>
      <c r="BI64" s="247"/>
      <c r="BJ64" s="247"/>
      <c r="BK64" s="734"/>
      <c r="BL64" s="247"/>
    </row>
    <row r="65" spans="1:64" ht="45" customHeight="1">
      <c r="A65" s="232" t="s">
        <v>243</v>
      </c>
      <c r="B65" s="232" t="s">
        <v>244</v>
      </c>
      <c r="C65" s="232" t="s">
        <v>266</v>
      </c>
      <c r="D65" s="232" t="s">
        <v>306</v>
      </c>
      <c r="E65" s="234" t="s">
        <v>544</v>
      </c>
      <c r="F65" s="235">
        <v>2024130010105</v>
      </c>
      <c r="G65" s="234" t="s">
        <v>545</v>
      </c>
      <c r="H65" s="234" t="s">
        <v>557</v>
      </c>
      <c r="I65" s="791"/>
      <c r="J65" s="772"/>
      <c r="K65" s="294" t="s">
        <v>560</v>
      </c>
      <c r="L65" s="295"/>
      <c r="M65" s="780"/>
      <c r="N65" s="262">
        <v>1</v>
      </c>
      <c r="O65" s="739"/>
      <c r="P65" s="342">
        <v>0.25</v>
      </c>
      <c r="Q65" s="342"/>
      <c r="R65" s="342"/>
      <c r="S65" s="296"/>
      <c r="T65" s="296"/>
      <c r="U65" s="342">
        <v>0.33</v>
      </c>
      <c r="V65" s="343">
        <v>0.2</v>
      </c>
      <c r="W65" s="342"/>
      <c r="X65" s="240">
        <f t="shared" si="11"/>
        <v>0.78</v>
      </c>
      <c r="Y65" s="172">
        <f t="shared" si="17"/>
        <v>0.78</v>
      </c>
      <c r="Z65" s="241">
        <v>45673</v>
      </c>
      <c r="AA65" s="242">
        <v>46022</v>
      </c>
      <c r="AB65" s="209">
        <f t="shared" si="18"/>
        <v>349</v>
      </c>
      <c r="AC65" s="756"/>
      <c r="AD65" s="739"/>
      <c r="AE65" s="739"/>
      <c r="AF65" s="754" t="s">
        <v>561</v>
      </c>
      <c r="AG65" s="754" t="s">
        <v>562</v>
      </c>
      <c r="AH65" s="209" t="s">
        <v>628</v>
      </c>
      <c r="AI65" s="209"/>
      <c r="AJ65" s="250"/>
      <c r="AK65" s="209"/>
      <c r="AL65" s="209"/>
      <c r="AM65" s="242"/>
      <c r="AN65" s="361"/>
      <c r="AO65" s="361"/>
      <c r="AP65" s="361"/>
      <c r="AQ65" s="796"/>
      <c r="AR65" s="361"/>
      <c r="AS65" s="344" t="s">
        <v>695</v>
      </c>
      <c r="AT65" s="833"/>
      <c r="AU65" s="333"/>
      <c r="AV65" s="333"/>
      <c r="AW65" s="333"/>
      <c r="AX65" s="333"/>
      <c r="AY65" s="333"/>
      <c r="AZ65" s="333"/>
      <c r="BA65" s="361"/>
      <c r="BB65" s="333"/>
      <c r="BC65" s="182"/>
      <c r="BD65" s="247"/>
      <c r="BE65" s="247"/>
      <c r="BF65" s="247"/>
      <c r="BG65" s="247"/>
      <c r="BH65" s="247"/>
      <c r="BI65" s="247"/>
      <c r="BJ65" s="247"/>
      <c r="BK65" s="734"/>
      <c r="BL65" s="247"/>
    </row>
    <row r="66" spans="1:64" ht="45" customHeight="1">
      <c r="A66" s="232" t="s">
        <v>243</v>
      </c>
      <c r="B66" s="232" t="s">
        <v>244</v>
      </c>
      <c r="C66" s="232" t="s">
        <v>266</v>
      </c>
      <c r="D66" s="232" t="s">
        <v>306</v>
      </c>
      <c r="E66" s="234" t="s">
        <v>544</v>
      </c>
      <c r="F66" s="235">
        <v>2024130010105</v>
      </c>
      <c r="G66" s="234" t="s">
        <v>545</v>
      </c>
      <c r="H66" s="234" t="s">
        <v>557</v>
      </c>
      <c r="I66" s="792"/>
      <c r="J66" s="773"/>
      <c r="K66" s="294" t="s">
        <v>563</v>
      </c>
      <c r="L66" s="295"/>
      <c r="M66" s="781"/>
      <c r="N66" s="262">
        <v>1</v>
      </c>
      <c r="O66" s="740"/>
      <c r="P66" s="342">
        <v>0.06</v>
      </c>
      <c r="Q66" s="342"/>
      <c r="R66" s="342"/>
      <c r="S66" s="296"/>
      <c r="T66" s="296"/>
      <c r="U66" s="342">
        <v>0.19</v>
      </c>
      <c r="V66" s="343">
        <v>0</v>
      </c>
      <c r="W66" s="342"/>
      <c r="X66" s="240">
        <f t="shared" si="11"/>
        <v>0.25</v>
      </c>
      <c r="Y66" s="172">
        <f t="shared" si="17"/>
        <v>0.25</v>
      </c>
      <c r="Z66" s="241">
        <v>45673</v>
      </c>
      <c r="AA66" s="242">
        <v>46022</v>
      </c>
      <c r="AB66" s="209">
        <f t="shared" si="18"/>
        <v>349</v>
      </c>
      <c r="AC66" s="757"/>
      <c r="AD66" s="740"/>
      <c r="AE66" s="740"/>
      <c r="AF66" s="740"/>
      <c r="AG66" s="740"/>
      <c r="AH66" s="209" t="s">
        <v>628</v>
      </c>
      <c r="AI66" s="209"/>
      <c r="AJ66" s="250"/>
      <c r="AK66" s="209"/>
      <c r="AL66" s="209"/>
      <c r="AM66" s="242"/>
      <c r="AN66" s="361"/>
      <c r="AO66" s="361"/>
      <c r="AP66" s="361"/>
      <c r="AQ66" s="350">
        <v>94417120</v>
      </c>
      <c r="AR66" s="361"/>
      <c r="AS66" s="361" t="s">
        <v>759</v>
      </c>
      <c r="AT66" s="834"/>
      <c r="AU66" s="333"/>
      <c r="AV66" s="333"/>
      <c r="AW66" s="333"/>
      <c r="AX66" s="333"/>
      <c r="AY66" s="333"/>
      <c r="AZ66" s="333"/>
      <c r="BA66" s="361"/>
      <c r="BB66" s="333"/>
      <c r="BC66" s="283">
        <v>64000000</v>
      </c>
      <c r="BD66" s="254">
        <f t="shared" si="14"/>
        <v>0.6778431708147844</v>
      </c>
      <c r="BE66" s="283">
        <v>64000000</v>
      </c>
      <c r="BF66" s="254">
        <f t="shared" si="15"/>
        <v>0.6778431708147844</v>
      </c>
      <c r="BG66" s="247"/>
      <c r="BH66" s="247"/>
      <c r="BI66" s="247"/>
      <c r="BJ66" s="247"/>
      <c r="BK66" s="735"/>
      <c r="BL66" s="247"/>
    </row>
    <row r="67" spans="1:64" s="454" customFormat="1" ht="49.5" customHeight="1">
      <c r="A67" s="455"/>
      <c r="B67" s="455"/>
      <c r="C67" s="483"/>
      <c r="D67" s="484"/>
      <c r="E67" s="782" t="s">
        <v>564</v>
      </c>
      <c r="F67" s="783"/>
      <c r="G67" s="783"/>
      <c r="H67" s="783"/>
      <c r="I67" s="783"/>
      <c r="J67" s="783"/>
      <c r="K67" s="783"/>
      <c r="L67" s="783"/>
      <c r="M67" s="783"/>
      <c r="N67" s="783"/>
      <c r="O67" s="783"/>
      <c r="P67" s="783"/>
      <c r="Q67" s="783"/>
      <c r="R67" s="783"/>
      <c r="S67" s="784"/>
      <c r="T67" s="473"/>
      <c r="U67" s="473"/>
      <c r="V67" s="473"/>
      <c r="W67" s="473"/>
      <c r="X67" s="473"/>
      <c r="Y67" s="474">
        <f>AVERAGE(Y60:Y66)</f>
        <v>0.78047619047619055</v>
      </c>
      <c r="Z67" s="439"/>
      <c r="AA67" s="440"/>
      <c r="AB67" s="441"/>
      <c r="AC67" s="462"/>
      <c r="AD67" s="463"/>
      <c r="AE67" s="463"/>
      <c r="AF67" s="441"/>
      <c r="AG67" s="475"/>
      <c r="AH67" s="441"/>
      <c r="AI67" s="441"/>
      <c r="AJ67" s="476"/>
      <c r="AK67" s="441"/>
      <c r="AL67" s="441"/>
      <c r="AM67" s="440"/>
      <c r="AN67" s="477">
        <f>SUM(AN60:AN66)</f>
        <v>833470114</v>
      </c>
      <c r="AO67" s="477">
        <f>SUM(AO60:AO66)</f>
        <v>833470114</v>
      </c>
      <c r="AP67" s="477">
        <f t="shared" ref="AP67:BE67" si="19">SUM(AP60:AP66)</f>
        <v>1113470114</v>
      </c>
      <c r="AQ67" s="477">
        <f t="shared" si="19"/>
        <v>1113470114</v>
      </c>
      <c r="AR67" s="477"/>
      <c r="AS67" s="477"/>
      <c r="AT67" s="477"/>
      <c r="AU67" s="477">
        <f t="shared" si="19"/>
        <v>197300000</v>
      </c>
      <c r="AV67" s="478">
        <f>+AU67/AO67</f>
        <v>0.23672114534871014</v>
      </c>
      <c r="AW67" s="477">
        <f t="shared" si="19"/>
        <v>164400000</v>
      </c>
      <c r="AX67" s="478">
        <f>+AW67/AO67</f>
        <v>0.19724762440612237</v>
      </c>
      <c r="AY67" s="477">
        <f t="shared" si="19"/>
        <v>296000000</v>
      </c>
      <c r="AZ67" s="478">
        <f>+AY67/AP67</f>
        <v>0.26583560373853016</v>
      </c>
      <c r="BA67" s="477">
        <f t="shared" si="19"/>
        <v>263100000</v>
      </c>
      <c r="BB67" s="479">
        <f>+BA67/AP67</f>
        <v>0.23628833562029489</v>
      </c>
      <c r="BC67" s="477">
        <f t="shared" si="19"/>
        <v>361800000</v>
      </c>
      <c r="BD67" s="480">
        <f t="shared" si="14"/>
        <v>0.3249301399750007</v>
      </c>
      <c r="BE67" s="477">
        <f t="shared" si="19"/>
        <v>361800000</v>
      </c>
      <c r="BF67" s="480">
        <f t="shared" si="15"/>
        <v>0.3249301399750007</v>
      </c>
      <c r="BG67" s="471"/>
      <c r="BH67" s="471"/>
      <c r="BI67" s="471"/>
      <c r="BJ67" s="471"/>
      <c r="BK67" s="471"/>
      <c r="BL67" s="471"/>
    </row>
    <row r="68" spans="1:64" ht="45" customHeight="1">
      <c r="A68" s="261"/>
      <c r="B68" s="261"/>
      <c r="C68" s="373"/>
      <c r="D68" s="364"/>
      <c r="E68" s="210"/>
      <c r="F68" s="365"/>
      <c r="G68" s="210"/>
      <c r="H68" s="366"/>
      <c r="I68" s="303"/>
      <c r="J68" s="115"/>
      <c r="K68" s="175"/>
      <c r="L68" s="115"/>
      <c r="M68" s="176"/>
      <c r="N68" s="115"/>
      <c r="O68" s="247"/>
      <c r="P68" s="296"/>
      <c r="Q68" s="296"/>
      <c r="R68" s="296"/>
      <c r="S68" s="296"/>
      <c r="T68" s="296"/>
      <c r="U68" s="296"/>
      <c r="V68" s="296"/>
      <c r="W68" s="296"/>
      <c r="X68" s="296"/>
      <c r="Y68" s="296"/>
      <c r="Z68" s="367"/>
      <c r="AA68" s="209"/>
      <c r="AB68" s="247"/>
      <c r="AC68" s="209"/>
      <c r="AD68" s="210"/>
      <c r="AE68" s="210"/>
      <c r="AF68" s="209"/>
      <c r="AG68" s="212"/>
      <c r="AH68" s="209"/>
      <c r="AI68" s="374"/>
      <c r="AJ68" s="247"/>
      <c r="AK68" s="248"/>
      <c r="AL68" s="247"/>
      <c r="AM68" s="247"/>
      <c r="AN68" s="209"/>
      <c r="AO68" s="209"/>
      <c r="AP68" s="209"/>
      <c r="AQ68" s="209"/>
      <c r="AR68" s="209"/>
      <c r="AS68" s="209"/>
      <c r="AT68" s="209"/>
      <c r="AU68" s="209"/>
      <c r="AV68" s="209"/>
      <c r="AW68" s="209"/>
      <c r="AX68" s="209"/>
      <c r="AY68" s="209"/>
      <c r="AZ68" s="209"/>
      <c r="BA68" s="209"/>
      <c r="BB68" s="212"/>
      <c r="BC68" s="209"/>
      <c r="BD68" s="247"/>
      <c r="BE68" s="247"/>
      <c r="BF68" s="247"/>
      <c r="BG68" s="247"/>
      <c r="BH68" s="247"/>
      <c r="BI68" s="247"/>
      <c r="BJ68" s="247"/>
      <c r="BK68" s="729" t="s">
        <v>779</v>
      </c>
      <c r="BL68" s="247"/>
    </row>
    <row r="69" spans="1:64" ht="45" customHeight="1">
      <c r="A69" s="232" t="s">
        <v>243</v>
      </c>
      <c r="B69" s="232" t="s">
        <v>244</v>
      </c>
      <c r="C69" s="232" t="s">
        <v>266</v>
      </c>
      <c r="D69" s="232" t="s">
        <v>307</v>
      </c>
      <c r="E69" s="234" t="s">
        <v>565</v>
      </c>
      <c r="F69" s="235">
        <v>202400000005227</v>
      </c>
      <c r="G69" s="234" t="s">
        <v>566</v>
      </c>
      <c r="H69" s="234" t="s">
        <v>567</v>
      </c>
      <c r="I69" s="754" t="s">
        <v>568</v>
      </c>
      <c r="J69" s="771">
        <v>0.3</v>
      </c>
      <c r="K69" s="294" t="s">
        <v>569</v>
      </c>
      <c r="L69" s="295"/>
      <c r="M69" s="779" t="s">
        <v>328</v>
      </c>
      <c r="N69" s="262">
        <v>1</v>
      </c>
      <c r="O69" s="329"/>
      <c r="P69" s="342">
        <v>0.5</v>
      </c>
      <c r="Q69" s="342"/>
      <c r="R69" s="342"/>
      <c r="S69" s="296"/>
      <c r="T69" s="296"/>
      <c r="U69" s="342">
        <v>0.5</v>
      </c>
      <c r="V69" s="343">
        <v>0.25</v>
      </c>
      <c r="W69" s="342"/>
      <c r="X69" s="240">
        <f t="shared" ref="X69:X80" si="20">SUM(P69:W69)</f>
        <v>1.25</v>
      </c>
      <c r="Y69" s="178">
        <v>1</v>
      </c>
      <c r="Z69" s="241">
        <v>45673</v>
      </c>
      <c r="AA69" s="242">
        <v>46022</v>
      </c>
      <c r="AB69" s="209">
        <f t="shared" ref="AB69:AB80" si="21">_xlfn.DAYS(AA69,Z69)</f>
        <v>349</v>
      </c>
      <c r="AC69" s="755">
        <v>1065570</v>
      </c>
      <c r="AD69" s="754" t="s">
        <v>345</v>
      </c>
      <c r="AE69" s="754" t="s">
        <v>346</v>
      </c>
      <c r="AF69" s="761"/>
      <c r="AG69" s="761"/>
      <c r="AH69" s="212" t="s">
        <v>628</v>
      </c>
      <c r="AI69" s="375" t="s">
        <v>674</v>
      </c>
      <c r="AJ69" s="376">
        <v>72000000</v>
      </c>
      <c r="AK69" s="296" t="s">
        <v>634</v>
      </c>
      <c r="AL69" s="209" t="s">
        <v>678</v>
      </c>
      <c r="AM69" s="247"/>
      <c r="AN69" s="376"/>
      <c r="AO69" s="376"/>
      <c r="AP69" s="376"/>
      <c r="AQ69" s="377"/>
      <c r="AR69" s="330"/>
      <c r="AS69" s="366" t="s">
        <v>676</v>
      </c>
      <c r="AT69" s="844" t="s">
        <v>565</v>
      </c>
      <c r="AU69" s="210"/>
      <c r="AV69" s="210"/>
      <c r="AW69" s="210"/>
      <c r="AX69" s="210"/>
      <c r="AY69" s="376"/>
      <c r="AZ69" s="376"/>
      <c r="BA69" s="376"/>
      <c r="BB69" s="377"/>
      <c r="BC69" s="330"/>
      <c r="BD69" s="247"/>
      <c r="BE69" s="247"/>
      <c r="BF69" s="247"/>
      <c r="BG69" s="247"/>
      <c r="BH69" s="247"/>
      <c r="BI69" s="247"/>
      <c r="BJ69" s="247"/>
      <c r="BK69" s="730"/>
      <c r="BL69" s="247"/>
    </row>
    <row r="70" spans="1:64" ht="45" customHeight="1">
      <c r="A70" s="232" t="s">
        <v>243</v>
      </c>
      <c r="B70" s="232" t="s">
        <v>244</v>
      </c>
      <c r="C70" s="232" t="s">
        <v>266</v>
      </c>
      <c r="D70" s="232" t="s">
        <v>307</v>
      </c>
      <c r="E70" s="234" t="s">
        <v>565</v>
      </c>
      <c r="F70" s="235">
        <v>202400000005227</v>
      </c>
      <c r="G70" s="234" t="s">
        <v>566</v>
      </c>
      <c r="H70" s="234" t="s">
        <v>567</v>
      </c>
      <c r="I70" s="740"/>
      <c r="J70" s="773"/>
      <c r="K70" s="294" t="s">
        <v>570</v>
      </c>
      <c r="L70" s="295"/>
      <c r="M70" s="781"/>
      <c r="N70" s="262">
        <v>12</v>
      </c>
      <c r="O70" s="329"/>
      <c r="P70" s="262">
        <v>2</v>
      </c>
      <c r="Q70" s="262"/>
      <c r="R70" s="342"/>
      <c r="S70" s="296"/>
      <c r="T70" s="296"/>
      <c r="U70" s="262">
        <v>4</v>
      </c>
      <c r="V70" s="378">
        <v>3</v>
      </c>
      <c r="W70" s="342"/>
      <c r="X70" s="240">
        <f t="shared" si="20"/>
        <v>9</v>
      </c>
      <c r="Y70" s="178">
        <f>+X70/N70</f>
        <v>0.75</v>
      </c>
      <c r="Z70" s="241">
        <v>45673</v>
      </c>
      <c r="AA70" s="242">
        <v>46022</v>
      </c>
      <c r="AB70" s="209">
        <f t="shared" si="21"/>
        <v>349</v>
      </c>
      <c r="AC70" s="756"/>
      <c r="AD70" s="739"/>
      <c r="AE70" s="739"/>
      <c r="AF70" s="762"/>
      <c r="AG70" s="762"/>
      <c r="AH70" s="212" t="s">
        <v>628</v>
      </c>
      <c r="AI70" s="379" t="s">
        <v>674</v>
      </c>
      <c r="AJ70" s="376">
        <v>72000000</v>
      </c>
      <c r="AK70" s="296" t="s">
        <v>634</v>
      </c>
      <c r="AL70" s="209" t="s">
        <v>678</v>
      </c>
      <c r="AM70" s="247"/>
      <c r="AN70" s="376"/>
      <c r="AO70" s="376"/>
      <c r="AP70" s="376"/>
      <c r="AQ70" s="377"/>
      <c r="AR70" s="330"/>
      <c r="AS70" s="366" t="s">
        <v>676</v>
      </c>
      <c r="AT70" s="844"/>
      <c r="AU70" s="210"/>
      <c r="AV70" s="210"/>
      <c r="AW70" s="210"/>
      <c r="AX70" s="210"/>
      <c r="AY70" s="376"/>
      <c r="AZ70" s="376"/>
      <c r="BA70" s="376"/>
      <c r="BB70" s="377"/>
      <c r="BC70" s="330"/>
      <c r="BD70" s="247"/>
      <c r="BE70" s="247"/>
      <c r="BF70" s="247"/>
      <c r="BG70" s="247"/>
      <c r="BH70" s="247"/>
      <c r="BI70" s="247"/>
      <c r="BJ70" s="247"/>
      <c r="BK70" s="729" t="s">
        <v>780</v>
      </c>
      <c r="BL70" s="247"/>
    </row>
    <row r="71" spans="1:64" ht="45" customHeight="1">
      <c r="A71" s="232" t="s">
        <v>243</v>
      </c>
      <c r="B71" s="232" t="s">
        <v>244</v>
      </c>
      <c r="C71" s="232" t="s">
        <v>266</v>
      </c>
      <c r="D71" s="232" t="s">
        <v>309</v>
      </c>
      <c r="E71" s="234" t="s">
        <v>565</v>
      </c>
      <c r="F71" s="235">
        <v>202400000005227</v>
      </c>
      <c r="G71" s="234" t="s">
        <v>566</v>
      </c>
      <c r="H71" s="234" t="s">
        <v>567</v>
      </c>
      <c r="I71" s="754" t="s">
        <v>467</v>
      </c>
      <c r="J71" s="771">
        <v>0.1</v>
      </c>
      <c r="K71" s="294" t="s">
        <v>571</v>
      </c>
      <c r="L71" s="295"/>
      <c r="M71" s="779" t="s">
        <v>322</v>
      </c>
      <c r="N71" s="262">
        <v>0.4</v>
      </c>
      <c r="O71" s="329"/>
      <c r="P71" s="262">
        <v>0.4</v>
      </c>
      <c r="Q71" s="262"/>
      <c r="R71" s="262"/>
      <c r="S71" s="296"/>
      <c r="T71" s="296"/>
      <c r="U71" s="262">
        <v>0.4</v>
      </c>
      <c r="V71" s="378">
        <v>0</v>
      </c>
      <c r="W71" s="342"/>
      <c r="X71" s="240">
        <f t="shared" si="20"/>
        <v>0.8</v>
      </c>
      <c r="Y71" s="178">
        <v>1</v>
      </c>
      <c r="Z71" s="241">
        <v>45673</v>
      </c>
      <c r="AA71" s="242">
        <v>46022</v>
      </c>
      <c r="AB71" s="209">
        <f t="shared" si="21"/>
        <v>349</v>
      </c>
      <c r="AC71" s="756"/>
      <c r="AD71" s="739"/>
      <c r="AE71" s="739"/>
      <c r="AF71" s="762"/>
      <c r="AG71" s="762"/>
      <c r="AH71" s="212" t="s">
        <v>628</v>
      </c>
      <c r="AI71" s="380" t="s">
        <v>679</v>
      </c>
      <c r="AJ71" s="184">
        <v>525500000</v>
      </c>
      <c r="AK71" s="248"/>
      <c r="AL71" s="337" t="s">
        <v>676</v>
      </c>
      <c r="AM71" s="247"/>
      <c r="AN71" s="279">
        <v>2000000000</v>
      </c>
      <c r="AO71" s="279">
        <v>2000000000</v>
      </c>
      <c r="AP71" s="279">
        <v>2000000000</v>
      </c>
      <c r="AQ71" s="279">
        <v>2000000000</v>
      </c>
      <c r="AR71" s="271"/>
      <c r="AS71" s="366" t="s">
        <v>676</v>
      </c>
      <c r="AT71" s="844"/>
      <c r="AU71" s="271">
        <v>669500000</v>
      </c>
      <c r="AV71" s="210"/>
      <c r="AW71" s="271">
        <v>443200000</v>
      </c>
      <c r="AX71" s="210"/>
      <c r="AY71" s="271">
        <v>1548400000</v>
      </c>
      <c r="AZ71" s="271"/>
      <c r="BA71" s="195">
        <v>1322100000</v>
      </c>
      <c r="BB71" s="181"/>
      <c r="BC71" s="283">
        <v>1774700000</v>
      </c>
      <c r="BD71" s="254">
        <f t="shared" ref="BD71" si="22">+BC71/AQ71</f>
        <v>0.88734999999999997</v>
      </c>
      <c r="BE71" s="283">
        <v>1774700000</v>
      </c>
      <c r="BF71" s="254">
        <f t="shared" ref="BF71" si="23">+BE71/AQ71</f>
        <v>0.88734999999999997</v>
      </c>
      <c r="BG71" s="247"/>
      <c r="BH71" s="247"/>
      <c r="BI71" s="247"/>
      <c r="BJ71" s="247"/>
      <c r="BK71" s="736"/>
      <c r="BL71" s="247"/>
    </row>
    <row r="72" spans="1:64" ht="45" customHeight="1">
      <c r="A72" s="232" t="s">
        <v>243</v>
      </c>
      <c r="B72" s="232" t="s">
        <v>244</v>
      </c>
      <c r="C72" s="232" t="s">
        <v>266</v>
      </c>
      <c r="D72" s="232" t="s">
        <v>309</v>
      </c>
      <c r="E72" s="234" t="s">
        <v>565</v>
      </c>
      <c r="F72" s="235">
        <v>202400000005227</v>
      </c>
      <c r="G72" s="234" t="s">
        <v>566</v>
      </c>
      <c r="H72" s="234" t="s">
        <v>567</v>
      </c>
      <c r="I72" s="739"/>
      <c r="J72" s="772"/>
      <c r="K72" s="294" t="s">
        <v>572</v>
      </c>
      <c r="L72" s="295"/>
      <c r="M72" s="780"/>
      <c r="N72" s="262">
        <v>1</v>
      </c>
      <c r="O72" s="329"/>
      <c r="P72" s="262">
        <v>0.12</v>
      </c>
      <c r="Q72" s="262"/>
      <c r="R72" s="262"/>
      <c r="S72" s="296"/>
      <c r="T72" s="296"/>
      <c r="U72" s="262">
        <v>0.1</v>
      </c>
      <c r="V72" s="378">
        <v>0.1</v>
      </c>
      <c r="W72" s="342"/>
      <c r="X72" s="240">
        <f t="shared" si="20"/>
        <v>0.32</v>
      </c>
      <c r="Y72" s="178">
        <f t="shared" ref="Y72:Y80" si="24">+X72/N72</f>
        <v>0.32</v>
      </c>
      <c r="Z72" s="241">
        <v>45673</v>
      </c>
      <c r="AA72" s="242">
        <v>46022</v>
      </c>
      <c r="AB72" s="209">
        <f t="shared" si="21"/>
        <v>349</v>
      </c>
      <c r="AC72" s="756"/>
      <c r="AD72" s="739"/>
      <c r="AE72" s="739"/>
      <c r="AF72" s="762"/>
      <c r="AG72" s="762"/>
      <c r="AH72" s="209"/>
      <c r="AI72" s="209"/>
      <c r="AJ72" s="209"/>
      <c r="AK72" s="248"/>
      <c r="AL72" s="209"/>
      <c r="AM72" s="247"/>
      <c r="AN72" s="344"/>
      <c r="AO72" s="344"/>
      <c r="AP72" s="344"/>
      <c r="AQ72" s="372"/>
      <c r="AR72" s="344"/>
      <c r="AS72" s="344"/>
      <c r="AT72" s="844"/>
      <c r="AU72" s="210"/>
      <c r="AV72" s="210"/>
      <c r="AW72" s="210"/>
      <c r="AX72" s="210"/>
      <c r="AY72" s="381"/>
      <c r="AZ72" s="381"/>
      <c r="BA72" s="361"/>
      <c r="BB72" s="362"/>
      <c r="BC72" s="182"/>
      <c r="BD72" s="247"/>
      <c r="BE72" s="247"/>
      <c r="BF72" s="247"/>
      <c r="BG72" s="247"/>
      <c r="BH72" s="247"/>
      <c r="BI72" s="247"/>
      <c r="BJ72" s="247"/>
      <c r="BK72" s="736"/>
      <c r="BL72" s="247"/>
    </row>
    <row r="73" spans="1:64" ht="45" customHeight="1">
      <c r="A73" s="232" t="s">
        <v>243</v>
      </c>
      <c r="B73" s="232" t="s">
        <v>244</v>
      </c>
      <c r="C73" s="232" t="s">
        <v>266</v>
      </c>
      <c r="D73" s="232" t="s">
        <v>309</v>
      </c>
      <c r="E73" s="234" t="s">
        <v>565</v>
      </c>
      <c r="F73" s="235">
        <v>202400000005227</v>
      </c>
      <c r="G73" s="234" t="s">
        <v>566</v>
      </c>
      <c r="H73" s="234" t="s">
        <v>567</v>
      </c>
      <c r="I73" s="739"/>
      <c r="J73" s="772"/>
      <c r="K73" s="294" t="s">
        <v>573</v>
      </c>
      <c r="L73" s="295"/>
      <c r="M73" s="780"/>
      <c r="N73" s="262">
        <v>1</v>
      </c>
      <c r="O73" s="329"/>
      <c r="P73" s="262">
        <v>0.12</v>
      </c>
      <c r="Q73" s="262"/>
      <c r="R73" s="262"/>
      <c r="S73" s="296"/>
      <c r="T73" s="296"/>
      <c r="U73" s="262">
        <v>0.1</v>
      </c>
      <c r="V73" s="378">
        <v>0.05</v>
      </c>
      <c r="W73" s="342"/>
      <c r="X73" s="240">
        <f t="shared" si="20"/>
        <v>0.27</v>
      </c>
      <c r="Y73" s="178">
        <f t="shared" si="24"/>
        <v>0.27</v>
      </c>
      <c r="Z73" s="241">
        <v>45673</v>
      </c>
      <c r="AA73" s="242">
        <v>46022</v>
      </c>
      <c r="AB73" s="209">
        <f t="shared" si="21"/>
        <v>349</v>
      </c>
      <c r="AC73" s="756"/>
      <c r="AD73" s="739"/>
      <c r="AE73" s="739"/>
      <c r="AF73" s="762"/>
      <c r="AG73" s="762"/>
      <c r="AH73" s="209"/>
      <c r="AI73" s="209"/>
      <c r="AJ73" s="209"/>
      <c r="AK73" s="248"/>
      <c r="AL73" s="209"/>
      <c r="AM73" s="247"/>
      <c r="AN73" s="344"/>
      <c r="AO73" s="344"/>
      <c r="AP73" s="344"/>
      <c r="AQ73" s="372"/>
      <c r="AR73" s="344"/>
      <c r="AS73" s="344"/>
      <c r="AT73" s="844"/>
      <c r="AU73" s="210"/>
      <c r="AV73" s="210"/>
      <c r="AW73" s="210"/>
      <c r="AX73" s="210"/>
      <c r="AY73" s="344"/>
      <c r="AZ73" s="344"/>
      <c r="BA73" s="361"/>
      <c r="BB73" s="361"/>
      <c r="BC73" s="182"/>
      <c r="BD73" s="247"/>
      <c r="BE73" s="247"/>
      <c r="BF73" s="247"/>
      <c r="BG73" s="247"/>
      <c r="BH73" s="247"/>
      <c r="BI73" s="247"/>
      <c r="BJ73" s="247"/>
      <c r="BK73" s="736"/>
      <c r="BL73" s="247"/>
    </row>
    <row r="74" spans="1:64" ht="45" customHeight="1">
      <c r="A74" s="232" t="s">
        <v>243</v>
      </c>
      <c r="B74" s="232" t="s">
        <v>244</v>
      </c>
      <c r="C74" s="232" t="s">
        <v>266</v>
      </c>
      <c r="D74" s="232" t="s">
        <v>309</v>
      </c>
      <c r="E74" s="234" t="s">
        <v>565</v>
      </c>
      <c r="F74" s="235">
        <v>202400000005227</v>
      </c>
      <c r="G74" s="234" t="s">
        <v>566</v>
      </c>
      <c r="H74" s="234" t="s">
        <v>567</v>
      </c>
      <c r="I74" s="739"/>
      <c r="J74" s="772"/>
      <c r="K74" s="294" t="s">
        <v>574</v>
      </c>
      <c r="L74" s="295"/>
      <c r="M74" s="780"/>
      <c r="N74" s="262">
        <v>1</v>
      </c>
      <c r="O74" s="329"/>
      <c r="P74" s="262">
        <v>0.25</v>
      </c>
      <c r="Q74" s="262"/>
      <c r="R74" s="262"/>
      <c r="S74" s="296"/>
      <c r="T74" s="296"/>
      <c r="U74" s="262">
        <v>0.1</v>
      </c>
      <c r="V74" s="378">
        <v>0.05</v>
      </c>
      <c r="W74" s="342"/>
      <c r="X74" s="240">
        <f t="shared" si="20"/>
        <v>0.39999999999999997</v>
      </c>
      <c r="Y74" s="178">
        <f t="shared" si="24"/>
        <v>0.39999999999999997</v>
      </c>
      <c r="Z74" s="241">
        <v>45673</v>
      </c>
      <c r="AA74" s="242">
        <v>46022</v>
      </c>
      <c r="AB74" s="209">
        <f t="shared" si="21"/>
        <v>349</v>
      </c>
      <c r="AC74" s="756"/>
      <c r="AD74" s="739"/>
      <c r="AE74" s="739"/>
      <c r="AF74" s="762"/>
      <c r="AG74" s="762"/>
      <c r="AH74" s="209"/>
      <c r="AI74" s="209"/>
      <c r="AJ74" s="209"/>
      <c r="AK74" s="248"/>
      <c r="AL74" s="209"/>
      <c r="AM74" s="247"/>
      <c r="AN74" s="344"/>
      <c r="AO74" s="344"/>
      <c r="AP74" s="344"/>
      <c r="AQ74" s="372"/>
      <c r="AR74" s="344"/>
      <c r="AS74" s="344"/>
      <c r="AT74" s="844"/>
      <c r="AU74" s="210"/>
      <c r="AV74" s="210"/>
      <c r="AW74" s="210"/>
      <c r="AX74" s="210"/>
      <c r="AY74" s="344"/>
      <c r="AZ74" s="344"/>
      <c r="BA74" s="361"/>
      <c r="BB74" s="361"/>
      <c r="BC74" s="182"/>
      <c r="BD74" s="247"/>
      <c r="BE74" s="247"/>
      <c r="BF74" s="247"/>
      <c r="BG74" s="247"/>
      <c r="BH74" s="247"/>
      <c r="BI74" s="247"/>
      <c r="BJ74" s="247"/>
      <c r="BK74" s="736"/>
      <c r="BL74" s="247"/>
    </row>
    <row r="75" spans="1:64" ht="45" customHeight="1">
      <c r="A75" s="232" t="s">
        <v>243</v>
      </c>
      <c r="B75" s="232" t="s">
        <v>244</v>
      </c>
      <c r="C75" s="232" t="s">
        <v>266</v>
      </c>
      <c r="D75" s="232" t="s">
        <v>309</v>
      </c>
      <c r="E75" s="234" t="s">
        <v>565</v>
      </c>
      <c r="F75" s="235">
        <v>202400000005227</v>
      </c>
      <c r="G75" s="234" t="s">
        <v>566</v>
      </c>
      <c r="H75" s="234" t="s">
        <v>567</v>
      </c>
      <c r="I75" s="739"/>
      <c r="J75" s="772"/>
      <c r="K75" s="294" t="s">
        <v>575</v>
      </c>
      <c r="L75" s="295"/>
      <c r="M75" s="780"/>
      <c r="N75" s="262">
        <v>1</v>
      </c>
      <c r="O75" s="329"/>
      <c r="P75" s="262">
        <v>0.15</v>
      </c>
      <c r="Q75" s="262"/>
      <c r="R75" s="262"/>
      <c r="S75" s="296"/>
      <c r="T75" s="296"/>
      <c r="U75" s="262">
        <v>0.1</v>
      </c>
      <c r="V75" s="378">
        <v>0.05</v>
      </c>
      <c r="W75" s="342"/>
      <c r="X75" s="240">
        <f t="shared" si="20"/>
        <v>0.3</v>
      </c>
      <c r="Y75" s="178">
        <f t="shared" si="24"/>
        <v>0.3</v>
      </c>
      <c r="Z75" s="241">
        <v>45673</v>
      </c>
      <c r="AA75" s="242">
        <v>46022</v>
      </c>
      <c r="AB75" s="209">
        <f t="shared" si="21"/>
        <v>349</v>
      </c>
      <c r="AC75" s="756"/>
      <c r="AD75" s="739"/>
      <c r="AE75" s="739"/>
      <c r="AF75" s="762"/>
      <c r="AG75" s="762"/>
      <c r="AH75" s="209"/>
      <c r="AI75" s="209"/>
      <c r="AJ75" s="209"/>
      <c r="AK75" s="248"/>
      <c r="AL75" s="209"/>
      <c r="AM75" s="247"/>
      <c r="AN75" s="344"/>
      <c r="AO75" s="344"/>
      <c r="AP75" s="344"/>
      <c r="AQ75" s="372"/>
      <c r="AR75" s="344"/>
      <c r="AS75" s="344"/>
      <c r="AT75" s="844"/>
      <c r="AU75" s="210"/>
      <c r="AV75" s="210"/>
      <c r="AW75" s="210"/>
      <c r="AX75" s="210"/>
      <c r="AY75" s="344"/>
      <c r="AZ75" s="344"/>
      <c r="BA75" s="361"/>
      <c r="BB75" s="361"/>
      <c r="BC75" s="182"/>
      <c r="BD75" s="247"/>
      <c r="BE75" s="247"/>
      <c r="BF75" s="247"/>
      <c r="BG75" s="247"/>
      <c r="BH75" s="247"/>
      <c r="BI75" s="247"/>
      <c r="BJ75" s="247"/>
      <c r="BK75" s="730"/>
      <c r="BL75" s="247"/>
    </row>
    <row r="76" spans="1:64" ht="45" customHeight="1">
      <c r="A76" s="232" t="s">
        <v>243</v>
      </c>
      <c r="B76" s="232" t="s">
        <v>244</v>
      </c>
      <c r="C76" s="232" t="s">
        <v>266</v>
      </c>
      <c r="D76" s="232" t="s">
        <v>309</v>
      </c>
      <c r="E76" s="234" t="s">
        <v>565</v>
      </c>
      <c r="F76" s="235">
        <v>202400000005227</v>
      </c>
      <c r="G76" s="234" t="s">
        <v>566</v>
      </c>
      <c r="H76" s="234" t="s">
        <v>567</v>
      </c>
      <c r="I76" s="740"/>
      <c r="J76" s="773"/>
      <c r="K76" s="294" t="s">
        <v>576</v>
      </c>
      <c r="L76" s="295"/>
      <c r="M76" s="781"/>
      <c r="N76" s="262">
        <v>1</v>
      </c>
      <c r="O76" s="329"/>
      <c r="P76" s="262">
        <v>0.06</v>
      </c>
      <c r="Q76" s="262"/>
      <c r="R76" s="262"/>
      <c r="S76" s="296"/>
      <c r="T76" s="296"/>
      <c r="U76" s="262">
        <v>0.1</v>
      </c>
      <c r="V76" s="378">
        <v>0.05</v>
      </c>
      <c r="W76" s="342"/>
      <c r="X76" s="240">
        <f t="shared" si="20"/>
        <v>0.21000000000000002</v>
      </c>
      <c r="Y76" s="178">
        <f t="shared" si="24"/>
        <v>0.21000000000000002</v>
      </c>
      <c r="Z76" s="241">
        <v>45673</v>
      </c>
      <c r="AA76" s="242">
        <v>46022</v>
      </c>
      <c r="AB76" s="209">
        <f t="shared" si="21"/>
        <v>349</v>
      </c>
      <c r="AC76" s="756"/>
      <c r="AD76" s="739"/>
      <c r="AE76" s="739"/>
      <c r="AF76" s="762"/>
      <c r="AG76" s="762"/>
      <c r="AH76" s="209"/>
      <c r="AI76" s="209"/>
      <c r="AJ76" s="209"/>
      <c r="AK76" s="248"/>
      <c r="AL76" s="209"/>
      <c r="AM76" s="247"/>
      <c r="AN76" s="344"/>
      <c r="AO76" s="344"/>
      <c r="AP76" s="344"/>
      <c r="AQ76" s="372"/>
      <c r="AR76" s="344"/>
      <c r="AS76" s="344"/>
      <c r="AT76" s="844"/>
      <c r="AU76" s="210"/>
      <c r="AV76" s="210"/>
      <c r="AW76" s="210"/>
      <c r="AX76" s="210"/>
      <c r="AY76" s="344"/>
      <c r="AZ76" s="344"/>
      <c r="BA76" s="361"/>
      <c r="BB76" s="361"/>
      <c r="BC76" s="182"/>
      <c r="BD76" s="247"/>
      <c r="BE76" s="247"/>
      <c r="BF76" s="247"/>
      <c r="BG76" s="247"/>
      <c r="BH76" s="247"/>
      <c r="BI76" s="247"/>
      <c r="BJ76" s="247"/>
      <c r="BK76" s="729" t="s">
        <v>781</v>
      </c>
      <c r="BL76" s="247"/>
    </row>
    <row r="77" spans="1:64" ht="45" customHeight="1">
      <c r="A77" s="232" t="s">
        <v>243</v>
      </c>
      <c r="B77" s="232" t="s">
        <v>244</v>
      </c>
      <c r="C77" s="232" t="s">
        <v>266</v>
      </c>
      <c r="D77" s="232" t="s">
        <v>308</v>
      </c>
      <c r="E77" s="234" t="s">
        <v>565</v>
      </c>
      <c r="F77" s="235">
        <v>202400000005227</v>
      </c>
      <c r="G77" s="234" t="s">
        <v>566</v>
      </c>
      <c r="H77" s="234" t="s">
        <v>577</v>
      </c>
      <c r="I77" s="754" t="s">
        <v>578</v>
      </c>
      <c r="J77" s="771">
        <v>0.1</v>
      </c>
      <c r="K77" s="294" t="s">
        <v>579</v>
      </c>
      <c r="L77" s="295"/>
      <c r="M77" s="779" t="s">
        <v>329</v>
      </c>
      <c r="N77" s="262">
        <v>1</v>
      </c>
      <c r="O77" s="329"/>
      <c r="P77" s="262">
        <v>0.1</v>
      </c>
      <c r="Q77" s="262"/>
      <c r="R77" s="262"/>
      <c r="S77" s="296"/>
      <c r="T77" s="296"/>
      <c r="U77" s="262">
        <v>0.1</v>
      </c>
      <c r="V77" s="378">
        <v>0.05</v>
      </c>
      <c r="W77" s="342"/>
      <c r="X77" s="240">
        <f t="shared" si="20"/>
        <v>0.25</v>
      </c>
      <c r="Y77" s="178">
        <f t="shared" si="24"/>
        <v>0.25</v>
      </c>
      <c r="Z77" s="241">
        <v>45673</v>
      </c>
      <c r="AA77" s="242">
        <v>46022</v>
      </c>
      <c r="AB77" s="209">
        <f t="shared" si="21"/>
        <v>349</v>
      </c>
      <c r="AC77" s="756"/>
      <c r="AD77" s="739"/>
      <c r="AE77" s="739"/>
      <c r="AF77" s="762"/>
      <c r="AG77" s="762"/>
      <c r="AH77" s="209"/>
      <c r="AI77" s="209"/>
      <c r="AJ77" s="209"/>
      <c r="AK77" s="248"/>
      <c r="AL77" s="209"/>
      <c r="AM77" s="247"/>
      <c r="AN77" s="344"/>
      <c r="AO77" s="344"/>
      <c r="AP77" s="344"/>
      <c r="AQ77" s="372"/>
      <c r="AR77" s="344"/>
      <c r="AS77" s="344"/>
      <c r="AT77" s="844"/>
      <c r="AU77" s="210"/>
      <c r="AV77" s="210"/>
      <c r="AW77" s="210"/>
      <c r="AX77" s="210"/>
      <c r="AY77" s="344"/>
      <c r="AZ77" s="344"/>
      <c r="BA77" s="361"/>
      <c r="BB77" s="361"/>
      <c r="BC77" s="182"/>
      <c r="BD77" s="247"/>
      <c r="BE77" s="247"/>
      <c r="BF77" s="247"/>
      <c r="BG77" s="247"/>
      <c r="BH77" s="247"/>
      <c r="BI77" s="247"/>
      <c r="BJ77" s="247"/>
      <c r="BK77" s="731"/>
      <c r="BL77" s="247"/>
    </row>
    <row r="78" spans="1:64" ht="45" customHeight="1">
      <c r="A78" s="232" t="s">
        <v>243</v>
      </c>
      <c r="B78" s="232" t="s">
        <v>244</v>
      </c>
      <c r="C78" s="232" t="s">
        <v>266</v>
      </c>
      <c r="D78" s="232" t="s">
        <v>308</v>
      </c>
      <c r="E78" s="234" t="s">
        <v>565</v>
      </c>
      <c r="F78" s="235">
        <v>202400000005227</v>
      </c>
      <c r="G78" s="234" t="s">
        <v>566</v>
      </c>
      <c r="H78" s="234" t="s">
        <v>577</v>
      </c>
      <c r="I78" s="739"/>
      <c r="J78" s="772"/>
      <c r="K78" s="294" t="s">
        <v>580</v>
      </c>
      <c r="L78" s="295"/>
      <c r="M78" s="780"/>
      <c r="N78" s="209">
        <v>1</v>
      </c>
      <c r="O78" s="329"/>
      <c r="P78" s="209">
        <v>0.12</v>
      </c>
      <c r="Q78" s="209"/>
      <c r="R78" s="209"/>
      <c r="S78" s="296"/>
      <c r="T78" s="296"/>
      <c r="U78" s="262">
        <v>0.1</v>
      </c>
      <c r="V78" s="378">
        <v>0.05</v>
      </c>
      <c r="W78" s="342"/>
      <c r="X78" s="240">
        <f t="shared" si="20"/>
        <v>0.27</v>
      </c>
      <c r="Y78" s="178">
        <f t="shared" si="24"/>
        <v>0.27</v>
      </c>
      <c r="Z78" s="241">
        <v>45673</v>
      </c>
      <c r="AA78" s="242">
        <v>46022</v>
      </c>
      <c r="AB78" s="209">
        <f t="shared" si="21"/>
        <v>349</v>
      </c>
      <c r="AC78" s="756"/>
      <c r="AD78" s="739"/>
      <c r="AE78" s="739"/>
      <c r="AF78" s="762"/>
      <c r="AG78" s="762"/>
      <c r="AH78" s="209"/>
      <c r="AI78" s="209"/>
      <c r="AJ78" s="209"/>
      <c r="AK78" s="248"/>
      <c r="AL78" s="209"/>
      <c r="AM78" s="247"/>
      <c r="AN78" s="344"/>
      <c r="AO78" s="344"/>
      <c r="AP78" s="344"/>
      <c r="AQ78" s="372"/>
      <c r="AR78" s="344"/>
      <c r="AS78" s="344"/>
      <c r="AT78" s="844"/>
      <c r="AU78" s="210"/>
      <c r="AV78" s="210"/>
      <c r="AW78" s="210"/>
      <c r="AX78" s="210"/>
      <c r="AY78" s="344"/>
      <c r="AZ78" s="344"/>
      <c r="BA78" s="361"/>
      <c r="BB78" s="361"/>
      <c r="BC78" s="182"/>
      <c r="BD78" s="247"/>
      <c r="BE78" s="247"/>
      <c r="BF78" s="247"/>
      <c r="BG78" s="247"/>
      <c r="BH78" s="247"/>
      <c r="BI78" s="247"/>
      <c r="BJ78" s="247"/>
      <c r="BK78" s="731"/>
      <c r="BL78" s="247"/>
    </row>
    <row r="79" spans="1:64" ht="45" customHeight="1">
      <c r="A79" s="232" t="s">
        <v>243</v>
      </c>
      <c r="B79" s="232" t="s">
        <v>244</v>
      </c>
      <c r="C79" s="232" t="s">
        <v>266</v>
      </c>
      <c r="D79" s="232" t="s">
        <v>308</v>
      </c>
      <c r="E79" s="234" t="s">
        <v>565</v>
      </c>
      <c r="F79" s="235">
        <v>202400000005227</v>
      </c>
      <c r="G79" s="234" t="s">
        <v>566</v>
      </c>
      <c r="H79" s="234" t="s">
        <v>577</v>
      </c>
      <c r="I79" s="739"/>
      <c r="J79" s="772"/>
      <c r="K79" s="294" t="s">
        <v>581</v>
      </c>
      <c r="L79" s="295"/>
      <c r="M79" s="780"/>
      <c r="N79" s="209">
        <v>1</v>
      </c>
      <c r="O79" s="329"/>
      <c r="P79" s="209">
        <v>0</v>
      </c>
      <c r="Q79" s="209"/>
      <c r="R79" s="209"/>
      <c r="S79" s="296"/>
      <c r="T79" s="296"/>
      <c r="U79" s="262">
        <v>0.1</v>
      </c>
      <c r="V79" s="378">
        <v>0.05</v>
      </c>
      <c r="W79" s="342"/>
      <c r="X79" s="240">
        <f t="shared" si="20"/>
        <v>0.15000000000000002</v>
      </c>
      <c r="Y79" s="178">
        <f t="shared" si="24"/>
        <v>0.15000000000000002</v>
      </c>
      <c r="Z79" s="241">
        <v>45673</v>
      </c>
      <c r="AA79" s="242">
        <v>46022</v>
      </c>
      <c r="AB79" s="209">
        <f t="shared" si="21"/>
        <v>349</v>
      </c>
      <c r="AC79" s="756"/>
      <c r="AD79" s="739"/>
      <c r="AE79" s="739"/>
      <c r="AF79" s="762"/>
      <c r="AG79" s="762"/>
      <c r="AH79" s="209"/>
      <c r="AI79" s="209"/>
      <c r="AJ79" s="209"/>
      <c r="AK79" s="248"/>
      <c r="AL79" s="209"/>
      <c r="AM79" s="247"/>
      <c r="AN79" s="344"/>
      <c r="AO79" s="344"/>
      <c r="AP79" s="344"/>
      <c r="AQ79" s="372"/>
      <c r="AR79" s="344"/>
      <c r="AS79" s="344"/>
      <c r="AT79" s="844"/>
      <c r="AU79" s="210"/>
      <c r="AV79" s="210"/>
      <c r="AW79" s="210"/>
      <c r="AX79" s="210"/>
      <c r="AY79" s="344"/>
      <c r="AZ79" s="344"/>
      <c r="BA79" s="361"/>
      <c r="BB79" s="361"/>
      <c r="BC79" s="182"/>
      <c r="BD79" s="247"/>
      <c r="BE79" s="247"/>
      <c r="BF79" s="247"/>
      <c r="BG79" s="247"/>
      <c r="BH79" s="247"/>
      <c r="BI79" s="247"/>
      <c r="BJ79" s="247"/>
      <c r="BK79" s="731"/>
      <c r="BL79" s="247"/>
    </row>
    <row r="80" spans="1:64" ht="45" customHeight="1">
      <c r="A80" s="232" t="s">
        <v>243</v>
      </c>
      <c r="B80" s="232" t="s">
        <v>244</v>
      </c>
      <c r="C80" s="232" t="s">
        <v>266</v>
      </c>
      <c r="D80" s="232" t="s">
        <v>308</v>
      </c>
      <c r="E80" s="234" t="s">
        <v>565</v>
      </c>
      <c r="F80" s="235">
        <v>202400000005227</v>
      </c>
      <c r="G80" s="234" t="s">
        <v>566</v>
      </c>
      <c r="H80" s="234" t="s">
        <v>577</v>
      </c>
      <c r="I80" s="740"/>
      <c r="J80" s="773"/>
      <c r="K80" s="294" t="s">
        <v>582</v>
      </c>
      <c r="L80" s="295"/>
      <c r="M80" s="781"/>
      <c r="N80" s="209">
        <v>1</v>
      </c>
      <c r="O80" s="329"/>
      <c r="P80" s="209">
        <v>0</v>
      </c>
      <c r="Q80" s="209"/>
      <c r="R80" s="209"/>
      <c r="S80" s="296"/>
      <c r="T80" s="296"/>
      <c r="U80" s="262">
        <v>0.1</v>
      </c>
      <c r="V80" s="378">
        <v>0.05</v>
      </c>
      <c r="W80" s="342"/>
      <c r="X80" s="240">
        <f t="shared" si="20"/>
        <v>0.15000000000000002</v>
      </c>
      <c r="Y80" s="178">
        <f t="shared" si="24"/>
        <v>0.15000000000000002</v>
      </c>
      <c r="Z80" s="241">
        <v>45673</v>
      </c>
      <c r="AA80" s="242">
        <v>46022</v>
      </c>
      <c r="AB80" s="209">
        <f t="shared" si="21"/>
        <v>349</v>
      </c>
      <c r="AC80" s="757"/>
      <c r="AD80" s="740"/>
      <c r="AE80" s="740"/>
      <c r="AF80" s="763"/>
      <c r="AG80" s="763"/>
      <c r="AH80" s="209"/>
      <c r="AI80" s="209"/>
      <c r="AJ80" s="209"/>
      <c r="AK80" s="248"/>
      <c r="AL80" s="209"/>
      <c r="AM80" s="247"/>
      <c r="AN80" s="382"/>
      <c r="AO80" s="382"/>
      <c r="AP80" s="382"/>
      <c r="AQ80" s="372"/>
      <c r="AR80" s="344"/>
      <c r="AS80" s="344"/>
      <c r="AT80" s="844"/>
      <c r="AU80" s="210"/>
      <c r="AV80" s="210"/>
      <c r="AW80" s="210"/>
      <c r="AX80" s="210"/>
      <c r="AY80" s="344"/>
      <c r="AZ80" s="344"/>
      <c r="BA80" s="361"/>
      <c r="BB80" s="361"/>
      <c r="BC80" s="182"/>
      <c r="BD80" s="247"/>
      <c r="BE80" s="247"/>
      <c r="BF80" s="247"/>
      <c r="BG80" s="247"/>
      <c r="BH80" s="247"/>
      <c r="BI80" s="247"/>
      <c r="BJ80" s="247"/>
      <c r="BK80" s="732"/>
      <c r="BL80" s="247"/>
    </row>
    <row r="81" spans="1:64" s="454" customFormat="1" ht="65.25" customHeight="1">
      <c r="A81" s="455"/>
      <c r="B81" s="455"/>
      <c r="C81" s="483"/>
      <c r="D81" s="482"/>
      <c r="E81" s="782" t="s">
        <v>583</v>
      </c>
      <c r="F81" s="783"/>
      <c r="G81" s="783"/>
      <c r="H81" s="783"/>
      <c r="I81" s="783"/>
      <c r="J81" s="783"/>
      <c r="K81" s="783"/>
      <c r="L81" s="783"/>
      <c r="M81" s="783"/>
      <c r="N81" s="783"/>
      <c r="O81" s="783"/>
      <c r="P81" s="783"/>
      <c r="Q81" s="783"/>
      <c r="R81" s="783"/>
      <c r="S81" s="784"/>
      <c r="T81" s="473"/>
      <c r="U81" s="473"/>
      <c r="V81" s="473"/>
      <c r="W81" s="473"/>
      <c r="X81" s="473"/>
      <c r="Y81" s="474">
        <f>AVERAGE(Y69:Y80)</f>
        <v>0.42250000000000004</v>
      </c>
      <c r="Z81" s="439"/>
      <c r="AA81" s="440"/>
      <c r="AB81" s="440"/>
      <c r="AC81" s="485"/>
      <c r="AD81" s="463"/>
      <c r="AE81" s="463"/>
      <c r="AF81" s="452"/>
      <c r="AG81" s="486"/>
      <c r="AH81" s="441"/>
      <c r="AI81" s="441"/>
      <c r="AJ81" s="441"/>
      <c r="AK81" s="452"/>
      <c r="AL81" s="441"/>
      <c r="AM81" s="471"/>
      <c r="AN81" s="487">
        <f>SUM(AN69:AN80)</f>
        <v>2000000000</v>
      </c>
      <c r="AO81" s="487">
        <f>SUM(AO69:AO80)</f>
        <v>2000000000</v>
      </c>
      <c r="AP81" s="487">
        <f t="shared" ref="AP81:BE81" si="25">SUM(AP69:AP80)</f>
        <v>2000000000</v>
      </c>
      <c r="AQ81" s="487">
        <f t="shared" si="25"/>
        <v>2000000000</v>
      </c>
      <c r="AR81" s="487"/>
      <c r="AS81" s="487"/>
      <c r="AT81" s="487"/>
      <c r="AU81" s="487">
        <f t="shared" si="25"/>
        <v>669500000</v>
      </c>
      <c r="AV81" s="478">
        <f>+AU81/AO81</f>
        <v>0.33474999999999999</v>
      </c>
      <c r="AW81" s="487">
        <f t="shared" si="25"/>
        <v>443200000</v>
      </c>
      <c r="AX81" s="478">
        <f>+AW81/AO81</f>
        <v>0.22159999999999999</v>
      </c>
      <c r="AY81" s="487">
        <f t="shared" si="25"/>
        <v>1548400000</v>
      </c>
      <c r="AZ81" s="478">
        <f>+AY81/AP81</f>
        <v>0.7742</v>
      </c>
      <c r="BA81" s="487">
        <f t="shared" si="25"/>
        <v>1322100000</v>
      </c>
      <c r="BB81" s="479">
        <f>+BA81/AP81</f>
        <v>0.66105000000000003</v>
      </c>
      <c r="BC81" s="487">
        <f t="shared" si="25"/>
        <v>1774700000</v>
      </c>
      <c r="BD81" s="480">
        <f t="shared" ref="BD81" si="26">+BC81/AQ81</f>
        <v>0.88734999999999997</v>
      </c>
      <c r="BE81" s="487">
        <f t="shared" si="25"/>
        <v>1774700000</v>
      </c>
      <c r="BF81" s="480">
        <f t="shared" ref="BF81" si="27">+BE81/AQ81</f>
        <v>0.88734999999999997</v>
      </c>
      <c r="BG81" s="471"/>
      <c r="BH81" s="471"/>
      <c r="BI81" s="471"/>
      <c r="BJ81" s="471"/>
      <c r="BK81" s="471"/>
      <c r="BL81" s="471"/>
    </row>
    <row r="82" spans="1:64" ht="45" customHeight="1">
      <c r="A82" s="261"/>
      <c r="B82" s="261"/>
      <c r="C82" s="373"/>
      <c r="D82" s="364"/>
      <c r="E82" s="209"/>
      <c r="F82" s="383"/>
      <c r="G82" s="209"/>
      <c r="H82" s="210"/>
      <c r="I82" s="210"/>
      <c r="J82" s="115"/>
      <c r="K82" s="175"/>
      <c r="L82" s="115"/>
      <c r="M82" s="176"/>
      <c r="N82" s="115"/>
      <c r="O82" s="247"/>
      <c r="P82" s="296"/>
      <c r="Q82" s="296"/>
      <c r="R82" s="296"/>
      <c r="S82" s="296"/>
      <c r="T82" s="296"/>
      <c r="U82" s="296"/>
      <c r="V82" s="296"/>
      <c r="W82" s="296"/>
      <c r="X82" s="296"/>
      <c r="Y82" s="296"/>
      <c r="Z82" s="367"/>
      <c r="AA82" s="209"/>
      <c r="AB82" s="247"/>
      <c r="AC82" s="248"/>
      <c r="AD82" s="210"/>
      <c r="AE82" s="210"/>
      <c r="AF82" s="248"/>
      <c r="AG82" s="368"/>
      <c r="AH82" s="212"/>
      <c r="AI82" s="247"/>
      <c r="AJ82" s="247"/>
      <c r="AK82" s="384"/>
      <c r="AL82" s="247"/>
      <c r="AM82" s="247"/>
      <c r="AN82" s="385"/>
      <c r="AO82" s="385"/>
      <c r="AP82" s="385"/>
      <c r="AQ82" s="385"/>
      <c r="AR82" s="385"/>
      <c r="AS82" s="385"/>
      <c r="AT82" s="385"/>
      <c r="AU82" s="385"/>
      <c r="AV82" s="385"/>
      <c r="AW82" s="385"/>
      <c r="AX82" s="385"/>
      <c r="AY82" s="385"/>
      <c r="AZ82" s="385"/>
      <c r="BA82" s="385"/>
      <c r="BB82" s="386"/>
      <c r="BC82" s="210"/>
      <c r="BD82" s="247"/>
      <c r="BE82" s="247"/>
      <c r="BF82" s="247"/>
      <c r="BG82" s="247"/>
      <c r="BH82" s="247"/>
      <c r="BI82" s="247"/>
      <c r="BJ82" s="247"/>
      <c r="BK82" s="727" t="s">
        <v>782</v>
      </c>
      <c r="BL82" s="247"/>
    </row>
    <row r="83" spans="1:64" ht="45" customHeight="1">
      <c r="A83" s="232" t="s">
        <v>243</v>
      </c>
      <c r="B83" s="232" t="s">
        <v>245</v>
      </c>
      <c r="C83" s="233" t="s">
        <v>272</v>
      </c>
      <c r="D83" s="232" t="s">
        <v>310</v>
      </c>
      <c r="E83" s="234" t="s">
        <v>584</v>
      </c>
      <c r="F83" s="235">
        <v>2024130010114</v>
      </c>
      <c r="G83" s="234" t="s">
        <v>585</v>
      </c>
      <c r="H83" s="234" t="s">
        <v>586</v>
      </c>
      <c r="I83" s="754" t="s">
        <v>587</v>
      </c>
      <c r="J83" s="771">
        <v>0.35</v>
      </c>
      <c r="K83" s="387" t="s">
        <v>588</v>
      </c>
      <c r="L83" s="366"/>
      <c r="M83" s="779" t="s">
        <v>323</v>
      </c>
      <c r="N83" s="262">
        <v>4</v>
      </c>
      <c r="O83" s="329"/>
      <c r="P83" s="342">
        <v>2</v>
      </c>
      <c r="Q83" s="342"/>
      <c r="R83" s="342"/>
      <c r="S83" s="296"/>
      <c r="T83" s="296"/>
      <c r="U83" s="342">
        <v>2</v>
      </c>
      <c r="V83" s="343">
        <v>43</v>
      </c>
      <c r="W83" s="342"/>
      <c r="X83" s="240">
        <f t="shared" ref="X83:X95" si="28">SUM(P83:W83)</f>
        <v>47</v>
      </c>
      <c r="Y83" s="178">
        <v>1</v>
      </c>
      <c r="Z83" s="241">
        <v>45673</v>
      </c>
      <c r="AA83" s="242">
        <v>46022</v>
      </c>
      <c r="AB83" s="209">
        <f t="shared" ref="AB83" si="29">_xlfn.DAYS(AA83,Z83)</f>
        <v>349</v>
      </c>
      <c r="AC83" s="755">
        <v>1017584</v>
      </c>
      <c r="AD83" s="754" t="s">
        <v>345</v>
      </c>
      <c r="AE83" s="754" t="s">
        <v>346</v>
      </c>
      <c r="AF83" s="754" t="s">
        <v>589</v>
      </c>
      <c r="AG83" s="754" t="s">
        <v>590</v>
      </c>
      <c r="AH83" s="212" t="s">
        <v>628</v>
      </c>
      <c r="AI83" s="388"/>
      <c r="AJ83" s="389"/>
      <c r="AK83" s="296"/>
      <c r="AL83" s="209"/>
      <c r="AM83" s="242"/>
      <c r="AN83" s="389"/>
      <c r="AO83" s="389"/>
      <c r="AP83" s="389"/>
      <c r="AQ83" s="390">
        <v>1471460506.3299999</v>
      </c>
      <c r="AR83" s="389"/>
      <c r="AS83" s="391" t="s">
        <v>761</v>
      </c>
      <c r="AT83" s="832" t="s">
        <v>584</v>
      </c>
      <c r="AU83" s="333"/>
      <c r="AV83" s="333"/>
      <c r="AW83" s="333"/>
      <c r="AX83" s="333"/>
      <c r="AY83" s="389"/>
      <c r="AZ83" s="389"/>
      <c r="BA83" s="389"/>
      <c r="BB83" s="392"/>
      <c r="BC83" s="393">
        <v>0</v>
      </c>
      <c r="BD83" s="247"/>
      <c r="BE83" s="313">
        <v>0</v>
      </c>
      <c r="BF83" s="247"/>
      <c r="BG83" s="247"/>
      <c r="BH83" s="247"/>
      <c r="BI83" s="247"/>
      <c r="BJ83" s="247"/>
      <c r="BK83" s="728"/>
      <c r="BL83" s="247"/>
    </row>
    <row r="84" spans="1:64" ht="45" customHeight="1">
      <c r="A84" s="232" t="s">
        <v>243</v>
      </c>
      <c r="B84" s="232" t="s">
        <v>245</v>
      </c>
      <c r="C84" s="233" t="s">
        <v>272</v>
      </c>
      <c r="D84" s="232" t="s">
        <v>310</v>
      </c>
      <c r="E84" s="234" t="s">
        <v>584</v>
      </c>
      <c r="F84" s="235">
        <v>2024130010114</v>
      </c>
      <c r="G84" s="234" t="s">
        <v>585</v>
      </c>
      <c r="H84" s="234" t="s">
        <v>586</v>
      </c>
      <c r="I84" s="739"/>
      <c r="J84" s="773"/>
      <c r="K84" s="387" t="s">
        <v>591</v>
      </c>
      <c r="L84" s="366"/>
      <c r="M84" s="781"/>
      <c r="N84" s="262">
        <v>4</v>
      </c>
      <c r="O84" s="329"/>
      <c r="P84" s="342">
        <v>2</v>
      </c>
      <c r="Q84" s="342"/>
      <c r="R84" s="342"/>
      <c r="S84" s="296"/>
      <c r="T84" s="296"/>
      <c r="U84" s="342">
        <v>2</v>
      </c>
      <c r="V84" s="343">
        <v>43</v>
      </c>
      <c r="W84" s="342"/>
      <c r="X84" s="240">
        <f t="shared" si="28"/>
        <v>47</v>
      </c>
      <c r="Y84" s="178">
        <v>1</v>
      </c>
      <c r="Z84" s="241">
        <v>45673</v>
      </c>
      <c r="AA84" s="242">
        <v>46022</v>
      </c>
      <c r="AB84" s="209">
        <f t="shared" ref="AB84:AB93" si="30">_xlfn.DAYS(AA84,Z84)</f>
        <v>349</v>
      </c>
      <c r="AC84" s="756"/>
      <c r="AD84" s="739"/>
      <c r="AE84" s="739"/>
      <c r="AF84" s="739"/>
      <c r="AG84" s="739"/>
      <c r="AH84" s="212" t="s">
        <v>628</v>
      </c>
      <c r="AI84" s="394" t="s">
        <v>645</v>
      </c>
      <c r="AJ84" s="395">
        <v>48000000</v>
      </c>
      <c r="AK84" s="296" t="s">
        <v>634</v>
      </c>
      <c r="AL84" s="365" t="s">
        <v>696</v>
      </c>
      <c r="AM84" s="242">
        <v>45721</v>
      </c>
      <c r="AN84" s="279">
        <v>253151363</v>
      </c>
      <c r="AO84" s="279">
        <v>253151363</v>
      </c>
      <c r="AP84" s="279">
        <v>253151363</v>
      </c>
      <c r="AQ84" s="390">
        <v>432000000</v>
      </c>
      <c r="AR84" s="279"/>
      <c r="AS84" s="296" t="s">
        <v>754</v>
      </c>
      <c r="AT84" s="833"/>
      <c r="AU84" s="271">
        <v>0</v>
      </c>
      <c r="AV84" s="333"/>
      <c r="AW84" s="271">
        <v>0</v>
      </c>
      <c r="AX84" s="333"/>
      <c r="AY84" s="279"/>
      <c r="AZ84" s="279"/>
      <c r="BA84" s="396">
        <v>0</v>
      </c>
      <c r="BB84" s="397"/>
      <c r="BC84" s="393">
        <v>0</v>
      </c>
      <c r="BD84" s="247"/>
      <c r="BE84" s="313">
        <v>0</v>
      </c>
      <c r="BF84" s="247"/>
      <c r="BG84" s="247"/>
      <c r="BH84" s="247"/>
      <c r="BI84" s="247"/>
      <c r="BJ84" s="247"/>
      <c r="BK84" s="727" t="s">
        <v>783</v>
      </c>
      <c r="BL84" s="247"/>
    </row>
    <row r="85" spans="1:64" ht="45" customHeight="1">
      <c r="A85" s="232" t="s">
        <v>243</v>
      </c>
      <c r="B85" s="232" t="s">
        <v>245</v>
      </c>
      <c r="C85" s="233" t="s">
        <v>272</v>
      </c>
      <c r="D85" s="232" t="s">
        <v>313</v>
      </c>
      <c r="E85" s="234" t="s">
        <v>584</v>
      </c>
      <c r="F85" s="235">
        <v>2024130010114</v>
      </c>
      <c r="G85" s="234" t="s">
        <v>585</v>
      </c>
      <c r="H85" s="234" t="s">
        <v>586</v>
      </c>
      <c r="I85" s="739"/>
      <c r="J85" s="771">
        <v>0.15</v>
      </c>
      <c r="K85" s="387" t="s">
        <v>592</v>
      </c>
      <c r="L85" s="366"/>
      <c r="M85" s="779" t="s">
        <v>323</v>
      </c>
      <c r="N85" s="262">
        <v>1</v>
      </c>
      <c r="O85" s="329"/>
      <c r="P85" s="342">
        <v>0</v>
      </c>
      <c r="Q85" s="342"/>
      <c r="R85" s="342"/>
      <c r="S85" s="296"/>
      <c r="T85" s="296"/>
      <c r="U85" s="342">
        <v>0.2</v>
      </c>
      <c r="V85" s="343">
        <v>0.4</v>
      </c>
      <c r="W85" s="342"/>
      <c r="X85" s="240">
        <f t="shared" si="28"/>
        <v>0.60000000000000009</v>
      </c>
      <c r="Y85" s="178">
        <f t="shared" ref="Y85:Y95" si="31">+X85/N85</f>
        <v>0.60000000000000009</v>
      </c>
      <c r="Z85" s="241">
        <v>45673</v>
      </c>
      <c r="AA85" s="242">
        <v>46022</v>
      </c>
      <c r="AB85" s="209">
        <f t="shared" si="30"/>
        <v>349</v>
      </c>
      <c r="AC85" s="756"/>
      <c r="AD85" s="739"/>
      <c r="AE85" s="739"/>
      <c r="AF85" s="739"/>
      <c r="AG85" s="739"/>
      <c r="AH85" s="212" t="s">
        <v>628</v>
      </c>
      <c r="AI85" s="398" t="s">
        <v>636</v>
      </c>
      <c r="AJ85" s="395">
        <v>48000000</v>
      </c>
      <c r="AK85" s="296" t="s">
        <v>634</v>
      </c>
      <c r="AL85" s="365" t="s">
        <v>693</v>
      </c>
      <c r="AM85" s="242">
        <v>45721</v>
      </c>
      <c r="AN85" s="279">
        <v>1113070055</v>
      </c>
      <c r="AO85" s="279">
        <v>1113070055</v>
      </c>
      <c r="AP85" s="399">
        <v>1113070055</v>
      </c>
      <c r="AQ85" s="390">
        <v>2284657100.1199999</v>
      </c>
      <c r="AR85" s="279"/>
      <c r="AS85" s="296" t="s">
        <v>763</v>
      </c>
      <c r="AT85" s="833"/>
      <c r="AU85" s="271">
        <v>565800000</v>
      </c>
      <c r="AV85" s="333"/>
      <c r="AW85" s="271">
        <v>565800000</v>
      </c>
      <c r="AX85" s="333"/>
      <c r="AY85" s="279">
        <v>785000000</v>
      </c>
      <c r="AZ85" s="279"/>
      <c r="BA85" s="279">
        <v>730200000</v>
      </c>
      <c r="BB85" s="338"/>
      <c r="BC85" s="393">
        <v>0</v>
      </c>
      <c r="BD85" s="247"/>
      <c r="BE85" s="313">
        <v>0</v>
      </c>
      <c r="BF85" s="247"/>
      <c r="BG85" s="247"/>
      <c r="BH85" s="247"/>
      <c r="BI85" s="247"/>
      <c r="BJ85" s="247"/>
      <c r="BK85" s="728"/>
      <c r="BL85" s="247"/>
    </row>
    <row r="86" spans="1:64" ht="45" customHeight="1">
      <c r="A86" s="232" t="s">
        <v>243</v>
      </c>
      <c r="B86" s="232" t="s">
        <v>245</v>
      </c>
      <c r="C86" s="233" t="s">
        <v>272</v>
      </c>
      <c r="D86" s="232" t="s">
        <v>313</v>
      </c>
      <c r="E86" s="234" t="s">
        <v>584</v>
      </c>
      <c r="F86" s="235">
        <v>2024130010114</v>
      </c>
      <c r="G86" s="234" t="s">
        <v>585</v>
      </c>
      <c r="H86" s="234" t="s">
        <v>586</v>
      </c>
      <c r="I86" s="740"/>
      <c r="J86" s="773"/>
      <c r="K86" s="387" t="s">
        <v>593</v>
      </c>
      <c r="L86" s="366"/>
      <c r="M86" s="781"/>
      <c r="N86" s="262">
        <v>1</v>
      </c>
      <c r="O86" s="329"/>
      <c r="P86" s="342">
        <v>0.1</v>
      </c>
      <c r="Q86" s="342"/>
      <c r="R86" s="342"/>
      <c r="S86" s="296"/>
      <c r="T86" s="296"/>
      <c r="U86" s="342">
        <v>0.1</v>
      </c>
      <c r="V86" s="343">
        <v>0.3</v>
      </c>
      <c r="W86" s="342"/>
      <c r="X86" s="240">
        <f t="shared" si="28"/>
        <v>0.5</v>
      </c>
      <c r="Y86" s="178">
        <f t="shared" si="31"/>
        <v>0.5</v>
      </c>
      <c r="Z86" s="241">
        <v>45673</v>
      </c>
      <c r="AA86" s="242">
        <v>46022</v>
      </c>
      <c r="AB86" s="209">
        <f t="shared" si="30"/>
        <v>349</v>
      </c>
      <c r="AC86" s="756"/>
      <c r="AD86" s="739"/>
      <c r="AE86" s="739"/>
      <c r="AF86" s="739"/>
      <c r="AG86" s="739"/>
      <c r="AH86" s="212" t="s">
        <v>628</v>
      </c>
      <c r="AI86" s="398" t="s">
        <v>637</v>
      </c>
      <c r="AJ86" s="395">
        <v>48000000</v>
      </c>
      <c r="AK86" s="296" t="s">
        <v>634</v>
      </c>
      <c r="AL86" s="365" t="s">
        <v>697</v>
      </c>
      <c r="AM86" s="242">
        <v>45720</v>
      </c>
      <c r="AN86" s="279">
        <v>120000000</v>
      </c>
      <c r="AO86" s="279">
        <v>120000000</v>
      </c>
      <c r="AP86" s="399">
        <v>120000000</v>
      </c>
      <c r="AQ86" s="390">
        <v>1113070055</v>
      </c>
      <c r="AR86" s="279"/>
      <c r="AS86" s="296" t="s">
        <v>754</v>
      </c>
      <c r="AT86" s="833"/>
      <c r="AU86" s="271">
        <v>0</v>
      </c>
      <c r="AV86" s="333"/>
      <c r="AW86" s="271">
        <v>0</v>
      </c>
      <c r="AX86" s="333"/>
      <c r="AY86" s="279"/>
      <c r="AZ86" s="279"/>
      <c r="BA86" s="396">
        <v>0</v>
      </c>
      <c r="BB86" s="400"/>
      <c r="BC86" s="283">
        <v>894600000</v>
      </c>
      <c r="BD86" s="254">
        <f t="shared" ref="BD86" si="32">+BC86/AQ86</f>
        <v>0.80372299657275392</v>
      </c>
      <c r="BE86" s="283">
        <v>894600000</v>
      </c>
      <c r="BF86" s="254">
        <f t="shared" ref="BF86" si="33">+BE86/AQ86</f>
        <v>0.80372299657275392</v>
      </c>
      <c r="BG86" s="247"/>
      <c r="BH86" s="247"/>
      <c r="BI86" s="247"/>
      <c r="BJ86" s="247"/>
      <c r="BK86" s="727" t="s">
        <v>784</v>
      </c>
      <c r="BL86" s="247"/>
    </row>
    <row r="87" spans="1:64" ht="45" customHeight="1">
      <c r="A87" s="232" t="s">
        <v>243</v>
      </c>
      <c r="B87" s="232" t="s">
        <v>245</v>
      </c>
      <c r="C87" s="233" t="s">
        <v>272</v>
      </c>
      <c r="D87" s="232" t="s">
        <v>311</v>
      </c>
      <c r="E87" s="234" t="s">
        <v>584</v>
      </c>
      <c r="F87" s="235">
        <v>2024130010114</v>
      </c>
      <c r="G87" s="234" t="s">
        <v>585</v>
      </c>
      <c r="H87" s="234" t="s">
        <v>586</v>
      </c>
      <c r="I87" s="754" t="s">
        <v>594</v>
      </c>
      <c r="J87" s="771">
        <v>0.3</v>
      </c>
      <c r="K87" s="387" t="s">
        <v>595</v>
      </c>
      <c r="L87" s="366"/>
      <c r="M87" s="779" t="s">
        <v>324</v>
      </c>
      <c r="N87" s="262">
        <v>1</v>
      </c>
      <c r="O87" s="329"/>
      <c r="P87" s="342">
        <v>0.5</v>
      </c>
      <c r="Q87" s="342"/>
      <c r="R87" s="342"/>
      <c r="S87" s="296"/>
      <c r="T87" s="296"/>
      <c r="U87" s="342">
        <v>0.5</v>
      </c>
      <c r="V87" s="343">
        <v>0</v>
      </c>
      <c r="W87" s="342"/>
      <c r="X87" s="240">
        <f t="shared" si="28"/>
        <v>1</v>
      </c>
      <c r="Y87" s="178">
        <f t="shared" si="31"/>
        <v>1</v>
      </c>
      <c r="Z87" s="241">
        <v>45673</v>
      </c>
      <c r="AA87" s="242">
        <v>46022</v>
      </c>
      <c r="AB87" s="209">
        <f t="shared" si="30"/>
        <v>349</v>
      </c>
      <c r="AC87" s="756"/>
      <c r="AD87" s="739"/>
      <c r="AE87" s="739"/>
      <c r="AF87" s="739"/>
      <c r="AG87" s="739"/>
      <c r="AH87" s="212" t="s">
        <v>628</v>
      </c>
      <c r="AI87" s="398" t="s">
        <v>638</v>
      </c>
      <c r="AJ87" s="395">
        <v>24000000</v>
      </c>
      <c r="AK87" s="296" t="s">
        <v>634</v>
      </c>
      <c r="AL87" s="337" t="s">
        <v>695</v>
      </c>
      <c r="AM87" s="242">
        <v>45720</v>
      </c>
      <c r="AN87" s="279">
        <v>884793107</v>
      </c>
      <c r="AO87" s="279">
        <v>884793107</v>
      </c>
      <c r="AP87" s="399">
        <v>884793107</v>
      </c>
      <c r="AQ87" s="390">
        <v>63985000</v>
      </c>
      <c r="AR87" s="279"/>
      <c r="AS87" s="296" t="s">
        <v>762</v>
      </c>
      <c r="AT87" s="833"/>
      <c r="AU87" s="271">
        <v>0</v>
      </c>
      <c r="AV87" s="333"/>
      <c r="AW87" s="271">
        <v>0</v>
      </c>
      <c r="AX87" s="333"/>
      <c r="AY87" s="279"/>
      <c r="AZ87" s="279"/>
      <c r="BA87" s="396">
        <v>0</v>
      </c>
      <c r="BB87" s="400"/>
      <c r="BC87" s="393">
        <v>0</v>
      </c>
      <c r="BD87" s="247"/>
      <c r="BE87" s="313">
        <v>0</v>
      </c>
      <c r="BF87" s="247"/>
      <c r="BG87" s="247"/>
      <c r="BH87" s="247"/>
      <c r="BI87" s="247"/>
      <c r="BJ87" s="247"/>
      <c r="BK87" s="728"/>
      <c r="BL87" s="247"/>
    </row>
    <row r="88" spans="1:64" ht="45" customHeight="1">
      <c r="A88" s="232" t="s">
        <v>243</v>
      </c>
      <c r="B88" s="232" t="s">
        <v>245</v>
      </c>
      <c r="C88" s="233" t="s">
        <v>272</v>
      </c>
      <c r="D88" s="232" t="s">
        <v>311</v>
      </c>
      <c r="E88" s="234" t="s">
        <v>584</v>
      </c>
      <c r="F88" s="235">
        <v>2024130010114</v>
      </c>
      <c r="G88" s="234" t="s">
        <v>585</v>
      </c>
      <c r="H88" s="234" t="s">
        <v>586</v>
      </c>
      <c r="I88" s="740"/>
      <c r="J88" s="773"/>
      <c r="K88" s="387" t="s">
        <v>596</v>
      </c>
      <c r="L88" s="366"/>
      <c r="M88" s="781"/>
      <c r="N88" s="262">
        <v>1</v>
      </c>
      <c r="O88" s="329"/>
      <c r="P88" s="342">
        <v>0.5</v>
      </c>
      <c r="Q88" s="342"/>
      <c r="R88" s="342"/>
      <c r="S88" s="296"/>
      <c r="T88" s="296"/>
      <c r="U88" s="342">
        <v>0.5</v>
      </c>
      <c r="V88" s="343">
        <v>0</v>
      </c>
      <c r="W88" s="342"/>
      <c r="X88" s="240">
        <f t="shared" si="28"/>
        <v>1</v>
      </c>
      <c r="Y88" s="178">
        <f t="shared" si="31"/>
        <v>1</v>
      </c>
      <c r="Z88" s="241">
        <v>45673</v>
      </c>
      <c r="AA88" s="242">
        <v>46022</v>
      </c>
      <c r="AB88" s="209">
        <f t="shared" si="30"/>
        <v>349</v>
      </c>
      <c r="AC88" s="756"/>
      <c r="AD88" s="739"/>
      <c r="AE88" s="739"/>
      <c r="AF88" s="739"/>
      <c r="AG88" s="739"/>
      <c r="AH88" s="212" t="s">
        <v>628</v>
      </c>
      <c r="AI88" s="398" t="s">
        <v>639</v>
      </c>
      <c r="AJ88" s="395">
        <v>32000000</v>
      </c>
      <c r="AK88" s="296" t="s">
        <v>634</v>
      </c>
      <c r="AL88" s="337" t="s">
        <v>676</v>
      </c>
      <c r="AM88" s="242">
        <v>45722</v>
      </c>
      <c r="AN88" s="279">
        <v>659049287</v>
      </c>
      <c r="AO88" s="279">
        <v>659049287</v>
      </c>
      <c r="AP88" s="399">
        <v>659049287</v>
      </c>
      <c r="AQ88" s="390">
        <v>659049287</v>
      </c>
      <c r="AR88" s="279"/>
      <c r="AS88" s="391" t="s">
        <v>761</v>
      </c>
      <c r="AT88" s="833"/>
      <c r="AU88" s="271">
        <v>165000000</v>
      </c>
      <c r="AV88" s="333"/>
      <c r="AW88" s="271">
        <v>110000000</v>
      </c>
      <c r="AX88" s="333"/>
      <c r="AY88" s="279">
        <v>330000000</v>
      </c>
      <c r="AZ88" s="279"/>
      <c r="BA88" s="279">
        <v>275000000</v>
      </c>
      <c r="BB88" s="338"/>
      <c r="BC88" s="283">
        <v>440000000</v>
      </c>
      <c r="BD88" s="254">
        <f t="shared" ref="BD88" si="34">+BC88/AQ88</f>
        <v>0.66762836813447612</v>
      </c>
      <c r="BE88" s="283">
        <v>440000000</v>
      </c>
      <c r="BF88" s="254">
        <f t="shared" ref="BF88" si="35">+BE88/AQ88</f>
        <v>0.66762836813447612</v>
      </c>
      <c r="BG88" s="247"/>
      <c r="BH88" s="247"/>
      <c r="BI88" s="247"/>
      <c r="BJ88" s="247"/>
      <c r="BK88" s="729" t="s">
        <v>785</v>
      </c>
      <c r="BL88" s="247"/>
    </row>
    <row r="89" spans="1:64" ht="45" customHeight="1">
      <c r="A89" s="232" t="s">
        <v>243</v>
      </c>
      <c r="B89" s="232" t="s">
        <v>245</v>
      </c>
      <c r="C89" s="233" t="s">
        <v>272</v>
      </c>
      <c r="D89" s="232" t="s">
        <v>312</v>
      </c>
      <c r="E89" s="234" t="s">
        <v>584</v>
      </c>
      <c r="F89" s="235">
        <v>2024130010114</v>
      </c>
      <c r="G89" s="234" t="s">
        <v>585</v>
      </c>
      <c r="H89" s="234" t="s">
        <v>586</v>
      </c>
      <c r="I89" s="754" t="s">
        <v>597</v>
      </c>
      <c r="J89" s="771">
        <v>0.1</v>
      </c>
      <c r="K89" s="387" t="s">
        <v>598</v>
      </c>
      <c r="L89" s="366"/>
      <c r="M89" s="779" t="s">
        <v>327</v>
      </c>
      <c r="N89" s="262">
        <v>0.47499999999999998</v>
      </c>
      <c r="O89" s="329"/>
      <c r="P89" s="342">
        <v>0</v>
      </c>
      <c r="Q89" s="342"/>
      <c r="R89" s="342"/>
      <c r="S89" s="296"/>
      <c r="T89" s="296"/>
      <c r="U89" s="342">
        <v>0.05</v>
      </c>
      <c r="V89" s="343">
        <v>4.24E-2</v>
      </c>
      <c r="W89" s="342"/>
      <c r="X89" s="240">
        <f t="shared" si="28"/>
        <v>9.240000000000001E-2</v>
      </c>
      <c r="Y89" s="178">
        <f t="shared" si="31"/>
        <v>0.19452631578947371</v>
      </c>
      <c r="Z89" s="241">
        <v>45673</v>
      </c>
      <c r="AA89" s="242">
        <v>46022</v>
      </c>
      <c r="AB89" s="209">
        <f t="shared" si="30"/>
        <v>349</v>
      </c>
      <c r="AC89" s="756"/>
      <c r="AD89" s="739"/>
      <c r="AE89" s="739"/>
      <c r="AF89" s="739"/>
      <c r="AG89" s="739"/>
      <c r="AH89" s="212" t="s">
        <v>628</v>
      </c>
      <c r="AI89" s="398" t="s">
        <v>640</v>
      </c>
      <c r="AJ89" s="395">
        <v>36000000</v>
      </c>
      <c r="AK89" s="296" t="s">
        <v>634</v>
      </c>
      <c r="AL89" s="337" t="s">
        <v>698</v>
      </c>
      <c r="AM89" s="242">
        <v>45720</v>
      </c>
      <c r="AN89" s="278">
        <v>63985000</v>
      </c>
      <c r="AO89" s="278">
        <v>63985000</v>
      </c>
      <c r="AP89" s="278">
        <v>63985000</v>
      </c>
      <c r="AQ89" s="846">
        <v>253151363</v>
      </c>
      <c r="AR89" s="278"/>
      <c r="AS89" s="296" t="s">
        <v>634</v>
      </c>
      <c r="AT89" s="833"/>
      <c r="AU89" s="271">
        <v>0</v>
      </c>
      <c r="AV89" s="333"/>
      <c r="AW89" s="271">
        <v>0</v>
      </c>
      <c r="AX89" s="333"/>
      <c r="AY89" s="271"/>
      <c r="AZ89" s="271"/>
      <c r="BA89" s="396">
        <v>0</v>
      </c>
      <c r="BB89" s="400"/>
      <c r="BC89" s="185"/>
      <c r="BD89" s="247"/>
      <c r="BE89" s="247"/>
      <c r="BF89" s="247"/>
      <c r="BG89" s="247"/>
      <c r="BH89" s="247"/>
      <c r="BI89" s="247"/>
      <c r="BJ89" s="247"/>
      <c r="BK89" s="730"/>
      <c r="BL89" s="247"/>
    </row>
    <row r="90" spans="1:64" ht="45" customHeight="1">
      <c r="A90" s="232" t="s">
        <v>243</v>
      </c>
      <c r="B90" s="232" t="s">
        <v>245</v>
      </c>
      <c r="C90" s="233" t="s">
        <v>272</v>
      </c>
      <c r="D90" s="232" t="s">
        <v>312</v>
      </c>
      <c r="E90" s="234" t="s">
        <v>584</v>
      </c>
      <c r="F90" s="235">
        <v>2024130010114</v>
      </c>
      <c r="G90" s="234" t="s">
        <v>585</v>
      </c>
      <c r="H90" s="385" t="s">
        <v>599</v>
      </c>
      <c r="I90" s="740"/>
      <c r="J90" s="773"/>
      <c r="K90" s="387" t="s">
        <v>600</v>
      </c>
      <c r="L90" s="366"/>
      <c r="M90" s="781"/>
      <c r="N90" s="262">
        <v>1</v>
      </c>
      <c r="O90" s="329"/>
      <c r="P90" s="342">
        <v>0</v>
      </c>
      <c r="Q90" s="342"/>
      <c r="R90" s="342"/>
      <c r="S90" s="296"/>
      <c r="T90" s="296"/>
      <c r="U90" s="342">
        <v>0.5</v>
      </c>
      <c r="V90" s="343">
        <v>4.24E-2</v>
      </c>
      <c r="W90" s="342"/>
      <c r="X90" s="240">
        <f t="shared" si="28"/>
        <v>0.54239999999999999</v>
      </c>
      <c r="Y90" s="178">
        <f t="shared" si="31"/>
        <v>0.54239999999999999</v>
      </c>
      <c r="Z90" s="241">
        <v>45673</v>
      </c>
      <c r="AA90" s="242">
        <v>46022</v>
      </c>
      <c r="AB90" s="209">
        <f t="shared" si="30"/>
        <v>349</v>
      </c>
      <c r="AC90" s="756"/>
      <c r="AD90" s="739"/>
      <c r="AE90" s="739"/>
      <c r="AF90" s="739"/>
      <c r="AG90" s="739"/>
      <c r="AH90" s="212" t="s">
        <v>628</v>
      </c>
      <c r="AI90" s="398" t="s">
        <v>641</v>
      </c>
      <c r="AJ90" s="395">
        <v>24000000</v>
      </c>
      <c r="AK90" s="296" t="s">
        <v>634</v>
      </c>
      <c r="AL90" s="209" t="s">
        <v>701</v>
      </c>
      <c r="AM90" s="242">
        <v>45727</v>
      </c>
      <c r="AN90" s="401"/>
      <c r="AO90" s="401"/>
      <c r="AP90" s="271">
        <v>2284657100.1199999</v>
      </c>
      <c r="AQ90" s="847"/>
      <c r="AR90" s="271"/>
      <c r="AS90" s="296" t="s">
        <v>634</v>
      </c>
      <c r="AT90" s="833"/>
      <c r="AU90" s="333"/>
      <c r="AV90" s="333"/>
      <c r="AW90" s="333"/>
      <c r="AX90" s="333"/>
      <c r="AY90" s="271"/>
      <c r="AZ90" s="271"/>
      <c r="BA90" s="401"/>
      <c r="BB90" s="402"/>
      <c r="BC90" s="393">
        <v>0</v>
      </c>
      <c r="BD90" s="247"/>
      <c r="BE90" s="313">
        <v>0</v>
      </c>
      <c r="BF90" s="247"/>
      <c r="BG90" s="247"/>
      <c r="BH90" s="247"/>
      <c r="BI90" s="247"/>
      <c r="BJ90" s="247"/>
      <c r="BK90" s="729" t="s">
        <v>786</v>
      </c>
      <c r="BL90" s="247"/>
    </row>
    <row r="91" spans="1:64" ht="45" customHeight="1">
      <c r="A91" s="232" t="s">
        <v>243</v>
      </c>
      <c r="B91" s="232" t="s">
        <v>245</v>
      </c>
      <c r="C91" s="233" t="s">
        <v>272</v>
      </c>
      <c r="D91" s="232" t="s">
        <v>314</v>
      </c>
      <c r="E91" s="234" t="s">
        <v>584</v>
      </c>
      <c r="F91" s="235">
        <v>2024130010114</v>
      </c>
      <c r="G91" s="234" t="s">
        <v>585</v>
      </c>
      <c r="H91" s="234" t="s">
        <v>601</v>
      </c>
      <c r="I91" s="754" t="s">
        <v>602</v>
      </c>
      <c r="J91" s="771">
        <v>0.1</v>
      </c>
      <c r="K91" s="403" t="s">
        <v>603</v>
      </c>
      <c r="L91" s="366"/>
      <c r="M91" s="779" t="s">
        <v>322</v>
      </c>
      <c r="N91" s="262">
        <v>0.5</v>
      </c>
      <c r="O91" s="329"/>
      <c r="P91" s="342">
        <v>0</v>
      </c>
      <c r="Q91" s="342"/>
      <c r="R91" s="342"/>
      <c r="S91" s="296"/>
      <c r="T91" s="296"/>
      <c r="U91" s="342">
        <v>0.05</v>
      </c>
      <c r="V91" s="343">
        <v>0.15</v>
      </c>
      <c r="W91" s="342"/>
      <c r="X91" s="240">
        <f t="shared" si="28"/>
        <v>0.2</v>
      </c>
      <c r="Y91" s="178">
        <f t="shared" si="31"/>
        <v>0.4</v>
      </c>
      <c r="Z91" s="241">
        <v>45673</v>
      </c>
      <c r="AA91" s="242">
        <v>46022</v>
      </c>
      <c r="AB91" s="209">
        <f t="shared" si="30"/>
        <v>349</v>
      </c>
      <c r="AC91" s="756"/>
      <c r="AD91" s="739"/>
      <c r="AE91" s="739"/>
      <c r="AF91" s="739"/>
      <c r="AG91" s="739"/>
      <c r="AH91" s="212" t="s">
        <v>628</v>
      </c>
      <c r="AI91" s="394" t="s">
        <v>642</v>
      </c>
      <c r="AJ91" s="395">
        <v>34400000</v>
      </c>
      <c r="AK91" s="296" t="s">
        <v>634</v>
      </c>
      <c r="AL91" s="337" t="s">
        <v>705</v>
      </c>
      <c r="AM91" s="242">
        <v>45720</v>
      </c>
      <c r="AN91" s="375"/>
      <c r="AO91" s="375"/>
      <c r="AP91" s="271">
        <v>1471460506.3299999</v>
      </c>
      <c r="AQ91" s="848"/>
      <c r="AR91" s="271"/>
      <c r="AS91" s="296" t="s">
        <v>634</v>
      </c>
      <c r="AT91" s="833"/>
      <c r="AU91" s="333"/>
      <c r="AV91" s="333"/>
      <c r="AW91" s="333"/>
      <c r="AX91" s="333"/>
      <c r="AY91" s="271"/>
      <c r="AZ91" s="271"/>
      <c r="BA91" s="375"/>
      <c r="BB91" s="404"/>
      <c r="BC91" s="375"/>
      <c r="BD91" s="247"/>
      <c r="BE91" s="247"/>
      <c r="BF91" s="247"/>
      <c r="BG91" s="247"/>
      <c r="BH91" s="247"/>
      <c r="BI91" s="247"/>
      <c r="BJ91" s="247"/>
      <c r="BK91" s="731"/>
      <c r="BL91" s="247"/>
    </row>
    <row r="92" spans="1:64" ht="45" customHeight="1">
      <c r="A92" s="232" t="s">
        <v>243</v>
      </c>
      <c r="B92" s="232" t="s">
        <v>245</v>
      </c>
      <c r="C92" s="233" t="s">
        <v>272</v>
      </c>
      <c r="D92" s="232" t="s">
        <v>314</v>
      </c>
      <c r="E92" s="234" t="s">
        <v>584</v>
      </c>
      <c r="F92" s="235">
        <v>2024130010114</v>
      </c>
      <c r="G92" s="234" t="s">
        <v>585</v>
      </c>
      <c r="H92" s="234" t="s">
        <v>601</v>
      </c>
      <c r="I92" s="739"/>
      <c r="J92" s="772"/>
      <c r="K92" s="403" t="s">
        <v>604</v>
      </c>
      <c r="L92" s="366"/>
      <c r="M92" s="780"/>
      <c r="N92" s="262">
        <v>12</v>
      </c>
      <c r="O92" s="329"/>
      <c r="P92" s="342">
        <v>3</v>
      </c>
      <c r="Q92" s="342"/>
      <c r="R92" s="342"/>
      <c r="S92" s="296"/>
      <c r="T92" s="296"/>
      <c r="U92" s="342">
        <v>3</v>
      </c>
      <c r="V92" s="343">
        <v>3</v>
      </c>
      <c r="W92" s="342"/>
      <c r="X92" s="240">
        <f t="shared" si="28"/>
        <v>9</v>
      </c>
      <c r="Y92" s="178">
        <f t="shared" si="31"/>
        <v>0.75</v>
      </c>
      <c r="Z92" s="241">
        <v>45673</v>
      </c>
      <c r="AA92" s="242">
        <v>46022</v>
      </c>
      <c r="AB92" s="209">
        <f t="shared" si="30"/>
        <v>349</v>
      </c>
      <c r="AC92" s="756"/>
      <c r="AD92" s="739"/>
      <c r="AE92" s="739"/>
      <c r="AF92" s="739"/>
      <c r="AG92" s="739"/>
      <c r="AH92" s="212" t="s">
        <v>628</v>
      </c>
      <c r="AI92" s="398" t="s">
        <v>646</v>
      </c>
      <c r="AJ92" s="395">
        <v>48000000</v>
      </c>
      <c r="AK92" s="296" t="s">
        <v>634</v>
      </c>
      <c r="AL92" s="337" t="s">
        <v>703</v>
      </c>
      <c r="AM92" s="242">
        <v>45721</v>
      </c>
      <c r="AN92" s="375"/>
      <c r="AO92" s="375"/>
      <c r="AP92" s="271">
        <v>432000000</v>
      </c>
      <c r="AQ92" s="796">
        <v>884793107</v>
      </c>
      <c r="AR92" s="271"/>
      <c r="AS92" s="296" t="s">
        <v>695</v>
      </c>
      <c r="AT92" s="833"/>
      <c r="AU92" s="333"/>
      <c r="AV92" s="333"/>
      <c r="AW92" s="333"/>
      <c r="AX92" s="333"/>
      <c r="AY92" s="271"/>
      <c r="AZ92" s="271"/>
      <c r="BA92" s="375"/>
      <c r="BB92" s="404"/>
      <c r="BC92" s="393">
        <v>0</v>
      </c>
      <c r="BD92" s="247"/>
      <c r="BE92" s="313">
        <v>0</v>
      </c>
      <c r="BF92" s="247"/>
      <c r="BG92" s="247"/>
      <c r="BH92" s="247"/>
      <c r="BI92" s="247"/>
      <c r="BJ92" s="247"/>
      <c r="BK92" s="731"/>
      <c r="BL92" s="247"/>
    </row>
    <row r="93" spans="1:64" ht="45" customHeight="1">
      <c r="A93" s="232" t="s">
        <v>243</v>
      </c>
      <c r="B93" s="232" t="s">
        <v>245</v>
      </c>
      <c r="C93" s="233" t="s">
        <v>272</v>
      </c>
      <c r="D93" s="232" t="s">
        <v>314</v>
      </c>
      <c r="E93" s="234" t="s">
        <v>584</v>
      </c>
      <c r="F93" s="235">
        <v>2024130010114</v>
      </c>
      <c r="G93" s="234" t="s">
        <v>585</v>
      </c>
      <c r="H93" s="234" t="s">
        <v>601</v>
      </c>
      <c r="I93" s="739"/>
      <c r="J93" s="772"/>
      <c r="K93" s="403" t="s">
        <v>605</v>
      </c>
      <c r="L93" s="366"/>
      <c r="M93" s="780"/>
      <c r="N93" s="751">
        <v>1</v>
      </c>
      <c r="O93" s="329"/>
      <c r="P93" s="751">
        <v>0</v>
      </c>
      <c r="Q93" s="751"/>
      <c r="R93" s="751"/>
      <c r="S93" s="296"/>
      <c r="T93" s="751"/>
      <c r="U93" s="751">
        <v>0</v>
      </c>
      <c r="V93" s="841">
        <v>0.5</v>
      </c>
      <c r="W93" s="751"/>
      <c r="X93" s="790">
        <f t="shared" si="28"/>
        <v>0.5</v>
      </c>
      <c r="Y93" s="749">
        <f t="shared" si="31"/>
        <v>0.5</v>
      </c>
      <c r="Z93" s="758">
        <v>45673</v>
      </c>
      <c r="AA93" s="758">
        <v>46022</v>
      </c>
      <c r="AB93" s="751">
        <f t="shared" si="30"/>
        <v>349</v>
      </c>
      <c r="AC93" s="756"/>
      <c r="AD93" s="739"/>
      <c r="AE93" s="739"/>
      <c r="AF93" s="739"/>
      <c r="AG93" s="739"/>
      <c r="AH93" s="212" t="s">
        <v>628</v>
      </c>
      <c r="AI93" s="394" t="s">
        <v>643</v>
      </c>
      <c r="AJ93" s="405">
        <v>37600000</v>
      </c>
      <c r="AK93" s="296" t="s">
        <v>634</v>
      </c>
      <c r="AL93" s="337" t="s">
        <v>698</v>
      </c>
      <c r="AM93" s="242">
        <v>45723</v>
      </c>
      <c r="AN93" s="406"/>
      <c r="AO93" s="407"/>
      <c r="AP93" s="278"/>
      <c r="AQ93" s="796"/>
      <c r="AR93" s="278"/>
      <c r="AS93" s="296" t="s">
        <v>695</v>
      </c>
      <c r="AT93" s="833"/>
      <c r="AU93" s="333"/>
      <c r="AV93" s="333"/>
      <c r="AW93" s="333"/>
      <c r="AX93" s="333"/>
      <c r="AY93" s="271"/>
      <c r="AZ93" s="271"/>
      <c r="BA93" s="406"/>
      <c r="BB93" s="408"/>
      <c r="BC93" s="406"/>
      <c r="BD93" s="247"/>
      <c r="BE93" s="247"/>
      <c r="BF93" s="247"/>
      <c r="BG93" s="247"/>
      <c r="BH93" s="247"/>
      <c r="BI93" s="247"/>
      <c r="BJ93" s="247"/>
      <c r="BK93" s="731"/>
      <c r="BL93" s="247"/>
    </row>
    <row r="94" spans="1:64" ht="45" customHeight="1">
      <c r="A94" s="232" t="s">
        <v>243</v>
      </c>
      <c r="B94" s="232" t="s">
        <v>245</v>
      </c>
      <c r="C94" s="233" t="s">
        <v>272</v>
      </c>
      <c r="D94" s="232" t="s">
        <v>314</v>
      </c>
      <c r="E94" s="234" t="s">
        <v>584</v>
      </c>
      <c r="F94" s="235">
        <v>2024130010114</v>
      </c>
      <c r="G94" s="234" t="s">
        <v>585</v>
      </c>
      <c r="H94" s="234" t="s">
        <v>601</v>
      </c>
      <c r="I94" s="739"/>
      <c r="J94" s="772"/>
      <c r="K94" s="403"/>
      <c r="L94" s="366"/>
      <c r="M94" s="780"/>
      <c r="N94" s="753"/>
      <c r="O94" s="329"/>
      <c r="P94" s="753"/>
      <c r="Q94" s="753"/>
      <c r="R94" s="753"/>
      <c r="S94" s="296"/>
      <c r="T94" s="753"/>
      <c r="U94" s="753"/>
      <c r="V94" s="842"/>
      <c r="W94" s="753"/>
      <c r="X94" s="792"/>
      <c r="Y94" s="750"/>
      <c r="Z94" s="760"/>
      <c r="AA94" s="760"/>
      <c r="AB94" s="753"/>
      <c r="AC94" s="756"/>
      <c r="AD94" s="739"/>
      <c r="AE94" s="739"/>
      <c r="AF94" s="739"/>
      <c r="AG94" s="739"/>
      <c r="AH94" s="212" t="s">
        <v>628</v>
      </c>
      <c r="AI94" s="394" t="s">
        <v>644</v>
      </c>
      <c r="AJ94" s="395">
        <v>32000000</v>
      </c>
      <c r="AK94" s="296" t="s">
        <v>634</v>
      </c>
      <c r="AL94" s="209" t="s">
        <v>680</v>
      </c>
      <c r="AM94" s="242">
        <v>45721</v>
      </c>
      <c r="AN94" s="401"/>
      <c r="AO94" s="401"/>
      <c r="AP94" s="401"/>
      <c r="AQ94" s="796">
        <v>120000000</v>
      </c>
      <c r="AR94" s="401"/>
      <c r="AS94" s="296" t="s">
        <v>760</v>
      </c>
      <c r="AT94" s="833"/>
      <c r="AU94" s="333"/>
      <c r="AV94" s="333"/>
      <c r="AW94" s="333"/>
      <c r="AX94" s="333"/>
      <c r="AY94" s="401"/>
      <c r="AZ94" s="401"/>
      <c r="BA94" s="401"/>
      <c r="BB94" s="402"/>
      <c r="BC94" s="393">
        <v>0</v>
      </c>
      <c r="BD94" s="247"/>
      <c r="BE94" s="313">
        <v>0</v>
      </c>
      <c r="BF94" s="247"/>
      <c r="BG94" s="247"/>
      <c r="BH94" s="247"/>
      <c r="BI94" s="247"/>
      <c r="BJ94" s="247"/>
      <c r="BK94" s="731"/>
      <c r="BL94" s="247"/>
    </row>
    <row r="95" spans="1:64" ht="45" customHeight="1">
      <c r="A95" s="232" t="s">
        <v>243</v>
      </c>
      <c r="B95" s="232" t="s">
        <v>245</v>
      </c>
      <c r="C95" s="233" t="s">
        <v>272</v>
      </c>
      <c r="D95" s="232" t="s">
        <v>314</v>
      </c>
      <c r="E95" s="234" t="s">
        <v>584</v>
      </c>
      <c r="F95" s="235">
        <v>2024130010114</v>
      </c>
      <c r="G95" s="234" t="s">
        <v>585</v>
      </c>
      <c r="H95" s="234" t="s">
        <v>601</v>
      </c>
      <c r="I95" s="740"/>
      <c r="J95" s="773"/>
      <c r="K95" s="409" t="s">
        <v>606</v>
      </c>
      <c r="L95" s="410"/>
      <c r="M95" s="781"/>
      <c r="N95" s="209">
        <v>12</v>
      </c>
      <c r="O95" s="329"/>
      <c r="P95" s="296">
        <v>3</v>
      </c>
      <c r="Q95" s="296"/>
      <c r="R95" s="296"/>
      <c r="S95" s="296"/>
      <c r="T95" s="296"/>
      <c r="U95" s="296">
        <v>3</v>
      </c>
      <c r="V95" s="411">
        <v>3</v>
      </c>
      <c r="W95" s="296"/>
      <c r="X95" s="240">
        <f t="shared" si="28"/>
        <v>9</v>
      </c>
      <c r="Y95" s="178">
        <f t="shared" si="31"/>
        <v>0.75</v>
      </c>
      <c r="Z95" s="241">
        <v>45673</v>
      </c>
      <c r="AA95" s="242">
        <v>46022</v>
      </c>
      <c r="AB95" s="209">
        <f t="shared" ref="AB95" si="36">_xlfn.DAYS(AA95,Z95)</f>
        <v>349</v>
      </c>
      <c r="AC95" s="757"/>
      <c r="AD95" s="740"/>
      <c r="AE95" s="740"/>
      <c r="AF95" s="740"/>
      <c r="AG95" s="740"/>
      <c r="AH95" s="212" t="s">
        <v>628</v>
      </c>
      <c r="AI95" s="398" t="s">
        <v>644</v>
      </c>
      <c r="AJ95" s="395" t="s">
        <v>647</v>
      </c>
      <c r="AK95" s="296" t="s">
        <v>634</v>
      </c>
      <c r="AL95" s="209" t="s">
        <v>680</v>
      </c>
      <c r="AM95" s="242">
        <v>45720</v>
      </c>
      <c r="AN95" s="375"/>
      <c r="AO95" s="375"/>
      <c r="AP95" s="375"/>
      <c r="AQ95" s="796"/>
      <c r="AR95" s="375"/>
      <c r="AS95" s="296" t="s">
        <v>760</v>
      </c>
      <c r="AT95" s="834"/>
      <c r="AU95" s="333"/>
      <c r="AV95" s="333"/>
      <c r="AW95" s="333"/>
      <c r="AX95" s="333"/>
      <c r="AY95" s="375"/>
      <c r="AZ95" s="375"/>
      <c r="BA95" s="375"/>
      <c r="BB95" s="404"/>
      <c r="BC95" s="375"/>
      <c r="BD95" s="247"/>
      <c r="BE95" s="247"/>
      <c r="BF95" s="247"/>
      <c r="BG95" s="247"/>
      <c r="BH95" s="247"/>
      <c r="BI95" s="247"/>
      <c r="BJ95" s="247"/>
      <c r="BK95" s="732"/>
      <c r="BL95" s="247"/>
    </row>
    <row r="96" spans="1:64" s="454" customFormat="1" ht="56.25" customHeight="1">
      <c r="A96" s="488"/>
      <c r="B96" s="455"/>
      <c r="C96" s="481"/>
      <c r="D96" s="482"/>
      <c r="E96" s="782" t="s">
        <v>607</v>
      </c>
      <c r="F96" s="783"/>
      <c r="G96" s="783"/>
      <c r="H96" s="783"/>
      <c r="I96" s="783"/>
      <c r="J96" s="783"/>
      <c r="K96" s="783"/>
      <c r="L96" s="783"/>
      <c r="M96" s="783"/>
      <c r="N96" s="783"/>
      <c r="O96" s="783"/>
      <c r="P96" s="783"/>
      <c r="Q96" s="783"/>
      <c r="R96" s="783"/>
      <c r="S96" s="784"/>
      <c r="T96" s="473"/>
      <c r="U96" s="473"/>
      <c r="V96" s="473"/>
      <c r="W96" s="473"/>
      <c r="X96" s="473"/>
      <c r="Y96" s="474">
        <f>AVERAGE(Y83:Y95)</f>
        <v>0.68641052631578947</v>
      </c>
      <c r="Z96" s="439"/>
      <c r="AA96" s="440"/>
      <c r="AB96" s="441"/>
      <c r="AC96" s="462"/>
      <c r="AD96" s="463"/>
      <c r="AE96" s="463"/>
      <c r="AF96" s="463"/>
      <c r="AG96" s="464"/>
      <c r="AH96" s="441"/>
      <c r="AI96" s="465"/>
      <c r="AJ96" s="466"/>
      <c r="AK96" s="441"/>
      <c r="AL96" s="441"/>
      <c r="AM96" s="440"/>
      <c r="AN96" s="489">
        <f>SUM(AN83:AN95)</f>
        <v>3094048812</v>
      </c>
      <c r="AO96" s="489">
        <f>SUM(AO83:AO95)</f>
        <v>3094048812</v>
      </c>
      <c r="AP96" s="489">
        <f t="shared" ref="AP96:BE96" si="37">SUM(AP83:AP95)</f>
        <v>7282166418.4499998</v>
      </c>
      <c r="AQ96" s="489">
        <f t="shared" si="37"/>
        <v>7282166418.4499998</v>
      </c>
      <c r="AR96" s="489"/>
      <c r="AS96" s="489"/>
      <c r="AT96" s="489"/>
      <c r="AU96" s="487">
        <f t="shared" si="37"/>
        <v>730800000</v>
      </c>
      <c r="AV96" s="478">
        <f>+AU96/AO96</f>
        <v>0.23619536872387262</v>
      </c>
      <c r="AW96" s="487">
        <f t="shared" si="37"/>
        <v>675800000</v>
      </c>
      <c r="AX96" s="478">
        <f>+AW96/AO96</f>
        <v>0.21841930785932281</v>
      </c>
      <c r="AY96" s="487">
        <f t="shared" si="37"/>
        <v>1115000000</v>
      </c>
      <c r="AZ96" s="478">
        <f>+AY96/AP96</f>
        <v>0.15311377630358061</v>
      </c>
      <c r="BA96" s="487">
        <f t="shared" si="37"/>
        <v>1005200000</v>
      </c>
      <c r="BB96" s="470">
        <f>+BA96/AP96</f>
        <v>0.13803584568642083</v>
      </c>
      <c r="BC96" s="489">
        <f t="shared" si="37"/>
        <v>1334600000</v>
      </c>
      <c r="BD96" s="470">
        <f>+BC96/AQ96</f>
        <v>0.18326963753790015</v>
      </c>
      <c r="BE96" s="489">
        <f t="shared" si="37"/>
        <v>1334600000</v>
      </c>
      <c r="BF96" s="470">
        <f>+BE96/AQ96</f>
        <v>0.18326963753790015</v>
      </c>
      <c r="BG96" s="471"/>
      <c r="BH96" s="471"/>
      <c r="BI96" s="471"/>
      <c r="BJ96" s="471"/>
      <c r="BK96" s="471"/>
      <c r="BL96" s="471"/>
    </row>
    <row r="97" spans="1:64" ht="45" customHeight="1">
      <c r="A97" s="412"/>
      <c r="B97" s="261"/>
      <c r="C97" s="318"/>
      <c r="D97" s="364"/>
      <c r="E97" s="210"/>
      <c r="F97" s="365"/>
      <c r="G97" s="210"/>
      <c r="H97" s="366"/>
      <c r="I97" s="210"/>
      <c r="J97" s="115"/>
      <c r="K97" s="175"/>
      <c r="L97" s="115"/>
      <c r="M97" s="176"/>
      <c r="N97" s="115"/>
      <c r="O97" s="247"/>
      <c r="P97" s="296"/>
      <c r="Q97" s="296"/>
      <c r="R97" s="296"/>
      <c r="S97" s="296"/>
      <c r="T97" s="296"/>
      <c r="U97" s="296"/>
      <c r="V97" s="296"/>
      <c r="W97" s="296"/>
      <c r="X97" s="296"/>
      <c r="Y97" s="296"/>
      <c r="Z97" s="367"/>
      <c r="AA97" s="209"/>
      <c r="AB97" s="247"/>
      <c r="AC97" s="209"/>
      <c r="AD97" s="210"/>
      <c r="AE97" s="210"/>
      <c r="AF97" s="209"/>
      <c r="AG97" s="212"/>
      <c r="AH97" s="209"/>
      <c r="AI97" s="247"/>
      <c r="AJ97" s="247"/>
      <c r="AK97" s="248"/>
      <c r="AL97" s="247"/>
      <c r="AM97" s="247"/>
      <c r="AN97" s="209"/>
      <c r="AO97" s="209"/>
      <c r="AP97" s="209"/>
      <c r="AQ97" s="209"/>
      <c r="AR97" s="209"/>
      <c r="AS97" s="209"/>
      <c r="AT97" s="209"/>
      <c r="AU97" s="209"/>
      <c r="AV97" s="209"/>
      <c r="AW97" s="209"/>
      <c r="AX97" s="209"/>
      <c r="AY97" s="209"/>
      <c r="AZ97" s="209"/>
      <c r="BA97" s="209"/>
      <c r="BB97" s="212"/>
      <c r="BC97" s="209"/>
      <c r="BD97" s="247"/>
      <c r="BE97" s="247"/>
      <c r="BF97" s="247"/>
      <c r="BG97" s="247"/>
      <c r="BH97" s="247"/>
      <c r="BI97" s="247"/>
      <c r="BJ97" s="247"/>
      <c r="BK97" s="866" t="s">
        <v>787</v>
      </c>
      <c r="BL97" s="247"/>
    </row>
    <row r="98" spans="1:64" ht="45" customHeight="1">
      <c r="A98" s="785"/>
      <c r="B98" s="232" t="s">
        <v>247</v>
      </c>
      <c r="C98" s="233" t="s">
        <v>278</v>
      </c>
      <c r="D98" s="232" t="s">
        <v>316</v>
      </c>
      <c r="E98" s="234" t="s">
        <v>608</v>
      </c>
      <c r="F98" s="413">
        <v>202500000005545</v>
      </c>
      <c r="G98" s="234" t="s">
        <v>609</v>
      </c>
      <c r="H98" s="234" t="s">
        <v>610</v>
      </c>
      <c r="I98" s="754" t="s">
        <v>547</v>
      </c>
      <c r="J98" s="771">
        <v>1</v>
      </c>
      <c r="K98" s="414" t="s">
        <v>611</v>
      </c>
      <c r="L98" s="410"/>
      <c r="M98" s="779" t="s">
        <v>322</v>
      </c>
      <c r="N98" s="209">
        <v>1</v>
      </c>
      <c r="O98" s="754" t="s">
        <v>612</v>
      </c>
      <c r="P98" s="209">
        <v>0</v>
      </c>
      <c r="Q98" s="209"/>
      <c r="R98" s="209"/>
      <c r="S98" s="296"/>
      <c r="T98" s="296"/>
      <c r="U98" s="209">
        <v>0.05</v>
      </c>
      <c r="V98" s="215">
        <v>4.24E-2</v>
      </c>
      <c r="W98" s="296"/>
      <c r="X98" s="240">
        <f t="shared" ref="X98:X101" si="38">SUM(P98:W98)</f>
        <v>9.240000000000001E-2</v>
      </c>
      <c r="Y98" s="178">
        <f t="shared" ref="Y98:Y101" si="39">+X98/N98</f>
        <v>9.240000000000001E-2</v>
      </c>
      <c r="Z98" s="241">
        <v>45673</v>
      </c>
      <c r="AA98" s="242">
        <v>46022</v>
      </c>
      <c r="AB98" s="209">
        <f t="shared" ref="AB98" si="40">_xlfn.DAYS(AA98,Z98)</f>
        <v>349</v>
      </c>
      <c r="AC98" s="751"/>
      <c r="AD98" s="754" t="s">
        <v>345</v>
      </c>
      <c r="AE98" s="754" t="s">
        <v>346</v>
      </c>
      <c r="AF98" s="751"/>
      <c r="AG98" s="751"/>
      <c r="AH98" s="209"/>
      <c r="AI98" s="209"/>
      <c r="AJ98" s="209"/>
      <c r="AK98" s="248"/>
      <c r="AL98" s="247"/>
      <c r="AM98" s="247"/>
      <c r="AN98" s="186"/>
      <c r="AO98" s="184"/>
      <c r="AP98" s="186"/>
      <c r="AQ98" s="796">
        <v>10490794</v>
      </c>
      <c r="AR98" s="184"/>
      <c r="AS98" s="184"/>
      <c r="AT98" s="754" t="s">
        <v>608</v>
      </c>
      <c r="AU98" s="210"/>
      <c r="AV98" s="210"/>
      <c r="AW98" s="210"/>
      <c r="AX98" s="210"/>
      <c r="AY98" s="210"/>
      <c r="AZ98" s="210"/>
      <c r="BA98" s="210"/>
      <c r="BB98" s="210"/>
      <c r="BC98" s="393">
        <v>0</v>
      </c>
      <c r="BD98" s="247"/>
      <c r="BE98" s="313">
        <v>0</v>
      </c>
      <c r="BF98" s="247"/>
      <c r="BG98" s="247"/>
      <c r="BH98" s="247"/>
      <c r="BI98" s="247"/>
      <c r="BJ98" s="247"/>
      <c r="BK98" s="866"/>
      <c r="BL98" s="247"/>
    </row>
    <row r="99" spans="1:64" ht="45" customHeight="1">
      <c r="A99" s="785"/>
      <c r="B99" s="232" t="s">
        <v>247</v>
      </c>
      <c r="C99" s="233" t="s">
        <v>278</v>
      </c>
      <c r="D99" s="232" t="s">
        <v>316</v>
      </c>
      <c r="E99" s="234" t="s">
        <v>608</v>
      </c>
      <c r="F99" s="413">
        <v>202500000005545</v>
      </c>
      <c r="G99" s="234" t="s">
        <v>609</v>
      </c>
      <c r="H99" s="234" t="s">
        <v>610</v>
      </c>
      <c r="I99" s="739"/>
      <c r="J99" s="772"/>
      <c r="K99" s="414" t="s">
        <v>613</v>
      </c>
      <c r="L99" s="410"/>
      <c r="M99" s="780"/>
      <c r="N99" s="209">
        <v>1</v>
      </c>
      <c r="O99" s="739"/>
      <c r="P99" s="209">
        <v>0</v>
      </c>
      <c r="Q99" s="209"/>
      <c r="R99" s="209"/>
      <c r="S99" s="296"/>
      <c r="T99" s="296"/>
      <c r="U99" s="209">
        <v>0.05</v>
      </c>
      <c r="V99" s="215">
        <v>4.24E-2</v>
      </c>
      <c r="W99" s="296"/>
      <c r="X99" s="240">
        <f t="shared" si="38"/>
        <v>9.240000000000001E-2</v>
      </c>
      <c r="Y99" s="178">
        <f t="shared" si="39"/>
        <v>9.240000000000001E-2</v>
      </c>
      <c r="Z99" s="241">
        <v>45673</v>
      </c>
      <c r="AA99" s="242">
        <v>46022</v>
      </c>
      <c r="AB99" s="209">
        <f t="shared" ref="AB99:AB101" si="41">_xlfn.DAYS(AA99,Z99)</f>
        <v>349</v>
      </c>
      <c r="AC99" s="752"/>
      <c r="AD99" s="739"/>
      <c r="AE99" s="739"/>
      <c r="AF99" s="752"/>
      <c r="AG99" s="752"/>
      <c r="AH99" s="209"/>
      <c r="AI99" s="209"/>
      <c r="AJ99" s="209"/>
      <c r="AK99" s="248"/>
      <c r="AL99" s="247"/>
      <c r="AM99" s="247"/>
      <c r="AN99" s="186"/>
      <c r="AO99" s="184"/>
      <c r="AP99" s="186"/>
      <c r="AQ99" s="796"/>
      <c r="AR99" s="184"/>
      <c r="AS99" s="184"/>
      <c r="AT99" s="739"/>
      <c r="AU99" s="210"/>
      <c r="AV99" s="210"/>
      <c r="AW99" s="210"/>
      <c r="AX99" s="210"/>
      <c r="AY99" s="210"/>
      <c r="AZ99" s="210"/>
      <c r="BA99" s="210"/>
      <c r="BB99" s="210"/>
      <c r="BC99" s="186"/>
      <c r="BD99" s="247"/>
      <c r="BE99" s="247"/>
      <c r="BF99" s="247"/>
      <c r="BG99" s="247"/>
      <c r="BH99" s="247"/>
      <c r="BI99" s="247"/>
      <c r="BJ99" s="247"/>
      <c r="BK99" s="866"/>
      <c r="BL99" s="247"/>
    </row>
    <row r="100" spans="1:64" ht="45" customHeight="1">
      <c r="A100" s="785"/>
      <c r="B100" s="232" t="s">
        <v>247</v>
      </c>
      <c r="C100" s="233" t="s">
        <v>278</v>
      </c>
      <c r="D100" s="232" t="s">
        <v>316</v>
      </c>
      <c r="E100" s="234" t="s">
        <v>608</v>
      </c>
      <c r="F100" s="413">
        <v>202500000005545</v>
      </c>
      <c r="G100" s="234" t="s">
        <v>609</v>
      </c>
      <c r="H100" s="234" t="s">
        <v>610</v>
      </c>
      <c r="I100" s="739"/>
      <c r="J100" s="772"/>
      <c r="K100" s="414" t="s">
        <v>614</v>
      </c>
      <c r="L100" s="410"/>
      <c r="M100" s="780"/>
      <c r="N100" s="209">
        <v>1</v>
      </c>
      <c r="O100" s="739"/>
      <c r="P100" s="209">
        <v>0</v>
      </c>
      <c r="Q100" s="209"/>
      <c r="R100" s="209"/>
      <c r="S100" s="296"/>
      <c r="T100" s="296"/>
      <c r="U100" s="209">
        <v>0.05</v>
      </c>
      <c r="V100" s="215">
        <v>4.24E-2</v>
      </c>
      <c r="W100" s="296"/>
      <c r="X100" s="240">
        <f t="shared" si="38"/>
        <v>9.240000000000001E-2</v>
      </c>
      <c r="Y100" s="178">
        <f t="shared" si="39"/>
        <v>9.240000000000001E-2</v>
      </c>
      <c r="Z100" s="241">
        <v>45673</v>
      </c>
      <c r="AA100" s="242">
        <v>46022</v>
      </c>
      <c r="AB100" s="209">
        <f t="shared" si="41"/>
        <v>349</v>
      </c>
      <c r="AC100" s="752"/>
      <c r="AD100" s="739"/>
      <c r="AE100" s="739"/>
      <c r="AF100" s="752"/>
      <c r="AG100" s="752"/>
      <c r="AH100" s="209"/>
      <c r="AI100" s="209"/>
      <c r="AJ100" s="209"/>
      <c r="AK100" s="248"/>
      <c r="AL100" s="337" t="s">
        <v>676</v>
      </c>
      <c r="AM100" s="247"/>
      <c r="AN100" s="271">
        <v>10490791</v>
      </c>
      <c r="AO100" s="271">
        <v>10490791</v>
      </c>
      <c r="AP100" s="271">
        <v>10490791</v>
      </c>
      <c r="AQ100" s="796"/>
      <c r="AR100" s="184"/>
      <c r="AS100" s="184"/>
      <c r="AT100" s="739"/>
      <c r="AU100" s="210">
        <v>0</v>
      </c>
      <c r="AV100" s="210"/>
      <c r="AW100" s="210">
        <v>0</v>
      </c>
      <c r="AX100" s="210"/>
      <c r="AY100" s="210">
        <v>0</v>
      </c>
      <c r="AZ100" s="210"/>
      <c r="BA100" s="210">
        <v>0</v>
      </c>
      <c r="BB100" s="210"/>
      <c r="BC100" s="186"/>
      <c r="BD100" s="247"/>
      <c r="BE100" s="247"/>
      <c r="BF100" s="247"/>
      <c r="BG100" s="247"/>
      <c r="BH100" s="247"/>
      <c r="BI100" s="247"/>
      <c r="BJ100" s="247"/>
      <c r="BK100" s="866"/>
      <c r="BL100" s="247"/>
    </row>
    <row r="101" spans="1:64" ht="45" customHeight="1">
      <c r="A101" s="785"/>
      <c r="B101" s="232" t="s">
        <v>247</v>
      </c>
      <c r="C101" s="233" t="s">
        <v>278</v>
      </c>
      <c r="D101" s="232" t="s">
        <v>316</v>
      </c>
      <c r="E101" s="234" t="s">
        <v>608</v>
      </c>
      <c r="F101" s="413">
        <v>202500000005545</v>
      </c>
      <c r="G101" s="234" t="s">
        <v>609</v>
      </c>
      <c r="H101" s="234" t="s">
        <v>610</v>
      </c>
      <c r="I101" s="740"/>
      <c r="J101" s="773"/>
      <c r="K101" s="414" t="s">
        <v>615</v>
      </c>
      <c r="L101" s="410"/>
      <c r="M101" s="781"/>
      <c r="N101" s="209">
        <v>1</v>
      </c>
      <c r="O101" s="740"/>
      <c r="P101" s="209">
        <v>0</v>
      </c>
      <c r="Q101" s="209"/>
      <c r="R101" s="209"/>
      <c r="S101" s="296"/>
      <c r="T101" s="296"/>
      <c r="U101" s="209">
        <v>0.05</v>
      </c>
      <c r="V101" s="215">
        <v>4.24E-2</v>
      </c>
      <c r="W101" s="296"/>
      <c r="X101" s="240">
        <f t="shared" si="38"/>
        <v>9.240000000000001E-2</v>
      </c>
      <c r="Y101" s="178">
        <f t="shared" si="39"/>
        <v>9.240000000000001E-2</v>
      </c>
      <c r="Z101" s="241">
        <v>45673</v>
      </c>
      <c r="AA101" s="242">
        <v>46022</v>
      </c>
      <c r="AB101" s="209">
        <f t="shared" si="41"/>
        <v>349</v>
      </c>
      <c r="AC101" s="753"/>
      <c r="AD101" s="740"/>
      <c r="AE101" s="740"/>
      <c r="AF101" s="753"/>
      <c r="AG101" s="753"/>
      <c r="AH101" s="209"/>
      <c r="AI101" s="209"/>
      <c r="AJ101" s="209"/>
      <c r="AK101" s="248"/>
      <c r="AL101" s="247"/>
      <c r="AM101" s="247"/>
      <c r="AN101" s="186"/>
      <c r="AO101" s="187"/>
      <c r="AP101" s="188"/>
      <c r="AQ101" s="796"/>
      <c r="AR101" s="184"/>
      <c r="AS101" s="184"/>
      <c r="AT101" s="740"/>
      <c r="AU101" s="210"/>
      <c r="AV101" s="210"/>
      <c r="AW101" s="210"/>
      <c r="AX101" s="210"/>
      <c r="AY101" s="210"/>
      <c r="AZ101" s="210"/>
      <c r="BA101" s="210"/>
      <c r="BB101" s="210"/>
      <c r="BC101" s="186"/>
      <c r="BD101" s="247"/>
      <c r="BE101" s="247"/>
      <c r="BF101" s="247"/>
      <c r="BG101" s="247"/>
      <c r="BH101" s="247"/>
      <c r="BI101" s="247"/>
      <c r="BJ101" s="247"/>
      <c r="BK101" s="866"/>
      <c r="BL101" s="247"/>
    </row>
    <row r="102" spans="1:64" s="454" customFormat="1" ht="45" customHeight="1">
      <c r="A102" s="490"/>
      <c r="B102" s="455"/>
      <c r="C102" s="481"/>
      <c r="D102" s="455"/>
      <c r="E102" s="782" t="s">
        <v>616</v>
      </c>
      <c r="F102" s="783"/>
      <c r="G102" s="783"/>
      <c r="H102" s="783"/>
      <c r="I102" s="783"/>
      <c r="J102" s="783"/>
      <c r="K102" s="783"/>
      <c r="L102" s="783"/>
      <c r="M102" s="783"/>
      <c r="N102" s="783"/>
      <c r="O102" s="783"/>
      <c r="P102" s="783"/>
      <c r="Q102" s="783"/>
      <c r="R102" s="783"/>
      <c r="S102" s="784"/>
      <c r="T102" s="473"/>
      <c r="U102" s="473"/>
      <c r="V102" s="473"/>
      <c r="W102" s="473"/>
      <c r="X102" s="473"/>
      <c r="Y102" s="474">
        <f>AVERAGE(Y98:Y101)</f>
        <v>9.240000000000001E-2</v>
      </c>
      <c r="Z102" s="491"/>
      <c r="AA102" s="441"/>
      <c r="AB102" s="441"/>
      <c r="AC102" s="465"/>
      <c r="AD102" s="463"/>
      <c r="AE102" s="464"/>
      <c r="AF102" s="441"/>
      <c r="AG102" s="441"/>
      <c r="AH102" s="441"/>
      <c r="AI102" s="441"/>
      <c r="AJ102" s="441"/>
      <c r="AK102" s="452"/>
      <c r="AL102" s="471"/>
      <c r="AM102" s="471"/>
      <c r="AN102" s="468">
        <f>SUM(AN100:AN101)</f>
        <v>10490791</v>
      </c>
      <c r="AO102" s="468">
        <f>SUM(AO100:AO101)</f>
        <v>10490791</v>
      </c>
      <c r="AP102" s="468">
        <f>SUM(AP100:AP101)</f>
        <v>10490791</v>
      </c>
      <c r="AQ102" s="492">
        <f>SUM(AQ98:AQ101)</f>
        <v>10490794</v>
      </c>
      <c r="AR102" s="493"/>
      <c r="AS102" s="493"/>
      <c r="AT102" s="493"/>
      <c r="AU102" s="493">
        <f>SUM(AU100:AU101)</f>
        <v>0</v>
      </c>
      <c r="AV102" s="494">
        <f>+AU102/AO102</f>
        <v>0</v>
      </c>
      <c r="AW102" s="493">
        <f>SUM(AW100:AW101)</f>
        <v>0</v>
      </c>
      <c r="AX102" s="494">
        <f>+AW102/AO102</f>
        <v>0</v>
      </c>
      <c r="AY102" s="493">
        <f t="shared" ref="AY102:BA102" si="42">SUM(AY98)</f>
        <v>0</v>
      </c>
      <c r="AZ102" s="493"/>
      <c r="BA102" s="493">
        <f t="shared" si="42"/>
        <v>0</v>
      </c>
      <c r="BB102" s="495">
        <v>0</v>
      </c>
      <c r="BC102" s="492">
        <f>SUM(BC98:BC101)</f>
        <v>0</v>
      </c>
      <c r="BD102" s="471"/>
      <c r="BE102" s="492">
        <f>SUM(BE98:BE101)</f>
        <v>0</v>
      </c>
      <c r="BF102" s="471"/>
      <c r="BG102" s="471"/>
      <c r="BH102" s="471"/>
      <c r="BI102" s="471"/>
      <c r="BJ102" s="471"/>
      <c r="BK102" s="471"/>
      <c r="BL102" s="471"/>
    </row>
    <row r="103" spans="1:64" ht="45" customHeight="1">
      <c r="A103" s="415"/>
      <c r="B103" s="314"/>
      <c r="C103" s="363"/>
      <c r="D103" s="314"/>
      <c r="E103" s="346"/>
      <c r="F103" s="416"/>
      <c r="G103" s="346"/>
      <c r="H103" s="346"/>
      <c r="I103" s="346"/>
      <c r="J103" s="167"/>
      <c r="K103" s="189"/>
      <c r="L103" s="115"/>
      <c r="M103" s="190"/>
      <c r="N103" s="167"/>
      <c r="O103" s="247"/>
      <c r="P103" s="296"/>
      <c r="Q103" s="296"/>
      <c r="R103" s="296"/>
      <c r="S103" s="296"/>
      <c r="T103" s="296"/>
      <c r="U103" s="296"/>
      <c r="V103" s="296"/>
      <c r="W103" s="296"/>
      <c r="X103" s="296"/>
      <c r="Y103" s="296"/>
      <c r="Z103" s="296"/>
      <c r="AA103" s="209"/>
      <c r="AB103" s="209"/>
      <c r="AC103" s="247"/>
      <c r="AD103" s="210"/>
      <c r="AE103" s="417"/>
      <c r="AF103" s="248"/>
      <c r="AG103" s="248"/>
      <c r="AH103" s="209"/>
      <c r="AI103" s="209"/>
      <c r="AJ103" s="209"/>
      <c r="AK103" s="248"/>
      <c r="AL103" s="247"/>
      <c r="AM103" s="247"/>
      <c r="AN103" s="209"/>
      <c r="AO103" s="209"/>
      <c r="AP103" s="209"/>
      <c r="AQ103" s="209"/>
      <c r="AR103" s="209"/>
      <c r="AS103" s="209"/>
      <c r="AT103" s="209"/>
      <c r="AU103" s="209"/>
      <c r="AV103" s="209"/>
      <c r="AW103" s="209"/>
      <c r="AX103" s="209"/>
      <c r="AY103" s="209"/>
      <c r="AZ103" s="209"/>
      <c r="BA103" s="209"/>
      <c r="BB103" s="212"/>
      <c r="BC103" s="209"/>
      <c r="BD103" s="247"/>
      <c r="BE103" s="247"/>
      <c r="BF103" s="247"/>
      <c r="BG103" s="247"/>
      <c r="BH103" s="247"/>
      <c r="BI103" s="247"/>
      <c r="BJ103" s="247"/>
      <c r="BK103" s="729" t="s">
        <v>788</v>
      </c>
      <c r="BL103" s="247"/>
    </row>
    <row r="104" spans="1:64" ht="45" customHeight="1">
      <c r="A104" s="767"/>
      <c r="B104" s="232" t="s">
        <v>249</v>
      </c>
      <c r="C104" s="232" t="s">
        <v>280</v>
      </c>
      <c r="D104" s="232" t="s">
        <v>317</v>
      </c>
      <c r="E104" s="234" t="s">
        <v>617</v>
      </c>
      <c r="F104" s="235">
        <v>202500000005498</v>
      </c>
      <c r="G104" s="234" t="s">
        <v>618</v>
      </c>
      <c r="H104" s="234" t="s">
        <v>619</v>
      </c>
      <c r="I104" s="754" t="s">
        <v>587</v>
      </c>
      <c r="J104" s="771">
        <v>1</v>
      </c>
      <c r="K104" s="387" t="s">
        <v>620</v>
      </c>
      <c r="L104" s="366"/>
      <c r="M104" s="786" t="s">
        <v>323</v>
      </c>
      <c r="N104" s="209">
        <v>1</v>
      </c>
      <c r="O104" s="754" t="s">
        <v>612</v>
      </c>
      <c r="P104" s="209">
        <v>0</v>
      </c>
      <c r="Q104" s="209"/>
      <c r="R104" s="209"/>
      <c r="S104" s="296"/>
      <c r="T104" s="296"/>
      <c r="U104" s="209">
        <v>0.05</v>
      </c>
      <c r="V104" s="215">
        <v>4.24E-2</v>
      </c>
      <c r="W104" s="296"/>
      <c r="X104" s="240">
        <f t="shared" ref="X104:X107" si="43">SUM(P104:W104)</f>
        <v>9.240000000000001E-2</v>
      </c>
      <c r="Y104" s="178">
        <f t="shared" ref="Y104:Y107" si="44">+X104/N104</f>
        <v>9.240000000000001E-2</v>
      </c>
      <c r="Z104" s="241">
        <v>45673</v>
      </c>
      <c r="AA104" s="242">
        <v>46022</v>
      </c>
      <c r="AB104" s="209">
        <f t="shared" ref="AB104" si="45">_xlfn.DAYS(AA104,Z104)</f>
        <v>349</v>
      </c>
      <c r="AC104" s="751"/>
      <c r="AD104" s="754" t="s">
        <v>345</v>
      </c>
      <c r="AE104" s="754" t="s">
        <v>346</v>
      </c>
      <c r="AF104" s="751"/>
      <c r="AG104" s="751"/>
      <c r="AH104" s="209"/>
      <c r="AI104" s="209"/>
      <c r="AJ104" s="209"/>
      <c r="AK104" s="248"/>
      <c r="AL104" s="247"/>
      <c r="AM104" s="247"/>
      <c r="AN104" s="764">
        <v>10490791</v>
      </c>
      <c r="AO104" s="764">
        <v>10490791</v>
      </c>
      <c r="AP104" s="751"/>
      <c r="AQ104" s="849">
        <v>10490794</v>
      </c>
      <c r="AR104" s="418"/>
      <c r="AS104" s="418"/>
      <c r="AT104" s="754" t="s">
        <v>617</v>
      </c>
      <c r="AU104" s="210"/>
      <c r="AV104" s="210"/>
      <c r="AW104" s="210"/>
      <c r="AX104" s="210"/>
      <c r="AY104" s="209"/>
      <c r="AZ104" s="209"/>
      <c r="BA104" s="209"/>
      <c r="BB104" s="209"/>
      <c r="BC104" s="393">
        <v>0</v>
      </c>
      <c r="BD104" s="247"/>
      <c r="BE104" s="313">
        <v>0</v>
      </c>
      <c r="BF104" s="247"/>
      <c r="BG104" s="247"/>
      <c r="BH104" s="247"/>
      <c r="BI104" s="247"/>
      <c r="BJ104" s="247"/>
      <c r="BK104" s="731"/>
      <c r="BL104" s="247"/>
    </row>
    <row r="105" spans="1:64" ht="45" customHeight="1">
      <c r="A105" s="768"/>
      <c r="B105" s="232" t="s">
        <v>249</v>
      </c>
      <c r="C105" s="232" t="s">
        <v>280</v>
      </c>
      <c r="D105" s="232" t="s">
        <v>317</v>
      </c>
      <c r="E105" s="234" t="s">
        <v>617</v>
      </c>
      <c r="F105" s="235">
        <v>202500000005498</v>
      </c>
      <c r="G105" s="234" t="s">
        <v>618</v>
      </c>
      <c r="H105" s="234" t="s">
        <v>619</v>
      </c>
      <c r="I105" s="739"/>
      <c r="J105" s="772"/>
      <c r="K105" s="419" t="s">
        <v>621</v>
      </c>
      <c r="L105" s="420"/>
      <c r="M105" s="787" t="s">
        <v>184</v>
      </c>
      <c r="N105" s="209">
        <v>1</v>
      </c>
      <c r="O105" s="739"/>
      <c r="P105" s="209">
        <v>0</v>
      </c>
      <c r="Q105" s="209"/>
      <c r="R105" s="209"/>
      <c r="S105" s="296"/>
      <c r="T105" s="296"/>
      <c r="U105" s="209">
        <v>0.05</v>
      </c>
      <c r="V105" s="215">
        <v>4.24E-2</v>
      </c>
      <c r="W105" s="296"/>
      <c r="X105" s="240">
        <f t="shared" si="43"/>
        <v>9.240000000000001E-2</v>
      </c>
      <c r="Y105" s="178">
        <f t="shared" si="44"/>
        <v>9.240000000000001E-2</v>
      </c>
      <c r="Z105" s="241">
        <v>45673</v>
      </c>
      <c r="AA105" s="242">
        <v>46022</v>
      </c>
      <c r="AB105" s="209">
        <f t="shared" ref="AB105:AB107" si="46">_xlfn.DAYS(AA105,Z105)</f>
        <v>349</v>
      </c>
      <c r="AC105" s="752"/>
      <c r="AD105" s="739"/>
      <c r="AE105" s="739"/>
      <c r="AF105" s="752"/>
      <c r="AG105" s="752"/>
      <c r="AH105" s="209"/>
      <c r="AI105" s="209"/>
      <c r="AJ105" s="209"/>
      <c r="AK105" s="248"/>
      <c r="AL105" s="247"/>
      <c r="AM105" s="247"/>
      <c r="AN105" s="765"/>
      <c r="AO105" s="765"/>
      <c r="AP105" s="752"/>
      <c r="AQ105" s="849"/>
      <c r="AR105" s="421"/>
      <c r="AS105" s="421"/>
      <c r="AT105" s="739"/>
      <c r="AU105" s="210"/>
      <c r="AV105" s="210"/>
      <c r="AW105" s="210"/>
      <c r="AX105" s="210"/>
      <c r="AY105" s="209"/>
      <c r="AZ105" s="209"/>
      <c r="BA105" s="209"/>
      <c r="BB105" s="209"/>
      <c r="BC105" s="209"/>
      <c r="BD105" s="247"/>
      <c r="BE105" s="247"/>
      <c r="BF105" s="247"/>
      <c r="BG105" s="247"/>
      <c r="BH105" s="247"/>
      <c r="BI105" s="247"/>
      <c r="BJ105" s="247"/>
      <c r="BK105" s="731"/>
      <c r="BL105" s="247"/>
    </row>
    <row r="106" spans="1:64" ht="45" customHeight="1">
      <c r="A106" s="768"/>
      <c r="B106" s="232" t="s">
        <v>249</v>
      </c>
      <c r="C106" s="232" t="s">
        <v>280</v>
      </c>
      <c r="D106" s="232" t="s">
        <v>317</v>
      </c>
      <c r="E106" s="234" t="s">
        <v>617</v>
      </c>
      <c r="F106" s="235">
        <v>202500000005498</v>
      </c>
      <c r="G106" s="234" t="s">
        <v>618</v>
      </c>
      <c r="H106" s="234" t="s">
        <v>619</v>
      </c>
      <c r="I106" s="739"/>
      <c r="J106" s="772"/>
      <c r="K106" s="419" t="s">
        <v>622</v>
      </c>
      <c r="L106" s="420"/>
      <c r="M106" s="787" t="s">
        <v>184</v>
      </c>
      <c r="N106" s="209">
        <v>1</v>
      </c>
      <c r="O106" s="739"/>
      <c r="P106" s="209">
        <v>0</v>
      </c>
      <c r="Q106" s="209"/>
      <c r="R106" s="209"/>
      <c r="S106" s="296"/>
      <c r="T106" s="296"/>
      <c r="U106" s="209">
        <v>0.05</v>
      </c>
      <c r="V106" s="215">
        <v>4.24E-2</v>
      </c>
      <c r="W106" s="296"/>
      <c r="X106" s="240">
        <f t="shared" si="43"/>
        <v>9.240000000000001E-2</v>
      </c>
      <c r="Y106" s="178">
        <f t="shared" si="44"/>
        <v>9.240000000000001E-2</v>
      </c>
      <c r="Z106" s="241">
        <v>45673</v>
      </c>
      <c r="AA106" s="242">
        <v>46022</v>
      </c>
      <c r="AB106" s="209">
        <f t="shared" si="46"/>
        <v>349</v>
      </c>
      <c r="AC106" s="752"/>
      <c r="AD106" s="739"/>
      <c r="AE106" s="739"/>
      <c r="AF106" s="752"/>
      <c r="AG106" s="752"/>
      <c r="AH106" s="209"/>
      <c r="AI106" s="209"/>
      <c r="AJ106" s="209"/>
      <c r="AK106" s="248"/>
      <c r="AL106" s="247"/>
      <c r="AM106" s="247"/>
      <c r="AN106" s="765"/>
      <c r="AO106" s="765"/>
      <c r="AP106" s="752"/>
      <c r="AQ106" s="849"/>
      <c r="AR106" s="421"/>
      <c r="AS106" s="421"/>
      <c r="AT106" s="739"/>
      <c r="AU106" s="210"/>
      <c r="AV106" s="210"/>
      <c r="AW106" s="210"/>
      <c r="AX106" s="210"/>
      <c r="AY106" s="209"/>
      <c r="AZ106" s="209"/>
      <c r="BA106" s="209"/>
      <c r="BB106" s="209"/>
      <c r="BC106" s="209"/>
      <c r="BD106" s="247"/>
      <c r="BE106" s="247"/>
      <c r="BF106" s="247"/>
      <c r="BG106" s="247"/>
      <c r="BH106" s="247"/>
      <c r="BI106" s="247"/>
      <c r="BJ106" s="247"/>
      <c r="BK106" s="731"/>
      <c r="BL106" s="247"/>
    </row>
    <row r="107" spans="1:64" ht="45" customHeight="1">
      <c r="A107" s="769"/>
      <c r="B107" s="232" t="s">
        <v>249</v>
      </c>
      <c r="C107" s="232" t="s">
        <v>280</v>
      </c>
      <c r="D107" s="232" t="s">
        <v>317</v>
      </c>
      <c r="E107" s="234" t="s">
        <v>617</v>
      </c>
      <c r="F107" s="235">
        <v>202500000005498</v>
      </c>
      <c r="G107" s="234" t="s">
        <v>618</v>
      </c>
      <c r="H107" s="234" t="s">
        <v>619</v>
      </c>
      <c r="I107" s="740"/>
      <c r="J107" s="773"/>
      <c r="K107" s="419" t="s">
        <v>623</v>
      </c>
      <c r="L107" s="420"/>
      <c r="M107" s="788" t="s">
        <v>184</v>
      </c>
      <c r="N107" s="209">
        <v>1</v>
      </c>
      <c r="O107" s="740"/>
      <c r="P107" s="209">
        <v>0</v>
      </c>
      <c r="Q107" s="209"/>
      <c r="R107" s="209"/>
      <c r="S107" s="296"/>
      <c r="T107" s="296"/>
      <c r="U107" s="209">
        <v>0.05</v>
      </c>
      <c r="V107" s="215">
        <v>4.24E-2</v>
      </c>
      <c r="W107" s="296"/>
      <c r="X107" s="240">
        <f t="shared" si="43"/>
        <v>9.240000000000001E-2</v>
      </c>
      <c r="Y107" s="178">
        <f t="shared" si="44"/>
        <v>9.240000000000001E-2</v>
      </c>
      <c r="Z107" s="241">
        <v>45673</v>
      </c>
      <c r="AA107" s="242">
        <v>46022</v>
      </c>
      <c r="AB107" s="209">
        <f t="shared" si="46"/>
        <v>349</v>
      </c>
      <c r="AC107" s="753"/>
      <c r="AD107" s="740"/>
      <c r="AE107" s="740"/>
      <c r="AF107" s="753"/>
      <c r="AG107" s="753"/>
      <c r="AH107" s="418"/>
      <c r="AI107" s="418"/>
      <c r="AJ107" s="418"/>
      <c r="AK107" s="422"/>
      <c r="AL107" s="374"/>
      <c r="AM107" s="374"/>
      <c r="AN107" s="766"/>
      <c r="AO107" s="766"/>
      <c r="AP107" s="753"/>
      <c r="AQ107" s="849"/>
      <c r="AR107" s="421"/>
      <c r="AS107" s="421"/>
      <c r="AT107" s="740"/>
      <c r="AU107" s="210"/>
      <c r="AV107" s="210"/>
      <c r="AW107" s="210"/>
      <c r="AX107" s="210"/>
      <c r="AY107" s="209"/>
      <c r="AZ107" s="209"/>
      <c r="BA107" s="209"/>
      <c r="BB107" s="209"/>
      <c r="BC107" s="209"/>
      <c r="BD107" s="247"/>
      <c r="BE107" s="247"/>
      <c r="BF107" s="247"/>
      <c r="BG107" s="247"/>
      <c r="BH107" s="247"/>
      <c r="BI107" s="247"/>
      <c r="BJ107" s="247"/>
      <c r="BK107" s="732"/>
      <c r="BL107" s="247"/>
    </row>
    <row r="108" spans="1:64" s="454" customFormat="1" ht="30" customHeight="1">
      <c r="A108" s="496"/>
      <c r="B108" s="496"/>
      <c r="C108" s="496"/>
      <c r="D108" s="496"/>
      <c r="E108" s="770" t="s">
        <v>624</v>
      </c>
      <c r="F108" s="770"/>
      <c r="G108" s="770"/>
      <c r="H108" s="770"/>
      <c r="I108" s="770"/>
      <c r="J108" s="770"/>
      <c r="K108" s="770"/>
      <c r="L108" s="770"/>
      <c r="M108" s="770"/>
      <c r="N108" s="770"/>
      <c r="O108" s="770"/>
      <c r="P108" s="770"/>
      <c r="Q108" s="770"/>
      <c r="R108" s="770"/>
      <c r="S108" s="770"/>
      <c r="T108" s="497"/>
      <c r="U108" s="497"/>
      <c r="V108" s="497"/>
      <c r="W108" s="497"/>
      <c r="X108" s="497"/>
      <c r="Y108" s="474">
        <f>AVERAGE(Y104:Y107)</f>
        <v>9.240000000000001E-2</v>
      </c>
      <c r="Z108" s="471"/>
      <c r="AA108" s="471"/>
      <c r="AB108" s="471"/>
      <c r="AC108" s="471"/>
      <c r="AD108" s="471"/>
      <c r="AE108" s="471"/>
      <c r="AF108" s="471"/>
      <c r="AG108" s="471"/>
      <c r="AH108" s="471"/>
      <c r="AI108" s="471"/>
      <c r="AJ108" s="471"/>
      <c r="AK108" s="452"/>
      <c r="AL108" s="471"/>
      <c r="AM108" s="471"/>
      <c r="AN108" s="498">
        <f>SUM(AN104)</f>
        <v>10490791</v>
      </c>
      <c r="AO108" s="498">
        <f>SUM(AO104)</f>
        <v>10490791</v>
      </c>
      <c r="AP108" s="498">
        <f t="shared" ref="AP108:AQ108" si="47">SUM(AP104)</f>
        <v>0</v>
      </c>
      <c r="AQ108" s="498">
        <f t="shared" si="47"/>
        <v>10490794</v>
      </c>
      <c r="AR108" s="471"/>
      <c r="AS108" s="471"/>
      <c r="AT108" s="471"/>
      <c r="AU108" s="471"/>
      <c r="AV108" s="471"/>
      <c r="AW108" s="471"/>
      <c r="AX108" s="471"/>
      <c r="AY108" s="471"/>
      <c r="AZ108" s="471"/>
      <c r="BA108" s="471"/>
      <c r="BB108" s="499"/>
      <c r="BC108" s="498">
        <f t="shared" ref="BC108" si="48">SUM(BC104)</f>
        <v>0</v>
      </c>
      <c r="BD108" s="471"/>
      <c r="BE108" s="498">
        <f t="shared" ref="BE108" si="49">SUM(BE104)</f>
        <v>0</v>
      </c>
      <c r="BF108" s="471"/>
      <c r="BG108" s="471"/>
      <c r="BH108" s="471"/>
      <c r="BI108" s="471"/>
      <c r="BJ108" s="471"/>
      <c r="BK108" s="471"/>
      <c r="BL108" s="471"/>
    </row>
    <row r="109" spans="1:64" ht="45" customHeight="1">
      <c r="L109" s="264"/>
      <c r="BC109" s="247"/>
      <c r="BD109" s="247"/>
      <c r="BE109" s="247"/>
      <c r="BF109" s="247"/>
      <c r="BG109" s="247"/>
      <c r="BH109" s="247"/>
      <c r="BI109" s="247"/>
      <c r="BJ109" s="247"/>
      <c r="BK109" s="247"/>
      <c r="BL109" s="247"/>
    </row>
    <row r="110" spans="1:64" ht="72.75" customHeight="1">
      <c r="E110" s="815" t="s">
        <v>750</v>
      </c>
      <c r="F110" s="815"/>
      <c r="G110" s="815"/>
      <c r="H110" s="815"/>
      <c r="I110" s="815"/>
      <c r="J110" s="815"/>
      <c r="K110" s="815"/>
      <c r="L110" s="815"/>
      <c r="M110" s="815"/>
      <c r="N110" s="815"/>
      <c r="O110" s="815"/>
      <c r="P110" s="815"/>
      <c r="Q110" s="815"/>
      <c r="R110" s="815"/>
      <c r="S110" s="815"/>
      <c r="T110" s="815"/>
      <c r="U110" s="815"/>
      <c r="V110" s="815"/>
      <c r="W110" s="815"/>
      <c r="X110" s="815"/>
      <c r="Y110" s="203">
        <f>+(Y16+Y39+Y49+Y58+Y67+Y81+Y96+Y102+Y108)/9</f>
        <v>0.54206818380373578</v>
      </c>
      <c r="AM110" s="423" t="s">
        <v>764</v>
      </c>
      <c r="AN110" s="424">
        <f>+AN16+AN39+AN49+AN58+AN67+AN81+AN96+AN102+AN108</f>
        <v>12050912936</v>
      </c>
      <c r="AO110" s="424">
        <f>+AO16+AO39+AO49+AO58+AO67+AO81+AO96+AO102+AO108</f>
        <v>14750491085.610001</v>
      </c>
      <c r="AP110" s="424">
        <f>+AP16+AP39+AP49+AP58+AP67+AP81+AP96+AP102</f>
        <v>25769227845.350002</v>
      </c>
      <c r="AQ110" s="424">
        <f>+AQ16+AQ39+AQ49+AQ58+AQ67+AQ81+AQ96+AQ102+AQ108</f>
        <v>25779718644.350002</v>
      </c>
      <c r="AR110" s="424"/>
      <c r="AS110" s="424"/>
      <c r="AT110" s="424"/>
      <c r="AU110" s="425">
        <f>+AU16+AU39+AU49+AU58+AU67+AU81+AU96+AU102</f>
        <v>3083925552</v>
      </c>
      <c r="AV110" s="426">
        <f>+AU110/AO110</f>
        <v>0.20907273758556802</v>
      </c>
      <c r="AW110" s="425">
        <f>+AW16+AW39+AW49+AW58+AW67+AW81+AW96+AW102</f>
        <v>2463325552</v>
      </c>
      <c r="AX110" s="426">
        <f>+AW110/AO110</f>
        <v>0.16699956209614766</v>
      </c>
      <c r="AY110" s="425">
        <f>+AY16+AY39+AY49+AY58+AY67+AY81+AY96+AY102</f>
        <v>5885531374</v>
      </c>
      <c r="AZ110" s="426">
        <f>+AY110/AP110</f>
        <v>0.22839378072641903</v>
      </c>
      <c r="BA110" s="425">
        <f>+BA40+BA49+BA58+BA67+BA81+BA96+BA102</f>
        <v>5364331374</v>
      </c>
      <c r="BB110" s="426">
        <f>+BA110/AP110</f>
        <v>0.20816810678974151</v>
      </c>
      <c r="BC110" s="425">
        <f>+BC16+BC39+BC49+BC58+BC67+BC81+BC96+BC102+BC108</f>
        <v>9310609523.6100006</v>
      </c>
      <c r="BD110" s="426">
        <f>+BC110/AQ110</f>
        <v>0.36116024585282103</v>
      </c>
      <c r="BE110" s="425">
        <f>+BE16+BE39+BE49+BE58+BE67+BE81+BE96+BE102+BE108</f>
        <v>9310609523.6100006</v>
      </c>
      <c r="BF110" s="426">
        <f>+BE110/AQ110</f>
        <v>0.36116024585282103</v>
      </c>
      <c r="BG110" s="247"/>
      <c r="BH110" s="247"/>
      <c r="BI110" s="247"/>
      <c r="BJ110" s="247"/>
      <c r="BK110" s="247"/>
      <c r="BL110" s="247"/>
    </row>
    <row r="111" spans="1:64" ht="45" customHeight="1">
      <c r="L111" s="264"/>
      <c r="AQ111" s="202"/>
    </row>
    <row r="112" spans="1:64" ht="45" customHeight="1">
      <c r="L112" s="264"/>
      <c r="AP112" s="741"/>
      <c r="AQ112" s="741"/>
      <c r="AR112" s="741"/>
      <c r="AS112" s="741"/>
      <c r="AT112" s="741"/>
      <c r="AU112" s="741"/>
      <c r="AV112" s="741"/>
      <c r="AW112" s="741"/>
      <c r="AX112" s="741"/>
      <c r="AY112" s="741"/>
      <c r="AZ112" s="741"/>
      <c r="BA112" s="741"/>
      <c r="BB112" s="427"/>
      <c r="BC112" s="428"/>
    </row>
    <row r="113" spans="12:52" ht="45" customHeight="1">
      <c r="L113" s="264"/>
      <c r="AQ113" s="429"/>
    </row>
    <row r="114" spans="12:52" ht="45" customHeight="1">
      <c r="L114" s="264"/>
      <c r="AO114" s="429"/>
    </row>
    <row r="115" spans="12:52" ht="45" customHeight="1">
      <c r="L115" s="430"/>
      <c r="AN115" s="431"/>
      <c r="AO115" s="432"/>
    </row>
    <row r="116" spans="12:52" ht="45" customHeight="1">
      <c r="AN116" s="429"/>
      <c r="AO116" s="429"/>
      <c r="AY116" s="429"/>
      <c r="AZ116" s="429"/>
    </row>
  </sheetData>
  <mergeCells count="294">
    <mergeCell ref="BK103:BK107"/>
    <mergeCell ref="BK97:BK101"/>
    <mergeCell ref="BK90:BK95"/>
    <mergeCell ref="BK68:BK69"/>
    <mergeCell ref="BK70:BK75"/>
    <mergeCell ref="BK76:BK80"/>
    <mergeCell ref="BK82:BK83"/>
    <mergeCell ref="BK84:BK85"/>
    <mergeCell ref="BK86:BK87"/>
    <mergeCell ref="BK88:BK89"/>
    <mergeCell ref="BK44:BK45"/>
    <mergeCell ref="BK46:BK48"/>
    <mergeCell ref="BK50:BK53"/>
    <mergeCell ref="BK54:BK57"/>
    <mergeCell ref="BK59:BK62"/>
    <mergeCell ref="BK63:BK66"/>
    <mergeCell ref="BK8:BK11"/>
    <mergeCell ref="BK12:BK15"/>
    <mergeCell ref="BK17:BK22"/>
    <mergeCell ref="BK23:BK30"/>
    <mergeCell ref="BK31:BK36"/>
    <mergeCell ref="BK37:BK38"/>
    <mergeCell ref="BK40:BK41"/>
    <mergeCell ref="BK42:BK43"/>
    <mergeCell ref="AQ89:AQ91"/>
    <mergeCell ref="AQ92:AQ93"/>
    <mergeCell ref="AQ94:AQ95"/>
    <mergeCell ref="AQ98:AQ101"/>
    <mergeCell ref="AQ104:AQ107"/>
    <mergeCell ref="AQ17:AQ18"/>
    <mergeCell ref="AQ28:AQ30"/>
    <mergeCell ref="AQ31:AQ33"/>
    <mergeCell ref="AQ37:AQ38"/>
    <mergeCell ref="AQ41:AQ42"/>
    <mergeCell ref="AQ43:AQ44"/>
    <mergeCell ref="AQ45:AQ46"/>
    <mergeCell ref="AQ47:AQ48"/>
    <mergeCell ref="BJ3:BL3"/>
    <mergeCell ref="BJ4:BL4"/>
    <mergeCell ref="A4:BI4"/>
    <mergeCell ref="A1:BI1"/>
    <mergeCell ref="A2:BI2"/>
    <mergeCell ref="A3:BI3"/>
    <mergeCell ref="X34:X35"/>
    <mergeCell ref="V93:V94"/>
    <mergeCell ref="W93:W94"/>
    <mergeCell ref="X93:X94"/>
    <mergeCell ref="AT41:AT48"/>
    <mergeCell ref="AT51:AT57"/>
    <mergeCell ref="AT60:AT66"/>
    <mergeCell ref="AT69:AT80"/>
    <mergeCell ref="AT83:AT95"/>
    <mergeCell ref="Q21:Q25"/>
    <mergeCell ref="R21:R25"/>
    <mergeCell ref="T21:T25"/>
    <mergeCell ref="I17:I25"/>
    <mergeCell ref="I27:I36"/>
    <mergeCell ref="I37:I38"/>
    <mergeCell ref="K17:K20"/>
    <mergeCell ref="K21:K25"/>
    <mergeCell ref="K28:K29"/>
    <mergeCell ref="E110:X110"/>
    <mergeCell ref="A5:BL5"/>
    <mergeCell ref="BJ1:BL1"/>
    <mergeCell ref="BJ2:BL2"/>
    <mergeCell ref="AZ8:AZ15"/>
    <mergeCell ref="BA8:BA15"/>
    <mergeCell ref="BB8:BB15"/>
    <mergeCell ref="V17:V20"/>
    <mergeCell ref="W17:W20"/>
    <mergeCell ref="X17:X20"/>
    <mergeCell ref="V21:V25"/>
    <mergeCell ref="W21:W25"/>
    <mergeCell ref="X21:X25"/>
    <mergeCell ref="AN8:AN15"/>
    <mergeCell ref="AO8:AO15"/>
    <mergeCell ref="AU8:AU15"/>
    <mergeCell ref="AV8:AV15"/>
    <mergeCell ref="AW8:AW15"/>
    <mergeCell ref="AX8:AX15"/>
    <mergeCell ref="AO104:AO107"/>
    <mergeCell ref="AP8:AP15"/>
    <mergeCell ref="AY8:AY15"/>
    <mergeCell ref="AT8:AT15"/>
    <mergeCell ref="AT17:AT38"/>
    <mergeCell ref="AT98:AT101"/>
    <mergeCell ref="AT104:AT107"/>
    <mergeCell ref="P17:P20"/>
    <mergeCell ref="P21:P25"/>
    <mergeCell ref="P34:P35"/>
    <mergeCell ref="P93:P94"/>
    <mergeCell ref="Q93:Q94"/>
    <mergeCell ref="R93:R94"/>
    <mergeCell ref="T93:T94"/>
    <mergeCell ref="E49:S49"/>
    <mergeCell ref="J51:J54"/>
    <mergeCell ref="J55:J57"/>
    <mergeCell ref="J69:J70"/>
    <mergeCell ref="J64:J66"/>
    <mergeCell ref="Z21:Z25"/>
    <mergeCell ref="AA21:AA25"/>
    <mergeCell ref="AB21:AB25"/>
    <mergeCell ref="Q17:Q20"/>
    <mergeCell ref="R17:R20"/>
    <mergeCell ref="S17:S20"/>
    <mergeCell ref="U17:U20"/>
    <mergeCell ref="U21:U25"/>
    <mergeCell ref="T17:T20"/>
    <mergeCell ref="S21:S24"/>
    <mergeCell ref="AH6:AM6"/>
    <mergeCell ref="AN6:BC6"/>
    <mergeCell ref="J8:J11"/>
    <mergeCell ref="J12:J15"/>
    <mergeCell ref="M8:M11"/>
    <mergeCell ref="M12:M15"/>
    <mergeCell ref="AG12:AG13"/>
    <mergeCell ref="AG14:AG26"/>
    <mergeCell ref="AF8:AF11"/>
    <mergeCell ref="AF12:AF13"/>
    <mergeCell ref="AF14:AF15"/>
    <mergeCell ref="AF17:AF26"/>
    <mergeCell ref="AC8:AC38"/>
    <mergeCell ref="AD8:AD38"/>
    <mergeCell ref="AE8:AE38"/>
    <mergeCell ref="AG8:AG9"/>
    <mergeCell ref="AG10:AG11"/>
    <mergeCell ref="O8:O15"/>
    <mergeCell ref="AA31:AA32"/>
    <mergeCell ref="AB31:AB32"/>
    <mergeCell ref="AQ26:AQ27"/>
    <mergeCell ref="I12:I15"/>
    <mergeCell ref="J17:J25"/>
    <mergeCell ref="J37:J38"/>
    <mergeCell ref="E16:S16"/>
    <mergeCell ref="O17:O38"/>
    <mergeCell ref="J27:J30"/>
    <mergeCell ref="J31:J36"/>
    <mergeCell ref="P31:P32"/>
    <mergeCell ref="Z31:Z32"/>
    <mergeCell ref="N17:N20"/>
    <mergeCell ref="N21:N25"/>
    <mergeCell ref="N28:N29"/>
    <mergeCell ref="N31:N32"/>
    <mergeCell ref="N34:N35"/>
    <mergeCell ref="M17:M25"/>
    <mergeCell ref="M27:M30"/>
    <mergeCell ref="I8:I11"/>
    <mergeCell ref="AG27:AG38"/>
    <mergeCell ref="AF27:AF38"/>
    <mergeCell ref="P28:P29"/>
    <mergeCell ref="Z28:Z29"/>
    <mergeCell ref="AA28:AA29"/>
    <mergeCell ref="AB28:AB29"/>
    <mergeCell ref="I41:I44"/>
    <mergeCell ref="U28:U29"/>
    <mergeCell ref="U31:U32"/>
    <mergeCell ref="U34:U35"/>
    <mergeCell ref="Z34:Z35"/>
    <mergeCell ref="AA34:AA35"/>
    <mergeCell ref="AB34:AB35"/>
    <mergeCell ref="V28:V29"/>
    <mergeCell ref="W28:W29"/>
    <mergeCell ref="X28:X29"/>
    <mergeCell ref="V31:V32"/>
    <mergeCell ref="W31:W32"/>
    <mergeCell ref="X31:X32"/>
    <mergeCell ref="V34:V35"/>
    <mergeCell ref="W34:W35"/>
    <mergeCell ref="J43:J44"/>
    <mergeCell ref="O43:O44"/>
    <mergeCell ref="I45:I46"/>
    <mergeCell ref="J45:J46"/>
    <mergeCell ref="J47:J48"/>
    <mergeCell ref="I47:I48"/>
    <mergeCell ref="AF41:AF44"/>
    <mergeCell ref="AG41:AG44"/>
    <mergeCell ref="AF45:AF48"/>
    <mergeCell ref="AG45:AG48"/>
    <mergeCell ref="AC41:AC48"/>
    <mergeCell ref="AD41:AD48"/>
    <mergeCell ref="AE41:AE48"/>
    <mergeCell ref="M43:M44"/>
    <mergeCell ref="M45:M46"/>
    <mergeCell ref="M47:M48"/>
    <mergeCell ref="E58:S58"/>
    <mergeCell ref="I60:I63"/>
    <mergeCell ref="J60:J63"/>
    <mergeCell ref="O60:O66"/>
    <mergeCell ref="I64:I66"/>
    <mergeCell ref="I51:I54"/>
    <mergeCell ref="I55:I57"/>
    <mergeCell ref="AS60:AS61"/>
    <mergeCell ref="AC60:AC66"/>
    <mergeCell ref="AD60:AD66"/>
    <mergeCell ref="AE60:AE66"/>
    <mergeCell ref="AF60:AF61"/>
    <mergeCell ref="AG60:AG61"/>
    <mergeCell ref="AF62:AF64"/>
    <mergeCell ref="AG62:AG64"/>
    <mergeCell ref="M51:M54"/>
    <mergeCell ref="M55:M57"/>
    <mergeCell ref="M60:M63"/>
    <mergeCell ref="AQ60:AQ61"/>
    <mergeCell ref="AQ62:AQ63"/>
    <mergeCell ref="AQ64:AQ65"/>
    <mergeCell ref="AG69:AG80"/>
    <mergeCell ref="AC69:AC80"/>
    <mergeCell ref="I69:I70"/>
    <mergeCell ref="AF65:AF66"/>
    <mergeCell ref="AD69:AD80"/>
    <mergeCell ref="AE69:AE80"/>
    <mergeCell ref="AG65:AG66"/>
    <mergeCell ref="E81:S81"/>
    <mergeCell ref="I83:I86"/>
    <mergeCell ref="J83:J84"/>
    <mergeCell ref="J85:J86"/>
    <mergeCell ref="M64:M66"/>
    <mergeCell ref="M69:M70"/>
    <mergeCell ref="M71:M76"/>
    <mergeCell ref="I89:I90"/>
    <mergeCell ref="J89:J90"/>
    <mergeCell ref="AG83:AG95"/>
    <mergeCell ref="U93:U94"/>
    <mergeCell ref="Z93:Z94"/>
    <mergeCell ref="AA93:AA94"/>
    <mergeCell ref="AB93:AB94"/>
    <mergeCell ref="E96:S96"/>
    <mergeCell ref="J98:J101"/>
    <mergeCell ref="O98:O101"/>
    <mergeCell ref="I98:I101"/>
    <mergeCell ref="AF98:AF101"/>
    <mergeCell ref="AG98:AG101"/>
    <mergeCell ref="M89:M90"/>
    <mergeCell ref="M91:M95"/>
    <mergeCell ref="N93:N94"/>
    <mergeCell ref="A98:A101"/>
    <mergeCell ref="E102:S102"/>
    <mergeCell ref="I104:I107"/>
    <mergeCell ref="J104:J107"/>
    <mergeCell ref="O104:O107"/>
    <mergeCell ref="AC104:AC107"/>
    <mergeCell ref="AD104:AD107"/>
    <mergeCell ref="AE104:AE107"/>
    <mergeCell ref="AF104:AF107"/>
    <mergeCell ref="M98:M101"/>
    <mergeCell ref="M104:M107"/>
    <mergeCell ref="AG104:AG107"/>
    <mergeCell ref="AN104:AN107"/>
    <mergeCell ref="A104:A107"/>
    <mergeCell ref="E108:S108"/>
    <mergeCell ref="I77:I80"/>
    <mergeCell ref="J77:J80"/>
    <mergeCell ref="E39:S39"/>
    <mergeCell ref="J41:J42"/>
    <mergeCell ref="K31:K32"/>
    <mergeCell ref="K34:K35"/>
    <mergeCell ref="M31:M36"/>
    <mergeCell ref="M37:M38"/>
    <mergeCell ref="M41:M42"/>
    <mergeCell ref="I87:I88"/>
    <mergeCell ref="J87:J88"/>
    <mergeCell ref="I91:I95"/>
    <mergeCell ref="J91:J95"/>
    <mergeCell ref="E67:S67"/>
    <mergeCell ref="I71:I76"/>
    <mergeCell ref="J71:J76"/>
    <mergeCell ref="M77:M80"/>
    <mergeCell ref="M83:M84"/>
    <mergeCell ref="M85:M86"/>
    <mergeCell ref="M87:M88"/>
    <mergeCell ref="AP112:BA112"/>
    <mergeCell ref="Y17:Y20"/>
    <mergeCell ref="Y21:Y25"/>
    <mergeCell ref="Y28:Y29"/>
    <mergeCell ref="Y31:Y32"/>
    <mergeCell ref="Y34:Y35"/>
    <mergeCell ref="Y93:Y94"/>
    <mergeCell ref="AC98:AC101"/>
    <mergeCell ref="AD98:AD101"/>
    <mergeCell ref="AE98:AE101"/>
    <mergeCell ref="AC83:AC95"/>
    <mergeCell ref="AD83:AD95"/>
    <mergeCell ref="AE83:AE95"/>
    <mergeCell ref="AC51:AC57"/>
    <mergeCell ref="AD51:AD57"/>
    <mergeCell ref="AE51:AE57"/>
    <mergeCell ref="AP104:AP107"/>
    <mergeCell ref="AF51:AF57"/>
    <mergeCell ref="AG51:AG57"/>
    <mergeCell ref="AF83:AF95"/>
    <mergeCell ref="Z17:Z20"/>
    <mergeCell ref="AA17:AA20"/>
    <mergeCell ref="AB17:AB20"/>
    <mergeCell ref="AF69:AF80"/>
  </mergeCells>
  <phoneticPr fontId="16" type="noConversion"/>
  <dataValidations count="2">
    <dataValidation type="list" allowBlank="1" showInputMessage="1" showErrorMessage="1" sqref="M104:M107" xr:uid="{00000000-0002-0000-0300-000000000000}">
      <formula1>$AF$8:$AF$14</formula1>
    </dataValidation>
    <dataValidation type="list" allowBlank="1" showInputMessage="1" showErrorMessage="1" sqref="O17:O25 O111:O191 O109 O50:O57 O103 O68:O80 O82:O95 O59 O97 O40:O42 O45:O48 O7:O8" xr:uid="{00000000-0002-0000-0300-000001000000}">
      <formula1>$BG$8:$BG$45</formula1>
    </dataValidation>
  </dataValidations>
  <hyperlinks>
    <hyperlink ref="BK8" r:id="rId1" xr:uid="{2E3BD388-B901-4364-B25F-C07FF2EF642D}"/>
    <hyperlink ref="BK12" r:id="rId2" xr:uid="{E870871E-3BE6-44C9-A5F7-2F9D592E1AAF}"/>
    <hyperlink ref="BK17" r:id="rId3" xr:uid="{8FCF2370-A589-4CE0-B7D8-BAFD9B81065F}"/>
    <hyperlink ref="BK23" r:id="rId4" xr:uid="{7DAF85A5-6F97-42A0-8B4F-C782F1D03DD5}"/>
    <hyperlink ref="BK31" r:id="rId5" xr:uid="{F8203F3E-37B9-4890-A37A-F357C880EB0E}"/>
    <hyperlink ref="BK37" r:id="rId6" xr:uid="{A22290F3-D7D6-4905-9AFB-D87CC4998C86}"/>
    <hyperlink ref="BK40" r:id="rId7" xr:uid="{8D6134EF-6467-4E28-AE64-014E54B55CF8}"/>
    <hyperlink ref="BK42" r:id="rId8" xr:uid="{F7E02E30-55A9-4607-910E-7C7CAD1057C1}"/>
    <hyperlink ref="BK44" r:id="rId9" xr:uid="{026BC158-C69C-46E9-BFE2-5A330416369B}"/>
    <hyperlink ref="BK46" r:id="rId10" xr:uid="{5652B77E-23D1-4A42-B3D7-2A486FA73929}"/>
    <hyperlink ref="BK50" r:id="rId11" xr:uid="{B1AED9E6-37ED-4726-AB6C-EE093C3FB603}"/>
    <hyperlink ref="BK54" r:id="rId12" xr:uid="{EE0939F3-12EB-42A2-AAC4-350F946C47FC}"/>
    <hyperlink ref="BK59" r:id="rId13" xr:uid="{21B1E045-0877-4EF2-8513-A89D99C42269}"/>
    <hyperlink ref="BK63" r:id="rId14" xr:uid="{CEFD1D85-04A0-47E7-AF48-A9485B52FE94}"/>
    <hyperlink ref="BK68" r:id="rId15" xr:uid="{427A3A20-325A-412A-BD4B-1A2CE2B6B959}"/>
    <hyperlink ref="BK70" r:id="rId16" xr:uid="{78ED6221-5B8E-4FF0-A301-56592039B5A7}"/>
    <hyperlink ref="BK76" r:id="rId17" xr:uid="{00591386-AADE-45DB-808D-7B4BDD8E6FAA}"/>
    <hyperlink ref="BK82" r:id="rId18" xr:uid="{757EE908-E9A4-440C-A16F-0DD6AF63384C}"/>
    <hyperlink ref="BK84" r:id="rId19" xr:uid="{9D20D450-8B9C-4F1D-8891-ED649C26932A}"/>
    <hyperlink ref="BK86" r:id="rId20" xr:uid="{F6785851-7FF6-4BF1-BF41-E29E864AAB64}"/>
    <hyperlink ref="BK88" r:id="rId21" xr:uid="{5DE5CA14-1964-4B66-8ED2-B88B4113280E}"/>
    <hyperlink ref="BK90" r:id="rId22" xr:uid="{A4DA9DC3-2E6E-4F22-8DD0-4385C572EC9D}"/>
    <hyperlink ref="BK103" r:id="rId23" xr:uid="{1FAF04FF-741A-4DF2-9573-DD135C90C4E2}"/>
    <hyperlink ref="BK97" r:id="rId24" xr:uid="{5CA5686B-323A-465D-A82F-C07339B5A5ED}"/>
  </hyperlinks>
  <pageMargins left="0.7" right="0.7" top="0.75" bottom="0.75" header="0.3" footer="0.3"/>
  <pageSetup paperSize="9" orientation="portrait" r:id="rId25"/>
  <drawing r:id="rId26"/>
  <legacyDrawing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5" sqref="E15"/>
    </sheetView>
  </sheetViews>
  <sheetFormatPr baseColWidth="10" defaultColWidth="10.875" defaultRowHeight="14.25"/>
  <cols>
    <col min="1" max="1" width="20.875" customWidth="1"/>
    <col min="2" max="2" width="25" customWidth="1"/>
    <col min="3" max="3" width="19.875" customWidth="1"/>
    <col min="4" max="4" width="20.125" customWidth="1"/>
    <col min="5" max="6" width="22.875" customWidth="1"/>
    <col min="7" max="7" width="25.125" customWidth="1"/>
  </cols>
  <sheetData>
    <row r="2" spans="1:7">
      <c r="A2" s="863" t="s">
        <v>35</v>
      </c>
      <c r="B2" s="864"/>
      <c r="C2" s="864"/>
      <c r="D2" s="864"/>
      <c r="E2" s="864"/>
      <c r="F2" s="864"/>
      <c r="G2" s="865"/>
    </row>
    <row r="3" spans="1:7" s="3" customFormat="1">
      <c r="A3" s="22" t="s">
        <v>36</v>
      </c>
      <c r="B3" s="860" t="s">
        <v>37</v>
      </c>
      <c r="C3" s="860"/>
      <c r="D3" s="860"/>
      <c r="E3" s="860"/>
      <c r="F3" s="860"/>
      <c r="G3" s="23" t="s">
        <v>38</v>
      </c>
    </row>
    <row r="4" spans="1:7" ht="12.75" customHeight="1">
      <c r="A4" s="24">
        <v>45489</v>
      </c>
      <c r="B4" s="861" t="s">
        <v>213</v>
      </c>
      <c r="C4" s="861"/>
      <c r="D4" s="861"/>
      <c r="E4" s="861"/>
      <c r="F4" s="861"/>
      <c r="G4" s="25" t="s">
        <v>214</v>
      </c>
    </row>
    <row r="5" spans="1:7" ht="12.75" customHeight="1">
      <c r="A5" s="26"/>
      <c r="B5" s="861"/>
      <c r="C5" s="861"/>
      <c r="D5" s="861"/>
      <c r="E5" s="861"/>
      <c r="F5" s="861"/>
      <c r="G5" s="25"/>
    </row>
    <row r="6" spans="1:7">
      <c r="A6" s="26"/>
      <c r="B6" s="862"/>
      <c r="C6" s="862"/>
      <c r="D6" s="862"/>
      <c r="E6" s="862"/>
      <c r="F6" s="862"/>
      <c r="G6" s="27"/>
    </row>
    <row r="7" spans="1:7">
      <c r="A7" s="26"/>
      <c r="B7" s="862"/>
      <c r="C7" s="862"/>
      <c r="D7" s="862"/>
      <c r="E7" s="862"/>
      <c r="F7" s="862"/>
      <c r="G7" s="27"/>
    </row>
    <row r="8" spans="1:7">
      <c r="A8" s="26"/>
      <c r="B8" s="28"/>
      <c r="C8" s="28"/>
      <c r="D8" s="28"/>
      <c r="E8" s="28"/>
      <c r="F8" s="28"/>
      <c r="G8" s="27"/>
    </row>
    <row r="9" spans="1:7">
      <c r="A9" s="856" t="s">
        <v>215</v>
      </c>
      <c r="B9" s="857"/>
      <c r="C9" s="857"/>
      <c r="D9" s="857"/>
      <c r="E9" s="857"/>
      <c r="F9" s="857"/>
      <c r="G9" s="858"/>
    </row>
    <row r="10" spans="1:7" s="3" customFormat="1">
      <c r="A10" s="29"/>
      <c r="B10" s="860" t="s">
        <v>39</v>
      </c>
      <c r="C10" s="860"/>
      <c r="D10" s="860" t="s">
        <v>40</v>
      </c>
      <c r="E10" s="860"/>
      <c r="F10" s="29" t="s">
        <v>36</v>
      </c>
      <c r="G10" s="29" t="s">
        <v>41</v>
      </c>
    </row>
    <row r="11" spans="1:7">
      <c r="A11" s="30" t="s">
        <v>42</v>
      </c>
      <c r="B11" s="861" t="s">
        <v>43</v>
      </c>
      <c r="C11" s="861"/>
      <c r="D11" s="859" t="s">
        <v>44</v>
      </c>
      <c r="E11" s="859"/>
      <c r="F11" s="26" t="s">
        <v>77</v>
      </c>
      <c r="G11" s="27"/>
    </row>
    <row r="12" spans="1:7">
      <c r="A12" s="30" t="s">
        <v>45</v>
      </c>
      <c r="B12" s="859" t="s">
        <v>46</v>
      </c>
      <c r="C12" s="859"/>
      <c r="D12" s="859" t="s">
        <v>78</v>
      </c>
      <c r="E12" s="859"/>
      <c r="F12" s="26" t="s">
        <v>77</v>
      </c>
      <c r="G12" s="27"/>
    </row>
    <row r="13" spans="1:7">
      <c r="A13" s="30" t="s">
        <v>47</v>
      </c>
      <c r="B13" s="859" t="s">
        <v>46</v>
      </c>
      <c r="C13" s="859"/>
      <c r="D13" s="859" t="s">
        <v>78</v>
      </c>
      <c r="E13" s="859"/>
      <c r="F13" s="26" t="s">
        <v>77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75" defaultRowHeight="14.25"/>
  <cols>
    <col min="1" max="1" width="55.125" customWidth="1"/>
    <col min="5" max="5" width="20.125" customWidth="1"/>
    <col min="6" max="6" width="34.875" customWidth="1"/>
  </cols>
  <sheetData>
    <row r="1" spans="1:6" ht="52.5" customHeight="1">
      <c r="A1" s="20" t="s">
        <v>48</v>
      </c>
      <c r="E1" s="4" t="s">
        <v>49</v>
      </c>
      <c r="F1" s="4" t="s">
        <v>50</v>
      </c>
    </row>
    <row r="2" spans="1:6" ht="25.5" customHeight="1">
      <c r="A2" s="19" t="s">
        <v>51</v>
      </c>
      <c r="E2" s="5">
        <v>0</v>
      </c>
      <c r="F2" s="6" t="s">
        <v>52</v>
      </c>
    </row>
    <row r="3" spans="1:6" ht="45" customHeight="1">
      <c r="A3" s="19" t="s">
        <v>53</v>
      </c>
      <c r="E3" s="5">
        <v>1</v>
      </c>
      <c r="F3" s="6" t="s">
        <v>54</v>
      </c>
    </row>
    <row r="4" spans="1:6" ht="45" customHeight="1">
      <c r="A4" s="19" t="s">
        <v>55</v>
      </c>
      <c r="E4" s="5">
        <v>2</v>
      </c>
      <c r="F4" s="6" t="s">
        <v>56</v>
      </c>
    </row>
    <row r="5" spans="1:6" ht="45" customHeight="1">
      <c r="A5" s="19" t="s">
        <v>57</v>
      </c>
      <c r="E5" s="5">
        <v>3</v>
      </c>
      <c r="F5" s="6" t="s">
        <v>58</v>
      </c>
    </row>
    <row r="6" spans="1:6" ht="45" customHeight="1">
      <c r="A6" s="19" t="s">
        <v>59</v>
      </c>
      <c r="E6" s="5">
        <v>4</v>
      </c>
      <c r="F6" s="6" t="s">
        <v>60</v>
      </c>
    </row>
    <row r="7" spans="1:6" ht="45" customHeight="1">
      <c r="A7" s="19" t="s">
        <v>61</v>
      </c>
      <c r="E7" s="5">
        <v>5</v>
      </c>
      <c r="F7" s="6" t="s">
        <v>62</v>
      </c>
    </row>
    <row r="8" spans="1:6" ht="45" customHeight="1">
      <c r="A8" s="19" t="s">
        <v>63</v>
      </c>
    </row>
    <row r="9" spans="1:6" ht="45" customHeight="1">
      <c r="A9" s="19" t="s">
        <v>64</v>
      </c>
    </row>
    <row r="10" spans="1:6" ht="45" customHeight="1">
      <c r="A10" s="19" t="s">
        <v>65</v>
      </c>
    </row>
    <row r="11" spans="1:6" ht="45" customHeight="1">
      <c r="A11" s="19" t="s">
        <v>66</v>
      </c>
    </row>
    <row r="12" spans="1:6" ht="45" customHeight="1">
      <c r="A12" s="19" t="s">
        <v>67</v>
      </c>
    </row>
    <row r="13" spans="1:6" ht="45" customHeight="1">
      <c r="A13" s="19" t="s">
        <v>68</v>
      </c>
    </row>
    <row r="14" spans="1:6" ht="45" customHeight="1">
      <c r="A14" s="19" t="s">
        <v>69</v>
      </c>
    </row>
    <row r="15" spans="1:6" ht="45" customHeight="1">
      <c r="A15" s="19" t="s">
        <v>70</v>
      </c>
    </row>
    <row r="16" spans="1:6" ht="45" customHeight="1">
      <c r="A16" s="19" t="s">
        <v>71</v>
      </c>
    </row>
    <row r="17" spans="1:1" ht="45" customHeight="1">
      <c r="A17" s="19" t="s">
        <v>72</v>
      </c>
    </row>
    <row r="18" spans="1:1" ht="45" customHeight="1">
      <c r="A18" s="19" t="s">
        <v>73</v>
      </c>
    </row>
    <row r="19" spans="1:1" ht="45" customHeight="1">
      <c r="A19" s="19" t="s">
        <v>74</v>
      </c>
    </row>
    <row r="20" spans="1:1" ht="45" customHeight="1">
      <c r="A20" s="19" t="s">
        <v>75</v>
      </c>
    </row>
    <row r="21" spans="1:1" ht="45" customHeight="1">
      <c r="A21" s="19" t="s">
        <v>76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Angel Puello</cp:lastModifiedBy>
  <cp:lastPrinted>2025-04-21T04:47:54Z</cp:lastPrinted>
  <dcterms:created xsi:type="dcterms:W3CDTF">2024-07-04T17:50:33Z</dcterms:created>
  <dcterms:modified xsi:type="dcterms:W3CDTF">2025-10-30T19:14:16Z</dcterms:modified>
</cp:coreProperties>
</file>