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comments4.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yorlinlans\Planeación\Seguimiento Septiembre\EPA\"/>
    </mc:Choice>
  </mc:AlternateContent>
  <bookViews>
    <workbookView xWindow="0" yWindow="0" windowWidth="4080" windowHeight="6930" activeTab="3"/>
  </bookViews>
  <sheets>
    <sheet name="INSTRUCTIVO" sheetId="2" r:id="rId1"/>
    <sheet name="1. ESTRATÉGICO" sheetId="1" r:id="rId2"/>
    <sheet name="2. GESTIÓN-MIPG" sheetId="5" r:id="rId3"/>
    <sheet name="3. INVERSIÓN" sheetId="6" r:id="rId4"/>
    <sheet name="CONTROL DE CAMBIOS " sheetId="3" r:id="rId5"/>
    <sheet name="ANEXO1" sheetId="4" r:id="rId6"/>
    <sheet name="Hoja3" sheetId="9" r:id="rId7"/>
  </sheets>
  <externalReferences>
    <externalReference r:id="rId8"/>
  </externalReferences>
  <definedNames>
    <definedName name="_xlnm._FilterDatabase" localSheetId="1" hidden="1">'1. ESTRATÉGICO'!$A$8:$AG$35</definedName>
    <definedName name="_xlnm._FilterDatabase" localSheetId="2" hidden="1">'2. GESTIÓN-MIPG'!$A$8:$Q$40</definedName>
    <definedName name="_xlnm._FilterDatabase" localSheetId="3" hidden="1">'3. INVERSIÓN'!$A$8:$AT$85</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calcMode="manual" iterate="1" iterateCount="1000" calcCompleted="0" calcOnSave="0"/>
  <pivotCaches>
    <pivotCache cacheId="1"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88" i="6" l="1"/>
  <c r="AY88" i="6"/>
  <c r="AX88" i="6"/>
  <c r="AZ88" i="6"/>
  <c r="AL88" i="6"/>
  <c r="AL86" i="6"/>
  <c r="AY82" i="6"/>
  <c r="AX82" i="6"/>
  <c r="AY80" i="6"/>
  <c r="AY77" i="6"/>
  <c r="AL82" i="6"/>
  <c r="AY76" i="6"/>
  <c r="AX76" i="6"/>
  <c r="AY75" i="6"/>
  <c r="AY74" i="6"/>
  <c r="AL76" i="6"/>
  <c r="AY73" i="6"/>
  <c r="AX73" i="6"/>
  <c r="AY69" i="6"/>
  <c r="AY65" i="6"/>
  <c r="AY61" i="6"/>
  <c r="AL73" i="6"/>
  <c r="AY60" i="6"/>
  <c r="AX60" i="6"/>
  <c r="AY53" i="6"/>
  <c r="AL60" i="6"/>
  <c r="AY52" i="6"/>
  <c r="AX52" i="6"/>
  <c r="AY48" i="6"/>
  <c r="AL52" i="6"/>
  <c r="AY47" i="6"/>
  <c r="AX47" i="6"/>
  <c r="AL47" i="6"/>
  <c r="AY42" i="6"/>
  <c r="AX42" i="6"/>
  <c r="AY41" i="6"/>
  <c r="AY38" i="6"/>
  <c r="AL42" i="6"/>
  <c r="AY37" i="6"/>
  <c r="AX37" i="6"/>
  <c r="AY36" i="6"/>
  <c r="AY35" i="6"/>
  <c r="AY32" i="6"/>
  <c r="AL37" i="6"/>
  <c r="AY31" i="6"/>
  <c r="AX31" i="6"/>
  <c r="AL31" i="6"/>
  <c r="AX25" i="6"/>
  <c r="AL25" i="6"/>
  <c r="AY20" i="6"/>
  <c r="AX20" i="6"/>
  <c r="AW20" i="6"/>
  <c r="AY18" i="6"/>
  <c r="AW18" i="6"/>
  <c r="AY9" i="6"/>
  <c r="AL20" i="6"/>
  <c r="T88" i="6" l="1"/>
  <c r="T60" i="6"/>
  <c r="T57" i="6"/>
  <c r="S57" i="6"/>
  <c r="T59" i="6"/>
  <c r="T58" i="6"/>
  <c r="S59" i="6"/>
  <c r="S58" i="6"/>
  <c r="T86" i="6"/>
  <c r="T82" i="6"/>
  <c r="T81" i="6"/>
  <c r="T80" i="6"/>
  <c r="T79" i="6"/>
  <c r="T78" i="6"/>
  <c r="T77" i="6"/>
  <c r="S81" i="6"/>
  <c r="T83" i="6"/>
  <c r="T85" i="6"/>
  <c r="T52" i="6"/>
  <c r="T51" i="6"/>
  <c r="S51" i="6"/>
  <c r="T31" i="6"/>
  <c r="T37" i="6"/>
  <c r="T28" i="6"/>
  <c r="S28" i="6"/>
  <c r="T30" i="6"/>
  <c r="S30" i="6"/>
  <c r="T25" i="6"/>
  <c r="T24" i="6"/>
  <c r="S24" i="6"/>
  <c r="T49" i="6"/>
  <c r="S49" i="6"/>
  <c r="T43" i="6"/>
  <c r="T42" i="6"/>
  <c r="T27" i="6"/>
  <c r="T26" i="6"/>
  <c r="T21" i="6"/>
  <c r="T20" i="6"/>
  <c r="T76" i="6"/>
  <c r="T75" i="6"/>
  <c r="T74" i="6"/>
  <c r="S79" i="6"/>
  <c r="S78" i="6"/>
  <c r="AF38" i="1"/>
  <c r="AF17" i="1"/>
  <c r="AE17" i="1"/>
  <c r="AD18" i="1"/>
  <c r="AD17" i="1"/>
  <c r="AD14" i="1"/>
  <c r="AE12" i="1"/>
  <c r="AF12" i="1"/>
  <c r="AD12" i="1"/>
  <c r="AC12" i="1"/>
  <c r="U10" i="1"/>
  <c r="U9" i="1"/>
  <c r="X9" i="1"/>
  <c r="T10" i="6"/>
  <c r="S10" i="6"/>
  <c r="T9" i="6"/>
  <c r="S9" i="6"/>
  <c r="S84" i="6"/>
  <c r="S85" i="6"/>
  <c r="T84" i="6"/>
  <c r="S83" i="6"/>
  <c r="T36" i="6" l="1"/>
  <c r="S36" i="6"/>
  <c r="T32" i="6"/>
  <c r="S32" i="6"/>
  <c r="T29" i="6"/>
  <c r="S29" i="6"/>
  <c r="S80" i="6"/>
  <c r="S77" i="6"/>
  <c r="S75" i="6"/>
  <c r="T50" i="6"/>
  <c r="T48" i="6"/>
  <c r="S50" i="6"/>
  <c r="S48" i="6"/>
  <c r="T47" i="6"/>
  <c r="T45" i="6"/>
  <c r="T46" i="6"/>
  <c r="S46" i="6"/>
  <c r="S45" i="6"/>
  <c r="S43" i="6"/>
  <c r="T41" i="6"/>
  <c r="T40" i="6"/>
  <c r="T39" i="6"/>
  <c r="T38" i="6"/>
  <c r="S41" i="6"/>
  <c r="S40" i="6"/>
  <c r="S39" i="6"/>
  <c r="S38" i="6"/>
  <c r="T35" i="6"/>
  <c r="T34" i="6"/>
  <c r="T33" i="6"/>
  <c r="S35" i="6"/>
  <c r="S34" i="6"/>
  <c r="S33" i="6"/>
  <c r="S27" i="6"/>
  <c r="S26" i="6"/>
  <c r="T22" i="6"/>
  <c r="T23" i="6"/>
  <c r="S22" i="6"/>
  <c r="S23" i="6"/>
  <c r="S21" i="6"/>
  <c r="T13" i="6"/>
  <c r="S13" i="6"/>
  <c r="T12" i="6"/>
  <c r="T11" i="6"/>
  <c r="S11" i="6"/>
  <c r="S12" i="6"/>
  <c r="X31" i="1" l="1"/>
  <c r="U31" i="1"/>
  <c r="U30" i="1"/>
  <c r="U25" i="1"/>
  <c r="AF22" i="1"/>
  <c r="X22" i="1"/>
  <c r="U22" i="1"/>
  <c r="X21" i="1"/>
  <c r="X19" i="1"/>
  <c r="U19" i="1"/>
  <c r="U18" i="1"/>
  <c r="X18" i="1"/>
  <c r="U15" i="1" l="1"/>
  <c r="X13" i="1"/>
  <c r="S19" i="6" l="1"/>
  <c r="S15" i="6"/>
  <c r="S16" i="6"/>
  <c r="S17" i="6"/>
  <c r="S18" i="6"/>
  <c r="S14" i="6"/>
  <c r="AV88" i="6" l="1"/>
  <c r="AT88" i="6"/>
  <c r="AK88" i="6"/>
  <c r="AK86" i="6"/>
  <c r="AV82" i="6"/>
  <c r="AT82" i="6"/>
  <c r="AK82" i="6"/>
  <c r="AT76" i="6"/>
  <c r="AK76" i="6"/>
  <c r="AV73" i="6"/>
  <c r="AT73" i="6"/>
  <c r="AK73" i="6"/>
  <c r="AW60" i="6"/>
  <c r="AU60" i="6"/>
  <c r="AT60" i="6"/>
  <c r="AK60" i="6"/>
  <c r="AV52" i="6"/>
  <c r="AT52" i="6"/>
  <c r="AK52" i="6"/>
  <c r="AU47" i="6"/>
  <c r="AV47" i="6"/>
  <c r="AT47" i="6"/>
  <c r="AP47" i="6"/>
  <c r="AK47" i="6"/>
  <c r="AV42" i="6"/>
  <c r="AT42" i="6"/>
  <c r="AP42" i="6"/>
  <c r="AK42" i="6"/>
  <c r="AW37" i="6"/>
  <c r="AU37" i="6"/>
  <c r="AV37" i="6"/>
  <c r="AT37" i="6"/>
  <c r="AP37" i="6"/>
  <c r="AK37" i="6"/>
  <c r="AK31" i="6"/>
  <c r="AT20" i="6" l="1"/>
  <c r="AT25" i="6"/>
  <c r="AU24" i="6"/>
  <c r="AK25" i="6"/>
  <c r="AU20" i="6"/>
  <c r="AK20" i="6"/>
  <c r="AS88" i="6"/>
  <c r="AQ88" i="6"/>
  <c r="AR88" i="6"/>
  <c r="AP88" i="6"/>
  <c r="AS86" i="6"/>
  <c r="AS83" i="6"/>
  <c r="AQ86" i="6"/>
  <c r="AQ83" i="6"/>
  <c r="AR86" i="6"/>
  <c r="AP86" i="6"/>
  <c r="AJ86" i="6"/>
  <c r="AI86" i="6"/>
  <c r="AS80" i="6"/>
  <c r="AQ80" i="6"/>
  <c r="AS77" i="6"/>
  <c r="AQ77" i="6"/>
  <c r="AR82" i="6"/>
  <c r="AP82" i="6"/>
  <c r="AJ82" i="6"/>
  <c r="AI82" i="6"/>
  <c r="AS76" i="6"/>
  <c r="AQ76" i="6"/>
  <c r="AR76" i="6"/>
  <c r="AP76" i="6"/>
  <c r="AS74" i="6"/>
  <c r="AQ74" i="6"/>
  <c r="AJ76" i="6"/>
  <c r="AI76" i="6"/>
  <c r="AS73" i="6"/>
  <c r="AS69" i="6"/>
  <c r="AS65" i="6"/>
  <c r="AS61" i="6"/>
  <c r="AQ73" i="6"/>
  <c r="AQ65" i="6"/>
  <c r="AQ61" i="6"/>
  <c r="AQ69" i="6"/>
  <c r="AR73" i="6"/>
  <c r="AP73" i="6"/>
  <c r="AJ73" i="6"/>
  <c r="AI73" i="6"/>
  <c r="AS60" i="6"/>
  <c r="AQ60" i="6"/>
  <c r="AS53" i="6"/>
  <c r="AQ53" i="6"/>
  <c r="AR60" i="6"/>
  <c r="AP60" i="6"/>
  <c r="AJ60" i="6"/>
  <c r="AI60" i="6"/>
  <c r="AS52" i="6"/>
  <c r="AQ52" i="6"/>
  <c r="AS48" i="6"/>
  <c r="AQ48" i="6"/>
  <c r="AR52" i="6"/>
  <c r="AP52" i="6"/>
  <c r="AJ52" i="6"/>
  <c r="AI52" i="6"/>
  <c r="AS47" i="6"/>
  <c r="AQ47" i="6"/>
  <c r="AS43" i="6"/>
  <c r="AQ43" i="6"/>
  <c r="AS38" i="6"/>
  <c r="AQ38" i="6"/>
  <c r="AR47" i="6"/>
  <c r="AJ47" i="6"/>
  <c r="AI47" i="6"/>
  <c r="AS42" i="6"/>
  <c r="AQ42" i="6"/>
  <c r="AR42" i="6"/>
  <c r="AJ42" i="6"/>
  <c r="AI42" i="6"/>
  <c r="AS37" i="6"/>
  <c r="AQ37" i="6"/>
  <c r="AS32" i="6"/>
  <c r="AQ32" i="6"/>
  <c r="AR37" i="6"/>
  <c r="AJ37" i="6"/>
  <c r="AI37" i="6"/>
  <c r="AQ31" i="6"/>
  <c r="AS31" i="6"/>
  <c r="AR31" i="6"/>
  <c r="AP31" i="6"/>
  <c r="AJ31" i="6"/>
  <c r="AI31" i="6"/>
  <c r="AS25" i="6"/>
  <c r="AQ25" i="6"/>
  <c r="AR25" i="6"/>
  <c r="AP25" i="6"/>
  <c r="AJ25" i="6"/>
  <c r="AI25" i="6"/>
  <c r="AS20" i="6"/>
  <c r="AQ20" i="6"/>
  <c r="AS9" i="6"/>
  <c r="AQ9" i="6"/>
  <c r="AR20" i="6"/>
  <c r="AP20" i="6"/>
  <c r="AJ20" i="6"/>
  <c r="AI20" i="6"/>
  <c r="AS21" i="6"/>
  <c r="AQ21" i="6"/>
  <c r="S74" i="6" l="1"/>
  <c r="S72" i="6"/>
  <c r="S70" i="6"/>
  <c r="S71" i="6"/>
  <c r="S68" i="6"/>
  <c r="S69" i="6"/>
  <c r="S66" i="6"/>
  <c r="S67" i="6"/>
  <c r="S64" i="6"/>
  <c r="S65" i="6"/>
  <c r="S62" i="6"/>
  <c r="S63" i="6"/>
  <c r="S61" i="6"/>
  <c r="T61" i="6" s="1"/>
  <c r="T56" i="6"/>
  <c r="S56" i="6"/>
  <c r="S54" i="6"/>
  <c r="T54" i="6" s="1"/>
  <c r="S55" i="6"/>
  <c r="T55" i="6" s="1"/>
  <c r="S53" i="6"/>
  <c r="T53" i="6" s="1"/>
  <c r="T17" i="6"/>
  <c r="T18" i="6"/>
  <c r="T19" i="6"/>
  <c r="T14" i="6"/>
  <c r="T15" i="6"/>
  <c r="T16" i="6"/>
  <c r="U35" i="1" l="1"/>
  <c r="AE35" i="1" s="1"/>
  <c r="U34" i="1"/>
  <c r="U33" i="1"/>
  <c r="X33" i="1" s="1"/>
  <c r="AE31" i="1"/>
  <c r="U28" i="1"/>
  <c r="AE28" i="1" s="1"/>
  <c r="U26" i="1"/>
  <c r="X26" i="1" s="1"/>
  <c r="AE25" i="1"/>
  <c r="U23" i="1"/>
  <c r="X23" i="1" s="1"/>
  <c r="AE22" i="1"/>
  <c r="U21" i="1"/>
  <c r="X25" i="1" l="1"/>
  <c r="AF25" i="1" s="1"/>
  <c r="AF31" i="1"/>
  <c r="AC22" i="1"/>
  <c r="AC25" i="1"/>
  <c r="AC28" i="1"/>
  <c r="AC31" i="1"/>
  <c r="X28" i="1"/>
  <c r="AF28" i="1" s="1"/>
  <c r="X34" i="1"/>
  <c r="AF34" i="1" s="1"/>
  <c r="AF21" i="1"/>
  <c r="AD21" i="1"/>
  <c r="AF23" i="1"/>
  <c r="AD23" i="1"/>
  <c r="AF26" i="1"/>
  <c r="AD26" i="1"/>
  <c r="AF30" i="1"/>
  <c r="AD30" i="1"/>
  <c r="AF33" i="1"/>
  <c r="AD33" i="1"/>
  <c r="AC21" i="1"/>
  <c r="AE21" i="1"/>
  <c r="AC23" i="1"/>
  <c r="AE23" i="1"/>
  <c r="AC26" i="1"/>
  <c r="AE26" i="1"/>
  <c r="AC30" i="1"/>
  <c r="AE30" i="1"/>
  <c r="AC33" i="1"/>
  <c r="AE33" i="1"/>
  <c r="X35" i="1"/>
  <c r="AD25" i="1"/>
  <c r="AC35" i="1"/>
  <c r="U16" i="1"/>
  <c r="U13" i="1"/>
  <c r="U11" i="1"/>
  <c r="AD34" i="1" l="1"/>
  <c r="AD28" i="1"/>
  <c r="AD22" i="1"/>
  <c r="AD31" i="1"/>
  <c r="AE9" i="1"/>
  <c r="AC9" i="1"/>
  <c r="X11" i="1"/>
  <c r="AE11" i="1"/>
  <c r="AC11" i="1"/>
  <c r="X15" i="1"/>
  <c r="AE15" i="1"/>
  <c r="AC15" i="1"/>
  <c r="AE18" i="1"/>
  <c r="AC18" i="1"/>
  <c r="AF35" i="1"/>
  <c r="AD35" i="1"/>
  <c r="AC10" i="1"/>
  <c r="AE10" i="1"/>
  <c r="X10" i="1"/>
  <c r="AE13" i="1"/>
  <c r="AC13" i="1"/>
  <c r="AC14" i="1" s="1"/>
  <c r="AE16" i="1"/>
  <c r="AC16" i="1"/>
  <c r="X16" i="1"/>
  <c r="AE19" i="1"/>
  <c r="AC19" i="1"/>
  <c r="AW36" i="6"/>
  <c r="AW35" i="6"/>
  <c r="AU36" i="6"/>
  <c r="AU35" i="6"/>
  <c r="AW75" i="6"/>
  <c r="AU75" i="6"/>
  <c r="AV60" i="6"/>
  <c r="AU52" i="6"/>
  <c r="AW46" i="6"/>
  <c r="AU46" i="6"/>
  <c r="AU18" i="6"/>
  <c r="AW52" i="6" l="1"/>
  <c r="AF19" i="1"/>
  <c r="AD19" i="1"/>
  <c r="AF13" i="1"/>
  <c r="AD13" i="1"/>
  <c r="AF18" i="1"/>
  <c r="AF11" i="1"/>
  <c r="AD11" i="1"/>
  <c r="AF16" i="1"/>
  <c r="AD16" i="1"/>
  <c r="AF10" i="1"/>
  <c r="AD10" i="1"/>
  <c r="AF15" i="1"/>
  <c r="AD15" i="1"/>
  <c r="AF9" i="1"/>
  <c r="AD9" i="1"/>
  <c r="AW41" i="6"/>
  <c r="AU41" i="6"/>
  <c r="AU38" i="6"/>
  <c r="AW38" i="6"/>
  <c r="AU21" i="6"/>
  <c r="T72" i="6"/>
  <c r="T71" i="6"/>
  <c r="T70" i="6"/>
  <c r="T69" i="6"/>
  <c r="T68" i="6"/>
  <c r="T67" i="6"/>
  <c r="T66" i="6"/>
  <c r="T65" i="6"/>
  <c r="T64" i="6"/>
  <c r="T63" i="6"/>
  <c r="T62" i="6"/>
  <c r="AW32" i="6" l="1"/>
  <c r="AU32" i="6"/>
  <c r="AW74" i="6"/>
  <c r="AU74" i="6"/>
  <c r="AV76" i="6"/>
  <c r="AW76" i="6" s="1"/>
  <c r="AU76" i="6"/>
  <c r="AW53" i="6"/>
  <c r="AU53" i="6"/>
  <c r="AW48" i="6"/>
  <c r="AU48" i="6"/>
  <c r="AW43" i="6"/>
  <c r="AW47" i="6" s="1"/>
  <c r="AU43" i="6"/>
  <c r="AW9" i="6"/>
  <c r="AU9" i="6"/>
  <c r="AV20" i="6"/>
  <c r="AW80" i="6"/>
  <c r="AW77" i="6"/>
  <c r="AU80" i="6"/>
  <c r="AU77" i="6"/>
  <c r="AW82" i="6"/>
  <c r="AW73" i="6"/>
  <c r="AU73" i="6"/>
  <c r="AW69" i="6"/>
  <c r="AU69" i="6"/>
  <c r="AW65" i="6"/>
  <c r="AU65" i="6"/>
  <c r="AW61" i="6"/>
  <c r="AU61" i="6"/>
  <c r="AW83" i="6"/>
  <c r="AW86" i="6" s="1"/>
  <c r="AU83" i="6"/>
  <c r="AV86" i="6"/>
  <c r="AU86" i="6"/>
  <c r="AT86" i="6"/>
  <c r="AU42" i="6"/>
  <c r="AW42" i="6"/>
  <c r="AW31" i="6"/>
  <c r="AU31" i="6"/>
  <c r="AV31" i="6"/>
  <c r="AT31" i="6"/>
  <c r="AV25" i="6"/>
  <c r="AW29" i="6"/>
  <c r="AW26" i="6"/>
  <c r="AU29" i="6"/>
  <c r="AU26" i="6"/>
  <c r="AI88" i="6" l="1"/>
  <c r="AU82" i="6"/>
  <c r="AJ88" i="6"/>
  <c r="AW88" i="6" l="1"/>
  <c r="AU88" i="6"/>
  <c r="AW21" i="6" l="1"/>
  <c r="AW25" i="6" s="1"/>
  <c r="AU25" i="6"/>
  <c r="T73" i="6" l="1"/>
  <c r="W85" i="6" l="1"/>
  <c r="W84" i="6"/>
  <c r="W81" i="6"/>
  <c r="W80" i="6"/>
  <c r="W79" i="6"/>
  <c r="W75" i="6"/>
  <c r="W74" i="6"/>
  <c r="W72" i="6"/>
  <c r="W71" i="6"/>
  <c r="W70" i="6"/>
  <c r="W67" i="6"/>
  <c r="W65" i="6"/>
  <c r="W64" i="6"/>
  <c r="W63" i="6"/>
  <c r="W62" i="6"/>
  <c r="W61" i="6"/>
  <c r="W59" i="6"/>
  <c r="W58" i="6"/>
  <c r="W57" i="6"/>
  <c r="W56" i="6"/>
  <c r="W55" i="6"/>
  <c r="W54" i="6"/>
  <c r="W53" i="6"/>
  <c r="W51" i="6"/>
  <c r="W50" i="6"/>
  <c r="W49" i="6"/>
  <c r="W48" i="6"/>
  <c r="W46" i="6"/>
  <c r="W45" i="6"/>
  <c r="W43" i="6"/>
  <c r="W41" i="6"/>
  <c r="W40" i="6"/>
  <c r="W38" i="6"/>
  <c r="W36" i="6"/>
  <c r="W35" i="6"/>
  <c r="W34" i="6"/>
  <c r="W33" i="6"/>
  <c r="W32" i="6"/>
  <c r="W30" i="6"/>
  <c r="W29" i="6"/>
  <c r="W27" i="6"/>
  <c r="W26" i="6"/>
  <c r="W24" i="6"/>
  <c r="W23" i="6"/>
  <c r="W22" i="6"/>
  <c r="W21" i="6"/>
  <c r="W19" i="6"/>
  <c r="W18" i="6"/>
  <c r="W17" i="6"/>
  <c r="W16" i="6"/>
  <c r="W15" i="6"/>
  <c r="W14" i="6"/>
  <c r="W13" i="6"/>
  <c r="W12" i="6"/>
  <c r="W11" i="6"/>
  <c r="W10" i="6"/>
  <c r="W9" i="6"/>
  <c r="AE36" i="1"/>
  <c r="AE32" i="1"/>
  <c r="AF29" i="1"/>
  <c r="AE29" i="1"/>
  <c r="AE24" i="1"/>
  <c r="AE14" i="1"/>
  <c r="AF20" i="1" l="1"/>
  <c r="AE20" i="1"/>
  <c r="AC20" i="1"/>
  <c r="AF36" i="1"/>
  <c r="AD29" i="1"/>
  <c r="AC29" i="1"/>
  <c r="AC27" i="1"/>
  <c r="AE27" i="1"/>
  <c r="AF24" i="1"/>
  <c r="AE38" i="1" l="1"/>
  <c r="AD20" i="1"/>
  <c r="AD36" i="1"/>
  <c r="AC36" i="1"/>
  <c r="AF32" i="1"/>
  <c r="AD32" i="1"/>
  <c r="AC32" i="1"/>
  <c r="AD27" i="1"/>
  <c r="AF27" i="1"/>
  <c r="AD24" i="1"/>
  <c r="AC24" i="1"/>
  <c r="AC17" i="1"/>
  <c r="AF14" i="1"/>
  <c r="AC38" i="1" l="1"/>
  <c r="AD38" i="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indexed="81"/>
            <rFont val="Tahoma"/>
            <family val="2"/>
          </rPr>
          <t xml:space="preserve">VER ANEXO 1
</t>
        </r>
      </text>
    </comment>
    <comment ref="AG8" authorId="1" shapeId="0">
      <text>
        <r>
          <rPr>
            <b/>
            <sz val="9"/>
            <color indexed="81"/>
            <rFont val="Tahoma"/>
            <family val="2"/>
          </rPr>
          <t>VER ANEXO 1</t>
        </r>
        <r>
          <rPr>
            <sz val="9"/>
            <color indexed="81"/>
            <rFont val="Tahoma"/>
            <family val="2"/>
          </rPr>
          <t xml:space="preserve">
</t>
        </r>
      </text>
    </comment>
  </commentList>
</comments>
</file>

<file path=xl/comments4.xml><?xml version="1.0" encoding="utf-8"?>
<comments xmlns="http://schemas.openxmlformats.org/spreadsheetml/2006/main">
  <authors>
    <author>USUARIO</author>
  </authors>
  <commentList>
    <comment ref="F9" authorId="0" shapeId="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sharedStrings.xml><?xml version="1.0" encoding="utf-8"?>
<sst xmlns="http://schemas.openxmlformats.org/spreadsheetml/2006/main" count="1883" uniqueCount="724">
  <si>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</si>
  <si>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</si>
  <si>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</si>
  <si>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</si>
  <si>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</si>
  <si>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</si>
  <si>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</si>
  <si>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</si>
  <si>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</si>
  <si>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</si>
  <si>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</si>
  <si>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</si>
  <si>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</si>
  <si>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</si>
  <si>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</si>
  <si>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</si>
  <si>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</si>
  <si>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</si>
  <si>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</si>
  <si>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</si>
  <si>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</si>
  <si>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</si>
  <si>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</si>
  <si>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</si>
  <si>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</si>
  <si>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</si>
  <si>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</si>
  <si>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</si>
  <si>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</si>
  <si>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</si>
  <si>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</si>
  <si>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</si>
  <si>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</si>
  <si>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</si>
  <si>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</si>
  <si>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</si>
  <si>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</si>
  <si>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</si>
  <si>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</si>
  <si>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</si>
  <si>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</si>
  <si>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</si>
  <si>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</si>
  <si>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</si>
  <si>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</si>
  <si>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</si>
  <si>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</si>
  <si>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</si>
  <si>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</si>
  <si>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</si>
  <si>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</si>
  <si>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</si>
  <si>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</si>
  <si>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</si>
  <si>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</si>
  <si>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</si>
  <si>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</si>
  <si>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</si>
  <si>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</si>
  <si>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</si>
  <si>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</si>
  <si>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</si>
  <si>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</si>
  <si>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</si>
  <si>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</si>
  <si>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</si>
  <si>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</si>
  <si>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</si>
  <si>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</si>
  <si>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</si>
  <si>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</si>
  <si>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</si>
  <si>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</si>
  <si>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</si>
  <si>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</si>
  <si>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</si>
  <si>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</si>
  <si>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</si>
  <si>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</si>
  <si>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</si>
  <si>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</si>
  <si>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</si>
  <si>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</si>
  <si>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</si>
  <si>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</si>
  <si>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</si>
  <si>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</si>
  <si>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</si>
  <si>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</si>
  <si>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</si>
  <si>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</si>
  <si>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</si>
  <si>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</si>
  <si>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</si>
  <si>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</si>
  <si>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</si>
  <si>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</si>
  <si>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</si>
  <si>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</si>
  <si>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</si>
  <si>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</si>
  <si>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</si>
  <si>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</si>
  <si>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</si>
  <si>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</si>
  <si>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</si>
  <si>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</si>
  <si>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</si>
  <si>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</si>
  <si>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</si>
  <si>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</si>
  <si>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</si>
  <si>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</si>
  <si>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</si>
  <si>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</si>
  <si>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</si>
  <si>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</si>
  <si>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</si>
  <si>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</si>
  <si>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</si>
  <si>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</si>
  <si>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</si>
  <si>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</si>
  <si>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</si>
  <si>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</si>
  <si>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</si>
  <si>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</si>
  <si>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</si>
  <si>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</si>
  <si>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</si>
  <si>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</si>
  <si>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</si>
  <si>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</si>
  <si>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</si>
  <si>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</si>
  <si>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</si>
  <si>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</si>
  <si>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</si>
  <si>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</si>
  <si>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</si>
  <si>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</si>
  <si>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</si>
  <si>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</si>
  <si>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</si>
  <si>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</si>
  <si>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</si>
  <si>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</si>
  <si>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</si>
  <si>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</si>
  <si>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</si>
  <si>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</si>
  <si>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</si>
  <si>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</si>
  <si>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</si>
  <si>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</si>
  <si>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</si>
  <si>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</si>
  <si>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</si>
  <si>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</si>
  <si>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</si>
  <si>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</si>
  <si>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</si>
  <si>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</si>
  <si>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</si>
  <si>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</si>
  <si>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</si>
  <si>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</si>
  <si>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</si>
  <si>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</si>
  <si>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</si>
  <si>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</si>
  <si>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</si>
  <si>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</si>
  <si>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</si>
  <si>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</si>
  <si>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</si>
  <si>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</si>
  <si>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</si>
  <si>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</si>
  <si>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</si>
  <si>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</si>
  <si>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</si>
  <si>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</si>
  <si>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</si>
  <si>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</si>
  <si>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</si>
  <si>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</si>
  <si>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</si>
  <si>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</si>
  <si>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</si>
  <si>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</si>
  <si>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</si>
  <si>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</si>
  <si>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</si>
  <si>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</si>
  <si>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</si>
  <si>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</si>
  <si>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</si>
  <si>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</si>
  <si>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</si>
  <si>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</si>
  <si>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</si>
  <si>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</si>
  <si>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</si>
  <si>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</si>
  <si>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</si>
  <si>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</si>
  <si>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</si>
  <si>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</si>
  <si>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</si>
  <si>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</si>
  <si>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</si>
  <si>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</si>
  <si>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</si>
  <si>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</si>
  <si>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</si>
  <si>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</si>
  <si>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</si>
  <si>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</si>
  <si>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</si>
  <si>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</si>
  <si>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</si>
  <si>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Elaboración del  documento</t>
  </si>
  <si>
    <t>1.0</t>
  </si>
  <si>
    <t>VALIDACIÓN DEL DOCUMENTO</t>
  </si>
  <si>
    <t>11. Ciudades y comunidades sostenibles</t>
  </si>
  <si>
    <t>CIUDAD CONECTADA Y SOSTENIBLE</t>
  </si>
  <si>
    <t xml:space="preserve">CARTAGENA AMIGABLE CON EL AMBIENTE </t>
  </si>
  <si>
    <t>Porcentaje de árboles sembrados en el Distrito</t>
  </si>
  <si>
    <t>GESTIÓN Y CONSERVACIÓN DE LA VEGETACIÓN Y LA BIODIVERSIDAD</t>
  </si>
  <si>
    <t>Árboles plantados en la ciudad</t>
  </si>
  <si>
    <t>Plantar trescientos mil (300.000) árboles en el Distrito</t>
  </si>
  <si>
    <t>Número</t>
  </si>
  <si>
    <t>Servicio de establecimiento de especies vegetales</t>
  </si>
  <si>
    <t>98.601 árboles plantados en el cuatrienio 2020-2023</t>
  </si>
  <si>
    <t>Construir y dotar un (1) Centro de Atención y Valoración de Fauna Silvestre nuevo</t>
  </si>
  <si>
    <t>Centro de Atención y Valoración de fauna silvestre construido y dotado</t>
  </si>
  <si>
    <t>Un (1) Centro de Atención y Valoración de Fauna Silvestre en la Bocana</t>
  </si>
  <si>
    <t xml:space="preserve">Centro de Atención y Valoración de fauna silvestre construido y  dotado </t>
  </si>
  <si>
    <t>Porcentaje de árboles sembrados en el Distrito </t>
  </si>
  <si>
    <t>Áreas degradadas en proceso de restauración</t>
  </si>
  <si>
    <t>Restaurar ocho (8) hectáreas de áreas degradada</t>
  </si>
  <si>
    <t>Hectárea</t>
  </si>
  <si>
    <t>Servicio de restauración de ecosistemas</t>
  </si>
  <si>
    <t>7 hectáreas de áreas degradadas restauradas en el cuatrienio 2020-2023</t>
  </si>
  <si>
    <t>CARTAGENA AMIGABLE CON EL AMBIENTE</t>
  </si>
  <si>
    <t>Porcentaje de cobertura para la vigilancia y control de la calidad del aire en el perímetro urbano del Distrito </t>
  </si>
  <si>
    <t>ALERTAS TEMPRANAS (AIRE, AGUA Y RUIDO)</t>
  </si>
  <si>
    <t>Centro Inteligente para el Monitoreo Ambiental de Cartagena</t>
  </si>
  <si>
    <t>Crear y poner en funcionamiento un (1) Centro Inteligente para el Monitoreo Ambiental de Cartagena</t>
  </si>
  <si>
    <t>Servicio de información para la gestión del conocimiento  ambiental implementado</t>
  </si>
  <si>
    <t>Estaciones para el monitoreo de la calidad del aire implementada</t>
  </si>
  <si>
    <t>Implementar dos (2) estaciones de monitoreo de la calidad del aire</t>
  </si>
  <si>
    <t>Estaciones para el monitoreo de la calidad del aire implementadas</t>
  </si>
  <si>
    <t>CARTAGENA ADAPTADA AL CLIMA Y RESILIENTE A LOS DESASTRES</t>
  </si>
  <si>
    <t>Determinantes ambientales identificadas</t>
  </si>
  <si>
    <t>ORDENAMIENTO  Y SOSTENIBILIDAD  AMBIENTAL</t>
  </si>
  <si>
    <t>Documentos de lineamientos técnicos para la conservación de la biodiversidad y sus servicios ecosistémicos elaborados</t>
  </si>
  <si>
    <t>Elaborar seis (6) documentos de lineamientos técnicos para determinantes ambientales</t>
  </si>
  <si>
    <t xml:space="preserve">Porcentaje de participación de la ciudadanía en actividades de educación, investigación y cultura ambiental </t>
  </si>
  <si>
    <t xml:space="preserve">INVESTIGACION, EDUCACION Y CULTURA AMBIENTAL </t>
  </si>
  <si>
    <t xml:space="preserve">Estrategias de Educación Ambiental implementadas </t>
  </si>
  <si>
    <t>Documentos de investigación ambiental elaborados</t>
  </si>
  <si>
    <t>Elaborar cuatro (4) documentos de investigación para la gestión de la información y el conocimiento ambiental</t>
  </si>
  <si>
    <t>Documentos de investigación para la gestión de la información y el conocimiento ambiental</t>
  </si>
  <si>
    <t>Política Pública de Educación Ambiental formulada</t>
  </si>
  <si>
    <t>Formular una (1) Política Pública de Educación Ambiental</t>
  </si>
  <si>
    <t>Documentos de política para la gestión de  la información y el conocimiento  ambiental</t>
  </si>
  <si>
    <t>DESARROLLO ECONÓMICO EQUITATIVO</t>
  </si>
  <si>
    <t>Porcentaje de negocios verdes asesorados y consolidados </t>
  </si>
  <si>
    <t xml:space="preserve">Negocios verdes consolidados </t>
  </si>
  <si>
    <t>Consolidar sesenta (60) nuevos negocios verdes</t>
  </si>
  <si>
    <t>Servicio de asistencia técnica para la consolidación de negocios verdes</t>
  </si>
  <si>
    <t>41 negocios verdes consolidados en el cuatrienio 2020-2023</t>
  </si>
  <si>
    <t>Porcentaje de área de manglar en los cuerpos de agua del Distrito restauradas</t>
  </si>
  <si>
    <t xml:space="preserve">GESTIÓN Y CONSERVACIÓN DEL AGUA </t>
  </si>
  <si>
    <t>Número de hectáreas de manglar en proceso de restauración</t>
  </si>
  <si>
    <t>Restaurar 40 hectáreas de manglar en los cuerpos de agua del perímetro urbano del Distrito de Cartagena</t>
  </si>
  <si>
    <t>Hectáreas de manglar conservados</t>
  </si>
  <si>
    <t>Restaurar el 100% de las áreas de manglar en los cuerpos del Distrito</t>
  </si>
  <si>
    <t>RECUPERACIÓN Y ESTABILIZACIÓN DEL SISTEMA HÍDRICO Y LITORAL DE CARTAGENA</t>
  </si>
  <si>
    <t>Metros cúbicos extraídos mediante relimpia en cuerpos de agua internos en el perímetro urbano de Cartagena</t>
  </si>
  <si>
    <t>Metros Cúbicos</t>
  </si>
  <si>
    <t>Extraer ciento cuarenta mil (140.000) metros cúbicos de sedimentos en la Bocana y laguna de Chambacú </t>
  </si>
  <si>
    <t>Informe de Cumplimiento del Proyecto</t>
  </si>
  <si>
    <t>70.777 metros cúbicos de sedimentos en la Bocana dragados en el cuatrienio 2020-2023</t>
  </si>
  <si>
    <t>Documento de acotamiento y priorización de ronda hídrica elaborado </t>
  </si>
  <si>
    <t>Elaborar un (1) documento de acotamiento y priorización de ronda hídrica</t>
  </si>
  <si>
    <t>Acotar el 100% de las rondas hídricas en el perímetro urbano del Distrito de Cartagena</t>
  </si>
  <si>
    <t>Rondas hídricas priorizadas a través del documento de acotamiento recuperadas</t>
  </si>
  <si>
    <t>Recuperar una (1) ronda hídrica priorizada a través del documento de acotamiento</t>
  </si>
  <si>
    <t>Porcentaje de áreas de rondas hídricas protegidas </t>
  </si>
  <si>
    <t>Número de afluentes principales que derivan en la Ciénaga de la Virgen recuperadas </t>
  </si>
  <si>
    <t>Recuperar diez (10) afluentes principales que derivan en la Ciénaga de la Virgen</t>
  </si>
  <si>
    <t>N.D.</t>
  </si>
  <si>
    <t>Campañas de educación ambiental y participación implementadas a los ciudadanos </t>
  </si>
  <si>
    <t>Desarrollar dos (2) proyectos de mejoramiento del Sistema Estabilizador de Mareas </t>
  </si>
  <si>
    <t>2 proyectos desarrollados en el cuatrienio 2020-2023</t>
  </si>
  <si>
    <t>Proyectos para el mejoramiento de la calidad del recurso hídrico formulados en Sistema Estabilizador de Mareas desarrollados </t>
  </si>
  <si>
    <t>Desarrollar veinte (20) campañas de educación ambiental sobre conservación y protección del espacio verde para habitantes de zonas aledañas a la Ciénaga de la Virgen</t>
  </si>
  <si>
    <t>16. Paz, Justicia e Instituciones Sólidas</t>
  </si>
  <si>
    <t>INNOVACION PÚBLICA Y PARTICIPACIÓN CIUDADANA</t>
  </si>
  <si>
    <t>Modelo Integrado de Planeación y Gestión (MIPG) y
Gobierno en línea</t>
  </si>
  <si>
    <t>Herramientas Tecnológicas para el uso, apropiación y fortalecimiento institucional implementadas implementadas Establecimiento Público Ambiental</t>
  </si>
  <si>
    <t>MODELO INTEGRADO DE PLANEACIÓN Y GESTIÓN - MIPG</t>
  </si>
  <si>
    <t>Implementar tres (3) herramientas tecnológicas para el uso, apropiación y fortalecimiento institucional</t>
  </si>
  <si>
    <t>Servicios tecnológicos para el sistema de información ambiental </t>
  </si>
  <si>
    <t>Documentos de diagnóstico e implementación del Modelo Integrado de Planeación y Gestión – MIPG implementado</t>
  </si>
  <si>
    <t>Implementar cuatro (4) documentos de diagnóstico e implementación del Modelo Integrado de Planeación y Gestión – MIPG</t>
  </si>
  <si>
    <t>Documentos de estudios técnicos para la planificación sectorial y la gestión ambiental</t>
  </si>
  <si>
    <t>1 documento implementado</t>
  </si>
  <si>
    <t>Vincular al 25% de la población en actividades de educación, investigación y cultura ambiental en el Distrito</t>
  </si>
  <si>
    <t>Incrementar en 100% los árboles sembrados en el Distrito </t>
  </si>
  <si>
    <t>Incrementar en un 50% la cobertura para la vigilancia y control de la calidad del aire en el perímetro urbano del Distrito </t>
  </si>
  <si>
    <t>Incrementar en 25% las determinantes ambientales identificadas del perímetro urbano del Distrito </t>
  </si>
  <si>
    <t>Acotar el 100% de las rondas hídricas en el perímetro urbano del Distrito de Cartagena </t>
  </si>
  <si>
    <t>Proteger el 100% de las áreas de rondas hídricas </t>
  </si>
  <si>
    <t>Incrementar en un 40% el porcentaje de negocios verdes asesorados y consolidados </t>
  </si>
  <si>
    <t>Incrementar a 88,9 puntos el Índice de Desempeño Institucional - IDI de la Alcaldía Distrital (Adrninistración Central y Descentralizada)</t>
  </si>
  <si>
    <t>Investigación y Educación Ambiental</t>
  </si>
  <si>
    <t>Evalaución, Control y Seguimiento Ambiental</t>
  </si>
  <si>
    <t>N/A</t>
  </si>
  <si>
    <t xml:space="preserve">Participacion ciudadana </t>
  </si>
  <si>
    <t xml:space="preserve">GESTION DEL CONOCIMIENTO Y LA INNOVACION </t>
  </si>
  <si>
    <t xml:space="preserve">TALENTO HUMANO </t>
  </si>
  <si>
    <t>Gestión Estratégica del Talento Humano</t>
  </si>
  <si>
    <t>Integridad</t>
  </si>
  <si>
    <t xml:space="preserve">PLANEACIÓN </t>
  </si>
  <si>
    <t>Planeación Institucional</t>
  </si>
  <si>
    <t>Compra y Contratación Pública</t>
  </si>
  <si>
    <t xml:space="preserve">GESTIÓN CON VALORES PARA RESULTADOS </t>
  </si>
  <si>
    <t xml:space="preserve">Fortalecimiento Organizacional y Simplificación de Procesos </t>
  </si>
  <si>
    <t>Gobierno Digital</t>
  </si>
  <si>
    <t xml:space="preserve"> Seguridad Digital</t>
  </si>
  <si>
    <t>Defensa Jurídica</t>
  </si>
  <si>
    <t>Participación Ciudadana en la Gestión Pública</t>
  </si>
  <si>
    <t>Servicio al ciudadano</t>
  </si>
  <si>
    <t xml:space="preserve">Racionalización de Tramites </t>
  </si>
  <si>
    <t>EVALUACIÓN PARA RESULTADOS</t>
  </si>
  <si>
    <t>Seguimiento y Evaluación del Desempeño Institucional</t>
  </si>
  <si>
    <t xml:space="preserve">INFORMACIÓN Y COMUNICACIÓN </t>
  </si>
  <si>
    <t>Transparencia, Acceso a la Información y lucha contra la Corrupción</t>
  </si>
  <si>
    <t xml:space="preserve"> Gestión Documental</t>
  </si>
  <si>
    <t xml:space="preserve">GESTIÓN DEL CONOCIMIENTO Y LA INNOVACIÓN </t>
  </si>
  <si>
    <t xml:space="preserve"> Gestión del Conocimiento</t>
  </si>
  <si>
    <t xml:space="preserve">CONTROL INTERNO </t>
  </si>
  <si>
    <t>Control Interno</t>
  </si>
  <si>
    <t>Gestión del Conocimiento</t>
  </si>
  <si>
    <t>Gestión del Talento Humano</t>
  </si>
  <si>
    <t>Gestión de Planeación</t>
  </si>
  <si>
    <t>Gestión Contractual, Gestión de Planeación</t>
  </si>
  <si>
    <t>Evaluación, Control y Seguimiento Ambiental</t>
  </si>
  <si>
    <t>Tecnologías de la Información y las Comunicaciones</t>
  </si>
  <si>
    <t>Gestión Jurídica</t>
  </si>
  <si>
    <t>Gestión Administrativa y Financiera</t>
  </si>
  <si>
    <t>Servicios al Ciudadano</t>
  </si>
  <si>
    <t>Gestión Documental</t>
  </si>
  <si>
    <t>Seguimiento y Evaluación Interna</t>
  </si>
  <si>
    <t>Gestión de Planeación, 
Seguimiento y Evaluación Interna</t>
  </si>
  <si>
    <t>Diversificación Económica</t>
  </si>
  <si>
    <t>Preservar los recursos naturales, reducir la con laminación y la deforestación, la pérdida de hábitat natural para las especies silvestres y otras actividades antrópicas que amenazan la integridad de los ecosistemas y la biodiversidad.</t>
  </si>
  <si>
    <t>Identificar y alertar mediante el monitoreo permanente a los indicadores
ambientales, y la generación de informes consolidados, situaciones adversas o generadoras
de riesgos para la salud y el deterioro de la calidad de vida, así como también aquellos riesgos
que afecten los ecosistemas y el ambiente.</t>
  </si>
  <si>
    <t>Promover un desarrollo ambiental y territorial
equiIibrado. sostenible y armonioso que garantice la protección y conservación del ambiente y propenda por la adaptación al cambio climático para la mejora de la calidad de vida en el perímetro urbano del Distrito de Cartagena.</t>
  </si>
  <si>
    <t>Generar conciencia en la ciudadanía  sobre el respeto, cuidado y protección del ambiente, a través, del conocimiento de la normativa, la apropiación de buenas prácticas hacia la apreciación y valoración de las especies de flora y fauna nativas propiasdel territorio, que garanticen un ambiente de sana convivencia con las distintas especies que cohabitan en el Distrito de Cartagena.</t>
  </si>
  <si>
    <t>11. Ciudades y comunidades sostenibles
13. Acción por el Clima</t>
  </si>
  <si>
    <t>Promover la transición hacia una economía circular, mediante medidas que fomenten el uso eficiente de recursos, la conservación de ecosistemas y una gestión sostenible de residuos, para impulsar el desarrollo sostenible y mejorar la calidad de vida.</t>
  </si>
  <si>
    <t>Propender por la conservación y prevención de los ecosistemas marinos y costcr&lt;ls. sus servicios ecosistémicos y la gestión efectiva del cambio climático</t>
  </si>
  <si>
    <t>Recuperar el sistema de canales y lagunas de Cartagena, con acciones de recuper:ici(,n de bordes de costa y la formulación de documentos de planificación para la estabili1ación del sistema hídrico y litoral de la ciudad.</t>
  </si>
  <si>
    <t>Implementar un programa integral de restauración de las rondas de los arroyos y caños afectados por la contaminación. Además, se promoverá el fortalecimiento de los centros de atención de fauna silvestre para contribuir a la protección y conservación de la biodiversidad de la ciénaga de la Virgen.</t>
  </si>
  <si>
    <t>PLAN DE RESTAURACIÓN INTEGRAL DE LA CIÉNAGA DE LA VIRGEN</t>
  </si>
  <si>
    <t>ECONOMÍA CIRCULAR Y NEGOCIOS VERDES</t>
  </si>
  <si>
    <t>BIEN</t>
  </si>
  <si>
    <t>SERVICIO</t>
  </si>
  <si>
    <t>BIEN Y SERVICIO</t>
  </si>
  <si>
    <t>Implementar cinco (5) estratgias de eduucación ambiental (PRAES, IDAU, PROCEDA, SOCIOEDUCACIÓN, ICEA)</t>
  </si>
  <si>
    <t>Plantar trescientos mil (30.000) árboles en el Distrito</t>
  </si>
  <si>
    <t>Construir y dotar un (0,25) Centro de Atención y Valoración de Fauna Silvestre nuevo</t>
  </si>
  <si>
    <t>PROTECCIÓN DE LA VEGETACIÓN, BIODIVERSIDAD Y SERVICIOS ECOSISTÉMICOS EN EL DISTRITO DE CARTAGENA</t>
  </si>
  <si>
    <t>RECUPERACIÓN DE ÁREAS AMBIENTALMENTE DEGRADADAS EN EL DISTRITO DE CARTAGENA DE INDIAS</t>
  </si>
  <si>
    <t>FORTALECIMIENTO TÉCNICO Y OPERATIVO DEL SISTEMA DE VIGILANCIA DE LA CALIDAD DEL AIRE (SVCA) DEL DISTRITO DE  CARTAGENA DE INDIAS</t>
  </si>
  <si>
    <t xml:space="preserve"> GENERACIÓN DEL CENTRO INTELIGENTE DE MONITOREO AMBIENTAL DEL DISTRITO DE CARTAGENA DE INDIAS</t>
  </si>
  <si>
    <t>FORTALECIMIENTO DE CAPACIDADES LOCALES DE LA INVESTIGACIÓN, EDUCACIÓN Y CULTURA AMBIENTAL PARA LA PROTECCIÓN AMBIENTAL EN EL ÁREA URBANA DE   CARTAGENA DE INDIAS</t>
  </si>
  <si>
    <t>FORTALECIMIENTO DE LA GESTIÓN INSTITUCIONAL Y ORGANIZACIONAL DEL ESTABLECIMIENTO PÚBLICO AMBIENTAL DE CARTAGENA</t>
  </si>
  <si>
    <t>RESTAURACIÓN INTEGRAL DEL RECURSO HÍDRICO Y DE LOS ECOSISTEMAS DE LA CIÉNAGA DE LA VIRGEN DEL DISTRITO DE CARTAGENA DE INDIAS</t>
  </si>
  <si>
    <t xml:space="preserve">	CONSERVACIÓN DEL RECURSO HÍDRICO DEL ÁREA URBANA DE CARTAGENA DE INDIAS</t>
  </si>
  <si>
    <t>RECUPERACIÓN DE LAS CONDICIONES HIDRÁULICAS E HIDROLÓGICAS EN LOS CUERPOS DE AGUA DEL DISTRITO DE CARTAGENA</t>
  </si>
  <si>
    <t>CONSERVACIÓN INTEGRAL DE LA BIODIVERSIDAD Y SERVICIOS ECOSISTÉMICOS DEL MANGLAR DEL ÁREA URBANA DE  CARTAGENA DE INDIAS</t>
  </si>
  <si>
    <t>GENERACIÓN DE NEGOCIOS VERDES Y BUENAS PRÁCTICAS AMBIENTALES EN EL DISTRITO DE CARTAGENA DE INDIAS</t>
  </si>
  <si>
    <t>ORDENAMIENTO PARA EL DESARROLLO AMBIENTAL EN EL DISTRITO DE   CARTAGENA DE INDIAS</t>
  </si>
  <si>
    <t>Realizar un adecuado ordenamiento territorial ambiental que reduzca los patrones insostenibles de ocupación del territorio, el deterioro del patrimonio natural, la biodiversidad y los servicios ecosistémicos.</t>
  </si>
  <si>
    <t>Recuperar ambientalmente los ecosistemas y el recurso hídrico de la ciénaga de la virgen y su área de influencia</t>
  </si>
  <si>
    <t>Mejorar la consolidación, visualización y análisis de la información recolectada durante el monitoreo y vigilancia de los activos ambientales en el distrito de Cartagena a través de la implementación del Centro Inteligente de Monitoreo Ambiental</t>
  </si>
  <si>
    <t>Fortalecer técnica y operativamente el sistema del Sistema de Vigilancia de la Calidad del Aire (SVCA) del distrito de Cartagena</t>
  </si>
  <si>
    <t>Aumentar el índice de árboles por habitantes en el Distrito de Cartagena y construir un centro de atención integral y especializada para la atención de la fauna silvestre del Distrito de Cartagena</t>
  </si>
  <si>
    <t>Reducir las áreas degradadas por acciones antrópicas en el perímetro urbano de Cartagena de Indias</t>
  </si>
  <si>
    <t>Fortalecer las capacidades locales para aumentar la participación de la ciudadanía en actividades de educación, investigación, cultura ambiental y apropiación social de conocimiento para protección y cuidado del ambiente en zonas urbanas distrito</t>
  </si>
  <si>
    <t>Diseñar e implementar Estrategias de educación ambiental que promuevan la cultura ciudadana, acción social y participación ciudadana para del cuidado del ambiente</t>
  </si>
  <si>
    <t>Fortalecer las capacidades para la Investigación e Innovación y apropiación social del conocimiento en temas ambientales</t>
  </si>
  <si>
    <t>Formular una Política Pública de Educación Ambiental que articulen la intervención territorial para promover la protección y cuidado del ambiente</t>
  </si>
  <si>
    <t>4 Documentos de lineamientos técnicos para la medición del impacto en la implementación de estrategias de educación ambiental</t>
  </si>
  <si>
    <t xml:space="preserve">4 Documentos de investigación realizados </t>
  </si>
  <si>
    <t>1 Documento de Política elaborado (Política Púbica Distrital de Educación Ambiental)</t>
  </si>
  <si>
    <t>Acompañar a las instituciones educativas en los procesos de formulación e implementación de PRAES</t>
  </si>
  <si>
    <t>Realizar asistencia técnica para la formulación e implemetación de los PROCEDAS</t>
  </si>
  <si>
    <t>Realizar asistencia técnica para la formulación e implementación de los procesos de  SOCIOEDUCACIÓN</t>
  </si>
  <si>
    <t>Realizar acompañamiento técnico a las Instituciones de educación superior  en la formulación e implemetación de sus IDAU</t>
  </si>
  <si>
    <t>Realizar asistencia técnica para la formulación e implemetación de los ICEA</t>
  </si>
  <si>
    <t>Realizar eventos y actividades de divulgación de las estrategias de educación ambiental en el Distrito</t>
  </si>
  <si>
    <t xml:space="preserve">Vincular a las comunidades para participar de manera activa en los procesos de investigación y monitoreo comunitario para la restauración en los ecosistemas </t>
  </si>
  <si>
    <t>Elaborar los documentos de investigación  y/o estudios sobre temas ambientales</t>
  </si>
  <si>
    <t>Realizar eventos acádemicos para la apropiación del conocimiento sobre los temas investigados</t>
  </si>
  <si>
    <t>Realizar alianzas con las universidades para adelantar trabajos de investigación en conjunto con los grupos y semilleros de investigación</t>
  </si>
  <si>
    <t>Formular la politica pública de Educación Ambiental</t>
  </si>
  <si>
    <t>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t>
  </si>
  <si>
    <t>Incrementar el número de negocios verdes asesorados y consolidados en el Distrito de Cartagena</t>
  </si>
  <si>
    <t>60 nuevos negocios verdes asesorados y consolidados</t>
  </si>
  <si>
    <t>Realizar actividades de apoyo técnico y asesoría especializada, para emprendedores y empresarios interesados en desarrollar negocios verdes sostenibles.</t>
  </si>
  <si>
    <t>Realizar programas de capacitación para emprendedores y empresarios interesados en desarrollar negocios verdes sostenibles.</t>
  </si>
  <si>
    <t>Realizar ferias ambientales para la promoción de negocios verdes asesorados en el Establecimiento Público de Cartagena</t>
  </si>
  <si>
    <t>Realizar acciones para la promoción de negocios verdes, economía circular, producción y consumo sostenible.</t>
  </si>
  <si>
    <t>Realizar la caracterización general y diagnóstico de las zonas a intervenir.</t>
  </si>
  <si>
    <t xml:space="preserve">Realizar actividades de limpieza de raíces y mantenimiento de especies de manglar. </t>
  </si>
  <si>
    <t>Generar informes de calidad del Manglar</t>
  </si>
  <si>
    <t>Divulgar y socializar el objetivo y resultados del proyecto.</t>
  </si>
  <si>
    <t>Índice de Desempeño lnstitucional - IDI  de la Alcaldía 
(Administración Central y Descentralizada)</t>
  </si>
  <si>
    <t>Aumentar la eficiencia, transparencia, y capacidad de respuesta del establecimiento público ambiental en el cumplimiento de sus funciones y en la prestación del servicio a la población del perímetro urbano del distrito de cartagena de indias.</t>
  </si>
  <si>
    <t>Adquirir hardware, software, suministros y otros equipos tecnológicos requeridos para el buen funcionamiento de los sistemas de Información de la entidad</t>
  </si>
  <si>
    <t>Implementar herramientas tecnológicas para el uso, apropiación y fortalecimiento institucional en el Establecimiento Público Ambiental de Cartagena</t>
  </si>
  <si>
    <t>Implementar el Modelo Integrado de Planeación y Gestión - MIPG - en el Establecimiento Público Ambiental de Cartagena</t>
  </si>
  <si>
    <t>Actualización de la Plataforma Estratégica de EPA Cartagena y análisis de cargas laboral</t>
  </si>
  <si>
    <t>Implementar el Plan Integral de Gestión Ambiental - PIGA - en el Establecimiento Publico Ambiental de Cartagena</t>
  </si>
  <si>
    <t>Implementar herramientas Tecnológicas para el uso, apropiación y fortalecimiento institucional implementadas en el Establecimiento Público Ambiental</t>
  </si>
  <si>
    <t>Implementar el Modelo Integrado de Planeación y Gestión en el Establecimiento Público Ambiental de Cartagena</t>
  </si>
  <si>
    <t>Realizar un adecuado ordenamiento territorial ambiental que reduzca los patrones insostenibles de ocupación del territorio, el deterioro del patrimonio natural, la biodiversidad y los servicios ecosistémicos</t>
  </si>
  <si>
    <t>6 Documentos de lineamientos técnicos para la evaluación de los recursos naturales elaborados</t>
  </si>
  <si>
    <t>Identificación de las áreas de estudio a investigar</t>
  </si>
  <si>
    <t>Realización de  los estudios y construcción de las fichas de las determinantes ambientales</t>
  </si>
  <si>
    <t>Seguimiento y adopción de las determinantes ambientales</t>
  </si>
  <si>
    <t>1 Sistema de información implementado</t>
  </si>
  <si>
    <t>Identificar fuentes de información ambiental generadas al interior de la Entidad</t>
  </si>
  <si>
    <t>Definir los criterios para la consolidación de la información ambiental y socializarlos en la Entidad</t>
  </si>
  <si>
    <t>Implementar acciones para la operación del Centro Inteligente de Monitoreo Ambiental del Distrito de Cartagena de Indias</t>
  </si>
  <si>
    <t>Adquirir equipos tecnológicos y software para la puesta en marcha del Centro Inteligente de Monitoreo Ambiental</t>
  </si>
  <si>
    <t xml:space="preserve">2 Estaciones para el monitoreo de la calidad del aire implementadas </t>
  </si>
  <si>
    <t>Elaborar el estudio de rediseño del Sistema de Vigilancia de la Calidad del Aire (SVCA)</t>
  </si>
  <si>
    <t xml:space="preserve">Realizar el mantenimiento correctivo de las estaciones y la construcción de nuevas estructuras metálicas </t>
  </si>
  <si>
    <t>Participar en la Mesa Técnica Distrital de Calidad de Aire y Ruido Urbano</t>
  </si>
  <si>
    <t>Implementar acciones para la Operación del SVCA</t>
  </si>
  <si>
    <t>Aumentar el índice de árboles sembrados por habitante del Distrito de Cartagena, a través de la ampliación del sistema de arbolado urbano existente</t>
  </si>
  <si>
    <t>Construir y dotar un nuevo centro de atención y valoración de fauna silvestre con el fin de ampliar la cobertura y
condiciones de atención existentes</t>
  </si>
  <si>
    <t>300.000 árboles sembrados en el Distrito de Cartagena</t>
  </si>
  <si>
    <t>Determinar sitios de siembra de árboles</t>
  </si>
  <si>
    <t>1 Centro de Atención y Valoración de Fauna Silvestre construído y dotado</t>
  </si>
  <si>
    <t>Implementar programas de Educación y sensibilización ambiental para la apropiación de la importancia y la correspondabilidad en las actividades de siembra</t>
  </si>
  <si>
    <t>Implementar acciones para el mantenimiento del Sistema de Arbolado</t>
  </si>
  <si>
    <t>Determinar ubicación del centro de atención y valoración de fauna silvestre</t>
  </si>
  <si>
    <t>Dotar el centro de atención y valoración de fauna silvestre</t>
  </si>
  <si>
    <t>Realizar acciones para la operación del Centro de Atención y Valoración de fauna Silvestre</t>
  </si>
  <si>
    <t>Recuperar los Ecosistemas Acuáticos y Terrestres en la Ciénaga de la Virgen y su Área de Influencia</t>
  </si>
  <si>
    <t>Obras para reducir el riesgo de avenidas torrenciales</t>
  </si>
  <si>
    <t>Realizar la revisión y diagnóstico para la limpieza de los descoles de los afluentes principales que derivan en la Ciénaga de la Virgen</t>
  </si>
  <si>
    <t>Ejecutar actividades de limpieza de raíces y mantenimiento de la Ciénaga de la Virgen y su área de Influencia</t>
  </si>
  <si>
    <t>Realizar actividades de control y seguimiento de los tensores ambientales de la Ciénaga de la Virgen</t>
  </si>
  <si>
    <t>Realizar análisis Fisico químico de la calidad del Recurso Hídrico y de los vertimientos realizados a la Ciénaga de la Virgen</t>
  </si>
  <si>
    <t>Divulgar y socializar el objetivo y sus resultados.</t>
  </si>
  <si>
    <t>Establecer acciones de conservación de ecosistemas naturales, flora y fauna silvestre, en los cuerpos de agua del Distrito de Cartagena</t>
  </si>
  <si>
    <t>Diseñar, implementar y poner en marcha el Laboratorio Ambiental Bocana</t>
  </si>
  <si>
    <t>Realizar acciones encaminadas al mantenimiento y restauración de Elementos del Sistema BEM</t>
  </si>
  <si>
    <t>Reducir la contaminación de los cuerpos de agua mediante estrategias de control de vertimientos, implementación de prácticas ambientales sostenibles y la adecuada gestión de residuos sólidos y de construcción.</t>
  </si>
  <si>
    <t>Documentos de lineamientos técnicos para el ordenamiento ambiental territorial</t>
  </si>
  <si>
    <t>Revisión de lineamientos técnicos para el ordenamiento ambiental territorial e identificar las comunidades o grupos de beneficiarios en las zonas aledañas a la Ciénaga de la Virgen</t>
  </si>
  <si>
    <t>Identificar las estrategias de Educación Ambiental a implementar y establecer cronograma de implementación de campañas</t>
  </si>
  <si>
    <t xml:space="preserve">Realizar acciones tendientes a la ejecución de campañas </t>
  </si>
  <si>
    <t>8 héctaras de áreas degradadas con servicio de recuperación y restauración de ecosistemas</t>
  </si>
  <si>
    <t>Realizar el diagnóstico biofísico de los puntos críticos de las áreas a intervenir en el perímetro urbano de Cartagena</t>
  </si>
  <si>
    <t>Realizar Jornadas de recuperación y restauración con diferentes técnicas de bioingeniería de las áreas que se encuentren degradadas ambientalmente</t>
  </si>
  <si>
    <t>Aumentar la efectividad en la implementación de acciones encaminadas a la mejora en la gestión integral del recurso hídrico y las rondas hídricas en el área de jurisdicción de EPA Cartagena.</t>
  </si>
  <si>
    <t>1 Documento de política para la conservación de la biodiversidad y sus servicios ecosistémicos</t>
  </si>
  <si>
    <t>4 Documentos de lineamientos técnicos con acuerdos de uso, ocupación y tenencia en áreas protegidas no vinculadas al Sistema Nacional de Áreas Protegidas</t>
  </si>
  <si>
    <t>Definir y ejecutar acciones para la restauración y conservación de la biodiversidad y servicios ecosistémicos del recurso hídrico</t>
  </si>
  <si>
    <t>Analizar muestras de calidad de agua y de los vertimientos ilegales en los cuerpos de agua del Distrito de Cartagena (área urbana)</t>
  </si>
  <si>
    <t>Elaborar un documento de políticas para el acotamiento de cuerpos de agua en el perímetro urbano de la ciudad de Cartagena, para la conservación de su biodiversidad y servicios ecosistémicos.</t>
  </si>
  <si>
    <t>Realizar acciones encaminadas al acotamiento de la ronda hídrica priorizada (Matute)</t>
  </si>
  <si>
    <t>Divulgar y socializar los resultados del acotamiento de la Ronda Hídrica.</t>
  </si>
  <si>
    <t>Realizar actividades de relimpia unidades Dársena, Canal de Aducción, zona de mar y pantalla direccional del BEM</t>
  </si>
  <si>
    <t>Establecer campañas de control y vigilancia en la zona donde existen los mayores tensores ambientales.</t>
  </si>
  <si>
    <t>Realizar campañas de socialización y concientización</t>
  </si>
  <si>
    <t>Seguimiento al Plan de Acción</t>
  </si>
  <si>
    <t>Fortalecer la gestión de la Administración Distrital, mediante la atticulación y eficiencia de los procesos de la entidad para el cumplimiento efectivo de los objetivos institucionales.</t>
  </si>
  <si>
    <t>Recuperar el sistema de canales y lagunas de Cartagena, con acciones de recuper:ici(,n de bordes de costa y la formulación de documentos de planificación para la estabili1ación del sistema hídrico y litoral de la ciudad</t>
  </si>
  <si>
    <t>3.2.3</t>
  </si>
  <si>
    <t>4.3.4.</t>
  </si>
  <si>
    <t>4.3.2.</t>
  </si>
  <si>
    <t>4.3.3.</t>
  </si>
  <si>
    <t>4.4.1.</t>
  </si>
  <si>
    <t>4.7.1.</t>
  </si>
  <si>
    <t>4.7.3.</t>
  </si>
  <si>
    <t>4.7.4.</t>
  </si>
  <si>
    <t>5.2.1.</t>
  </si>
  <si>
    <t>Realizar el seguimiento y control a las metas establecidas en el plan de acción que se encuentren alineadas con el proceso, basado en el ciclo PHVA y establecer ajustes o acciones de mejora de manera oportuna que garanticen su cumplimiento.</t>
  </si>
  <si>
    <t>Trimestral</t>
  </si>
  <si>
    <t>Eficacia</t>
  </si>
  <si>
    <t>Plan Anual de Adquisiciones</t>
  </si>
  <si>
    <t>Plan Anticorrupción y Atención al Ciudadano</t>
  </si>
  <si>
    <t xml:space="preserve">Plan Estrategico de Talento Humano </t>
  </si>
  <si>
    <t>Plan Institucional de Archivo - PINAR</t>
  </si>
  <si>
    <t xml:space="preserve">Plan se Privacidad y Seguridad de la Información </t>
  </si>
  <si>
    <t xml:space="preserve">Plan Estrategico de Tecnologias de la Información </t>
  </si>
  <si>
    <t xml:space="preserve">Realizar una correcta gestión ambiental y del recurso hídrico para controlar la degradación y perdida de la biodiversidad y servicios ecosistémicos del manglar en el área urbana de cartagena. </t>
  </si>
  <si>
    <t>Cuarenta (40) hectáreas de manglar recuperadas</t>
  </si>
  <si>
    <t>Realizar la restauración ecológica de 40 Hectáreas de ecosistemas de manglar</t>
  </si>
  <si>
    <t xml:space="preserve">Servicios tecnológicos para el sistema de información ambiental </t>
  </si>
  <si>
    <t>Informe de Gestión Trimestral y de cierre anual de gestiones para el apoyo técnico, asesorías, capacitación, formación y promoción a emprendedores y empresas</t>
  </si>
  <si>
    <t>Documento diagnóstico y caracterización de áreas de manglar a intervenir</t>
  </si>
  <si>
    <t>Evidencias de la formación, implementación y uso de las herramientas</t>
  </si>
  <si>
    <t xml:space="preserve">Informe de gestión trimestral y anual de avance en la implementación de los requisitos de la política </t>
  </si>
  <si>
    <t>Plan de Trabajo Implementación del PIGA
Informe de trimestral y anual de avance en la ejecución de acciones para la implementación del PIGA</t>
  </si>
  <si>
    <t>Informe trimestral y anual de avance en la ejecución de la actividad</t>
  </si>
  <si>
    <t>Diagnóstico del Sistema Bocana estabilizadora de Mareas BEM, Pescante de Laguna de Chambacú y su Centro de Información</t>
  </si>
  <si>
    <t>Evidencias de la contratación del servicio 
Informes de Diagnóstico realizado</t>
  </si>
  <si>
    <t>Evidencias de las contrataciones</t>
  </si>
  <si>
    <t>Informe de mantenimiento del sistema BEM</t>
  </si>
  <si>
    <t>Evidencias de la contratación del servicio
Informes de resultado de la Relimpia</t>
  </si>
  <si>
    <t>Informes trimestral y anual de Publicaciones y otras acciones de divulgación</t>
  </si>
  <si>
    <t>Informe de revisión y diagnóstico y/o estudios previos para la contratación de la actividad</t>
  </si>
  <si>
    <t>Documento de Informe Trimestral y anual de Avance en la implementación de acciones para el diseño y puesta en marcha del Laborarorio
Evidencias de las contrataciones, convenios y otros.</t>
  </si>
  <si>
    <t>Evidencias de la contratación del servicio 
Informes de calidad del agua según muestras</t>
  </si>
  <si>
    <t>Adquisición y mantenimiento de equipos y suministros para la operatividad de BEM</t>
  </si>
  <si>
    <t>TODAS</t>
  </si>
  <si>
    <t>Obras para la prevención y control de inundaciones – Elementos de BEM</t>
  </si>
  <si>
    <t>Rafael Escudero Aguirre</t>
  </si>
  <si>
    <t>Javier Pineda López</t>
  </si>
  <si>
    <t>Recursos insuficientes para    realizar la contratación de actividades y personal necesarias para llevar a cabo la ejecución del proyecto
Obstáculos o demoras en el proceso de contratación que limiten o alteren las condiciones previstas
Ocurrencia de fenómenos socionaturales en el área que impidan la realización del proyecto</t>
  </si>
  <si>
    <t>Memorando de Solicitud de Presupuesto - Actas de Reunión - Oficio de Ajustes al presupuesto (Si Aplica)
Plan de Adquisiciones - Informe Trimestral de Ejecución y cumplimiento de Actividades programadas.
Informe Trimestral de Ejecución y cumplimiento de Actividades programadas.</t>
  </si>
  <si>
    <t>Si</t>
  </si>
  <si>
    <t>NO</t>
  </si>
  <si>
    <t>REQUIERE CONTRATACIÓN</t>
  </si>
  <si>
    <t>Contrato de prestación de servicios como apoyo a la realización de campañas de control y vigilancia en la zona donde existen los mayores tensores ambientales.</t>
  </si>
  <si>
    <t>Contrato de prestación de servicios como apoyo a la realización de campañas de socialización y concientización</t>
  </si>
  <si>
    <t xml:space="preserve"> Prestación de servicios profesionales para realizar actividades de apoyo técnico y asesoría especializada, para emprendedores y empresarios interesados en desarrollar negocios verdes sostenibles</t>
  </si>
  <si>
    <t xml:space="preserve"> Prestación de servicios profesionales para realizar capacitaciones para emprendedores y empresarios interesados en desarrollar negocios verdes sostenibles.</t>
  </si>
  <si>
    <t>Prestación de servicios profesionales en la Oficina Asesora de Planeación del Establecimiento público ambiental de Cartagena como administrador de empresas en el marco del proyecto NEGOCIOS VERDES, ECONOMIA CIRCULAR, PRODUCCION Y CONSUMO SOSTENIBLE.</t>
  </si>
  <si>
    <t>Prestación de servicios profesionales y de apoyo a la gestión para la caracterización general y diagnóstico de las zonas a intervenir.</t>
  </si>
  <si>
    <t xml:space="preserve">Realizar limpieza de raíces y mantenimiento de especies de manglar. </t>
  </si>
  <si>
    <t>Identifcación y diseño de estrategia para la recolección de información de acuerdo con lo requerido en la plataforma SIGMA.</t>
  </si>
  <si>
    <t xml:space="preserve">Prestación de servicios profesionales y de apoyo a la gestión para generar informes de calidad del manglar </t>
  </si>
  <si>
    <t xml:space="preserve">Prestación de servicios profesionales y de apoyo a la gestión para divulgar y socializar los objetivos y resultados del proyecto </t>
  </si>
  <si>
    <t>Adquisición de herramienta ARCGIS y actualización de software financiero</t>
  </si>
  <si>
    <t>La Prestación de servicios profesionales tendiente a la implementación del MODELO INTEGRADO DE PLANEACION Y GESTION – MIPG en el Establecimiento Público Ambiental de Cartagena</t>
  </si>
  <si>
    <t>Contrato de Consultoría para la actualización de la Plataforma Estratégica de EPA Cartagena y análisis de cargas laboral</t>
  </si>
  <si>
    <t>Contratación de prestación de servicios para la Implementar el Plan Integral de Gestión Ambiental - PIGA - en el Establecimiento Publico Ambiental de Cartagena</t>
  </si>
  <si>
    <t>La Prestación de servicios profesionales para la Implementacion de herramientas tecnológicas en el Establecimiento Público Ambiental de Cartagena</t>
  </si>
  <si>
    <t>Limpieza y mantenimiento de los descoles de los afluentes principales que derivan en la Ciénaga de la Virgen</t>
  </si>
  <si>
    <t>Limpieza de raíces y mantenimiento de la Ciénaga de la Virgen y su área de Influencia</t>
  </si>
  <si>
    <t>Convenio interadministrativo EPA - Unicartagena</t>
  </si>
  <si>
    <t xml:space="preserve"> Lancha Transporte acuatico para realización de monitoreos</t>
  </si>
  <si>
    <t>Realizar el Diagnóstico del Sistema Bocana estabilizadora de Mareas BEM, Pescante de Laguna de Chambacú y su Centro de Información</t>
  </si>
  <si>
    <t xml:space="preserve"> Diseño arquitectonico, y adecuación civil y fisica de la Bocana</t>
  </si>
  <si>
    <t>Compra y suministro de equipos para la operatividad del Sistema BEM</t>
  </si>
  <si>
    <t>Prestación de servicios profesionales y de apoyo a la gestión para la implementación de accones de mantenimiento del Sistema BEM</t>
  </si>
  <si>
    <t>Prestación de servicios profesionales y de apoyo a la gestión para  identificar las comunidades o grupos de beneficiarios en las zonas aledañas a la Ciénaga de la Virgen</t>
  </si>
  <si>
    <t>Prestación de servicios profesionales y de apoyo a la gestión para Identificar las estrategias de Educación Ambiental a implementar</t>
  </si>
  <si>
    <t xml:space="preserve">Prestación de servicios profesionales y de apoyo a la gestión para la ejecución de campañas </t>
  </si>
  <si>
    <t xml:space="preserve">Contrato de Consultoria para el acotamiento de la Ronda Hídrica de Arroyo Matute </t>
  </si>
  <si>
    <t>Prestación de servicios profesionales y de apoyo a la gestión para caracterizar y delimitar áreas de ronda hídrica objeto de restauración y conservación.</t>
  </si>
  <si>
    <t>Contrato de servicios para analizar muestras de calidad de agua y de los vertimientos ilegales en los cuerpos de agua del Distrito de Cartagena (área urbana)</t>
  </si>
  <si>
    <t>Agosto de 2024</t>
  </si>
  <si>
    <t>Recursos insuficientes para    realizar la contratación de actividades y personal necesarias para llevar a cabo la ejecución del proyecto
Obstáculos o demoras en el proceso de contratación que limiten o alteren las condiciones previstas</t>
  </si>
  <si>
    <t>Memorando de Solicitud de Presupuesto - Actas de Reunión - Oficio de Ajustes al presupuesto (Si Aplica)
Plan de Adquisiciones - Informe Trimestral de Ejecución y cumplimiento de Actividades programadas.</t>
  </si>
  <si>
    <t>Documentos de lineamientos técnicos para la gestión de la información y el conocimiento ambiental</t>
  </si>
  <si>
    <t>Implementar cinco (5) estrategias de eduucación ambiental (PRAES, IDAU, PROCEDA, SOCIOEDUCACIÓN, ICEA)</t>
  </si>
  <si>
    <t>Informe de Cumplimiento de las actividades programadas</t>
  </si>
  <si>
    <t>Evidencia Contractual
Informe de Avance y cumpimiento del Objeto Contractual</t>
  </si>
  <si>
    <t>Documento Tecnico</t>
  </si>
  <si>
    <t>4.7.1</t>
  </si>
  <si>
    <t>CARTAGENA ORDENADA ALREDEDOR DEL AGUA</t>
  </si>
  <si>
    <t>Informes de Acompañamiento Técnico a los IDAU</t>
  </si>
  <si>
    <t>Informes de Asistencia Técnica a los ICEA</t>
  </si>
  <si>
    <t>SI</t>
  </si>
  <si>
    <t>Prestación de servicios profesionales y de apoyo a la gestión para desarrollar acciones d eimplementación de las estrategias de educación generadas.</t>
  </si>
  <si>
    <t>Prestación de servicios profesionales y de apoyo a la gestión para desarrollar investigaciones y   apropiación social del conocimiento en temas ambientales</t>
  </si>
  <si>
    <t>Prestación de servicios profesioanles y de apoyo a la gestión para la formulación de la política Ambiental del Distrito</t>
  </si>
  <si>
    <t>Etiquetas de fila</t>
  </si>
  <si>
    <t>Total general</t>
  </si>
  <si>
    <t>(en blanco)</t>
  </si>
  <si>
    <t>PROYECTOS</t>
  </si>
  <si>
    <t>LINEA ESTRATÉGICA</t>
  </si>
  <si>
    <t>Inventario de determinantes</t>
  </si>
  <si>
    <t>Acto Administrativo Sancionado</t>
  </si>
  <si>
    <t>Estudios Previos para contratar la consultoría para elaboración del documento de diseño y rediseño de operación de las estaciones, de acuerdo a lo establecido a los protocolos de monitoreo y seguimiento de la calidad del aire.</t>
  </si>
  <si>
    <t>Actas de Mesa T´écnica Distrital de la Calidad de Aire y Ruido</t>
  </si>
  <si>
    <t>Informe ejecutivo de analisis de acuerdo a las necesidades de comunidades y registros de árboles sembrados
Informes técnicos de los resultados de evaluación en campo
Listado de los sitios a intervenir a través de siembras</t>
  </si>
  <si>
    <t>Informes georeferenciados de las siembras realizadas</t>
  </si>
  <si>
    <t>Formatos de asistencia
Grabaciones y formatos de asistencia, notas de prensa y publicaciones en RRSS</t>
  </si>
  <si>
    <t>Informe de ejecución de contrato de compra de herramientas e insumos.
Registro fotográfico y actas
Conceptos técnicos emitidos</t>
  </si>
  <si>
    <t xml:space="preserve">Informe ejecutivo </t>
  </si>
  <si>
    <t>Evidencias de la Etapa Contractual</t>
  </si>
  <si>
    <t>Informe de gestión que contiene datos de liberaciones, ingresos, reportes, reubicaciones, eutanacias y mantenimiento de equipos de jaulas .</t>
  </si>
  <si>
    <t>Documento Técnico de Acotamiento
Resolución de Priorización y Adopción</t>
  </si>
  <si>
    <t>CONSERVACIÓN DEL RECURSO HÍDRICO DEL ÁREA URBANA DE CARTAGENA DE INDIAS</t>
  </si>
  <si>
    <t xml:space="preserve">Contratacion de servicios logpusticos para la organización de al Feria </t>
  </si>
  <si>
    <t>Índice de Desempeño lnstitucional - IDI  de la Alcaldía (Administración Central y Descentralizada)</t>
  </si>
  <si>
    <t>Informe de cumplimiento de la actividad</t>
  </si>
  <si>
    <t>Informe Trimestral de la Gestión de acompañamiento a Instituciones Educativas</t>
  </si>
  <si>
    <t>Informde Trimestral de asistencias técnicas a los PROCEDAS</t>
  </si>
  <si>
    <t>Informe Trimestral de asistencias técnicas a los Procesos de Socioeducación</t>
  </si>
  <si>
    <t>Implementar acciones para el Mantenimiento del Sistema de Manglar</t>
  </si>
  <si>
    <t>Informe Trimestral de planificación, ejecución e impacto de 02 Ferias de Negocios Verdes</t>
  </si>
  <si>
    <t xml:space="preserve">Documento tecnico de informe Trimestral de limpieza de raíces de manglar / Informe de avance de contrato </t>
  </si>
  <si>
    <t xml:space="preserve">Informe técnico Trimestral de implementación de acciones de mantenimiento del Sistema de Manglar en el Perímetro Urbano </t>
  </si>
  <si>
    <t>Informe técnico de Calidad del Manglar (Trimestral)</t>
  </si>
  <si>
    <t>Evidencias de la adquisición de hardware y software (Contable, SIG, Trámites - Equipos y Htas)</t>
  </si>
  <si>
    <t>Evidencias de la contratación de la consultoría para estudio de Cargas laborales e informe de su ejecución</t>
  </si>
  <si>
    <t>Informe Trimestral de Reporte del estado de avance de la Caracterización y diagnóstico de determinantes</t>
  </si>
  <si>
    <t>Conceptos Tecnicos para las Determinantes identificadas</t>
  </si>
  <si>
    <t>Carpeta de información de  área de aire, ruido y suelo, vertimientos y control y seguimiento y resutados de mediciones ambientales generadas a través de proyectos de inversón. Información mensual</t>
  </si>
  <si>
    <t>Evidencias de la Contratación para la adquisiión  de equipos tecnologicos requeridos para el seguimiento y control ambiental</t>
  </si>
  <si>
    <t>Informe Trimestarl de Reporte de actividades de mantenimiento establecidas dentro del Proyecto</t>
  </si>
  <si>
    <t>Informe Trimestral de Operación del SVCA</t>
  </si>
  <si>
    <t>Planificar y ejecutar las siembras con apoyo de comunidades y demás actores públicos o privados</t>
  </si>
  <si>
    <t>Informe Trimestral de diagnóstico de áreas a intervenir</t>
  </si>
  <si>
    <t>Informes Trimestrales de Jornadas realizadas</t>
  </si>
  <si>
    <t xml:space="preserve">Caracterizar y delimitar áreas de Ronda Hídrica objeto de restauración y conservación. </t>
  </si>
  <si>
    <t>Evidencias de la contratación del servicio 
Informes de calidad del agua</t>
  </si>
  <si>
    <t>Sandra De La Rosa</t>
  </si>
  <si>
    <t>Angélica Rodríguez</t>
  </si>
  <si>
    <t>1.2.1.0.00-001 - ICLD</t>
  </si>
  <si>
    <t xml:space="preserve">1.2.3.2.07 - 031 - CONTRIBUCCION DEL SECTOR ELECTRICO - GENERAL </t>
  </si>
  <si>
    <t>1.3.2.3.11-063 - RF EPA</t>
  </si>
  <si>
    <t>1.2.3.2.18-094 -  SOBRETASA PEAJE</t>
  </si>
  <si>
    <t>1.2.3.2.07 - 031 - CONTRIBUCCION DEL SECTOR ELECTRICO - GENERAL</t>
  </si>
  <si>
    <t xml:space="preserve">1.3.2.3.11-063 - RF EPA
</t>
  </si>
  <si>
    <t>Servicio de Dragado (Relimpia) de 140.000 m3 de residuos</t>
  </si>
  <si>
    <t>Recuperar ambientalmente las condiciones hidrológicas e hidráulicas de los principales cuerpos de agua del distrito de cartagena, ciénaga de la virgen y laguna de chambacú a través de jornada de relimpia y restauración de sus ecosistemas.</t>
  </si>
  <si>
    <t>1.2.3.2.10-014 - TASA RETRIBUTIVA</t>
  </si>
  <si>
    <t>FORMATO PLAN DE ACCIÓN INSTITUCIONAL 2025</t>
  </si>
  <si>
    <t>ESTABLECIMIENTO PUBLICO AMBIENTAL EPA</t>
  </si>
  <si>
    <t>ACUMULADO 2024</t>
  </si>
  <si>
    <t>ACUMULADO CUATRIENIO</t>
  </si>
  <si>
    <t>AVANCE META PRODUCTO AL AÑO (PONDERADO)</t>
  </si>
  <si>
    <t>AVANCE META PRODUCTO AL CUATRIENIO (PONDERADO)</t>
  </si>
  <si>
    <t>AVANCE META PRODUCTO AL AÑO (SIMPLE)</t>
  </si>
  <si>
    <t>AVANCE META PRODUCTO AL CUATRIENIO (SIMPLE)</t>
  </si>
  <si>
    <t xml:space="preserve">AVANCE PROGRAMA INVESTIGACION, EDUCACION Y CULTURA AMBIENTAL </t>
  </si>
  <si>
    <t>AVANCE PROGRAMAECONOMÍA CIRCULAR Y NEGOCIOS VERDES</t>
  </si>
  <si>
    <t xml:space="preserve">AVANCE PROGRAMA GESTIÓN Y CONSERVACIÓN DEL AGUA </t>
  </si>
  <si>
    <t xml:space="preserve">AVANCE PROGRAMA MODELO INTEGRADO DE PLANEACIÓN Y GESTIÓN - MIPG </t>
  </si>
  <si>
    <t>AVANCE PROGRAMA GESTIÓN Y CONSERVACIÓN DE LA VEGETACIÓN Y LA BIODIVERSIDAD</t>
  </si>
  <si>
    <t>AVANCE PROGRAMA ALERTAS TEMPRANAS (AIRE, AGUA Y RUIDO)</t>
  </si>
  <si>
    <t>AVANCE PROGRAMA ORDENAMIENTO  Y SOSTENIBILIDAD  AMBIENTAL</t>
  </si>
  <si>
    <t>AVANCE PROGRAMA RECUPERACIÓN Y ESTABILIZACIÓN DEL SISTEMA HÍDRICO Y LITORAL DE CARTAGENA</t>
  </si>
  <si>
    <t>AVANCE PROGRAMA PLAN DE RESTAURACIÓN INTEGRAL DE LA CIÉNAGA DE LA VIRGEN</t>
  </si>
  <si>
    <t>AVANCES ACTIVIDADES DE PROYECTO</t>
  </si>
  <si>
    <t>AVANCE PROYECTO FORTALECIMIENTO DE CAPACIDADES LOCALES DE LA INVESTIGACIÓN, EDUCACIÓN Y CULTURA AMBIENTAL PARA LA PROTECCIÓN AMBIENTAL EN EL ÁREA URBANA DE   CARTAGENA DE INDIAS</t>
  </si>
  <si>
    <t>AVANCE PROYECTO GENERACIÓN DE NEGOCIOS VERDES Y BUENAS PRÁCTICAS AMBIENTALES EN EL DISTRITO DE CARTAGENA DE INDIAS</t>
  </si>
  <si>
    <t>AVANCE PROYECTO CONSERVACIÓN INTEGRAL DE LA BIODIVERSIDAD Y SERVICIOS ECOSISTÉMICOS DEL MANGLAR DEL ÁREA URBANA DE  CARTAGENA DE INDIAS</t>
  </si>
  <si>
    <t>AVANCE PROYECTO FORTALECIMIENTO DE LA GESTIÓN INSTITUCIONAL Y ORGANIZACIONAL DEL ESTABLECIMIENTO PÚBLICO AMBIENTAL DE CARTAGENA</t>
  </si>
  <si>
    <t>AVANCE PROYECTO ORDENAMIENTO PARA EL DESARROLLO AMBIENTAL EN EL DISTRITO DE   CARTAGENA DE INDIAS</t>
  </si>
  <si>
    <t>AVANCE PROYECTO GENERACIÓN DEL CENTRO INTELIGENTE DE MONITOREO AMBIENTAL DEL DISTRITO DE CARTAGENA DE INDIAS</t>
  </si>
  <si>
    <t>AVANCE PROYECTO FORTALECIMIENTO TÉCNICO Y OPERATIVO DEL SISTEMA DE VIGILANCIA DE LA CALIDAD DEL AIRE (SVCA) DEL DISTRITO DE  CARTAGENA DE INDIAS</t>
  </si>
  <si>
    <t>AVANCE PROYECTOPROTECCIÓN DE LA VEGETACIÓN, BIODIVERSIDAD Y SERVICIOS ECOSISTÉMICOS EN EL DISTRITO DE CARTAGENA</t>
  </si>
  <si>
    <t>AVANCE PROYECTO RESTAURACIÓN INTEGRAL DEL RECURSO HÍDRICO Y DE LOS ECOSISTEMAS DE LA CIÉNAGA DE LA VIRGEN DEL DISTRITO DE CARTAGENA DE INDIAS</t>
  </si>
  <si>
    <t>AVANCE PROYECTO RECUPERACIÓN DE ÁREAS AMBIENTALMENTE DEGRADADAS EN EL DISTRITO DE CARTAGENA DE INDIAS</t>
  </si>
  <si>
    <t>AVANCE PROYECTO CONSERVACIÓN DEL RECURSO HÍDRICO DEL ÁREA URBANA DE CARTAGENA DE INDIAS</t>
  </si>
  <si>
    <t>AVANCE PROYECTO RECUPERACIÓN DE LAS CONDICIONES HIDRÁULICAS E HIDROLÓGICAS EN LOS CUERPOS DE AGUA DEL DISTRITO DE CARTAGENA</t>
  </si>
  <si>
    <t>Informe mensual de resultados de calidad de agua (Anexando Acta de visita/Registro Fotográfico/Conceptos Técnicos)</t>
  </si>
  <si>
    <t>GENERACION DE NEGOCIOS VERDES Y BUENAS PRACTICAS AMBIENTALES EN EL AREA URBANA DE CARTAGENA DE INDIAS</t>
  </si>
  <si>
    <t>CONSERVACION INTEGRAL DE LA BIODIVERSIDAD Y SERVICIOS ECOSISTEMICOS DEL MANGLAR DEL AREA URBANA DE  CARTAGENA DE INDIAS</t>
  </si>
  <si>
    <t>RECUPERACION DE LAS CONDICIONES HIDRAULICAS E HIDROLOGICAS EN LOS CUERPOS DE AGUA DEL DISTRITO DE   CARTAGENA DE INDIAS</t>
  </si>
  <si>
    <t>RESTAURACION INTEGRAL DEL RECURSO HIDRICO Y DE LOS ECOSISTEMAS DE LA CIENAGA DE LA VIRGEN DEL DISTRITO DE  CARTAGENA DE INDIAS</t>
  </si>
  <si>
    <t>CONSERVACION DEL RECURSOS HIDRICO DEL AREA URBANA DE   CARTAGENA DE INDIAS</t>
  </si>
  <si>
    <t>FORTALECIMIENTO DE CAPACIDADES LOCALES DE LA INVESTIGACION, EDUCACION Y CULTURA AMBIENTAL PARA LA PROTECCION AMBIENTAL EN EL AREA URBANA DE CARTAGENA DE INDIAS</t>
  </si>
  <si>
    <t>GENERACION DEL CENTRO INTELIGENTE DE MONITOREO AMBIENTAL DEL DISTRITO DE   CARTAGENA DE INDIAS</t>
  </si>
  <si>
    <t>FORTALECIMIENTO TECNICO Y OPERATIVO DEL SISTEMA DE VIGILANCIA DE LA CALIDAD DEL AIRE (SVCA) DEL DISTRITO DE  CARTAGENA DE INDIAS</t>
  </si>
  <si>
    <t>PROTECCION DE LA VEGETACION, BIODIVERSIDAD Y SERVICIOS ECOSISTEMICOS EN EL DISTRITO DE   CARTAGENA DE INDIAS</t>
  </si>
  <si>
    <t>RECUPERACION DE AREAS AMBIENTALMENTE DEGRADADAS EN EL DISTRITO DE CARTAGENA DE INDIAS</t>
  </si>
  <si>
    <t>FORTALECIMIENTO DE LA GESTION INSTITUCIONAL Y ORGANIZACIONAL DEL ESTABLECIMIENTO PUBLICO AMBIENTAL DE  CARTAGENA DE INDIAS</t>
  </si>
  <si>
    <t>PRESUPUESTO EJECUTADO JUNIO COMPROMISOS</t>
  </si>
  <si>
    <t>PORCENTAJE EJECUTADO JUNIO SEGÚN COMPROMISOS</t>
  </si>
  <si>
    <t>EXCEDENTES FINANCIEROS EPA</t>
  </si>
  <si>
    <t>CONTRIBUCCION DEL SECTOR ELECTRICO</t>
  </si>
  <si>
    <t>EXCEDENTE FINANCIERO EPA</t>
  </si>
  <si>
    <t>RB ICLD</t>
  </si>
  <si>
    <t>FORMATO SEGUIMIENTO  Y EVALUACIÓN DE PLAN DE ACCIÓN INSTITUCIONAL</t>
  </si>
  <si>
    <t xml:space="preserve">DATOS GENERALES </t>
  </si>
  <si>
    <t>PROGRAMACIÓN META PRODUCTO</t>
  </si>
  <si>
    <t>ACUMULADOS</t>
  </si>
  <si>
    <t>REPORTES META PRODUCTO</t>
  </si>
  <si>
    <t>AVANCES Y RESULTADOS</t>
  </si>
  <si>
    <t>PROGRAMACIÓN META PRODUCTO 2024</t>
  </si>
  <si>
    <t>ACUMULADO 2025</t>
  </si>
  <si>
    <t>ACUMULADO 2026</t>
  </si>
  <si>
    <t>ACUMULADO 2027</t>
  </si>
  <si>
    <t>REPORTE META PRODUCTO A  MARZO 2025</t>
  </si>
  <si>
    <t>REPORTE META PRODUCTO A JUNIO 2025</t>
  </si>
  <si>
    <t>REPORTE META PRODUCTO A  SEPTIEMBRE 2025</t>
  </si>
  <si>
    <t>REPORTE META PRODUCTO A DICIEMBRE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</si>
  <si>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</si>
  <si>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</si>
  <si>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</si>
  <si>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</si>
  <si>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</si>
  <si>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</si>
  <si>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</si>
  <si>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</si>
  <si>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</si>
  <si>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</si>
  <si>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</si>
  <si>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</si>
  <si>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</si>
  <si>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</si>
  <si>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</si>
  <si>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</si>
  <si>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</si>
  <si>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</si>
  <si>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</si>
  <si>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</si>
  <si>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</si>
  <si>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</si>
  <si>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</si>
  <si>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</si>
  <si>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AVANCE EPA JUNIO 30 2025</t>
  </si>
  <si>
    <t>AVANCE PROYECTOS EPA</t>
  </si>
  <si>
    <t>AVANCE PRESUPUESTAL EPA JUNIO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</si>
</sst>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164" formatCode="_(&quot;$&quot;* #,##0_);_(&quot;$&quot;* \(#,##0\);_(&quot;$&quot;* &quot;-&quot;_);_(@_)"/>
    <numFmt numFmtId="165" formatCode="_(&quot;$&quot;* #,##0.00_);_(&quot;$&quot;* \(#,##0.00\);_(&quot;$&quot;* &quot;-&quot;??_);_(@_)"/>
    <numFmt numFmtId="166" formatCode="_(* #,##0.00_);_(* \(#,##0.00\);_(* &quot;-&quot;??_);_(@_)"/>
    <numFmt numFmtId="167" formatCode="0.0"/>
    <numFmt numFmtId="168" formatCode="_-[$$-240A]\ * #,##0.00_-;\-[$$-240A]\ * #,##0.00_-;_-[$$-240A]\ * &quot;-&quot;??_-;_-@_-"/>
    <numFmt numFmtId="169" formatCode="[$$-240A]\ #,##0.00;\-[$$-240A]\ #,##0.00"/>
    <numFmt numFmtId="170" formatCode="#,##0.0"/>
    <numFmt numFmtId="171" formatCode="#,##0.000"/>
    <numFmt numFmtId="172" formatCode="_(&quot;$&quot;* #,##0.00_);_(&quot;$&quot;* \(#,##0.00\);_(&quot;$&quot;* &quot;-&quot;_);_(@_)"/>
    <numFmt numFmtId="173" formatCode="&quot;$&quot;\ #,##0.00"/>
  </numFmts>
  <fonts count="67">
    <font>
      <sz val="11"/>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2"/>
      <color theme="1"/>
      <name val="Calibri"/>
      <family val="2"/>
    </font>
    <font>
      <sz val="12"/>
      <color theme="1"/>
      <name val="Aptos Narrow"/>
      <family val="2"/>
      <scheme val="minor"/>
    </font>
    <font>
      <sz val="11"/>
      <color rgb="FF000000"/>
      <name val="Aptos Narrow"/>
      <family val="2"/>
      <scheme val="minor"/>
    </font>
    <font>
      <b/>
      <sz val="14"/>
      <color theme="1"/>
      <name val="Calibri"/>
      <family val="2"/>
    </font>
    <font>
      <sz val="14"/>
      <color theme="1"/>
      <name val="Calibri"/>
      <family val="2"/>
    </font>
    <font>
      <sz val="11"/>
      <color theme="1"/>
      <name val="Calibri"/>
      <family val="2"/>
    </font>
    <font>
      <sz val="12"/>
      <color rgb="FF000000"/>
      <name val="Aptos Narrow"/>
      <family val="2"/>
      <scheme val="minor"/>
    </font>
    <font>
      <sz val="14"/>
      <color theme="1"/>
      <name val="Arial"/>
      <family val="2"/>
    </font>
    <font>
      <sz val="14"/>
      <color rgb="FF000000"/>
      <name val="Arial"/>
      <family val="2"/>
    </font>
    <font>
      <sz val="14"/>
      <color theme="1"/>
      <name val="Aptos Narrow"/>
      <family val="2"/>
      <scheme val="minor"/>
    </font>
    <font>
      <sz val="11"/>
      <name val="Arial"/>
      <family val="2"/>
    </font>
    <font>
      <sz val="10"/>
      <color theme="1"/>
      <name val="Arial"/>
      <family val="2"/>
    </font>
    <font>
      <sz val="10"/>
      <color theme="1"/>
      <name val="Aptos Narrow"/>
      <family val="2"/>
      <scheme val="minor"/>
    </font>
    <font>
      <sz val="12"/>
      <color rgb="FF000000"/>
      <name val="Calibri"/>
      <family val="2"/>
    </font>
    <font>
      <sz val="12"/>
      <color rgb="FF000000"/>
      <name val="Arial"/>
      <family val="2"/>
    </font>
    <font>
      <sz val="11"/>
      <color theme="1" tint="4.9989318521683403E-2"/>
      <name val="Arial"/>
      <family val="2"/>
    </font>
    <font>
      <sz val="11"/>
      <color rgb="FF000000"/>
      <name val="Arial"/>
      <family val="2"/>
    </font>
    <font>
      <b/>
      <sz val="14"/>
      <color theme="1"/>
      <name val="Arial"/>
      <family val="2"/>
    </font>
    <font>
      <b/>
      <sz val="12"/>
      <color theme="1"/>
      <name val="Aptos Narrow"/>
      <family val="2"/>
      <scheme val="minor"/>
    </font>
    <font>
      <b/>
      <sz val="16"/>
      <color theme="1"/>
      <name val="Aptos Narrow"/>
      <family val="2"/>
      <scheme val="minor"/>
    </font>
    <font>
      <sz val="11"/>
      <color rgb="FF000000"/>
      <name val="Calibri"/>
      <family val="2"/>
    </font>
    <font>
      <sz val="11"/>
      <name val="Aptos Narrow"/>
      <family val="2"/>
      <scheme val="minor"/>
    </font>
    <font>
      <sz val="11"/>
      <color rgb="FFFF0000"/>
      <name val="Aptos Narrow"/>
      <family val="2"/>
      <scheme val="minor"/>
    </font>
    <font>
      <b/>
      <sz val="11"/>
      <name val="Aptos"/>
      <family val="2"/>
    </font>
    <font>
      <b/>
      <sz val="12"/>
      <color theme="1"/>
      <name val="Aptos Narrow"/>
      <scheme val="minor"/>
    </font>
    <font>
      <b/>
      <sz val="16"/>
      <color theme="1"/>
      <name val="Aptos Narrow"/>
      <scheme val="minor"/>
    </font>
    <font>
      <b/>
      <sz val="20"/>
      <color theme="1" tint="4.9989318521683403E-2"/>
      <name val="Arial"/>
      <family val="2"/>
    </font>
    <font>
      <b/>
      <sz val="11"/>
      <color rgb="FFFF0000"/>
      <name val="Arial"/>
      <family val="2"/>
    </font>
    <font>
      <sz val="11"/>
      <color rgb="FFFF0000"/>
      <name val="Arial"/>
      <family val="2"/>
    </font>
    <font>
      <b/>
      <sz val="11"/>
      <color theme="1"/>
      <name val="Aptos Narrow"/>
      <scheme val="minor"/>
    </font>
    <font>
      <b/>
      <sz val="12"/>
      <color rgb="FF000000"/>
      <name val="Arial"/>
      <family val="2"/>
    </font>
    <font>
      <b/>
      <sz val="20"/>
      <color theme="1"/>
      <name val="Arial"/>
      <family val="2"/>
    </font>
    <font>
      <b/>
      <sz val="18"/>
      <color theme="1"/>
      <name val="Aptos Narrow"/>
      <scheme val="minor"/>
    </font>
    <font>
      <b/>
      <sz val="20"/>
      <color theme="1"/>
      <name val="Aptos Narrow"/>
      <scheme val="minor"/>
    </font>
    <font>
      <b/>
      <sz val="22"/>
      <color theme="1" tint="4.9989318521683403E-2"/>
      <name val="Arial"/>
      <family val="2"/>
    </font>
    <font>
      <b/>
      <sz val="20"/>
      <name val="Aptos Narrow"/>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FF"/>
        <bgColor rgb="FF000000"/>
      </patternFill>
    </fill>
    <fill>
      <patternFill patternType="solid">
        <fgColor theme="3" tint="0.749992370372631"/>
        <bgColor indexed="64"/>
      </patternFill>
    </fill>
    <fill>
      <patternFill patternType="solid">
        <fgColor theme="0" tint="-4.9989318521683403E-2"/>
        <bgColor indexed="64"/>
      </patternFill>
    </fill>
    <fill>
      <patternFill patternType="solid">
        <fgColor theme="3" tint="0.8999908444471571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2">
    <xf numFmtId="0" fontId="0" fillId="0" borderId="0"/>
    <xf numFmtId="0" fontId="7" fillId="0" borderId="0"/>
    <xf numFmtId="165" fontId="5" fillId="0" borderId="0" applyFont="0" applyFill="0" applyBorder="0" applyAlignment="0" applyProtection="0"/>
    <xf numFmtId="166" fontId="5" fillId="0" borderId="0" applyFont="0" applyFill="0" applyBorder="0" applyAlignment="0" applyProtection="0"/>
    <xf numFmtId="0" fontId="16" fillId="6" borderId="0" applyNumberFormat="0" applyBorder="0" applyProtection="0">
      <alignment horizontal="center" vertical="center"/>
    </xf>
    <xf numFmtId="49" fontId="17" fillId="0" borderId="0" applyFill="0" applyBorder="0" applyProtection="0">
      <alignment horizontal="left" vertical="center"/>
    </xf>
    <xf numFmtId="3" fontId="17" fillId="0" borderId="0" applyFill="0" applyBorder="0" applyProtection="0">
      <alignment horizontal="right" vertical="center"/>
    </xf>
    <xf numFmtId="166"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568">
    <xf numFmtId="0" fontId="0" fillId="0" borderId="0" xfId="0"/>
    <xf numFmtId="0" fontId="0" fillId="2" borderId="0" xfId="0" applyFill="1"/>
    <xf numFmtId="0" fontId="9" fillId="2" borderId="1" xfId="0" applyFont="1" applyFill="1" applyBorder="1" applyAlignment="1">
      <alignment horizontal="center" vertical="center" wrapText="1"/>
    </xf>
    <xf numFmtId="0" fontId="11" fillId="2" borderId="0" xfId="0" applyFont="1" applyFill="1"/>
    <xf numFmtId="0" fontId="0" fillId="2" borderId="0" xfId="0" applyFill="1" applyAlignment="1">
      <alignment horizontal="center" vertical="center"/>
    </xf>
    <xf numFmtId="0" fontId="12" fillId="2" borderId="0" xfId="0" applyFont="1" applyFill="1" applyAlignment="1">
      <alignment horizontal="center" vertical="center"/>
    </xf>
    <xf numFmtId="0" fontId="0" fillId="0" borderId="0" xfId="0" applyAlignment="1">
      <alignment vertical="center"/>
    </xf>
    <xf numFmtId="0" fontId="16" fillId="6" borderId="1" xfId="4" applyBorder="1" applyProtection="1">
      <alignment horizontal="center" vertical="center"/>
    </xf>
    <xf numFmtId="3" fontId="17" fillId="0" borderId="1" xfId="6" applyBorder="1" applyAlignment="1" applyProtection="1">
      <alignment horizontal="center" vertical="center"/>
    </xf>
    <xf numFmtId="49" fontId="17" fillId="0" borderId="1" xfId="5" applyBorder="1" applyProtection="1">
      <alignment horizontal="left" vertical="center"/>
    </xf>
    <xf numFmtId="0" fontId="20" fillId="0" borderId="0" xfId="0" applyFont="1" applyAlignment="1">
      <alignment horizontal="left"/>
    </xf>
    <xf numFmtId="0" fontId="20" fillId="0" borderId="0" xfId="0" applyFont="1" applyAlignment="1">
      <alignment horizontal="left" vertical="center" wrapText="1"/>
    </xf>
    <xf numFmtId="0" fontId="21" fillId="0" borderId="0" xfId="0" applyFont="1" applyAlignment="1">
      <alignment horizontal="left" vertical="center" wrapText="1"/>
    </xf>
    <xf numFmtId="0" fontId="15" fillId="0" borderId="0" xfId="0" applyFont="1" applyAlignment="1">
      <alignment horizontal="lef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20" fillId="0" borderId="0" xfId="0" applyFont="1" applyAlignment="1">
      <alignment horizontal="left" vertical="center"/>
    </xf>
    <xf numFmtId="0" fontId="1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2" borderId="0" xfId="0" applyFill="1" applyAlignment="1">
      <alignment horizont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0" fillId="0" borderId="0" xfId="0" applyAlignment="1">
      <alignment horizontal="center"/>
    </xf>
    <xf numFmtId="49" fontId="17" fillId="0" borderId="1" xfId="5" applyBorder="1" applyAlignment="1" applyProtection="1">
      <alignment vertical="center" wrapText="1"/>
    </xf>
    <xf numFmtId="0" fontId="16" fillId="6" borderId="1" xfId="4" applyBorder="1" applyAlignment="1" applyProtection="1">
      <alignment vertical="center"/>
    </xf>
    <xf numFmtId="0" fontId="25" fillId="2" borderId="1" xfId="1" applyFont="1" applyFill="1" applyBorder="1" applyAlignment="1">
      <alignment horizontal="left" vertical="center"/>
    </xf>
    <xf numFmtId="0" fontId="26" fillId="5" borderId="9" xfId="1" applyFont="1" applyFill="1" applyBorder="1" applyAlignment="1">
      <alignment horizontal="center" vertical="center"/>
    </xf>
    <xf numFmtId="0" fontId="26" fillId="5" borderId="1" xfId="1" applyFont="1" applyFill="1" applyBorder="1" applyAlignment="1">
      <alignment horizontal="center" vertical="center"/>
    </xf>
    <xf numFmtId="0" fontId="26" fillId="5" borderId="10" xfId="1" applyFont="1" applyFill="1" applyBorder="1" applyAlignment="1">
      <alignment horizontal="center" vertical="center"/>
    </xf>
    <xf numFmtId="14" fontId="27" fillId="0" borderId="1" xfId="0" applyNumberFormat="1" applyFont="1" applyBorder="1" applyAlignment="1">
      <alignment horizontal="center" vertical="center"/>
    </xf>
    <xf numFmtId="0" fontId="28" fillId="0" borderId="1" xfId="1" applyFont="1" applyBorder="1" applyAlignment="1">
      <alignment horizontal="center" vertical="center"/>
    </xf>
    <xf numFmtId="14" fontId="28" fillId="0" borderId="1" xfId="1" applyNumberFormat="1" applyFont="1" applyBorder="1" applyAlignment="1">
      <alignment horizontal="center" vertical="center"/>
    </xf>
    <xf numFmtId="0" fontId="28" fillId="0" borderId="1" xfId="1" applyFont="1" applyBorder="1" applyAlignment="1">
      <alignment horizontal="center" wrapText="1"/>
    </xf>
    <xf numFmtId="0" fontId="28" fillId="0" borderId="1" xfId="1" applyFont="1" applyBorder="1"/>
    <xf numFmtId="0" fontId="26" fillId="5" borderId="1" xfId="1" applyFont="1" applyFill="1" applyBorder="1" applyAlignment="1">
      <alignment vertical="center"/>
    </xf>
    <xf numFmtId="0" fontId="0" fillId="0" borderId="1" xfId="0" applyBorder="1" applyAlignment="1">
      <alignment horizontal="center" vertical="center"/>
    </xf>
    <xf numFmtId="0" fontId="34" fillId="0" borderId="0" xfId="0" applyFont="1" applyAlignment="1">
      <alignment horizontal="center" vertical="center" wrapText="1"/>
    </xf>
    <xf numFmtId="0" fontId="35" fillId="0" borderId="0" xfId="0" applyFont="1" applyAlignment="1">
      <alignment vertical="center"/>
    </xf>
    <xf numFmtId="0" fontId="35" fillId="0" borderId="0" xfId="0" applyFont="1" applyAlignment="1">
      <alignment vertical="center" wrapText="1"/>
    </xf>
    <xf numFmtId="0" fontId="9" fillId="2" borderId="20" xfId="0" applyFont="1" applyFill="1" applyBorder="1" applyAlignment="1">
      <alignment horizontal="center" vertical="center" wrapText="1"/>
    </xf>
    <xf numFmtId="0" fontId="20" fillId="0" borderId="0" xfId="0" applyFont="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9" fontId="0" fillId="2" borderId="0" xfId="9" applyFont="1" applyFill="1" applyAlignment="1">
      <alignment horizontal="center" vertical="center"/>
    </xf>
    <xf numFmtId="49" fontId="17" fillId="0" borderId="0" xfId="5" applyFill="1" applyBorder="1" applyProtection="1">
      <alignment horizontal="left" vertical="center"/>
    </xf>
    <xf numFmtId="3" fontId="12" fillId="2" borderId="0" xfId="0" applyNumberFormat="1" applyFont="1" applyFill="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justify"/>
    </xf>
    <xf numFmtId="0" fontId="43" fillId="0" borderId="1" xfId="0" applyFont="1" applyBorder="1" applyAlignment="1">
      <alignment vertical="center" wrapText="1"/>
    </xf>
    <xf numFmtId="0" fontId="42" fillId="0" borderId="1" xfId="0" applyFont="1" applyBorder="1" applyAlignment="1">
      <alignment vertical="center" wrapText="1"/>
    </xf>
    <xf numFmtId="0" fontId="36" fillId="0" borderId="1" xfId="0" applyFont="1" applyBorder="1" applyAlignment="1">
      <alignment vertical="center" wrapText="1"/>
    </xf>
    <xf numFmtId="0" fontId="37" fillId="0" borderId="1" xfId="0" applyFont="1" applyBorder="1" applyAlignment="1">
      <alignment vertical="center" wrapText="1"/>
    </xf>
    <xf numFmtId="0" fontId="11" fillId="2" borderId="0" xfId="0" applyFont="1" applyFill="1" applyAlignment="1">
      <alignment horizont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7" xfId="0" applyFont="1" applyBorder="1" applyAlignment="1">
      <alignment horizontal="center" vertical="center" wrapText="1"/>
    </xf>
    <xf numFmtId="9" fontId="20" fillId="0" borderId="7" xfId="9" applyFont="1" applyFill="1" applyBorder="1" applyAlignment="1">
      <alignment horizontal="center" vertical="center" wrapText="1"/>
    </xf>
    <xf numFmtId="0" fontId="20" fillId="0" borderId="9" xfId="0" applyFont="1" applyBorder="1" applyAlignment="1">
      <alignment horizontal="justify" vertical="center" wrapText="1"/>
    </xf>
    <xf numFmtId="9" fontId="20" fillId="0" borderId="1" xfId="9" applyFont="1" applyFill="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45" fillId="0" borderId="1" xfId="0" applyFont="1" applyBorder="1" applyAlignment="1">
      <alignment horizontal="justify" vertical="center" wrapText="1"/>
    </xf>
    <xf numFmtId="1" fontId="20"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20" fillId="0" borderId="22" xfId="0" applyFont="1" applyBorder="1" applyAlignment="1">
      <alignment horizontal="justify" vertical="center" wrapText="1"/>
    </xf>
    <xf numFmtId="0" fontId="20" fillId="0" borderId="21" xfId="0" applyFont="1" applyBorder="1" applyAlignment="1">
      <alignment horizontal="justify" vertical="center" wrapText="1"/>
    </xf>
    <xf numFmtId="0" fontId="20" fillId="0" borderId="21" xfId="0" applyFont="1" applyBorder="1" applyAlignment="1">
      <alignment horizontal="center" vertical="center" wrapText="1"/>
    </xf>
    <xf numFmtId="0" fontId="46" fillId="2" borderId="1" xfId="0" applyFont="1" applyFill="1" applyBorder="1" applyAlignment="1">
      <alignment horizontal="center" vertical="center" wrapText="1"/>
    </xf>
    <xf numFmtId="0" fontId="42" fillId="0" borderId="1" xfId="0" applyFont="1" applyBorder="1" applyAlignment="1">
      <alignment horizontal="justify" vertical="center"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0" fontId="47" fillId="0" borderId="1" xfId="0" applyFont="1" applyBorder="1" applyAlignment="1">
      <alignment vertical="center" wrapText="1"/>
    </xf>
    <xf numFmtId="164" fontId="0" fillId="0" borderId="1" xfId="8" applyFont="1" applyBorder="1" applyAlignment="1">
      <alignment horizontal="center" vertical="center" wrapText="1"/>
    </xf>
    <xf numFmtId="164" fontId="0" fillId="0" borderId="1" xfId="8" applyFont="1" applyBorder="1" applyAlignment="1">
      <alignment vertical="center"/>
    </xf>
    <xf numFmtId="164" fontId="11" fillId="0" borderId="1" xfId="8" applyFont="1" applyBorder="1" applyAlignment="1">
      <alignment vertical="center"/>
    </xf>
    <xf numFmtId="164" fontId="0" fillId="0" borderId="0" xfId="8" applyFont="1"/>
    <xf numFmtId="164" fontId="38" fillId="0" borderId="0" xfId="8" applyFont="1"/>
    <xf numFmtId="164" fontId="0" fillId="0" borderId="1" xfId="8" applyFont="1" applyFill="1" applyBorder="1"/>
    <xf numFmtId="4" fontId="12" fillId="2" borderId="0" xfId="0" applyNumberFormat="1" applyFont="1" applyFill="1" applyAlignment="1">
      <alignment horizontal="center" vertical="center"/>
    </xf>
    <xf numFmtId="0" fontId="20" fillId="0" borderId="0" xfId="0" applyFont="1" applyAlignment="1">
      <alignment horizontal="center" vertical="center"/>
    </xf>
    <xf numFmtId="167" fontId="20" fillId="0" borderId="1" xfId="0" applyNumberFormat="1" applyFont="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50" fillId="8" borderId="25" xfId="0" applyFont="1" applyFill="1" applyBorder="1" applyAlignment="1">
      <alignment horizontal="center" vertical="center"/>
    </xf>
    <xf numFmtId="0" fontId="50" fillId="8" borderId="26" xfId="0" applyFont="1" applyFill="1" applyBorder="1" applyAlignment="1">
      <alignment horizontal="center" vertical="center"/>
    </xf>
    <xf numFmtId="0" fontId="50" fillId="8" borderId="27" xfId="0" applyFont="1" applyFill="1" applyBorder="1" applyAlignment="1">
      <alignment horizontal="center" vertical="center"/>
    </xf>
    <xf numFmtId="0" fontId="2" fillId="0" borderId="30" xfId="0" applyFont="1" applyBorder="1" applyAlignment="1">
      <alignment vertical="center" wrapText="1"/>
    </xf>
    <xf numFmtId="0" fontId="2" fillId="0" borderId="32" xfId="0" applyFont="1" applyBorder="1" applyAlignment="1">
      <alignment vertical="center"/>
    </xf>
    <xf numFmtId="0" fontId="2" fillId="0" borderId="33" xfId="0" applyFont="1" applyBorder="1" applyAlignment="1">
      <alignment vertical="center" wrapText="1"/>
    </xf>
    <xf numFmtId="0" fontId="2" fillId="0" borderId="35" xfId="0" applyFont="1" applyBorder="1" applyAlignment="1">
      <alignment vertical="center"/>
    </xf>
    <xf numFmtId="0" fontId="2" fillId="0" borderId="36" xfId="0" applyFont="1" applyBorder="1" applyAlignment="1">
      <alignment vertical="center" wrapText="1"/>
    </xf>
    <xf numFmtId="0" fontId="49" fillId="9" borderId="9" xfId="0" applyFont="1" applyFill="1" applyBorder="1" applyAlignment="1">
      <alignment horizontal="center" vertical="center"/>
    </xf>
    <xf numFmtId="0" fontId="2" fillId="9" borderId="1" xfId="0" applyFont="1" applyFill="1" applyBorder="1" applyAlignment="1">
      <alignment vertical="center"/>
    </xf>
    <xf numFmtId="0" fontId="2" fillId="9" borderId="10" xfId="0" applyFont="1" applyFill="1" applyBorder="1" applyAlignment="1">
      <alignment vertical="center" wrapText="1"/>
    </xf>
    <xf numFmtId="0" fontId="49" fillId="0" borderId="22" xfId="0" applyFont="1" applyBorder="1" applyAlignment="1">
      <alignment horizontal="center" vertical="center"/>
    </xf>
    <xf numFmtId="0" fontId="2" fillId="0" borderId="21" xfId="0" applyFont="1" applyBorder="1" applyAlignment="1">
      <alignment vertical="center"/>
    </xf>
    <xf numFmtId="0" fontId="2" fillId="0" borderId="23" xfId="0" applyFont="1" applyBorder="1" applyAlignment="1">
      <alignment vertical="center" wrapText="1"/>
    </xf>
    <xf numFmtId="0" fontId="46" fillId="2" borderId="1" xfId="0" applyFont="1" applyFill="1" applyBorder="1" applyAlignment="1">
      <alignment horizontal="left" vertical="center" wrapText="1"/>
    </xf>
    <xf numFmtId="0" fontId="41" fillId="2" borderId="1" xfId="0" applyFont="1" applyFill="1" applyBorder="1" applyAlignment="1">
      <alignment horizontal="center" vertical="center" wrapText="1"/>
    </xf>
    <xf numFmtId="164" fontId="53" fillId="0" borderId="0" xfId="8" applyFont="1"/>
    <xf numFmtId="164" fontId="0" fillId="0" borderId="0" xfId="0" applyNumberFormat="1"/>
    <xf numFmtId="2" fontId="20" fillId="0" borderId="1" xfId="0" applyNumberFormat="1" applyFont="1" applyBorder="1" applyAlignment="1">
      <alignment horizontal="center" vertical="center" wrapText="1"/>
    </xf>
    <xf numFmtId="0" fontId="0" fillId="0" borderId="0" xfId="0" applyAlignment="1">
      <alignment horizontal="center" vertical="center" wrapText="1"/>
    </xf>
    <xf numFmtId="0" fontId="20" fillId="0" borderId="1" xfId="0" applyFont="1" applyBorder="1" applyAlignment="1">
      <alignment horizontal="center" vertical="center" wrapText="1"/>
    </xf>
    <xf numFmtId="9" fontId="0" fillId="2" borderId="1" xfId="9" applyFont="1" applyFill="1" applyBorder="1" applyAlignment="1">
      <alignment horizontal="center" vertical="center" wrapText="1"/>
    </xf>
    <xf numFmtId="4" fontId="45" fillId="0" borderId="1" xfId="0" applyNumberFormat="1" applyFont="1" applyFill="1" applyBorder="1" applyAlignment="1">
      <alignment horizontal="center" vertical="center" wrapText="1"/>
    </xf>
    <xf numFmtId="10" fontId="48"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2" fillId="2" borderId="19" xfId="0" applyFont="1" applyFill="1" applyBorder="1" applyAlignment="1">
      <alignment horizontal="center" vertical="center" wrapText="1"/>
    </xf>
    <xf numFmtId="0" fontId="0" fillId="0" borderId="20" xfId="0" applyBorder="1" applyAlignment="1">
      <alignment horizontal="center" vertical="center"/>
    </xf>
    <xf numFmtId="14" fontId="46" fillId="2" borderId="1" xfId="0" applyNumberFormat="1" applyFont="1" applyFill="1" applyBorder="1" applyAlignment="1">
      <alignment horizontal="center" vertical="center" wrapText="1"/>
    </xf>
    <xf numFmtId="1" fontId="4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7" fontId="9" fillId="2" borderId="1" xfId="0" applyNumberFormat="1" applyFont="1" applyFill="1" applyBorder="1" applyAlignment="1">
      <alignment horizontal="center" vertical="center" wrapText="1"/>
    </xf>
    <xf numFmtId="9" fontId="9" fillId="2" borderId="1" xfId="9" applyFont="1" applyFill="1" applyBorder="1" applyAlignment="1">
      <alignment horizontal="center" vertical="center" wrapText="1"/>
    </xf>
    <xf numFmtId="9" fontId="51" fillId="0" borderId="1" xfId="0" applyNumberFormat="1" applyFont="1" applyBorder="1" applyAlignment="1">
      <alignment horizontal="center" vertical="center"/>
    </xf>
    <xf numFmtId="3" fontId="10" fillId="0" borderId="1" xfId="1" applyNumberFormat="1" applyFont="1" applyBorder="1" applyAlignment="1" applyProtection="1">
      <alignment horizontal="center" vertical="center" wrapText="1"/>
      <protection locked="0"/>
    </xf>
    <xf numFmtId="0" fontId="52" fillId="0" borderId="1" xfId="1" applyFont="1" applyBorder="1" applyAlignment="1" applyProtection="1">
      <alignment horizontal="center" vertical="center"/>
      <protection locked="0"/>
    </xf>
    <xf numFmtId="0" fontId="45" fillId="0" borderId="1" xfId="0" applyFont="1" applyBorder="1" applyAlignment="1">
      <alignment vertical="center" wrapText="1"/>
    </xf>
    <xf numFmtId="9" fontId="22" fillId="2" borderId="1" xfId="9" applyFont="1" applyFill="1" applyBorder="1" applyAlignment="1">
      <alignment horizontal="center" vertical="center" wrapText="1"/>
    </xf>
    <xf numFmtId="0" fontId="58" fillId="2" borderId="1"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1" xfId="0" applyBorder="1" applyAlignment="1">
      <alignment horizontal="center" vertical="center"/>
    </xf>
    <xf numFmtId="4" fontId="20" fillId="0" borderId="7"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0" fontId="46" fillId="2" borderId="20" xfId="0" applyFont="1" applyFill="1" applyBorder="1" applyAlignment="1">
      <alignment horizontal="center" vertical="center" wrapText="1"/>
    </xf>
    <xf numFmtId="0" fontId="46" fillId="2" borderId="19" xfId="0" applyFont="1" applyFill="1" applyBorder="1" applyAlignment="1">
      <alignment horizontal="center" vertical="center" wrapText="1"/>
    </xf>
    <xf numFmtId="0" fontId="20" fillId="0" borderId="1" xfId="0" applyFont="1" applyBorder="1" applyAlignment="1">
      <alignment vertical="center" wrapText="1"/>
    </xf>
    <xf numFmtId="164" fontId="20" fillId="0" borderId="20" xfId="8" applyFont="1" applyBorder="1" applyAlignment="1">
      <alignment horizontal="center" vertical="center" wrapText="1"/>
    </xf>
    <xf numFmtId="44" fontId="0" fillId="0" borderId="19" xfId="11" applyFont="1" applyBorder="1" applyAlignment="1">
      <alignment vertical="center"/>
    </xf>
    <xf numFmtId="0" fontId="20" fillId="0" borderId="19" xfId="0" applyFont="1" applyBorder="1" applyAlignment="1">
      <alignment horizontal="center" vertical="center" wrapText="1"/>
    </xf>
    <xf numFmtId="0" fontId="20" fillId="0" borderId="1" xfId="0" applyFont="1" applyBorder="1" applyAlignment="1">
      <alignment horizontal="center" vertical="center" wrapText="1"/>
    </xf>
    <xf numFmtId="164" fontId="20" fillId="0" borderId="1" xfId="8" applyFont="1" applyBorder="1" applyAlignment="1">
      <alignment vertical="center" wrapText="1"/>
    </xf>
    <xf numFmtId="9" fontId="20" fillId="0" borderId="1" xfId="9" applyFont="1" applyBorder="1" applyAlignment="1">
      <alignment vertical="center"/>
    </xf>
    <xf numFmtId="9" fontId="20" fillId="0" borderId="1" xfId="9" applyFont="1" applyBorder="1" applyAlignment="1">
      <alignment vertical="center" wrapText="1"/>
    </xf>
    <xf numFmtId="42" fontId="20" fillId="0" borderId="1" xfId="8" applyNumberFormat="1" applyFont="1" applyBorder="1" applyAlignment="1">
      <alignment vertical="center" wrapText="1"/>
    </xf>
    <xf numFmtId="44" fontId="1" fillId="0" borderId="1" xfId="11" applyFont="1" applyBorder="1" applyAlignment="1">
      <alignment horizontal="center" vertical="center" wrapText="1"/>
    </xf>
    <xf numFmtId="168" fontId="20" fillId="0" borderId="1" xfId="10" applyNumberFormat="1" applyFont="1" applyBorder="1" applyAlignment="1">
      <alignment vertical="center"/>
    </xf>
    <xf numFmtId="1" fontId="1" fillId="0" borderId="1" xfId="0" applyNumberFormat="1" applyFont="1" applyBorder="1" applyAlignment="1">
      <alignment horizontal="center" vertical="center" wrapText="1"/>
    </xf>
    <xf numFmtId="168" fontId="20" fillId="0" borderId="20" xfId="10" applyNumberFormat="1" applyFont="1" applyBorder="1" applyAlignment="1">
      <alignment vertical="center"/>
    </xf>
    <xf numFmtId="172" fontId="20" fillId="0" borderId="1" xfId="8" applyNumberFormat="1" applyFont="1" applyFill="1" applyBorder="1" applyAlignment="1">
      <alignment vertical="center" wrapText="1"/>
    </xf>
    <xf numFmtId="0" fontId="20" fillId="0" borderId="1" xfId="0" applyFont="1" applyFill="1" applyBorder="1" applyAlignment="1">
      <alignment vertical="center" wrapText="1"/>
    </xf>
    <xf numFmtId="164" fontId="20" fillId="0" borderId="1" xfId="8" applyFont="1" applyFill="1" applyBorder="1" applyAlignment="1">
      <alignment vertical="center" wrapText="1"/>
    </xf>
    <xf numFmtId="44" fontId="0" fillId="0" borderId="1" xfId="11" applyFont="1" applyFill="1" applyBorder="1" applyAlignment="1">
      <alignment horizontal="center" vertical="center" wrapText="1"/>
    </xf>
    <xf numFmtId="1" fontId="0" fillId="0" borderId="1" xfId="0" applyNumberFormat="1" applyFill="1" applyBorder="1" applyAlignment="1">
      <alignment horizontal="center" vertical="center" wrapText="1"/>
    </xf>
    <xf numFmtId="1" fontId="0" fillId="0" borderId="0" xfId="0" applyNumberFormat="1" applyFill="1" applyAlignment="1">
      <alignment horizontal="center" vertical="center" wrapText="1"/>
    </xf>
    <xf numFmtId="42" fontId="20" fillId="0" borderId="1" xfId="8" applyNumberFormat="1" applyFont="1" applyFill="1" applyBorder="1" applyAlignment="1">
      <alignment vertical="center" wrapText="1"/>
    </xf>
    <xf numFmtId="44" fontId="1" fillId="0" borderId="1" xfId="11" applyFont="1" applyFill="1" applyBorder="1" applyAlignment="1">
      <alignment horizontal="center" vertical="center" wrapText="1"/>
    </xf>
    <xf numFmtId="164" fontId="38" fillId="0" borderId="1" xfId="8" applyFont="1" applyFill="1" applyBorder="1" applyAlignment="1">
      <alignment vertical="center"/>
    </xf>
    <xf numFmtId="168" fontId="20" fillId="0" borderId="20" xfId="10" applyNumberFormat="1" applyFont="1" applyBorder="1" applyAlignment="1">
      <alignment horizontal="center" vertical="center"/>
    </xf>
    <xf numFmtId="168" fontId="20" fillId="0" borderId="18" xfId="10" applyNumberFormat="1" applyFont="1" applyBorder="1" applyAlignment="1">
      <alignment horizontal="center" vertical="center"/>
    </xf>
    <xf numFmtId="168" fontId="20" fillId="0" borderId="19" xfId="10" applyNumberFormat="1" applyFont="1" applyBorder="1" applyAlignment="1">
      <alignment horizontal="center" vertical="center"/>
    </xf>
    <xf numFmtId="44" fontId="20" fillId="0" borderId="20" xfId="11" applyFont="1" applyFill="1" applyBorder="1" applyAlignment="1">
      <alignment horizontal="center" vertical="center"/>
    </xf>
    <xf numFmtId="44" fontId="20" fillId="0" borderId="18" xfId="11" applyFont="1" applyFill="1" applyBorder="1" applyAlignment="1">
      <alignment horizontal="center" vertical="center"/>
    </xf>
    <xf numFmtId="44" fontId="20" fillId="0" borderId="19" xfId="11" applyFont="1" applyFill="1" applyBorder="1" applyAlignment="1">
      <alignment horizontal="center" vertical="center"/>
    </xf>
    <xf numFmtId="0" fontId="22" fillId="2" borderId="1"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19" xfId="0" applyFont="1" applyFill="1" applyBorder="1" applyAlignment="1">
      <alignment horizontal="center" vertical="center" wrapText="1"/>
    </xf>
    <xf numFmtId="164" fontId="20" fillId="0" borderId="1" xfId="8" applyFont="1" applyFill="1" applyBorder="1" applyAlignment="1">
      <alignment horizontal="center" vertical="center" wrapText="1"/>
    </xf>
    <xf numFmtId="0" fontId="0" fillId="0" borderId="1" xfId="0" applyBorder="1" applyAlignment="1">
      <alignment horizontal="center" vertical="center" wrapText="1"/>
    </xf>
    <xf numFmtId="0" fontId="4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20" fillId="0" borderId="2" xfId="0" applyFont="1" applyBorder="1" applyAlignment="1">
      <alignment horizontal="center" vertical="center" wrapText="1"/>
    </xf>
    <xf numFmtId="0" fontId="0" fillId="0" borderId="1" xfId="0" applyBorder="1" applyAlignment="1">
      <alignment horizontal="center" vertical="center"/>
    </xf>
    <xf numFmtId="0" fontId="0" fillId="0" borderId="19" xfId="0" applyFill="1" applyBorder="1" applyAlignment="1">
      <alignment horizontal="center" vertical="center" wrapText="1"/>
    </xf>
    <xf numFmtId="0" fontId="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44" fontId="55" fillId="0" borderId="1" xfId="11" applyFont="1" applyFill="1" applyBorder="1" applyAlignment="1">
      <alignment horizontal="center" vertical="center"/>
    </xf>
    <xf numFmtId="9" fontId="60" fillId="0" borderId="1" xfId="9" applyFont="1" applyFill="1" applyBorder="1" applyAlignment="1">
      <alignment horizontal="center" vertical="center"/>
    </xf>
    <xf numFmtId="164" fontId="20" fillId="0" borderId="1" xfId="8" applyFont="1" applyBorder="1" applyAlignment="1">
      <alignment horizontal="center" vertical="center" wrapText="1"/>
    </xf>
    <xf numFmtId="9" fontId="20" fillId="0" borderId="1" xfId="9" applyFont="1" applyBorder="1" applyAlignment="1">
      <alignment horizontal="center" vertical="center" wrapText="1"/>
    </xf>
    <xf numFmtId="0" fontId="20" fillId="0" borderId="20" xfId="0" applyFont="1" applyBorder="1" applyAlignment="1">
      <alignment horizontal="center" vertical="center" wrapText="1"/>
    </xf>
    <xf numFmtId="0" fontId="48" fillId="2" borderId="1" xfId="1" applyFont="1" applyFill="1" applyBorder="1" applyAlignment="1">
      <alignment horizontal="left" vertical="center"/>
    </xf>
    <xf numFmtId="0" fontId="45" fillId="0" borderId="19" xfId="0" applyFont="1" applyBorder="1" applyAlignment="1">
      <alignment horizontal="center" vertical="center" wrapText="1"/>
    </xf>
    <xf numFmtId="1" fontId="20" fillId="0" borderId="19" xfId="0" applyNumberFormat="1" applyFont="1" applyBorder="1" applyAlignment="1">
      <alignment horizontal="center" vertical="center" wrapText="1"/>
    </xf>
    <xf numFmtId="2" fontId="20" fillId="0" borderId="19"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170" fontId="45" fillId="0" borderId="19" xfId="0" applyNumberFormat="1" applyFont="1" applyFill="1" applyBorder="1" applyAlignment="1">
      <alignment horizontal="center" vertical="center" wrapText="1"/>
    </xf>
    <xf numFmtId="170" fontId="45" fillId="0" borderId="1" xfId="0" applyNumberFormat="1" applyFont="1" applyFill="1" applyBorder="1" applyAlignment="1">
      <alignment horizontal="center" vertical="center" wrapText="1"/>
    </xf>
    <xf numFmtId="2" fontId="45" fillId="0" borderId="1" xfId="9" applyNumberFormat="1" applyFont="1" applyFill="1" applyBorder="1" applyAlignment="1">
      <alignment horizontal="center" vertical="center" wrapText="1"/>
    </xf>
    <xf numFmtId="2" fontId="45" fillId="0" borderId="37" xfId="9" applyNumberFormat="1" applyFont="1" applyFill="1" applyBorder="1" applyAlignment="1">
      <alignment horizontal="center" vertical="center" wrapText="1"/>
    </xf>
    <xf numFmtId="2" fontId="45" fillId="0" borderId="18" xfId="9" applyNumberFormat="1" applyFont="1" applyFill="1" applyBorder="1" applyAlignment="1">
      <alignment horizontal="center" vertical="center" wrapText="1"/>
    </xf>
    <xf numFmtId="0" fontId="0" fillId="2" borderId="0" xfId="0" applyFill="1" applyBorder="1"/>
    <xf numFmtId="0" fontId="63" fillId="2" borderId="0" xfId="0" applyFont="1" applyFill="1" applyBorder="1" applyAlignment="1"/>
    <xf numFmtId="0" fontId="48" fillId="2" borderId="0" xfId="0" applyFont="1" applyFill="1" applyBorder="1" applyAlignment="1">
      <alignment vertical="center" wrapText="1"/>
    </xf>
    <xf numFmtId="0" fontId="9" fillId="0" borderId="0" xfId="0" applyFont="1" applyFill="1" applyBorder="1" applyAlignment="1">
      <alignment vertical="center"/>
    </xf>
    <xf numFmtId="0" fontId="11" fillId="2" borderId="0" xfId="0" applyFont="1" applyFill="1" applyBorder="1"/>
    <xf numFmtId="0" fontId="9" fillId="2" borderId="19" xfId="0" applyFont="1" applyFill="1" applyBorder="1" applyAlignment="1">
      <alignment horizontal="center" vertical="center" wrapText="1"/>
    </xf>
    <xf numFmtId="0" fontId="10" fillId="2" borderId="19" xfId="0" applyFont="1" applyFill="1" applyBorder="1" applyAlignment="1">
      <alignment horizontal="center" vertical="center" wrapText="1"/>
    </xf>
    <xf numFmtId="9" fontId="9" fillId="2" borderId="38" xfId="9" applyFont="1" applyFill="1" applyBorder="1" applyAlignment="1">
      <alignment horizontal="center" vertical="center" wrapText="1"/>
    </xf>
    <xf numFmtId="0" fontId="9" fillId="0" borderId="19" xfId="0" applyFont="1" applyFill="1" applyBorder="1" applyAlignment="1">
      <alignment horizontal="center" vertical="center" wrapText="1"/>
    </xf>
    <xf numFmtId="0" fontId="48" fillId="2" borderId="1" xfId="0" applyFont="1" applyFill="1" applyBorder="1" applyAlignment="1">
      <alignment vertical="center" wrapText="1"/>
    </xf>
    <xf numFmtId="0" fontId="54" fillId="0" borderId="1"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0" fillId="0" borderId="39" xfId="0" applyFont="1" applyBorder="1" applyAlignment="1">
      <alignment horizontal="justify" vertical="center" wrapText="1"/>
    </xf>
    <xf numFmtId="0" fontId="20" fillId="0" borderId="20" xfId="0" applyFont="1" applyBorder="1" applyAlignment="1">
      <alignment horizontal="justify" vertical="center" wrapText="1"/>
    </xf>
    <xf numFmtId="9" fontId="20" fillId="0" borderId="20" xfId="9" applyFont="1" applyFill="1" applyBorder="1" applyAlignment="1">
      <alignment horizontal="center" vertical="center" wrapText="1"/>
    </xf>
    <xf numFmtId="2" fontId="20" fillId="0" borderId="20" xfId="0" applyNumberFormat="1" applyFont="1" applyBorder="1" applyAlignment="1">
      <alignment horizontal="center" vertical="center" wrapText="1"/>
    </xf>
    <xf numFmtId="2" fontId="20" fillId="0" borderId="18" xfId="0" applyNumberFormat="1" applyFont="1" applyBorder="1" applyAlignment="1">
      <alignment horizontal="center" vertical="center" wrapText="1"/>
    </xf>
    <xf numFmtId="170" fontId="45" fillId="0" borderId="37" xfId="0" applyNumberFormat="1" applyFont="1" applyFill="1" applyBorder="1" applyAlignment="1">
      <alignment horizontal="center" vertical="center" wrapText="1"/>
    </xf>
    <xf numFmtId="2" fontId="45" fillId="0" borderId="20" xfId="9" applyNumberFormat="1" applyFont="1" applyFill="1" applyBorder="1" applyAlignment="1">
      <alignment horizontal="center" vertical="center" wrapText="1"/>
    </xf>
    <xf numFmtId="4" fontId="45" fillId="0" borderId="20" xfId="0" applyNumberFormat="1" applyFont="1" applyFill="1" applyBorder="1" applyAlignment="1">
      <alignment horizontal="center" vertical="center" wrapText="1"/>
    </xf>
    <xf numFmtId="4" fontId="20" fillId="0" borderId="20" xfId="0" applyNumberFormat="1" applyFont="1" applyBorder="1" applyAlignment="1">
      <alignment horizontal="center" vertical="center" wrapText="1"/>
    </xf>
    <xf numFmtId="0" fontId="0" fillId="2" borderId="1" xfId="0" applyFill="1" applyBorder="1"/>
    <xf numFmtId="4" fontId="45" fillId="0" borderId="7" xfId="0" applyNumberFormat="1"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171" fontId="45" fillId="0" borderId="1" xfId="0" applyNumberFormat="1" applyFont="1" applyFill="1" applyBorder="1" applyAlignment="1">
      <alignment horizontal="center" vertical="center" wrapText="1"/>
    </xf>
    <xf numFmtId="0" fontId="20" fillId="0" borderId="1" xfId="0" applyFont="1" applyBorder="1" applyAlignment="1">
      <alignment horizontal="justify" vertical="center"/>
    </xf>
    <xf numFmtId="0" fontId="20" fillId="0" borderId="40" xfId="0" applyFont="1" applyBorder="1" applyAlignment="1">
      <alignment horizontal="center" vertical="center" wrapText="1"/>
    </xf>
    <xf numFmtId="0" fontId="45" fillId="0" borderId="2" xfId="0" applyFont="1" applyBorder="1" applyAlignment="1">
      <alignment horizontal="center" vertical="center" wrapText="1"/>
    </xf>
    <xf numFmtId="1" fontId="20" fillId="0" borderId="2" xfId="0" applyNumberFormat="1" applyFont="1" applyBorder="1" applyAlignment="1">
      <alignment horizontal="center" vertical="center" wrapText="1"/>
    </xf>
    <xf numFmtId="0" fontId="20" fillId="0" borderId="41" xfId="0" applyFont="1" applyBorder="1" applyAlignment="1">
      <alignment horizontal="center" vertical="center" wrapText="1"/>
    </xf>
    <xf numFmtId="10" fontId="23"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9" fillId="10" borderId="24" xfId="0" applyFont="1" applyFill="1" applyBorder="1" applyAlignment="1">
      <alignment horizontal="center" vertical="center" wrapText="1"/>
    </xf>
    <xf numFmtId="9" fontId="9" fillId="10" borderId="24" xfId="9" applyFont="1" applyFill="1" applyBorder="1" applyAlignment="1">
      <alignment horizontal="center" vertical="center" wrapText="1"/>
    </xf>
    <xf numFmtId="173" fontId="9" fillId="0" borderId="1" xfId="0" applyNumberFormat="1" applyFont="1" applyBorder="1" applyAlignment="1">
      <alignment horizontal="center" vertical="center" wrapText="1"/>
    </xf>
    <xf numFmtId="164" fontId="25" fillId="2" borderId="0" xfId="8" applyFont="1" applyFill="1" applyBorder="1" applyAlignment="1">
      <alignment horizontal="center" vertical="center"/>
    </xf>
    <xf numFmtId="164" fontId="6" fillId="2" borderId="0" xfId="8" applyFont="1" applyFill="1" applyBorder="1" applyAlignment="1">
      <alignment horizontal="center" vertical="center" wrapText="1"/>
    </xf>
    <xf numFmtId="164" fontId="9" fillId="2" borderId="0" xfId="8" applyFont="1" applyFill="1" applyBorder="1" applyAlignment="1">
      <alignment horizontal="center" vertical="center"/>
    </xf>
    <xf numFmtId="0" fontId="10" fillId="0" borderId="1" xfId="0" applyFont="1" applyFill="1" applyBorder="1" applyAlignment="1">
      <alignment horizontal="center" vertical="center" wrapText="1"/>
    </xf>
    <xf numFmtId="9" fontId="4" fillId="0" borderId="1" xfId="9" applyFont="1" applyBorder="1" applyAlignment="1">
      <alignment horizontal="center" vertical="center" wrapText="1"/>
    </xf>
    <xf numFmtId="9" fontId="0" fillId="0" borderId="1" xfId="9" applyFont="1" applyBorder="1" applyAlignment="1">
      <alignment horizontal="center" vertical="center" wrapText="1"/>
    </xf>
    <xf numFmtId="44" fontId="55" fillId="0" borderId="19" xfId="11" applyFont="1" applyFill="1" applyBorder="1" applyAlignment="1">
      <alignment horizontal="center" vertical="center"/>
    </xf>
    <xf numFmtId="9" fontId="60" fillId="0" borderId="13" xfId="9" applyFont="1" applyFill="1" applyBorder="1" applyAlignment="1">
      <alignment horizontal="center" vertical="center"/>
    </xf>
    <xf numFmtId="9" fontId="20" fillId="0" borderId="2" xfId="9" applyFont="1" applyBorder="1" applyAlignment="1">
      <alignment vertical="center"/>
    </xf>
    <xf numFmtId="9" fontId="60" fillId="0" borderId="13" xfId="9" applyFont="1" applyBorder="1" applyAlignment="1">
      <alignment vertical="center"/>
    </xf>
    <xf numFmtId="9" fontId="20" fillId="0" borderId="2" xfId="9" applyFont="1" applyBorder="1" applyAlignment="1">
      <alignment horizontal="center" vertical="center" wrapText="1"/>
    </xf>
    <xf numFmtId="9" fontId="20" fillId="0" borderId="2" xfId="9" applyFont="1" applyBorder="1" applyAlignment="1">
      <alignment vertical="center" wrapText="1"/>
    </xf>
    <xf numFmtId="0" fontId="0" fillId="0" borderId="1" xfId="0" applyBorder="1" applyAlignment="1">
      <alignment horizontal="center"/>
    </xf>
    <xf numFmtId="44" fontId="60" fillId="0" borderId="1" xfId="11" applyFont="1" applyBorder="1" applyAlignment="1">
      <alignment vertical="center"/>
    </xf>
    <xf numFmtId="9" fontId="60" fillId="0" borderId="1" xfId="9" applyFont="1" applyBorder="1" applyAlignment="1">
      <alignment vertical="center"/>
    </xf>
    <xf numFmtId="9" fontId="57" fillId="0" borderId="1" xfId="0" applyNumberFormat="1" applyFont="1" applyFill="1" applyBorder="1" applyAlignment="1">
      <alignment horizontal="center" vertical="center" wrapText="1"/>
    </xf>
    <xf numFmtId="14" fontId="4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xf numFmtId="168" fontId="62" fillId="0" borderId="1" xfId="10" applyNumberFormat="1" applyFont="1" applyFill="1" applyBorder="1" applyAlignment="1">
      <alignment horizontal="center" vertical="center"/>
    </xf>
    <xf numFmtId="9" fontId="63" fillId="0" borderId="1" xfId="9" applyFont="1" applyFill="1" applyBorder="1" applyAlignment="1">
      <alignment horizontal="center" vertical="center" wrapText="1"/>
    </xf>
    <xf numFmtId="9" fontId="62" fillId="0" borderId="2" xfId="9" applyFont="1" applyFill="1" applyBorder="1" applyAlignment="1">
      <alignment horizontal="center" vertical="center"/>
    </xf>
    <xf numFmtId="9" fontId="62" fillId="0" borderId="1" xfId="9" applyFont="1" applyFill="1" applyBorder="1" applyAlignment="1">
      <alignment horizontal="center" vertical="center"/>
    </xf>
    <xf numFmtId="0" fontId="4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 fontId="0" fillId="0" borderId="1" xfId="0" applyNumberFormat="1" applyFill="1" applyBorder="1" applyAlignment="1">
      <alignment horizontal="center" vertical="center"/>
    </xf>
    <xf numFmtId="0" fontId="36" fillId="0" borderId="1" xfId="0" applyFont="1" applyFill="1" applyBorder="1" applyAlignment="1">
      <alignment horizontal="center" vertical="center" wrapText="1"/>
    </xf>
    <xf numFmtId="164" fontId="0" fillId="0" borderId="1" xfId="8" applyFont="1" applyFill="1" applyBorder="1" applyAlignment="1">
      <alignment vertical="center"/>
    </xf>
    <xf numFmtId="164" fontId="0" fillId="0" borderId="1" xfId="8" applyFont="1" applyFill="1" applyBorder="1" applyAlignment="1">
      <alignment horizontal="center" vertical="center" wrapText="1"/>
    </xf>
    <xf numFmtId="9" fontId="64" fillId="0" borderId="1" xfId="9" applyFont="1" applyFill="1" applyBorder="1" applyAlignment="1">
      <alignment horizontal="center" vertical="center" wrapText="1"/>
    </xf>
    <xf numFmtId="9" fontId="63" fillId="0" borderId="2" xfId="9" applyFont="1" applyFill="1" applyBorder="1" applyAlignment="1">
      <alignment horizontal="center" vertical="center" wrapText="1"/>
    </xf>
    <xf numFmtId="9" fontId="56" fillId="0" borderId="1" xfId="9" applyFont="1" applyFill="1" applyBorder="1" applyAlignment="1">
      <alignment horizontal="center" vertical="center" wrapText="1"/>
    </xf>
    <xf numFmtId="164" fontId="11" fillId="0" borderId="1" xfId="8" applyFont="1" applyFill="1" applyBorder="1" applyAlignment="1">
      <alignment vertical="center"/>
    </xf>
    <xf numFmtId="0" fontId="32" fillId="0" borderId="1" xfId="0" applyFont="1" applyFill="1" applyBorder="1" applyAlignment="1">
      <alignment vertical="center" wrapText="1"/>
    </xf>
    <xf numFmtId="9" fontId="63" fillId="0" borderId="1" xfId="9" applyFont="1" applyFill="1" applyBorder="1" applyAlignment="1">
      <alignment vertical="center" wrapText="1"/>
    </xf>
    <xf numFmtId="9" fontId="65" fillId="0" borderId="1" xfId="0" applyNumberFormat="1" applyFont="1" applyFill="1" applyBorder="1" applyAlignment="1">
      <alignment horizontal="center" vertical="center" wrapText="1"/>
    </xf>
    <xf numFmtId="168" fontId="62" fillId="0" borderId="0" xfId="10" applyNumberFormat="1" applyFont="1" applyFill="1" applyBorder="1" applyAlignment="1">
      <alignment horizontal="center" vertical="center"/>
    </xf>
    <xf numFmtId="9" fontId="0" fillId="0" borderId="0" xfId="9" applyFont="1" applyFill="1"/>
    <xf numFmtId="10" fontId="62" fillId="0" borderId="2" xfId="9" applyNumberFormat="1" applyFont="1" applyFill="1" applyBorder="1" applyAlignment="1">
      <alignment horizontal="center" vertical="center"/>
    </xf>
    <xf numFmtId="10" fontId="62" fillId="0" borderId="1" xfId="9" applyNumberFormat="1" applyFont="1" applyFill="1" applyBorder="1" applyAlignment="1">
      <alignment horizontal="center" vertical="center"/>
    </xf>
    <xf numFmtId="164" fontId="38" fillId="0" borderId="0" xfId="8" applyFont="1" applyFill="1"/>
    <xf numFmtId="0" fontId="0" fillId="0" borderId="0" xfId="0" applyFill="1"/>
    <xf numFmtId="164" fontId="0" fillId="0" borderId="0" xfId="8" applyFont="1" applyFill="1"/>
    <xf numFmtId="0" fontId="22" fillId="2" borderId="1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1" xfId="0" applyBorder="1" applyAlignment="1">
      <alignment horizontal="center" vertical="center"/>
    </xf>
    <xf numFmtId="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22" fillId="2" borderId="1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44" fontId="55" fillId="0" borderId="1" xfId="11" applyFont="1" applyFill="1" applyBorder="1" applyAlignment="1">
      <alignment horizontal="center" vertical="center"/>
    </xf>
    <xf numFmtId="9" fontId="60" fillId="0" borderId="1" xfId="9" applyFont="1" applyFill="1" applyBorder="1" applyAlignment="1">
      <alignment horizontal="center" vertical="center"/>
    </xf>
    <xf numFmtId="164" fontId="20" fillId="0" borderId="1" xfId="8" applyFont="1" applyBorder="1" applyAlignment="1">
      <alignment horizontal="center" vertical="center" wrapText="1"/>
    </xf>
    <xf numFmtId="9" fontId="20" fillId="0" borderId="1" xfId="9" applyFont="1" applyBorder="1" applyAlignment="1">
      <alignment horizontal="center" vertical="center" wrapText="1"/>
    </xf>
    <xf numFmtId="9" fontId="20" fillId="0" borderId="1" xfId="9" applyFont="1" applyBorder="1" applyAlignment="1">
      <alignment horizontal="center" vertical="center"/>
    </xf>
    <xf numFmtId="3" fontId="22" fillId="2" borderId="19" xfId="0" applyNumberFormat="1" applyFont="1" applyFill="1" applyBorder="1" applyAlignment="1">
      <alignment horizontal="center"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8" fillId="3"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2" borderId="1" xfId="0" applyFont="1" applyFill="1" applyBorder="1" applyAlignment="1">
      <alignment horizontal="left" vertical="center"/>
    </xf>
    <xf numFmtId="0" fontId="15"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xf>
    <xf numFmtId="0" fontId="21" fillId="0" borderId="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0" fillId="0" borderId="3" xfId="0" applyFont="1" applyBorder="1" applyAlignment="1">
      <alignment horizont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3" fillId="0" borderId="1" xfId="0" applyFont="1" applyBorder="1" applyAlignment="1">
      <alignment horizontal="left" vertical="center" wrapText="1"/>
    </xf>
    <xf numFmtId="0" fontId="8" fillId="9" borderId="2"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9" fillId="0" borderId="1" xfId="0" applyFont="1" applyFill="1" applyBorder="1" applyAlignment="1">
      <alignment horizontal="center" vertical="center"/>
    </xf>
    <xf numFmtId="0" fontId="38" fillId="2" borderId="1" xfId="0" applyFont="1" applyFill="1" applyBorder="1" applyAlignment="1">
      <alignment horizontal="center"/>
    </xf>
    <xf numFmtId="0" fontId="48"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5"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4" fillId="2" borderId="11" xfId="0" applyFont="1" applyFill="1" applyBorder="1" applyAlignment="1">
      <alignment horizontal="center"/>
    </xf>
    <xf numFmtId="0" fontId="24" fillId="2" borderId="12" xfId="0" applyFont="1" applyFill="1" applyBorder="1" applyAlignment="1">
      <alignment horizontal="center"/>
    </xf>
    <xf numFmtId="0" fontId="24" fillId="2" borderId="16" xfId="0" applyFont="1" applyFill="1" applyBorder="1" applyAlignment="1">
      <alignment horizontal="center"/>
    </xf>
    <xf numFmtId="0" fontId="24" fillId="2" borderId="17" xfId="0" applyFont="1" applyFill="1" applyBorder="1" applyAlignment="1">
      <alignment horizontal="center"/>
    </xf>
    <xf numFmtId="0" fontId="24" fillId="2" borderId="13" xfId="0" applyFont="1" applyFill="1" applyBorder="1" applyAlignment="1">
      <alignment horizontal="center"/>
    </xf>
    <xf numFmtId="0" fontId="24" fillId="2" borderId="15" xfId="0" applyFont="1" applyFill="1" applyBorder="1" applyAlignment="1">
      <alignment horizont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9" fontId="0" fillId="0" borderId="1" xfId="9" applyFont="1" applyBorder="1" applyAlignment="1">
      <alignment horizontal="center" vertical="center"/>
    </xf>
    <xf numFmtId="9" fontId="20" fillId="0" borderId="1" xfId="9" applyFont="1" applyBorder="1" applyAlignment="1">
      <alignment horizontal="center" vertical="center" wrapText="1"/>
    </xf>
    <xf numFmtId="0" fontId="22" fillId="2" borderId="20" xfId="0" applyFont="1" applyFill="1" applyBorder="1" applyAlignment="1">
      <alignment horizontal="center" vertical="center" wrapText="1"/>
    </xf>
    <xf numFmtId="0" fontId="22" fillId="2" borderId="19" xfId="0" applyFont="1" applyFill="1" applyBorder="1" applyAlignment="1">
      <alignment horizontal="center" vertical="center" wrapText="1"/>
    </xf>
    <xf numFmtId="9" fontId="0" fillId="0" borderId="1" xfId="0" applyNumberFormat="1" applyBorder="1" applyAlignment="1">
      <alignment horizontal="center" vertical="center"/>
    </xf>
    <xf numFmtId="164" fontId="20" fillId="0" borderId="1" xfId="8" applyFont="1" applyFill="1" applyBorder="1" applyAlignment="1">
      <alignment horizontal="center" vertical="center" wrapText="1"/>
    </xf>
    <xf numFmtId="9" fontId="1" fillId="0" borderId="20" xfId="9" applyFont="1" applyBorder="1" applyAlignment="1">
      <alignment horizontal="center" vertical="center" wrapText="1"/>
    </xf>
    <xf numFmtId="9" fontId="1" fillId="0" borderId="18" xfId="9" applyFont="1" applyBorder="1" applyAlignment="1">
      <alignment horizontal="center" vertical="center" wrapText="1"/>
    </xf>
    <xf numFmtId="9" fontId="1" fillId="0" borderId="19" xfId="9" applyFont="1" applyBorder="1" applyAlignment="1">
      <alignment horizontal="center" vertical="center" wrapText="1"/>
    </xf>
    <xf numFmtId="168" fontId="8" fillId="0" borderId="1" xfId="10" applyNumberFormat="1" applyFont="1" applyBorder="1" applyAlignment="1">
      <alignment horizontal="center" vertical="center"/>
    </xf>
    <xf numFmtId="9" fontId="61" fillId="0" borderId="1" xfId="9" applyFont="1" applyBorder="1" applyAlignment="1">
      <alignment horizontal="center" vertical="center"/>
    </xf>
    <xf numFmtId="168" fontId="20" fillId="0" borderId="20" xfId="10" applyNumberFormat="1" applyFont="1" applyBorder="1" applyAlignment="1">
      <alignment horizontal="center" vertical="center"/>
    </xf>
    <xf numFmtId="168" fontId="20" fillId="0" borderId="18" xfId="10" applyNumberFormat="1" applyFont="1" applyBorder="1" applyAlignment="1">
      <alignment horizontal="center" vertical="center"/>
    </xf>
    <xf numFmtId="168" fontId="20" fillId="0" borderId="19" xfId="10" applyNumberFormat="1" applyFont="1" applyBorder="1" applyAlignment="1">
      <alignment horizontal="center" vertical="center"/>
    </xf>
    <xf numFmtId="168" fontId="20" fillId="0" borderId="1" xfId="10" applyNumberFormat="1" applyFont="1" applyBorder="1" applyAlignment="1">
      <alignment horizontal="center" vertical="center"/>
    </xf>
    <xf numFmtId="9" fontId="20" fillId="0" borderId="11" xfId="9" applyFont="1" applyBorder="1" applyAlignment="1">
      <alignment horizontal="center" vertical="center"/>
    </xf>
    <xf numFmtId="9" fontId="20" fillId="0" borderId="16" xfId="9" applyFont="1" applyBorder="1" applyAlignment="1">
      <alignment horizontal="center" vertical="center"/>
    </xf>
    <xf numFmtId="9" fontId="20" fillId="0" borderId="13" xfId="9" applyFont="1" applyBorder="1" applyAlignment="1">
      <alignment horizontal="center" vertical="center"/>
    </xf>
    <xf numFmtId="9" fontId="20" fillId="0" borderId="1" xfId="9" applyFont="1" applyBorder="1" applyAlignment="1">
      <alignment horizontal="center" vertical="center"/>
    </xf>
    <xf numFmtId="164" fontId="20" fillId="0" borderId="1" xfId="8" applyFont="1" applyBorder="1" applyAlignment="1">
      <alignment horizontal="center" vertical="center" wrapText="1"/>
    </xf>
    <xf numFmtId="9" fontId="20" fillId="0" borderId="2" xfId="9" applyFont="1" applyBorder="1" applyAlignment="1">
      <alignment horizontal="center" vertical="center" wrapText="1"/>
    </xf>
    <xf numFmtId="0" fontId="63" fillId="9" borderId="2" xfId="0" applyFont="1" applyFill="1" applyBorder="1" applyAlignment="1">
      <alignment horizontal="center" vertical="center" wrapText="1"/>
    </xf>
    <xf numFmtId="0" fontId="63" fillId="9" borderId="3" xfId="0" applyFont="1" applyFill="1" applyBorder="1" applyAlignment="1">
      <alignment horizontal="center" vertical="center" wrapText="1"/>
    </xf>
    <xf numFmtId="0" fontId="63" fillId="9" borderId="4" xfId="0" applyFont="1" applyFill="1" applyBorder="1" applyAlignment="1">
      <alignment horizontal="center" vertical="center" wrapText="1"/>
    </xf>
    <xf numFmtId="0" fontId="66" fillId="0" borderId="1" xfId="0" applyFont="1" applyBorder="1" applyAlignment="1">
      <alignment horizontal="center" vertical="center"/>
    </xf>
    <xf numFmtId="164" fontId="20" fillId="0" borderId="20" xfId="8" applyFont="1" applyBorder="1" applyAlignment="1">
      <alignment horizontal="center" vertical="center" wrapText="1"/>
    </xf>
    <xf numFmtId="164" fontId="20" fillId="0" borderId="18" xfId="8" applyFont="1" applyBorder="1" applyAlignment="1">
      <alignment horizontal="center" vertical="center" wrapText="1"/>
    </xf>
    <xf numFmtId="164" fontId="20" fillId="0" borderId="19" xfId="8" applyFont="1" applyBorder="1" applyAlignment="1">
      <alignment horizontal="center" vertical="center" wrapText="1"/>
    </xf>
    <xf numFmtId="9" fontId="20" fillId="0" borderId="11" xfId="9" applyFont="1" applyBorder="1" applyAlignment="1">
      <alignment horizontal="center" vertical="center" wrapText="1"/>
    </xf>
    <xf numFmtId="9" fontId="20" fillId="0" borderId="16" xfId="9" applyFont="1" applyBorder="1" applyAlignment="1">
      <alignment horizontal="center" vertical="center" wrapText="1"/>
    </xf>
    <xf numFmtId="9" fontId="20" fillId="0" borderId="13" xfId="9" applyFont="1" applyBorder="1" applyAlignment="1">
      <alignment horizontal="center" vertical="center" wrapText="1"/>
    </xf>
    <xf numFmtId="0" fontId="20" fillId="0" borderId="2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44" fontId="0" fillId="0" borderId="1" xfId="11" applyFont="1" applyBorder="1" applyAlignment="1">
      <alignment horizontal="center" vertical="center"/>
    </xf>
    <xf numFmtId="9" fontId="0" fillId="0" borderId="2" xfId="9" applyFont="1" applyBorder="1" applyAlignment="1">
      <alignment horizontal="center" vertical="center"/>
    </xf>
    <xf numFmtId="42" fontId="20" fillId="0" borderId="20" xfId="8" applyNumberFormat="1" applyFont="1" applyBorder="1" applyAlignment="1">
      <alignment horizontal="center" vertical="center" wrapText="1"/>
    </xf>
    <xf numFmtId="42" fontId="20" fillId="0" borderId="18" xfId="8" applyNumberFormat="1" applyFont="1" applyBorder="1" applyAlignment="1">
      <alignment horizontal="center" vertical="center" wrapText="1"/>
    </xf>
    <xf numFmtId="42" fontId="20" fillId="0" borderId="19" xfId="8" applyNumberFormat="1" applyFont="1" applyBorder="1" applyAlignment="1">
      <alignment horizontal="center" vertical="center" wrapText="1"/>
    </xf>
    <xf numFmtId="42" fontId="20" fillId="0" borderId="1" xfId="8" applyNumberFormat="1" applyFont="1" applyBorder="1" applyAlignment="1">
      <alignment horizontal="center" vertical="center" wrapText="1"/>
    </xf>
    <xf numFmtId="169" fontId="20" fillId="0" borderId="1" xfId="10" applyNumberFormat="1" applyFont="1" applyBorder="1" applyAlignment="1">
      <alignment horizontal="center" vertical="center"/>
    </xf>
    <xf numFmtId="9" fontId="22" fillId="2" borderId="20" xfId="9" applyFont="1" applyFill="1" applyBorder="1" applyAlignment="1">
      <alignment horizontal="center" vertical="center" wrapText="1"/>
    </xf>
    <xf numFmtId="9" fontId="22" fillId="2" borderId="19" xfId="9" applyFont="1" applyFill="1" applyBorder="1" applyAlignment="1">
      <alignment horizontal="center" vertical="center" wrapText="1"/>
    </xf>
    <xf numFmtId="0" fontId="2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44" fontId="55" fillId="0" borderId="1" xfId="11" applyFont="1" applyFill="1" applyBorder="1" applyAlignment="1">
      <alignment horizontal="center" vertical="center"/>
    </xf>
    <xf numFmtId="9" fontId="60" fillId="0" borderId="2" xfId="9" applyFont="1" applyFill="1" applyBorder="1" applyAlignment="1">
      <alignment horizontal="center" vertical="center"/>
    </xf>
    <xf numFmtId="9" fontId="60" fillId="0" borderId="1" xfId="9" applyFont="1" applyFill="1" applyBorder="1" applyAlignment="1">
      <alignment horizontal="center" vertical="center"/>
    </xf>
    <xf numFmtId="168" fontId="61" fillId="0" borderId="1" xfId="0" applyNumberFormat="1" applyFont="1" applyBorder="1" applyAlignment="1">
      <alignment horizontal="center" vertical="center"/>
    </xf>
    <xf numFmtId="164" fontId="38" fillId="0" borderId="1" xfId="8" applyFont="1" applyBorder="1" applyAlignment="1">
      <alignment horizontal="center" vertical="center"/>
    </xf>
    <xf numFmtId="9" fontId="38" fillId="0" borderId="2" xfId="9" applyFont="1" applyBorder="1" applyAlignment="1">
      <alignment horizontal="center" vertical="center"/>
    </xf>
    <xf numFmtId="9" fontId="38" fillId="0" borderId="1" xfId="9" applyFont="1" applyBorder="1" applyAlignment="1">
      <alignment horizontal="center" vertical="center"/>
    </xf>
    <xf numFmtId="0" fontId="3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64" fontId="20" fillId="0" borderId="20" xfId="8" applyFont="1" applyFill="1" applyBorder="1" applyAlignment="1">
      <alignment horizontal="center" vertical="center" wrapText="1"/>
    </xf>
    <xf numFmtId="164" fontId="20" fillId="0" borderId="18" xfId="8" applyFont="1" applyFill="1" applyBorder="1" applyAlignment="1">
      <alignment horizontal="center" vertical="center" wrapText="1"/>
    </xf>
    <xf numFmtId="164" fontId="20" fillId="0" borderId="19" xfId="8" applyFont="1" applyFill="1" applyBorder="1" applyAlignment="1">
      <alignment horizontal="center" vertical="center" wrapText="1"/>
    </xf>
    <xf numFmtId="42" fontId="20" fillId="0" borderId="20" xfId="8" applyNumberFormat="1" applyFont="1" applyFill="1" applyBorder="1" applyAlignment="1">
      <alignment horizontal="center" vertical="center" wrapText="1"/>
    </xf>
    <xf numFmtId="42" fontId="20" fillId="0" borderId="18" xfId="8" applyNumberFormat="1" applyFont="1" applyFill="1" applyBorder="1" applyAlignment="1">
      <alignment horizontal="center" vertical="center" wrapText="1"/>
    </xf>
    <xf numFmtId="42" fontId="20" fillId="0" borderId="19" xfId="8" applyNumberFormat="1" applyFont="1" applyFill="1" applyBorder="1" applyAlignment="1">
      <alignment horizontal="center" vertical="center" wrapText="1"/>
    </xf>
    <xf numFmtId="9" fontId="47" fillId="0" borderId="1" xfId="0" applyNumberFormat="1" applyFont="1" applyBorder="1" applyAlignment="1">
      <alignment horizontal="center" vertical="center" wrapText="1"/>
    </xf>
    <xf numFmtId="9" fontId="51" fillId="0" borderId="1" xfId="0" applyNumberFormat="1" applyFont="1" applyBorder="1" applyAlignment="1">
      <alignment horizontal="center" vertical="center" wrapText="1"/>
    </xf>
    <xf numFmtId="164" fontId="38" fillId="0" borderId="20" xfId="8" applyFont="1" applyFill="1" applyBorder="1" applyAlignment="1">
      <alignment horizontal="center" vertical="center"/>
    </xf>
    <xf numFmtId="164" fontId="38" fillId="0" borderId="18" xfId="8" applyFont="1" applyFill="1" applyBorder="1" applyAlignment="1">
      <alignment horizontal="center" vertical="center"/>
    </xf>
    <xf numFmtId="164" fontId="38" fillId="0" borderId="19" xfId="8" applyFont="1" applyFill="1" applyBorder="1" applyAlignment="1">
      <alignment horizontal="center" vertical="center"/>
    </xf>
    <xf numFmtId="164" fontId="38" fillId="0" borderId="20" xfId="8" applyFont="1" applyBorder="1" applyAlignment="1">
      <alignment horizontal="center" vertical="center"/>
    </xf>
    <xf numFmtId="164" fontId="38" fillId="0" borderId="18" xfId="8" applyFont="1" applyBorder="1" applyAlignment="1">
      <alignment horizontal="center" vertical="center"/>
    </xf>
    <xf numFmtId="164" fontId="38" fillId="0" borderId="19" xfId="8" applyFont="1" applyBorder="1" applyAlignment="1">
      <alignment horizontal="center" vertical="center"/>
    </xf>
    <xf numFmtId="164" fontId="20" fillId="0" borderId="12" xfId="8" applyFont="1" applyFill="1" applyBorder="1" applyAlignment="1">
      <alignment horizontal="center" vertical="center" wrapText="1"/>
    </xf>
    <xf numFmtId="164" fontId="20" fillId="0" borderId="17" xfId="8" applyFont="1" applyFill="1" applyBorder="1" applyAlignment="1">
      <alignment horizontal="center" vertical="center" wrapText="1"/>
    </xf>
    <xf numFmtId="164" fontId="20" fillId="0" borderId="15" xfId="8" applyFont="1" applyFill="1" applyBorder="1" applyAlignment="1">
      <alignment horizontal="center" vertical="center" wrapText="1"/>
    </xf>
    <xf numFmtId="0" fontId="22" fillId="2" borderId="1" xfId="0" applyFont="1" applyFill="1" applyBorder="1" applyAlignment="1">
      <alignment horizontal="center" vertical="center" wrapText="1"/>
    </xf>
    <xf numFmtId="14" fontId="46"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1" fontId="3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56" fillId="9" borderId="2" xfId="0" applyFont="1" applyFill="1" applyBorder="1" applyAlignment="1">
      <alignment horizontal="center" vertical="center" wrapText="1"/>
    </xf>
    <xf numFmtId="0" fontId="56" fillId="9" borderId="3" xfId="0" applyFont="1" applyFill="1" applyBorder="1" applyAlignment="1">
      <alignment horizontal="center" vertical="center" wrapText="1"/>
    </xf>
    <xf numFmtId="0" fontId="56" fillId="9" borderId="4" xfId="0" applyFont="1" applyFill="1" applyBorder="1" applyAlignment="1">
      <alignment horizontal="center" vertical="center" wrapText="1"/>
    </xf>
    <xf numFmtId="0" fontId="39"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0" fillId="0" borderId="2" xfId="0" applyFont="1" applyBorder="1" applyAlignment="1">
      <alignment horizontal="center" vertical="center"/>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1" fontId="12" fillId="0" borderId="1" xfId="0" applyNumberFormat="1" applyFont="1" applyBorder="1" applyAlignment="1">
      <alignment horizontal="center" vertical="center"/>
    </xf>
    <xf numFmtId="0" fontId="20" fillId="0" borderId="2" xfId="0" applyFont="1" applyBorder="1" applyAlignment="1">
      <alignment horizontal="center" vertical="center" wrapText="1"/>
    </xf>
    <xf numFmtId="0" fontId="44" fillId="0" borderId="1" xfId="0" applyFont="1" applyBorder="1" applyAlignment="1">
      <alignment horizontal="center" vertical="center" wrapText="1"/>
    </xf>
    <xf numFmtId="1"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45" fillId="0" borderId="2" xfId="0" applyFont="1" applyBorder="1" applyAlignment="1">
      <alignment horizontal="center" vertical="center"/>
    </xf>
    <xf numFmtId="0" fontId="37" fillId="0" borderId="1" xfId="0" applyFont="1" applyBorder="1" applyAlignment="1">
      <alignment horizontal="center" vertical="center" wrapText="1"/>
    </xf>
    <xf numFmtId="0" fontId="31" fillId="0" borderId="1" xfId="0" applyFont="1" applyBorder="1" applyAlignment="1">
      <alignment horizontal="center" vertical="center" wrapText="1"/>
    </xf>
    <xf numFmtId="9" fontId="11"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7" fillId="7" borderId="1" xfId="0" applyFont="1" applyFill="1" applyBorder="1" applyAlignment="1">
      <alignment horizontal="center" vertical="center" wrapText="1"/>
    </xf>
    <xf numFmtId="1" fontId="12" fillId="0" borderId="1" xfId="7"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40" fillId="0" borderId="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20" fillId="0" borderId="11"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xf>
    <xf numFmtId="0" fontId="11" fillId="2" borderId="1" xfId="0" applyFont="1" applyFill="1" applyBorder="1" applyAlignment="1">
      <alignment horizontal="center" vertical="center" wrapText="1"/>
    </xf>
    <xf numFmtId="0" fontId="4" fillId="0" borderId="20" xfId="0" applyFont="1" applyBorder="1" applyAlignment="1">
      <alignment horizontal="center" vertical="center" wrapText="1"/>
    </xf>
    <xf numFmtId="0" fontId="15" fillId="2" borderId="11" xfId="0" applyFont="1" applyFill="1" applyBorder="1" applyAlignment="1">
      <alignment horizontal="center" vertical="center" wrapText="1"/>
    </xf>
    <xf numFmtId="0" fontId="15" fillId="2" borderId="16" xfId="0" applyFont="1" applyFill="1" applyBorder="1" applyAlignment="1">
      <alignment horizontal="center" vertical="center" wrapText="1"/>
    </xf>
    <xf numFmtId="44" fontId="20" fillId="0" borderId="20" xfId="11" applyFont="1" applyFill="1" applyBorder="1" applyAlignment="1">
      <alignment horizontal="center" vertical="center"/>
    </xf>
    <xf numFmtId="44" fontId="20" fillId="0" borderId="18" xfId="11" applyFont="1" applyFill="1" applyBorder="1" applyAlignment="1">
      <alignment horizontal="center" vertical="center"/>
    </xf>
    <xf numFmtId="44" fontId="20" fillId="0" borderId="19" xfId="11" applyFont="1" applyFill="1" applyBorder="1" applyAlignment="1">
      <alignment horizontal="center" vertical="center"/>
    </xf>
    <xf numFmtId="168" fontId="45" fillId="0" borderId="1" xfId="0" applyNumberFormat="1" applyFont="1" applyFill="1" applyBorder="1" applyAlignment="1">
      <alignment horizontal="center" vertical="center"/>
    </xf>
    <xf numFmtId="0" fontId="45" fillId="0" borderId="1" xfId="0" applyFont="1" applyBorder="1" applyAlignment="1">
      <alignment horizontal="center" vertical="center" wrapText="1"/>
    </xf>
    <xf numFmtId="164" fontId="48" fillId="2" borderId="3" xfId="8" applyFont="1" applyFill="1" applyBorder="1" applyAlignment="1">
      <alignment horizontal="center" vertical="center" wrapText="1"/>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164" fontId="6" fillId="2" borderId="4" xfId="8" applyFont="1" applyFill="1" applyBorder="1" applyAlignment="1">
      <alignment horizontal="center" vertical="center" wrapText="1"/>
    </xf>
    <xf numFmtId="164" fontId="48" fillId="2" borderId="11" xfId="8" applyFont="1" applyFill="1" applyBorder="1" applyAlignment="1">
      <alignment horizontal="center" vertical="center"/>
    </xf>
    <xf numFmtId="164" fontId="48" fillId="2" borderId="5" xfId="8" applyFont="1" applyFill="1" applyBorder="1" applyAlignment="1">
      <alignment horizontal="center" vertical="center"/>
    </xf>
    <xf numFmtId="0" fontId="9" fillId="2" borderId="5" xfId="0" applyFont="1" applyFill="1" applyBorder="1" applyAlignment="1">
      <alignment horizontal="center" vertical="center"/>
    </xf>
    <xf numFmtId="164" fontId="9" fillId="2" borderId="5" xfId="8" applyFont="1" applyFill="1" applyBorder="1" applyAlignment="1">
      <alignment horizontal="center" vertical="center"/>
    </xf>
    <xf numFmtId="164" fontId="48" fillId="2" borderId="13" xfId="8" applyFont="1" applyFill="1" applyBorder="1" applyAlignment="1">
      <alignment horizontal="center" vertical="center"/>
    </xf>
    <xf numFmtId="164" fontId="48" fillId="2" borderId="14" xfId="8" applyFont="1" applyFill="1" applyBorder="1" applyAlignment="1">
      <alignment horizontal="center" vertical="center"/>
    </xf>
    <xf numFmtId="0" fontId="9" fillId="2" borderId="14" xfId="0" applyFont="1" applyFill="1" applyBorder="1" applyAlignment="1">
      <alignment horizontal="center" vertical="center"/>
    </xf>
    <xf numFmtId="164" fontId="9" fillId="2" borderId="14" xfId="8" applyFont="1" applyFill="1" applyBorder="1" applyAlignment="1">
      <alignment horizontal="center" vertical="center"/>
    </xf>
    <xf numFmtId="169" fontId="20" fillId="0" borderId="20" xfId="10" applyNumberFormat="1" applyFont="1" applyBorder="1" applyAlignment="1">
      <alignment horizontal="center" vertical="center"/>
    </xf>
    <xf numFmtId="169" fontId="20" fillId="0" borderId="18" xfId="10" applyNumberFormat="1" applyFont="1" applyBorder="1" applyAlignment="1">
      <alignment horizontal="center" vertical="center"/>
    </xf>
    <xf numFmtId="169" fontId="20" fillId="0" borderId="19" xfId="10" applyNumberFormat="1" applyFont="1" applyBorder="1" applyAlignment="1">
      <alignment horizontal="center" vertical="center"/>
    </xf>
    <xf numFmtId="0" fontId="20" fillId="0" borderId="1" xfId="0" applyFont="1" applyBorder="1" applyAlignment="1">
      <alignment horizontal="center" vertical="center" wrapText="1"/>
    </xf>
    <xf numFmtId="0" fontId="0" fillId="0" borderId="20"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25" fillId="2" borderId="3" xfId="1" applyFont="1" applyFill="1" applyBorder="1" applyAlignment="1">
      <alignment horizontal="center" vertical="center"/>
    </xf>
    <xf numFmtId="164" fontId="25" fillId="2" borderId="4" xfId="8" applyFont="1" applyFill="1" applyBorder="1" applyAlignment="1">
      <alignment horizontal="center" vertical="center"/>
    </xf>
    <xf numFmtId="168" fontId="20" fillId="0" borderId="1" xfId="10" applyNumberFormat="1"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172" fontId="20" fillId="0" borderId="20" xfId="8" applyNumberFormat="1" applyFont="1" applyFill="1" applyBorder="1" applyAlignment="1">
      <alignment horizontal="center" vertical="center" wrapText="1"/>
    </xf>
    <xf numFmtId="172" fontId="20" fillId="0" borderId="18" xfId="8" applyNumberFormat="1" applyFont="1" applyFill="1" applyBorder="1" applyAlignment="1">
      <alignment horizontal="center" vertical="center" wrapText="1"/>
    </xf>
    <xf numFmtId="172" fontId="20" fillId="0" borderId="19" xfId="8" applyNumberFormat="1" applyFont="1" applyFill="1" applyBorder="1" applyAlignment="1">
      <alignment horizontal="center" vertical="center" wrapText="1"/>
    </xf>
    <xf numFmtId="9" fontId="61" fillId="0" borderId="2" xfId="9" applyFont="1" applyBorder="1" applyAlignment="1">
      <alignment horizontal="center" vertical="center"/>
    </xf>
    <xf numFmtId="9" fontId="20" fillId="0" borderId="20" xfId="9" applyFont="1" applyFill="1" applyBorder="1" applyAlignment="1">
      <alignment horizontal="center" vertical="center"/>
    </xf>
    <xf numFmtId="9" fontId="20" fillId="0" borderId="18" xfId="9" applyFont="1" applyFill="1" applyBorder="1" applyAlignment="1">
      <alignment horizontal="center" vertical="center"/>
    </xf>
    <xf numFmtId="9" fontId="20" fillId="0" borderId="19" xfId="9" applyFont="1" applyFill="1" applyBorder="1" applyAlignment="1">
      <alignment horizontal="center" vertical="center"/>
    </xf>
    <xf numFmtId="9" fontId="20" fillId="0" borderId="20" xfId="9" applyFont="1" applyFill="1" applyBorder="1" applyAlignment="1">
      <alignment horizontal="center" vertical="center" wrapText="1"/>
    </xf>
    <xf numFmtId="9" fontId="20" fillId="0" borderId="18" xfId="9" applyFont="1" applyFill="1" applyBorder="1" applyAlignment="1">
      <alignment horizontal="center" vertical="center" wrapText="1"/>
    </xf>
    <xf numFmtId="9" fontId="20" fillId="0" borderId="19" xfId="9" applyFont="1" applyFill="1" applyBorder="1" applyAlignment="1">
      <alignment horizontal="center" vertical="center" wrapText="1"/>
    </xf>
    <xf numFmtId="44" fontId="20" fillId="0" borderId="20" xfId="11" applyFont="1" applyFill="1" applyBorder="1" applyAlignment="1">
      <alignment horizontal="center" vertical="center" wrapText="1"/>
    </xf>
    <xf numFmtId="44" fontId="20" fillId="0" borderId="19" xfId="11" applyFont="1" applyFill="1" applyBorder="1" applyAlignment="1">
      <alignment horizontal="center" vertical="center" wrapText="1"/>
    </xf>
    <xf numFmtId="9" fontId="38" fillId="0" borderId="20" xfId="9" applyFont="1" applyFill="1" applyBorder="1" applyAlignment="1">
      <alignment horizontal="center" vertical="center"/>
    </xf>
    <xf numFmtId="9" fontId="38" fillId="0" borderId="18" xfId="9" applyFont="1" applyFill="1" applyBorder="1" applyAlignment="1">
      <alignment horizontal="center" vertical="center"/>
    </xf>
    <xf numFmtId="9" fontId="38" fillId="0" borderId="19" xfId="9" applyFont="1" applyFill="1" applyBorder="1" applyAlignment="1">
      <alignment horizontal="center" vertical="center"/>
    </xf>
    <xf numFmtId="9" fontId="20" fillId="0" borderId="1" xfId="9" applyFont="1" applyFill="1" applyBorder="1" applyAlignment="1">
      <alignment horizontal="center" vertical="center" wrapText="1"/>
    </xf>
    <xf numFmtId="9" fontId="20" fillId="0" borderId="20" xfId="9" applyFont="1" applyBorder="1" applyAlignment="1">
      <alignment horizontal="center" vertical="center"/>
    </xf>
    <xf numFmtId="9" fontId="20" fillId="0" borderId="18" xfId="9" applyFont="1" applyBorder="1" applyAlignment="1">
      <alignment horizontal="center" vertical="center"/>
    </xf>
    <xf numFmtId="9" fontId="20" fillId="0" borderId="19" xfId="9" applyFont="1" applyBorder="1" applyAlignment="1">
      <alignment horizontal="center" vertical="center"/>
    </xf>
    <xf numFmtId="9" fontId="0" fillId="0" borderId="20" xfId="9" applyFont="1" applyFill="1" applyBorder="1" applyAlignment="1">
      <alignment horizontal="center" vertical="center" wrapText="1"/>
    </xf>
    <xf numFmtId="9" fontId="0" fillId="0" borderId="18" xfId="9" applyFont="1" applyFill="1" applyBorder="1" applyAlignment="1">
      <alignment horizontal="center" vertical="center" wrapText="1"/>
    </xf>
    <xf numFmtId="9" fontId="0" fillId="0" borderId="19" xfId="9" applyFont="1" applyFill="1" applyBorder="1" applyAlignment="1">
      <alignment horizontal="center" vertical="center" wrapText="1"/>
    </xf>
    <xf numFmtId="9" fontId="23" fillId="0" borderId="20" xfId="9" applyFont="1" applyFill="1" applyBorder="1" applyAlignment="1">
      <alignment horizontal="center" vertical="center" wrapText="1"/>
    </xf>
    <xf numFmtId="9" fontId="23" fillId="0" borderId="18" xfId="9" applyFont="1" applyFill="1" applyBorder="1" applyAlignment="1">
      <alignment horizontal="center" vertical="center" wrapText="1"/>
    </xf>
    <xf numFmtId="9" fontId="23" fillId="0" borderId="19" xfId="9" applyFont="1" applyFill="1" applyBorder="1" applyAlignment="1">
      <alignment horizontal="center" vertical="center" wrapText="1"/>
    </xf>
    <xf numFmtId="9" fontId="9" fillId="2" borderId="1" xfId="9" applyFont="1" applyFill="1" applyBorder="1" applyAlignment="1">
      <alignment horizontal="center" vertical="center" wrapText="1"/>
    </xf>
    <xf numFmtId="0" fontId="26" fillId="5" borderId="2" xfId="1" applyFont="1" applyFill="1" applyBorder="1" applyAlignment="1">
      <alignment horizontal="center" vertical="center"/>
    </xf>
    <xf numFmtId="0" fontId="26" fillId="5" borderId="3" xfId="1" applyFont="1" applyFill="1" applyBorder="1" applyAlignment="1">
      <alignment horizontal="center" vertical="center"/>
    </xf>
    <xf numFmtId="0" fontId="26" fillId="5" borderId="4" xfId="1" applyFont="1" applyFill="1" applyBorder="1" applyAlignment="1">
      <alignment horizontal="center" vertical="center"/>
    </xf>
    <xf numFmtId="0" fontId="28" fillId="0" borderId="1" xfId="1" applyFont="1" applyBorder="1" applyAlignment="1">
      <alignment horizontal="center" vertical="center"/>
    </xf>
    <xf numFmtId="0" fontId="26" fillId="5" borderId="1" xfId="1" applyFont="1" applyFill="1" applyBorder="1" applyAlignment="1">
      <alignment horizontal="center" vertical="center"/>
    </xf>
    <xf numFmtId="0" fontId="28" fillId="0" borderId="1" xfId="1" applyFont="1" applyBorder="1" applyAlignment="1">
      <alignment horizontal="center" vertical="center" wrapText="1"/>
    </xf>
    <xf numFmtId="0" fontId="28" fillId="0" borderId="1" xfId="1" applyFont="1" applyBorder="1" applyAlignment="1">
      <alignment horizontal="center" wrapText="1"/>
    </xf>
    <xf numFmtId="0" fontId="26" fillId="5" borderId="6" xfId="1" applyFont="1" applyFill="1" applyBorder="1" applyAlignment="1">
      <alignment horizontal="center" vertical="center"/>
    </xf>
    <xf numFmtId="0" fontId="26" fillId="5" borderId="7" xfId="1" applyFont="1" applyFill="1" applyBorder="1" applyAlignment="1">
      <alignment horizontal="center" vertical="center"/>
    </xf>
    <xf numFmtId="0" fontId="26" fillId="5" borderId="8" xfId="1" applyFont="1" applyFill="1" applyBorder="1" applyAlignment="1">
      <alignment horizontal="center" vertical="center"/>
    </xf>
    <xf numFmtId="0" fontId="2" fillId="0" borderId="29" xfId="0" applyFont="1" applyBorder="1" applyAlignment="1">
      <alignment vertical="center"/>
    </xf>
    <xf numFmtId="0" fontId="2" fillId="0" borderId="32" xfId="0" applyFont="1" applyBorder="1" applyAlignment="1">
      <alignment vertical="center"/>
    </xf>
    <xf numFmtId="0" fontId="49" fillId="0" borderId="28" xfId="0" applyFont="1" applyBorder="1" applyAlignment="1">
      <alignment horizontal="center" vertical="center"/>
    </xf>
    <xf numFmtId="0" fontId="49" fillId="0" borderId="31" xfId="0" applyFont="1" applyBorder="1" applyAlignment="1">
      <alignment horizontal="center" vertical="center"/>
    </xf>
    <xf numFmtId="0" fontId="49" fillId="0" borderId="34" xfId="0" applyFont="1" applyBorder="1" applyAlignment="1">
      <alignment horizontal="center" vertical="center"/>
    </xf>
    <xf numFmtId="0" fontId="20" fillId="0" borderId="1" xfId="10" applyNumberFormat="1" applyFont="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9" fontId="0" fillId="0" borderId="20" xfId="0" applyNumberFormat="1" applyBorder="1" applyAlignment="1">
      <alignment horizontal="center" vertical="center"/>
    </xf>
    <xf numFmtId="44" fontId="60" fillId="0" borderId="1" xfId="11" applyFont="1" applyBorder="1" applyAlignment="1">
      <alignment horizontal="center" vertical="center"/>
    </xf>
    <xf numFmtId="9" fontId="60" fillId="0" borderId="1" xfId="9" applyFont="1" applyBorder="1" applyAlignment="1">
      <alignment horizontal="center" vertical="center"/>
    </xf>
  </cellXfs>
  <cellStyles count="12">
    <cellStyle name="BodyStyle" xfId="5"/>
    <cellStyle name="HeaderStyle" xfId="4"/>
    <cellStyle name="Millares" xfId="7" builtinId="3"/>
    <cellStyle name="Millares 2" xfId="3"/>
    <cellStyle name="Moneda" xfId="11" builtinId="4"/>
    <cellStyle name="Moneda [0]" xfId="8" builtinId="7"/>
    <cellStyle name="Moneda 2" xfId="2"/>
    <cellStyle name="Normal" xfId="0" builtinId="0"/>
    <cellStyle name="Normal 2" xfId="1"/>
    <cellStyle name="Numeric" xfId="6"/>
    <cellStyle name="Porcentaje" xfId="9" builtinId="5"/>
    <cellStyle name="Porcentaje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27" Type="http://schemas.openxmlformats.org/officeDocument/2006/relationships/image" Target="../media/image10.png"/><Relationship Id="rId265" Type="http://schemas.openxmlformats.org/officeDocument/2006/relationships/image" Target="../media/image107.png"/><Relationship Id="rId281" Type="http://schemas.openxmlformats.org/officeDocument/2006/relationships/customXml" Target="../ink/ink12.xml"/><Relationship Id="rId230" Type="http://schemas.openxmlformats.org/officeDocument/2006/relationships/customXml" Target="../ink/ink3.xml"/><Relationship Id="rId264" Type="http://schemas.openxmlformats.org/officeDocument/2006/relationships/customXml" Target="../ink/ink5.xml"/><Relationship Id="rId277" Type="http://schemas.openxmlformats.org/officeDocument/2006/relationships/customXml" Target="../ink/ink8.xml"/><Relationship Id="rId235" Type="http://schemas.openxmlformats.org/officeDocument/2006/relationships/image" Target="../media/image130.png"/><Relationship Id="rId280" Type="http://schemas.openxmlformats.org/officeDocument/2006/relationships/customXml" Target="../ink/ink11.xml"/><Relationship Id="rId2" Type="http://schemas.openxmlformats.org/officeDocument/2006/relationships/customXml" Target="../ink/ink1.xml"/><Relationship Id="rId263" Type="http://schemas.openxmlformats.org/officeDocument/2006/relationships/image" Target="../media/image13.png"/><Relationship Id="rId276" Type="http://schemas.openxmlformats.org/officeDocument/2006/relationships/customXml" Target="../ink/ink7.xml"/><Relationship Id="rId284" Type="http://schemas.openxmlformats.org/officeDocument/2006/relationships/customXml" Target="../ink/ink15.xml"/><Relationship Id="rId1" Type="http://schemas.openxmlformats.org/officeDocument/2006/relationships/image" Target="../media/image1.png"/><Relationship Id="rId233" Type="http://schemas.openxmlformats.org/officeDocument/2006/relationships/image" Target="../media/image1070.png"/><Relationship Id="rId229" Type="http://schemas.openxmlformats.org/officeDocument/2006/relationships/image" Target="../media/image18.png"/><Relationship Id="rId275" Type="http://schemas.openxmlformats.org/officeDocument/2006/relationships/image" Target="../media/image1070.png"/><Relationship Id="rId237" Type="http://schemas.openxmlformats.org/officeDocument/2006/relationships/image" Target="../media/image1070.png"/><Relationship Id="rId283" Type="http://schemas.openxmlformats.org/officeDocument/2006/relationships/customXml" Target="../ink/ink14.xml"/><Relationship Id="rId258" Type="http://schemas.openxmlformats.org/officeDocument/2006/relationships/customXml" Target="../ink/ink4.xml"/><Relationship Id="rId266" Type="http://schemas.openxmlformats.org/officeDocument/2006/relationships/customXml" Target="../ink/ink6.xml"/><Relationship Id="rId279" Type="http://schemas.openxmlformats.org/officeDocument/2006/relationships/customXml" Target="../ink/ink10.xml"/><Relationship Id="rId228" Type="http://schemas.openxmlformats.org/officeDocument/2006/relationships/customXml" Target="../ink/ink2.xml"/><Relationship Id="rId257" Type="http://schemas.openxmlformats.org/officeDocument/2006/relationships/image" Target="../media/image107.png"/><Relationship Id="rId278" Type="http://schemas.openxmlformats.org/officeDocument/2006/relationships/customXml" Target="../ink/ink9.xml"/><Relationship Id="rId282" Type="http://schemas.openxmlformats.org/officeDocument/2006/relationships/customXml" Target="../ink/ink13.xml"/></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665390</xdr:colOff>
      <xdr:row>0</xdr:row>
      <xdr:rowOff>0</xdr:rowOff>
    </xdr:from>
    <xdr:ext cx="1413010" cy="1047750"/>
    <xdr:pic>
      <xdr:nvPicPr>
        <xdr:cNvPr id="3" name="Imagen 2">
          <a:extLst>
            <a:ext uri="{FF2B5EF4-FFF2-40B4-BE49-F238E27FC236}">
              <a16:creationId xmlns=""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twoCellAnchor editAs="oneCell">
    <xdr:from>
      <xdr:col>34</xdr:col>
      <xdr:colOff>0</xdr:colOff>
      <xdr:row>31</xdr:row>
      <xdr:rowOff>0</xdr:rowOff>
    </xdr:from>
    <xdr:to>
      <xdr:col>34</xdr:col>
      <xdr:colOff>125388</xdr:colOff>
      <xdr:row>31</xdr:row>
      <xdr:rowOff>13805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 xmlns:a16="http://schemas.microsoft.com/office/drawing/2014/main" id="{6DBB0FC5-4627-604F-9F57-E5AAEC08420D}"/>
                </a:ext>
                <a:ext uri="{147F2762-F138-4A5C-976F-8EAC2B608ADB}">
                  <a16:predDERef xmlns=""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7"/>
            <a:stretch>
              <a:fillRect/>
            </a:stretch>
          </xdr:blipFill>
          <xdr:spPr>
            <a:xfrm>
              <a:off x="45361707" y="13515598"/>
              <a:ext cx="18000" cy="18000"/>
            </a:xfrm>
            <a:prstGeom prst="rect">
              <a:avLst/>
            </a:prstGeom>
          </xdr:spPr>
        </xdr:pic>
      </mc:Fallback>
    </mc:AlternateContent>
    <xdr:clientData/>
  </xdr:twoCellAnchor>
  <xdr:twoCellAnchor editAs="oneCell">
    <xdr:from>
      <xdr:col>34</xdr:col>
      <xdr:colOff>0</xdr:colOff>
      <xdr:row>31</xdr:row>
      <xdr:rowOff>0</xdr:rowOff>
    </xdr:from>
    <xdr:to>
      <xdr:col>34</xdr:col>
      <xdr:colOff>125388</xdr:colOff>
      <xdr:row>31</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4" name="Entrada de lápiz 3">
              <a:extLst>
                <a:ext uri="{FF2B5EF4-FFF2-40B4-BE49-F238E27FC236}">
                  <a16:creationId xmlns="" xmlns:a16="http://schemas.microsoft.com/office/drawing/2014/main" id="{1D1C739D-24FD-C947-BDA8-C8BFB62D2165}"/>
                </a:ext>
                <a:ext uri="{147F2762-F138-4A5C-976F-8EAC2B608ADB}">
                  <a16:predDERef xmlns=""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9"/>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63</xdr:row>
      <xdr:rowOff>0</xdr:rowOff>
    </xdr:from>
    <xdr:to>
      <xdr:col>46</xdr:col>
      <xdr:colOff>125388</xdr:colOff>
      <xdr:row>63</xdr:row>
      <xdr:rowOff>13805</xdr:rowOff>
    </xdr:to>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8" name="Entrada de lápiz 7">
              <a:extLst>
                <a:ext uri="{FF2B5EF4-FFF2-40B4-BE49-F238E27FC236}">
                  <a16:creationId xmlns="" xmlns:a16="http://schemas.microsoft.com/office/drawing/2014/main" id="{E2D07FCF-6979-6D4D-82A3-FDA4B1C1FD62}"/>
                </a:ext>
                <a:ext uri="{147F2762-F138-4A5C-976F-8EAC2B608ADB}">
                  <a16:predDERef xmlns=""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63</xdr:row>
      <xdr:rowOff>0</xdr:rowOff>
    </xdr:from>
    <xdr:to>
      <xdr:col>46</xdr:col>
      <xdr:colOff>125388</xdr:colOff>
      <xdr:row>63</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9" name="Entrada de lápiz 3">
              <a:extLst>
                <a:ext uri="{FF2B5EF4-FFF2-40B4-BE49-F238E27FC236}">
                  <a16:creationId xmlns="" xmlns:a16="http://schemas.microsoft.com/office/drawing/2014/main" id="{18152FE4-1824-1444-B2B0-4FC4199EA213}"/>
                </a:ext>
                <a:ext uri="{147F2762-F138-4A5C-976F-8EAC2B608ADB}">
                  <a16:predDERef xmlns=""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3"/>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74</xdr:row>
      <xdr:rowOff>506441</xdr:rowOff>
    </xdr:from>
    <xdr:to>
      <xdr:col>46</xdr:col>
      <xdr:colOff>125388</xdr:colOff>
      <xdr:row>74</xdr:row>
      <xdr:rowOff>514501</xdr:rowOff>
    </xdr:to>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10" name="Entrada de lápiz 3">
              <a:extLst>
                <a:ext uri="{FF2B5EF4-FFF2-40B4-BE49-F238E27FC236}">
                  <a16:creationId xmlns="" xmlns:a16="http://schemas.microsoft.com/office/drawing/2014/main" id="{4B04D496-1337-E048-BD17-52DF462C27C4}"/>
                </a:ext>
                <a:ext uri="{147F2762-F138-4A5C-976F-8EAC2B608ADB}">
                  <a16:predDERef xmlns="" xmlns:a16="http://schemas.microsoft.com/office/drawing/2014/main"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65"/>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68</xdr:row>
      <xdr:rowOff>0</xdr:rowOff>
    </xdr:from>
    <xdr:to>
      <xdr:col>46</xdr:col>
      <xdr:colOff>134913</xdr:colOff>
      <xdr:row>68</xdr:row>
      <xdr:rowOff>1779</xdr:rowOff>
    </xdr:to>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11" name="Entrada de lápiz 3">
              <a:extLst>
                <a:ext uri="{FF2B5EF4-FFF2-40B4-BE49-F238E27FC236}">
                  <a16:creationId xmlns="" xmlns:a16="http://schemas.microsoft.com/office/drawing/2014/main" id="{95F740C0-3F79-6F44-9489-0F31E8B06E74}"/>
                </a:ext>
                <a:ext uri="{147F2762-F138-4A5C-976F-8EAC2B608ADB}">
                  <a16:predDERef xmlns="" xmlns:a16="http://schemas.microsoft.com/office/drawing/2014/main" pred="{CEAF1291-FD45-4FC5-A35D-53CA265276E4}"/>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75"/>
            <a:stretch>
              <a:fillRect/>
            </a:stretch>
          </xdr:blipFill>
          <xdr:spPr>
            <a:xfrm>
              <a:off x="45361707" y="13515598"/>
              <a:ext cx="18000" cy="18000"/>
            </a:xfrm>
            <a:prstGeom prst="rect">
              <a:avLst/>
            </a:prstGeom>
          </xdr:spPr>
        </xdr:pic>
      </mc:Fallback>
    </mc:AlternateContent>
    <xdr:clientData/>
  </xdr:twoCellAnchor>
  <xdr:oneCellAnchor>
    <xdr:from>
      <xdr:col>46</xdr:col>
      <xdr:colOff>0</xdr:colOff>
      <xdr:row>63</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12" name="Entrada de lápiz 11">
              <a:extLst>
                <a:ext uri="{FF2B5EF4-FFF2-40B4-BE49-F238E27FC236}">
                  <a16:creationId xmlns="" xmlns:a16="http://schemas.microsoft.com/office/drawing/2014/main" id="{61D25AD8-5072-1147-AAF9-A354AA8E2E00}"/>
                </a:ext>
                <a:ext uri="{147F2762-F138-4A5C-976F-8EAC2B608ADB}">
                  <a16:predDERef xmlns=""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57"/>
            <a:stretch>
              <a:fillRect/>
            </a:stretch>
          </xdr:blipFill>
          <xdr:spPr>
            <a:xfrm>
              <a:off x="45361707" y="13515598"/>
              <a:ext cx="18000" cy="18000"/>
            </a:xfrm>
            <a:prstGeom prst="rect">
              <a:avLst/>
            </a:prstGeom>
          </xdr:spPr>
        </xdr:pic>
      </mc:Fallback>
    </mc:AlternateContent>
    <xdr:clientData/>
  </xdr:oneCellAnchor>
  <xdr:twoCellAnchor editAs="oneCell">
    <xdr:from>
      <xdr:col>46</xdr:col>
      <xdr:colOff>0</xdr:colOff>
      <xdr:row>84</xdr:row>
      <xdr:rowOff>0</xdr:rowOff>
    </xdr:from>
    <xdr:to>
      <xdr:col>46</xdr:col>
      <xdr:colOff>131103</xdr:colOff>
      <xdr:row>84</xdr:row>
      <xdr:rowOff>21425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 name="Entrada de lápiz 12">
              <a:extLst>
                <a:ext uri="{FF2B5EF4-FFF2-40B4-BE49-F238E27FC236}">
                  <a16:creationId xmlns="" xmlns:a16="http://schemas.microsoft.com/office/drawing/2014/main" id="{7F1386ED-359C-784F-8956-87DBBD781699}"/>
                </a:ext>
                <a:ext uri="{147F2762-F138-4A5C-976F-8EAC2B608ADB}">
                  <a16:predDERef xmlns=""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84</xdr:row>
      <xdr:rowOff>0</xdr:rowOff>
    </xdr:from>
    <xdr:to>
      <xdr:col>46</xdr:col>
      <xdr:colOff>131103</xdr:colOff>
      <xdr:row>84</xdr:row>
      <xdr:rowOff>746</xdr:rowOff>
    </xdr:to>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14" name="Entrada de lápiz 3">
              <a:extLst>
                <a:ext uri="{FF2B5EF4-FFF2-40B4-BE49-F238E27FC236}">
                  <a16:creationId xmlns="" xmlns:a16="http://schemas.microsoft.com/office/drawing/2014/main" id="{60B1E7B8-232C-154F-9DF1-C1EB8BBEFD3F}"/>
                </a:ext>
                <a:ext uri="{147F2762-F138-4A5C-976F-8EAC2B608ADB}">
                  <a16:predDERef xmlns=""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5"/>
            <a:stretch>
              <a:fillRect/>
            </a:stretch>
          </xdr:blipFill>
          <xdr:spPr>
            <a:xfrm>
              <a:off x="45361707" y="13515598"/>
              <a:ext cx="18000" cy="18000"/>
            </a:xfrm>
            <a:prstGeom prst="rect">
              <a:avLst/>
            </a:prstGeom>
          </xdr:spPr>
        </xdr:pic>
      </mc:Fallback>
    </mc:AlternateContent>
    <xdr:clientData/>
  </xdr:twoCellAnchor>
  <xdr:twoCellAnchor editAs="oneCell">
    <xdr:from>
      <xdr:col>46</xdr:col>
      <xdr:colOff>0</xdr:colOff>
      <xdr:row>76</xdr:row>
      <xdr:rowOff>0</xdr:rowOff>
    </xdr:from>
    <xdr:to>
      <xdr:col>46</xdr:col>
      <xdr:colOff>25378</xdr:colOff>
      <xdr:row>76</xdr:row>
      <xdr:rowOff>16235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5" name="Entrada de lápiz 1">
              <a:extLst>
                <a:ext uri="{FF2B5EF4-FFF2-40B4-BE49-F238E27FC236}">
                  <a16:creationId xmlns="" xmlns:a16="http://schemas.microsoft.com/office/drawing/2014/main" id="{70150415-E01D-2146-8EB4-5D1FAEC035F1}"/>
                </a:ext>
                <a:ext uri="{147F2762-F138-4A5C-976F-8EAC2B608ADB}">
                  <a16:predDERef xmlns="" xmlns:a16="http://schemas.microsoft.com/office/drawing/2014/main" pred="{8D273F4C-798D-4CB6-984F-3219516FDA4E}"/>
                </a:ext>
              </a:extLst>
            </xdr14:cNvPr>
            <xdr14:cNvContentPartPr/>
          </xdr14:nvContentPartPr>
          <xdr14:nvPr macro=""/>
          <xdr14:xfrm>
            <a:off x="44723427" y="13923478"/>
            <a:ext cx="360" cy="360"/>
          </xdr14:xfrm>
        </xdr:contentPart>
      </mc:Choice>
      <mc:Fallback xmlns="">
        <xdr:pic>
          <xdr:nvPicPr>
            <xdr:cNvPr id="2" name="Entrada de lápiz 1">
              <a:extLst>
                <a:ext uri="{FF2B5EF4-FFF2-40B4-BE49-F238E27FC236}">
                  <a16:creationId xmlns:a16="http://schemas.microsoft.com/office/drawing/2014/main" id="{F5D26B48-BB7C-9A8C-517E-3240C4203782}"/>
                </a:ext>
              </a:extLst>
            </xdr:cNvPr>
            <xdr:cNvPicPr/>
          </xdr:nvPicPr>
          <xdr:blipFill>
            <a:blip xmlns:r="http://schemas.openxmlformats.org/officeDocument/2006/relationships" r:embed="rId237"/>
            <a:stretch>
              <a:fillRect/>
            </a:stretch>
          </xdr:blipFill>
          <xdr:spPr>
            <a:xfrm>
              <a:off x="44714427" y="13914838"/>
              <a:ext cx="18000" cy="18000"/>
            </a:xfrm>
            <a:prstGeom prst="rect">
              <a:avLst/>
            </a:prstGeom>
          </xdr:spPr>
        </xdr:pic>
      </mc:Fallback>
    </mc:AlternateContent>
    <xdr:clientData/>
  </xdr:twoCellAnchor>
  <xdr:twoCellAnchor editAs="oneCell">
    <xdr:from>
      <xdr:col>46</xdr:col>
      <xdr:colOff>0</xdr:colOff>
      <xdr:row>76</xdr:row>
      <xdr:rowOff>0</xdr:rowOff>
    </xdr:from>
    <xdr:to>
      <xdr:col>46</xdr:col>
      <xdr:colOff>25378</xdr:colOff>
      <xdr:row>76</xdr:row>
      <xdr:rowOff>73385</xdr:rowOff>
    </xdr:to>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16" name="Entrada de lápiz 5">
              <a:extLst>
                <a:ext uri="{FF2B5EF4-FFF2-40B4-BE49-F238E27FC236}">
                  <a16:creationId xmlns="" xmlns:a16="http://schemas.microsoft.com/office/drawing/2014/main" id="{19CF5ACA-2227-C748-9905-A58463C57583}"/>
                </a:ext>
                <a:ext uri="{147F2762-F138-4A5C-976F-8EAC2B608ADB}">
                  <a16:predDERef xmlns="" xmlns:a16="http://schemas.microsoft.com/office/drawing/2014/main" pred="{48654A45-0AAD-4D5B-905F-92133AB203F6}"/>
                </a:ext>
              </a:extLst>
            </xdr14:cNvPr>
            <xdr14:cNvContentPartPr/>
          </xdr14:nvContentPartPr>
          <xdr14:nvPr macro=""/>
          <xdr14:xfrm>
            <a:off x="55462663" y="12918358"/>
            <a:ext cx="360" cy="360"/>
          </xdr14:xfrm>
        </xdr:contentPart>
      </mc:Choice>
      <mc:Fallback xmlns="">
        <xdr:pic>
          <xdr:nvPicPr>
            <xdr:cNvPr id="6" name="Entrada de lápiz 5">
              <a:extLst>
                <a:ext uri="{FF2B5EF4-FFF2-40B4-BE49-F238E27FC236}">
                  <a16:creationId xmlns:a16="http://schemas.microsoft.com/office/drawing/2014/main" id="{001CE357-74F7-B62F-6088-277111ABB223}"/>
                </a:ext>
              </a:extLst>
            </xdr:cNvPr>
            <xdr:cNvPicPr/>
          </xdr:nvPicPr>
          <xdr:blipFill>
            <a:blip xmlns:r="http://schemas.openxmlformats.org/officeDocument/2006/relationships" r:embed="rId237"/>
            <a:stretch>
              <a:fillRect/>
            </a:stretch>
          </xdr:blipFill>
          <xdr:spPr>
            <a:xfrm>
              <a:off x="55454023" y="12909358"/>
              <a:ext cx="18000" cy="18000"/>
            </a:xfrm>
            <a:prstGeom prst="rect">
              <a:avLst/>
            </a:prstGeom>
          </xdr:spPr>
        </xdr:pic>
      </mc:Fallback>
    </mc:AlternateContent>
    <xdr:clientData/>
  </xdr:twoCellAnchor>
  <xdr:oneCellAnchor>
    <xdr:from>
      <xdr:col>46</xdr:col>
      <xdr:colOff>0</xdr:colOff>
      <xdr:row>85</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7" name="Entrada de lápiz 16">
              <a:extLst>
                <a:ext uri="{FF2B5EF4-FFF2-40B4-BE49-F238E27FC236}">
                  <a16:creationId xmlns="" xmlns:a16="http://schemas.microsoft.com/office/drawing/2014/main" id="{A2414F34-3954-1B4C-8DB9-2924703DD366}"/>
                </a:ext>
                <a:ext uri="{147F2762-F138-4A5C-976F-8EAC2B608ADB}">
                  <a16:predDERef xmlns=""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46</xdr:col>
      <xdr:colOff>0</xdr:colOff>
      <xdr:row>86</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18" name="Entrada de lápiz 17">
              <a:extLst>
                <a:ext uri="{FF2B5EF4-FFF2-40B4-BE49-F238E27FC236}">
                  <a16:creationId xmlns="" xmlns:a16="http://schemas.microsoft.com/office/drawing/2014/main" id="{DBB8AC0D-F2CC-9C49-8F6E-B3300F9BF9D3}"/>
                </a:ext>
                <a:ext uri="{147F2762-F138-4A5C-976F-8EAC2B608ADB}">
                  <a16:predDERef xmlns=""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33"/>
            <a:stretch>
              <a:fillRect/>
            </a:stretch>
          </xdr:blipFill>
          <xdr:spPr>
            <a:xfrm>
              <a:off x="45361707" y="13515598"/>
              <a:ext cx="18000" cy="18000"/>
            </a:xfrm>
            <a:prstGeom prst="rect">
              <a:avLst/>
            </a:prstGeom>
          </xdr:spPr>
        </xdr:pic>
      </mc:Fallback>
    </mc:AlternateContent>
    <xdr:clientData/>
  </xdr:oneCellAnchor>
  <xdr:oneCellAnchor>
    <xdr:from>
      <xdr:col>0</xdr:col>
      <xdr:colOff>498927</xdr:colOff>
      <xdr:row>0</xdr:row>
      <xdr:rowOff>0</xdr:rowOff>
    </xdr:from>
    <xdr:ext cx="1339010" cy="1209675"/>
    <xdr:pic>
      <xdr:nvPicPr>
        <xdr:cNvPr id="19" name="Imagen 18">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oneCellAnchor>
    <xdr:from>
      <xdr:col>41</xdr:col>
      <xdr:colOff>0</xdr:colOff>
      <xdr:row>31</xdr:row>
      <xdr:rowOff>0</xdr:rowOff>
    </xdr:from>
    <xdr:ext cx="125388" cy="13805"/>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0" name="Entrada de lápiz 19">
              <a:extLst>
                <a:ext uri="{FF2B5EF4-FFF2-40B4-BE49-F238E27FC236}">
                  <a16:creationId xmlns="" xmlns:a16="http://schemas.microsoft.com/office/drawing/2014/main" id="{6DBB0FC5-4627-604F-9F57-E5AAEC08420D}"/>
                </a:ext>
                <a:ext uri="{147F2762-F138-4A5C-976F-8EAC2B608ADB}">
                  <a16:predDERef xmlns="" xmlns:a16="http://schemas.microsoft.com/office/drawing/2014/main" pred="{8CD7C2F4-CE94-EF43-BFDA-8C3E79B4FE75}"/>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7"/>
            <a:stretch>
              <a:fillRect/>
            </a:stretch>
          </xdr:blipFill>
          <xdr:spPr>
            <a:xfrm>
              <a:off x="45361707" y="13515598"/>
              <a:ext cx="18000" cy="18000"/>
            </a:xfrm>
            <a:prstGeom prst="rect">
              <a:avLst/>
            </a:prstGeom>
          </xdr:spPr>
        </xdr:pic>
      </mc:Fallback>
    </mc:AlternateContent>
    <xdr:clientData/>
  </xdr:oneCellAnchor>
  <xdr:oneCellAnchor>
    <xdr:from>
      <xdr:col>41</xdr:col>
      <xdr:colOff>0</xdr:colOff>
      <xdr:row>31</xdr:row>
      <xdr:rowOff>0</xdr:rowOff>
    </xdr:from>
    <xdr:ext cx="125388" cy="746"/>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21" name="Entrada de lápiz 20">
              <a:extLst>
                <a:ext uri="{FF2B5EF4-FFF2-40B4-BE49-F238E27FC236}">
                  <a16:creationId xmlns="" xmlns:a16="http://schemas.microsoft.com/office/drawing/2014/main" id="{1D1C739D-24FD-C947-BDA8-C8BFB62D2165}"/>
                </a:ext>
                <a:ext uri="{147F2762-F138-4A5C-976F-8EAC2B608ADB}">
                  <a16:predDERef xmlns="" xmlns:a16="http://schemas.microsoft.com/office/drawing/2014/main" pred="{A890D048-95D8-402E-9755-DD0252670D1C}"/>
                </a:ext>
              </a:extLst>
            </xdr14:cNvPr>
            <xdr14:cNvContentPartPr/>
          </xdr14:nvContentPartPr>
          <xdr14:nvPr macro=""/>
          <xdr14:xfrm>
            <a:off x="45370707" y="13524598"/>
            <a:ext cx="360" cy="360"/>
          </xdr14:xfrm>
        </xdr:contentPart>
      </mc:Choice>
      <mc:Fallback xmlns="">
        <xdr:pic>
          <xdr:nvPicPr>
            <xdr:cNvPr id="4" name="Entrada de lápiz 3">
              <a:extLst>
                <a:ext uri="{FF2B5EF4-FFF2-40B4-BE49-F238E27FC236}">
                  <a16:creationId xmlns:a16="http://schemas.microsoft.com/office/drawing/2014/main" id="{C3AAC36C-A64E-7E9E-EDF0-CCBB144F4D85}"/>
                </a:ext>
              </a:extLst>
            </xdr:cNvPr>
            <xdr:cNvPicPr/>
          </xdr:nvPicPr>
          <xdr:blipFill>
            <a:blip xmlns:r="http://schemas.openxmlformats.org/officeDocument/2006/relationships" r:embed="rId229"/>
            <a:stretch>
              <a:fillRect/>
            </a:stretch>
          </xdr:blipFill>
          <xdr:spPr>
            <a:xfrm>
              <a:off x="45361707" y="13515598"/>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18:59.260"/>
    </inkml:context>
    <inkml:brush xml:id="br0">
      <inkml:brushProperty name="width" value="0.05" units="cm"/>
      <inkml:brushProperty name="height" value="0.05" units="cm"/>
    </inkml:brush>
  </inkml:definitions>
  <inkml:trace contextRef="#ctx0" brushRef="#br0">-2147483648-2147483648 3112 0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OA" name="resolution" value="1000" units="1/deg"/>
          <inkml:channelProperty channel="OE" name="resolution" value="1000" units="1/deg"/>
        </inkml:channelProperties>
      </inkml:inkSource>
      <inkml:timestamp xml:id="ts0" timeString="2025-01-30T14:41:23.012"/>
    </inkml:context>
    <inkml:brush xml:id="br0">
      <inkml:brushProperty name="width" value="0.05" units="cm"/>
      <inkml:brushProperty name="height" value="0.05" units="cm"/>
      <inkml:brushProperty name="ignorePressure" value="1"/>
    </inkml:brush>
  </inkml:definitions>
  <inkml:trace contextRef="#ctx0" brushRef="#br0">-2147483648-2147483648 0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3"/>
    </inkml:context>
    <inkml:brush xml:id="br0">
      <inkml:brushProperty name="width" value="0.05" units="cm"/>
      <inkml:brushProperty name="height" value="0.05" units="cm"/>
    </inkml:brush>
  </inkml:definitions>
  <inkml:trace contextRef="#ctx0" brushRef="#br0">-2147483648-2147483648 11760 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4"/>
    </inkml:context>
    <inkml:brush xml:id="br0">
      <inkml:brushProperty name="width" value="0.05" units="cm"/>
      <inkml:brushProperty name="height" value="0.05" units="cm"/>
    </inkml:brush>
  </inkml:definitions>
  <inkml:trace contextRef="#ctx0" brushRef="#br0">-2147483648-2147483648 3112 0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5"/>
    </inkml:context>
    <inkml:brush xml:id="br0">
      <inkml:brushProperty name="width" value="0.05" units="cm"/>
      <inkml:brushProperty name="height" value="0.05" units="cm"/>
    </inkml:brush>
  </inkml:definitions>
  <inkml:trace contextRef="#ctx0" brushRef="#br0">-2147483648-2147483648 3112 0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8-14T23:24:20.520"/>
    </inkml:context>
    <inkml:brush xml:id="br0">
      <inkml:brushProperty name="width" value="0.05" units="cm"/>
      <inkml:brushProperty name="height" value="0.05" units="cm"/>
    </inkml:brush>
  </inkml:definitions>
  <inkml:trace contextRef="#ctx0" brushRef="#br0">-2147483648-2147483648 3112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8-14T23:24:20.521"/>
    </inkml:context>
    <inkml:brush xml:id="br0">
      <inkml:brushProperty name="width" value="0.05" units="cm"/>
      <inkml:brushProperty name="height" value="0.05" units="cm"/>
    </inkml:brush>
  </inkml:definitions>
  <inkml:trace contextRef="#ctx0" brushRef="#br0">-2147483648-2147483648 3112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18:59.261"/>
    </inkml:context>
    <inkml:brush xml:id="br0">
      <inkml:brushProperty name="width" value="0.05" units="cm"/>
      <inkml:brushProperty name="height" value="0.05" units="cm"/>
    </inkml:brush>
  </inkml:definitions>
  <inkml:trace contextRef="#ctx0" brushRef="#br0">-2147483648-2147483648 3112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0"/>
    </inkml:context>
    <inkml:brush xml:id="br0">
      <inkml:brushProperty name="width" value="0.05" units="cm"/>
      <inkml:brushProperty name="height" value="0.05" units="cm"/>
    </inkml:brush>
  </inkml:definitions>
  <inkml:trace contextRef="#ctx0" brushRef="#br0">-2147483648-2147483648 3112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1"/>
    </inkml:context>
    <inkml:brush xml:id="br0">
      <inkml:brushProperty name="width" value="0.05" units="cm"/>
      <inkml:brushProperty name="height" value="0.05" units="cm"/>
    </inkml:brush>
  </inkml:definitions>
  <inkml:trace contextRef="#ctx0" brushRef="#br0">-2147483648-2147483648 3112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2"/>
    </inkml:context>
    <inkml:brush xml:id="br0">
      <inkml:brushProperty name="width" value="0.05" units="cm"/>
      <inkml:brushProperty name="height" value="0.05" units="cm"/>
    </inkml:brush>
  </inkml:definitions>
  <inkml:trace contextRef="#ctx0" brushRef="#br0">-2147483648-2147483648 3112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3"/>
    </inkml:context>
    <inkml:brush xml:id="br0">
      <inkml:brushProperty name="width" value="0.05" units="cm"/>
      <inkml:brushProperty name="height" value="0.05" units="cm"/>
    </inkml:brush>
  </inkml:definitions>
  <inkml:trace contextRef="#ctx0" brushRef="#br0">-2147483648-2147483648 3112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30:13.304"/>
    </inkml:context>
    <inkml:brush xml:id="br0">
      <inkml:brushProperty name="width" value="0.05" units="cm"/>
      <inkml:brushProperty name="height" value="0.05" units="cm"/>
    </inkml:brush>
  </inkml:definitions>
  <inkml:trace contextRef="#ctx0" brushRef="#br0">-2147483648-2147483648 3112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0"/>
    </inkml:context>
    <inkml:brush xml:id="br0">
      <inkml:brushProperty name="width" value="0.05" units="cm"/>
      <inkml:brushProperty name="height" value="0.05" units="cm"/>
    </inkml:brush>
  </inkml:definitions>
  <inkml:trace contextRef="#ctx0" brushRef="#br0">-2147483648-2147483648 3112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1-30T14:41:23.011"/>
    </inkml:context>
    <inkml:brush xml:id="br0">
      <inkml:brushProperty name="width" value="0.05" units="cm"/>
      <inkml:brushProperty name="height" value="0.05" units="cm"/>
    </inkml:brush>
  </inkml:definitions>
  <inkml:trace contextRef="#ctx0" brushRef="#br0">-2147483648-2147483648 3112 0 0</inkml:trace>
</inkm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rosoft Office User" refreshedDate="45573.622389930555" createdVersion="8" refreshedVersion="8" minRefreshableVersion="3" recordCount="83">
  <cacheSource type="worksheet">
    <worksheetSource ref="A8:AJ85" sheet="3. INVERSIÓN"/>
  </cacheSource>
  <cacheFields count="35">
    <cacheField name="META DE RESULTADO" numFmtId="0">
      <sharedItems containsBlank="1" count="11">
        <s v="Porcentaje de participación de la ciudadanía en actividades de educación, investigación y cultura ambiental "/>
        <m/>
        <s v="Porcentaje de negocios verdes asesorados y consolidados "/>
        <s v="Porcentaje de área de manglar en los cuerpos de agua del Distrito restauradas"/>
        <s v="Índice de Desempeño lnstitucional - IDI  de la Alcaldía _x000a_(Administración Central y Descentralizada)"/>
        <s v="Determinantes ambientales identificadas"/>
        <s v="Porcentaje de cobertura para la vigilancia y control de la calidad del aire en el perímetro urbano del Distrito "/>
        <s v="Porcentaje de árboles sembrados en el Distrito"/>
        <s v="Porcentaje de áreas de rondas hídricas protegidas "/>
        <s v="Porcentaje de árboles sembrados en el Distrito "/>
        <s v="Acotar el 100% de las rondas hídricas en el perímetro urbano del Distrito de Cartagena"/>
      </sharedItems>
    </cacheField>
    <cacheField name="PROGRAMA " numFmtId="0">
      <sharedItems containsBlank="1" count="10">
        <s v="INVESTIGACION, EDUCACION Y CULTURA AMBIENTAL "/>
        <m/>
        <s v="ECONOMÍA CIRCULAR Y NEGOCIOS VERDES"/>
        <s v="GESTIÓN Y CONSERVACIÓN DEL AGUA "/>
        <s v="MODELO INTEGRADO DE PLANEACIÓN Y GESTIÓN - MIPG"/>
        <s v="ORDENAMIENTO  Y SOSTENIBILIDAD  AMBIENTAL"/>
        <s v="ALERTAS TEMPRANAS (AIRE, AGUA Y RUIDO)"/>
        <s v="GESTIÓN Y CONSERVACIÓN DE LA VEGETACIÓN Y LA BIODIVERSIDAD"/>
        <s v="PLAN DE RESTAURACIÓN INTEGRAL DE LA CIÉNAGA DE LA VIRGEN"/>
        <s v="RECUPERACIÓN Y ESTABILIZACIÓN DEL SISTEMA HÍDRICO Y LITORAL DE CARTAGENA"/>
      </sharedItems>
    </cacheField>
    <cacheField name="CÓDIGO DE PROGRAMA" numFmtId="0">
      <sharedItems containsBlank="1"/>
    </cacheField>
    <cacheField name=" META PRODUCTO PDD 2024" numFmtId="0">
      <sharedItems containsBlank="1"/>
    </cacheField>
    <cacheField name="PROYECTO DE INVERSIÓN" numFmtId="0">
      <sharedItems containsBlank="1" count="13">
        <s v="FORTALECIMIENTO DE CAPACIDADES LOCALES DE LA INVESTIGACIÓN, EDUCACIÓN Y CULTURA AMBIENTAL PARA LA PROTECCIÓN AMBIENTAL EN EL ÁREA URBANA DE   CARTAGENA DE INDIAS"/>
        <m/>
        <s v="GENERACIÓN DE NEGOCIOS VERDES Y BUENAS PRÁCTICAS AMBIENTALES EN EL DISTRITO DE CARTAGENA DE INDIAS"/>
        <s v="CONSERVACIÓN INTEGRAL DE LA BIODIVERSIDAD Y SERVICIOS ECOSISTÉMICOS DEL MANGLAR DEL ÁREA URBANA DE  CARTAGENA DE INDIAS"/>
        <s v="FORTALECIMIENTO DE LA GESTIÓN INSTITUCIONAL Y ORGANIZACIONAL DEL ESTABLECIMIENTO PÚBLICO AMBIENTAL DE CARTAGENA"/>
        <s v="ORDENAMIENTO PARA EL DESARROLLO AMBIENTAL EN EL DISTRITO DE   CARTAGENA DE INDIAS"/>
        <s v=" GENERACIÓN DEL CENTRO INTELIGENTE DE MONITOREO AMBIENTAL DEL DISTRITO DE CARTAGENA DE INDIAS"/>
        <s v="FORTALECIMIENTO TÉCNICO Y OPERATIVO DEL SISTEMA DE VIGILANCIA DE LA CALIDAD DEL AIRE (SVCA) DEL DISTRITO DE  CARTAGENA DE INDIAS"/>
        <s v="PROTECCIÓN DE LA VEGETACIÓN, BIODIVERSIDAD Y SERVICIOS ECOSISTÉMICOS EN EL DISTRITO DE CARTAGENA"/>
        <s v="RESTAURACIÓN INTEGRAL DEL RECURSO HÍDRICO Y DE LOS ECOSISTEMAS DE LA CIÉNAGA DE LA VIRGEN DEL DISTRITO DE CARTAGENA DE INDIAS"/>
        <s v="RECUPERACIÓN DE ÁREAS AMBIENTALMENTE DEGRADADAS EN EL DISTRITO DE CARTAGENA DE INDIAS"/>
        <s v="_x0009_CONSERVACIÓN DEL RECURSO HÍDRICO DEL ÁREA URBANA DE CARTAGENA DE INDIAS"/>
        <s v="RECUPERACIÓN DE LAS CONDICIONES HIDRÁULICAS E HIDROLÓGICAS EN LOS CUERPOS DE AGUA DEL DISTRITO DE CARTAGENA"/>
      </sharedItems>
    </cacheField>
    <cacheField name="CÓDIGO DE PROYECTO BPIN" numFmtId="1">
      <sharedItems containsString="0" containsBlank="1" containsNumber="1" containsInteger="1" minValue="2024130010040" maxValue="2024130010097"/>
    </cacheField>
    <cacheField name="OBJETIVO GENERAL DEL PROYECTO" numFmtId="0">
      <sharedItems containsBlank="1" longText="1"/>
    </cacheField>
    <cacheField name="OBJETIVO ESPECIFICO DEL PROYECTO" numFmtId="0">
      <sharedItems containsBlank="1"/>
    </cacheField>
    <cacheField name="PRODUCTO DEL PROYECTO" numFmtId="0">
      <sharedItems containsBlank="1"/>
    </cacheField>
    <cacheField name="PONDERACIÓN DE  PRODUCTO" numFmtId="0">
      <sharedItems containsString="0" containsBlank="1" containsNumber="1" minValue="0.2" maxValue="1"/>
    </cacheField>
    <cacheField name="ACTIVIDADES DE PROYECTO DE INVERSIÓN _x000a_( HITOS )" numFmtId="0">
      <sharedItems/>
    </cacheField>
    <cacheField name="TRAZADOR PRESUPUESTAL" numFmtId="0">
      <sharedItems containsBlank="1"/>
    </cacheField>
    <cacheField name="ENTREGABLE" numFmtId="0">
      <sharedItems/>
    </cacheField>
    <cacheField name="PROGRAMACIÓN NUMÉRICA DE LA ACTIVIDAD PROYECTO (VIGENCIA)" numFmtId="0">
      <sharedItems containsMixedTypes="1" containsNumber="1" containsInteger="1" minValue="0" maxValue="4"/>
    </cacheField>
    <cacheField name="FECHA DE INICIO DE LA ACTIVIDAD" numFmtId="0">
      <sharedItems containsNonDate="0" containsDate="1" containsBlank="1" containsMixedTypes="1" minDate="2024-08-01T00:00:00" maxDate="2024-08-16T00:00:00"/>
    </cacheField>
    <cacheField name="FECHA DE TERMINACIÓN DE LA ACTIVIDAD" numFmtId="0">
      <sharedItems containsNonDate="0" containsDate="1" containsBlank="1" containsMixedTypes="1" minDate="2024-11-15T00:00:00" maxDate="2025-01-01T00:00:00"/>
    </cacheField>
    <cacheField name="TIEMPO DE EJECUCIÓN_x000a_(número de días)" numFmtId="0">
      <sharedItems containsString="0" containsBlank="1" containsNumber="1" containsInteger="1" minValue="0" maxValue="152"/>
    </cacheField>
    <cacheField name="BENEFICIARIOS PROGRAMADOS" numFmtId="0">
      <sharedItems containsString="0" containsBlank="1" containsNumber="1" containsInteger="1" minValue="978560" maxValue="978560"/>
    </cacheField>
    <cacheField name="UNIDAD COMUNERA DE GOBIERNO A IMPACTAR" numFmtId="0">
      <sharedItems containsBlank="1"/>
    </cacheField>
    <cacheField name="NOMBRE DEL RESPONSABLE" numFmtId="0">
      <sharedItems containsBlank="1"/>
    </cacheField>
    <cacheField name="RIESGOS DEL PROYECTO " numFmtId="0">
      <sharedItems containsBlank="1" longText="1"/>
    </cacheField>
    <cacheField name="ACCIONES DE CONTROL DE LOS RIESGOS DE LOS PROYECTOS" numFmtId="0">
      <sharedItems containsBlank="1" longText="1"/>
    </cacheField>
    <cacheField name="¿REQUIERE CONTRATACIÓN?" numFmtId="0">
      <sharedItems containsBlank="1"/>
    </cacheField>
    <cacheField name="DESCRIPCIÓN DE LA ADQUISICIÓN ASOCIADA AL PROYECTO" numFmtId="0">
      <sharedItems containsBlank="1"/>
    </cacheField>
    <cacheField name="CUANTÍA ASIGNADA A LA CONTRATACIÓN" numFmtId="0">
      <sharedItems containsString="0" containsBlank="1" containsNumber="1" minValue="0" maxValue="1000000000"/>
    </cacheField>
    <cacheField name="MODALIDAD DE SELECCIÓN" numFmtId="0">
      <sharedItems containsBlank="1"/>
    </cacheField>
    <cacheField name="FUENTE DE RECURSOS" numFmtId="0">
      <sharedItems containsBlank="1"/>
    </cacheField>
    <cacheField name="FECHA DE INICIO DE CONTRATACIÓN" numFmtId="0">
      <sharedItems containsBlank="1"/>
    </cacheField>
    <cacheField name="APROPIACIÓN INICIAL_x000a_(en pesos)" numFmtId="0">
      <sharedItems containsString="0" containsBlank="1" containsNumber="1" containsInteger="1" minValue="0" maxValue="662669442"/>
    </cacheField>
    <cacheField name="APROPACIÓN DEFINITIVA POR PROYECTO" numFmtId="0">
      <sharedItems containsString="0" containsBlank="1" containsNumber="1" containsInteger="1" minValue="200905011" maxValue="9645685216"/>
    </cacheField>
    <cacheField name="EJECUCIÓN PRESUPUESTAL SEGÚN REGISTROS PRESUPUESTALES DE JUNIO A SEPTIEMBRE 30 DE 2024" numFmtId="0">
      <sharedItems containsString="0" containsBlank="1" containsNumber="1" containsInteger="1" minValue="0" maxValue="1840507653"/>
    </cacheField>
    <cacheField name="EJECUCIÓN PRESUPUESTAL SEGÚN GIROS DE JUNIO A SEPTIEMBRE 30 DE 2024" numFmtId="0">
      <sharedItems containsNonDate="0" containsString="0" containsBlank="1"/>
    </cacheField>
    <cacheField name="EJECUCIÓN PRESUPUESTAL SEGÚN GIROS DE OCTUBRE A DICIEMBRE 31 DE 2024" numFmtId="0">
      <sharedItems containsNonDate="0" containsString="0" containsBlank="1"/>
    </cacheField>
    <cacheField name="FUENTE DE FINANCIACIÓN" numFmtId="0">
      <sharedItems containsBlank="1"/>
    </cacheField>
    <cacheField name="RUBRO PRESUPUES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3">
  <r>
    <x v="0"/>
    <x v="0"/>
    <s v="4.3.4."/>
    <s v="Implementar cinco (5) estratgias de eduucación ambiental (PRAES, IDAU, PROCEDA, SOCIOEDUCACIÓN, ICEA)"/>
    <x v="0"/>
    <n v="2024130010040"/>
    <s v="Fortalecer las capacidades locales para aumentar la participación de la ciudadanía en actividades de educación, investigación, cultura ambiental y apropiación social de conocimiento para protección y cuidado del ambiente en zonas urbanas distrito"/>
    <s v="Diseñar e implementar Estrategias de educación ambiental que promuevan la cultura ciudadana, acción social y participación ciudadana para del cuidado del ambiente"/>
    <s v="4 Documentos de lineamientos técnicos para la medición del impacto en la implementación de estrategias de educación ambiental"/>
    <n v="0.5"/>
    <s v="Acompañar a las instituciones educativas en los procesos de formulación e implementación de PRAES"/>
    <s v="N/A"/>
    <s v="Informe de la Gestión de acompaañmiento a Insttuciones Educativas"/>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n v="662669442"/>
    <n v="662669442"/>
    <n v="44800000"/>
    <m/>
    <m/>
    <s v="Rendimientos Financieros"/>
    <m/>
  </r>
  <r>
    <x v="1"/>
    <x v="1"/>
    <m/>
    <m/>
    <x v="1"/>
    <m/>
    <m/>
    <m/>
    <m/>
    <m/>
    <s v="Realizar asistencia técnica para la formulación e implemetación de los PROCEDAS"/>
    <m/>
    <s v="Informde de asistencias técnicas a los PROCEDAS"/>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sistencia técnica para la formulación e implementación de los procesos de  SOCIOEDUCACIÓN"/>
    <m/>
    <s v="Informde de asistencias técnicas a los Procesos de Socioeducación"/>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compañamiento técnico a las Instituciones de educación superior  en la formulación e implemetación de sus IDAU"/>
    <m/>
    <s v="Informes de Acompañamiento Técnico a los IDAU"/>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asistencia técnica para la formulación e implemetación de los ICEA"/>
    <m/>
    <s v="Informes de Asistencia Técnica a los ICEA"/>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Realizar eventos y actividades de divulgación de las estrategias de educación ambiental en el Distrito"/>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m/>
    <x v="1"/>
    <m/>
    <m/>
    <m/>
    <m/>
    <m/>
    <s v="Vincular a las comunidades para participar de manera activa en los procesos de investigación y monitoreo comunitario para la restauración en los ecosistemas "/>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acciones d eimplementación de las estrategias de educación generadas."/>
    <m/>
    <s v="Contratación directa."/>
    <m/>
    <m/>
    <m/>
    <m/>
    <m/>
    <m/>
    <m/>
    <m/>
    <m/>
  </r>
  <r>
    <x v="1"/>
    <x v="1"/>
    <m/>
    <s v="Elaborar cuatro (4) documentos de investigación para la gestión de la información y el conocimiento ambiental"/>
    <x v="1"/>
    <m/>
    <m/>
    <s v="Fortalecer las capacidades para la Investigación e Innovación y apropiación social del conocimiento en temas ambientales"/>
    <s v="4 Documentos de investigación realizados "/>
    <n v="0.2"/>
    <s v="Elaborar los documentos de investigación  y/o estudios sobre temas ambientales"/>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m/>
    <x v="1"/>
    <m/>
    <m/>
    <m/>
    <m/>
    <m/>
    <s v="Realizar eventos acádemicos para la apropiación del conocimiento sobre los temas investigados"/>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m/>
    <x v="1"/>
    <m/>
    <m/>
    <m/>
    <m/>
    <m/>
    <s v="Realizar alianzas con las universidades para adelantar trabajos de investigación en conjunto con los grupos y semilleros de investigación"/>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esarrollar investigaciones y   apropiación social del conocimiento en temas ambientales"/>
    <m/>
    <s v="Contratación directa."/>
    <m/>
    <m/>
    <m/>
    <m/>
    <m/>
    <m/>
    <m/>
    <m/>
    <m/>
  </r>
  <r>
    <x v="1"/>
    <x v="1"/>
    <m/>
    <s v="Formular una (1) Política Pública de Educación Ambiental"/>
    <x v="1"/>
    <m/>
    <m/>
    <s v="Formular una Política Pública de Educación Ambiental que articulen la intervención territorial para promover la protección y cuidado del ambiente"/>
    <s v="1 Documento de Política elaborado (Política Púbica Distrital de Educación Ambiental)"/>
    <n v="0.3"/>
    <s v="Formular la politica pública de Educación Ambiental"/>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anles y de apoyo a la gestión para la formulación de la política Ambiental del Distrito"/>
    <m/>
    <s v="Contratación directa."/>
    <m/>
    <m/>
    <m/>
    <m/>
    <m/>
    <m/>
    <m/>
    <m/>
    <m/>
  </r>
  <r>
    <x v="1"/>
    <x v="1"/>
    <m/>
    <m/>
    <x v="1"/>
    <m/>
    <m/>
    <m/>
    <m/>
    <m/>
    <s v="Gestionar la aprobación de la política pública en los espacios de concertación"/>
    <m/>
    <s v="Infotme de cumplimiento de la actividad"/>
    <n v="2"/>
    <d v="2024-08-01T00:00:00"/>
    <d v="2024-12-31T00:00:00"/>
    <n v="152"/>
    <n v="978560"/>
    <s v="TODAS"/>
    <s v="Arelis Men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anles y de apoyo a la gestión para la formulación de la política Ambiental del Distrito"/>
    <m/>
    <s v="Contratación directa."/>
    <m/>
    <m/>
    <m/>
    <m/>
    <m/>
    <m/>
    <m/>
    <m/>
    <m/>
  </r>
  <r>
    <x v="2"/>
    <x v="2"/>
    <s v="3.2.3"/>
    <s v="Consolidar sesenta (60) nuevos negocios verdes"/>
    <x v="2"/>
    <n v="2024130010063"/>
    <s v="Fomentar la generación de los negocios verdes y la economía circular en el distrito de cartagena, bajo la inclusión productiva, el desarrollo sostenible y las buenas prácticas ambientales a través de la articulación de los actores públicos, privados y comunitarios interesados en el desarrollo de este tipo de negocios, orientadas a generar el escenario propicio para la apropiación de la cultura de consumo verde en la ciudad y para el establecimiento de negocios verdes locales."/>
    <s v="Incrementar el número de negocios verdes asesorados y consolidados en el Distrito de Cartagena"/>
    <s v="60 nuevos negocios verdes asesorados y consolidados"/>
    <n v="1"/>
    <s v="Realizar actividades de apoyo técnico y asesoría especializada, para emprendedores y empresarios interesados en desarrollar negocios verdes sostenibles."/>
    <s v="N/A"/>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Prestación de servicios profesionales para realizar actividades de apoyo técnico y asesoría especializada, para emprendedores y empresarios interesados en desarrollar negocios verdes sostenibles"/>
    <n v="32000000"/>
    <s v="Contratación directa."/>
    <s v="Recursos propios "/>
    <s v="Agosto de 2024"/>
    <n v="0"/>
    <n v="200905011"/>
    <n v="61500000"/>
    <m/>
    <m/>
    <s v="Multas y Sanciones"/>
    <m/>
  </r>
  <r>
    <x v="1"/>
    <x v="1"/>
    <m/>
    <m/>
    <x v="1"/>
    <m/>
    <m/>
    <m/>
    <m/>
    <m/>
    <s v="Realizar programas de capacitación para emprendedores y empresarios interesados en desarrollar negocios verdes sostenibles."/>
    <m/>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Prestación de servicios profesionales para realizar capacitaciones para emprendedores y empresarios interesados en desarrollar negocios verdes sostenibles."/>
    <n v="48000000"/>
    <s v="Contratación directa."/>
    <s v="Recursos propios "/>
    <s v="Agosto de 2024"/>
    <m/>
    <m/>
    <m/>
    <m/>
    <m/>
    <m/>
    <m/>
  </r>
  <r>
    <x v="1"/>
    <x v="1"/>
    <m/>
    <m/>
    <x v="1"/>
    <m/>
    <m/>
    <m/>
    <m/>
    <m/>
    <s v="Realizar ferias ambientales para la promoción de negocios verdes asesorados en el Establecimiento Público de Cartagena"/>
    <m/>
    <s v="Informe de planificación, ejecución e impacto de la Feria de Negocios Verde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m/>
    <s v="Contratación directa."/>
    <s v="Recursos propios "/>
    <s v="Agosto de 2024"/>
    <m/>
    <m/>
    <m/>
    <m/>
    <m/>
    <m/>
    <m/>
  </r>
  <r>
    <x v="1"/>
    <x v="1"/>
    <m/>
    <m/>
    <x v="1"/>
    <m/>
    <m/>
    <m/>
    <m/>
    <m/>
    <s v="Realizar acciones para la promoción de negocios verdes, economía circular, producción y consumo sostenible."/>
    <m/>
    <s v="Informe de Gestión Trimestral y de cierre anual de gestiones para el apoyo técnico, asesorías, capacitación, formación y promoción a emprendedores y empresas"/>
    <n v="2"/>
    <d v="2024-08-15T00:00:00"/>
    <d v="2024-12-27T00:00:00"/>
    <n v="134"/>
    <n v="978560"/>
    <s v="TODAS"/>
    <s v="Rafael Escudero Aguirre"/>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en la Oficina Asesora de Planeación del Establecimiento público ambiental de Cartagena como administrador de empresas en el marco del proyecto NEGOCIOS VERDES, ECONOMIA CIRCULAR, PRODUCCION Y CONSUMO SOSTENIBLE."/>
    <n v="20000000.870000001"/>
    <s v="Contratación directa."/>
    <s v="Recursos propios "/>
    <s v="Agosto de 2024"/>
    <m/>
    <m/>
    <m/>
    <m/>
    <m/>
    <m/>
    <m/>
  </r>
  <r>
    <x v="3"/>
    <x v="3"/>
    <s v="4.7.1"/>
    <s v="Restaurar 40 hectáreas de manglar en los cuerpos de agua del perímetro urbano del Distrito de Cartagena"/>
    <x v="3"/>
    <n v="2024130010066"/>
    <s v="Realizar una correcta gestión ambiental y del recurso hídrico para controlar la degradación y perdida de la biodiversidad y servicios ecosistémicos del manglar en el área urbana de cartagena. "/>
    <s v="Realizar la restauración ecológica de 40 Hectáreas de ecosistemas de manglar"/>
    <s v="Cuarenta (40) hectáreas de manglar recuperadas"/>
    <n v="1"/>
    <s v="Realizar la caracterización general y diagnóstico de las zonas a intervenir."/>
    <s v="N/A"/>
    <s v="Documento diagnóstico y caracterización de áreas de manglar a intervenir"/>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caracterización general y diagnóstico de las zonas a intervenir."/>
    <n v="162000000"/>
    <s v="Contratación directa."/>
    <s v="Recursos propios "/>
    <s v="Agosto de 2024"/>
    <n v="0"/>
    <n v="1623865915"/>
    <n v="0"/>
    <m/>
    <m/>
    <s v="Contribución Sector Eléctrico"/>
    <m/>
  </r>
  <r>
    <x v="1"/>
    <x v="1"/>
    <m/>
    <m/>
    <x v="1"/>
    <m/>
    <m/>
    <m/>
    <m/>
    <m/>
    <s v="Realizar actividades de limpieza de raíces y mantenimiento de especies de manglar. "/>
    <m/>
    <s v="Documento tecnico de informe de limpieza de raíces de manglar / Informe de avance de contrato "/>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Realizar limpieza de raíces y mantenimiento de especies de manglar. "/>
    <n v="658000000"/>
    <s v="Contratación directa."/>
    <s v="Recursos propios "/>
    <s v="Agosto de 2024"/>
    <m/>
    <m/>
    <m/>
    <m/>
    <m/>
    <m/>
    <m/>
  </r>
  <r>
    <x v="1"/>
    <x v="1"/>
    <m/>
    <m/>
    <x v="1"/>
    <m/>
    <m/>
    <m/>
    <m/>
    <m/>
    <s v="Implementar parcelas de monitoreo u otras estrategias para la recolección y generación de información necesaria, según las especificaciones de la plataforma SIGMA y cargue de datos e la plataforma"/>
    <m/>
    <s v="Informe técnico de implementación de estrategias para la recolección y generación de información para plataforma SIGMA"/>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Identifcación y diseño de estrategia para la recolección de información de acuerdo con lo requerido en la plataforma SIGMA."/>
    <n v="200000000"/>
    <s v="Contratación directa."/>
    <s v="Recursos propios "/>
    <s v="Agosto de 2024"/>
    <m/>
    <m/>
    <m/>
    <m/>
    <m/>
    <m/>
    <m/>
  </r>
  <r>
    <x v="1"/>
    <x v="1"/>
    <m/>
    <m/>
    <x v="1"/>
    <m/>
    <m/>
    <m/>
    <m/>
    <m/>
    <s v="Ejecutar acciones tendientes a la implementación de instrumentos de ordenación del manglar."/>
    <m/>
    <s v="Evidencias de la Contratación del Servicio_x000a_Informe de zonificación del manglar"/>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Asesoría y/o consultoría para la identificación e implementación de instrumentos de ordenación del manglar"/>
    <n v="100000000"/>
    <s v="Contratación directa."/>
    <s v="Recursos propios "/>
    <s v="Agosto de 2024"/>
    <m/>
    <m/>
    <m/>
    <m/>
    <m/>
    <m/>
    <m/>
  </r>
  <r>
    <x v="1"/>
    <x v="1"/>
    <m/>
    <m/>
    <x v="1"/>
    <m/>
    <m/>
    <m/>
    <m/>
    <m/>
    <s v="Generar informes de calidad del Manglar"/>
    <m/>
    <s v="Informe técnico de Calidad del Manglar"/>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generar informes de calidad del manglar "/>
    <n v="40000000"/>
    <s v="Contratación directa."/>
    <s v="Recursos propios "/>
    <s v="Agosto de 2024"/>
    <m/>
    <m/>
    <m/>
    <m/>
    <m/>
    <m/>
    <m/>
  </r>
  <r>
    <x v="1"/>
    <x v="1"/>
    <m/>
    <m/>
    <x v="1"/>
    <m/>
    <m/>
    <m/>
    <m/>
    <m/>
    <s v="Divulgar y socializar el objetivo y resultados del proyecto."/>
    <m/>
    <s v="Informes trimestral y anual de Publicaciones y otras acciones de divulgación"/>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40000000"/>
    <s v="Contratación directa."/>
    <s v="Recursos propios "/>
    <s v="Agosto de 2024"/>
    <m/>
    <m/>
    <m/>
    <m/>
    <m/>
    <m/>
    <m/>
  </r>
  <r>
    <x v="4"/>
    <x v="4"/>
    <s v="5.2.1."/>
    <s v="Implementar tres (3) herramientas tecnológicas para el uso, apropiación y fortalecimiento institucional"/>
    <x v="4"/>
    <n v="2024130010068"/>
    <s v="Aumentar la eficiencia, transparencia, y capacidad de respuesta del establecimiento público ambiental en el cumplimiento de sus funciones y en la prestación del servicio a la población del perímetro urbano del distrito de cartagena de indias."/>
    <s v="Implementar herramientas Tecnológicas para el uso, apropiación y fortalecimiento institucional implementadas en el Establecimiento Público Ambiental"/>
    <s v="Servicios tecnológicos para el sistema de información ambiental "/>
    <n v="0.3"/>
    <s v="Adquirir hardware, software, suministros y otros equipos tecnológicos requeridos para el buen funcionamiento de los sistemas de Información de la entidad"/>
    <s v="N/A"/>
    <s v="Evidencias de la adquisición de hardware y software"/>
    <n v="1"/>
    <d v="2024-08-15T00:00:00"/>
    <d v="2024-11-15T00:00:00"/>
    <n v="92"/>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Adquisición de herramienta ARCGIS y actualización de software financiero"/>
    <n v="60000000"/>
    <s v="Contratación directa."/>
    <s v="Recursos propios "/>
    <s v="Agosto de 2024"/>
    <n v="0"/>
    <n v="979004144"/>
    <n v="281200000"/>
    <m/>
    <m/>
    <s v="Rendimientos Financieros_x000a_Otras Tasas y Derechos Administrativos_x000a_Sector Eléctrico_x000a_ICLD"/>
    <m/>
  </r>
  <r>
    <x v="1"/>
    <x v="1"/>
    <m/>
    <m/>
    <x v="1"/>
    <m/>
    <m/>
    <m/>
    <m/>
    <m/>
    <s v="Implementar herramientas tecnológicas para el uso, apropiación y fortalecimiento institucional en el Establecimiento Público Ambiental de Cartagena"/>
    <m/>
    <s v="Evidencias de la formación, implementación y uso de las herramientas"/>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a Prestación de servicios profesionales para la Implementacion de herramientas tecnológicas en el Establecimiento Público Ambiental de Cartagena"/>
    <m/>
    <s v="Contratación directa."/>
    <s v="Recursos propios "/>
    <s v="Agosto de 2024"/>
    <m/>
    <m/>
    <m/>
    <m/>
    <m/>
    <m/>
    <m/>
  </r>
  <r>
    <x v="1"/>
    <x v="1"/>
    <m/>
    <s v="Implementar cuatro (4) documentos de diagnóstico e implementación del Modelo Integrado de Planeación y Gestión – MIPG"/>
    <x v="1"/>
    <m/>
    <m/>
    <s v="Implementar el Modelo Integrado de Planeación y Gestión en el Establecimiento Público Ambiental de Cartagena"/>
    <s v="Documentos de estudios técnicos para la planificación sectorial y la gestión ambiental"/>
    <n v="0.7"/>
    <s v="Implementar el Modelo Integrado de Planeación y Gestión - MIPG - en el Establecimiento Público Ambiental de Cartagena"/>
    <m/>
    <s v="Informe de gestión trimestral y anual de avance en la implementación de los requisitos de la política "/>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a Prestación de servicios profesionales tendiente a la implementación del MODELO INTEGRADO DE PLANEACION Y GESTION – MIPG en el Establecimiento Público Ambiental de Cartagena"/>
    <n v="540000000"/>
    <s v="Contratación directa."/>
    <s v="Recursos propios "/>
    <s v="Agosto de 2024"/>
    <m/>
    <m/>
    <m/>
    <m/>
    <m/>
    <m/>
    <m/>
  </r>
  <r>
    <x v="1"/>
    <x v="1"/>
    <m/>
    <m/>
    <x v="1"/>
    <m/>
    <m/>
    <m/>
    <m/>
    <m/>
    <s v="Actualización de la Plataforma Estratégica de EPA Cartagena y análisis de cargas laboral"/>
    <m/>
    <s v="Evidencias de la contratación de la consultoría_x000a_Resultados del estudio"/>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Consultoría para la actualización de la Plataforma Estratégica de EPA Cartagena y análisis de cargas laboral"/>
    <n v="70000000"/>
    <s v="Contratación directa."/>
    <s v="Recursos propios "/>
    <s v="Agosto de 2024"/>
    <m/>
    <m/>
    <m/>
    <m/>
    <m/>
    <m/>
    <m/>
  </r>
  <r>
    <x v="1"/>
    <x v="1"/>
    <m/>
    <m/>
    <x v="1"/>
    <m/>
    <m/>
    <m/>
    <m/>
    <m/>
    <s v="Implementar el Plan Integral de Gestión Ambiental - PIGA - en el Establecimiento Publico Ambiental de Cartagena"/>
    <m/>
    <s v="Plan de Trabajo Implementación del PIGA_x000a__x000a_Informe de trimestral y anual de avance en la ejecución de acciones para la implementación del PIGA"/>
    <n v="3"/>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ación de prestación de servicios para la Implementar el Plan Integral de Gestión Ambiental - PIGA - en el Establecimiento Publico Ambiental de Cartagena"/>
    <n v="25998530"/>
    <s v="Contratación directa."/>
    <s v="Recursos propios "/>
    <s v="Agosto de 2024"/>
    <m/>
    <m/>
    <m/>
    <m/>
    <m/>
    <m/>
    <m/>
  </r>
  <r>
    <x v="5"/>
    <x v="5"/>
    <s v="4.4.1."/>
    <s v="Elaborar seis (6) documentos de lineamientos técnicos para determinantes ambientales"/>
    <x v="5"/>
    <n v="2024130010071"/>
    <s v="Realizar un adecuado ordenamiento territorial ambiental que reduzca los patrones insostenibles de ocupación del territorio, el deterioro del patrimonio natural, la biodiversidad y los servicios ecosistémicos."/>
    <s v="Realizar un adecuado ordenamiento territorial ambiental que reduzca los patrones insostenibles de ocupación del territorio, el deterioro del patrimonio natural, la biodiversidad y los servicios ecosistémicos"/>
    <s v="6 Documentos de lineamientos técnicos para la evaluación de los recursos naturales elaborados"/>
    <n v="1"/>
    <s v="Identificación de las áreas de estudio a investigar"/>
    <s v="N/A"/>
    <s v="SIN DEFINIR"/>
    <s v="SIN DEFINIR"/>
    <m/>
    <m/>
    <m/>
    <m/>
    <m/>
    <m/>
    <m/>
    <m/>
    <m/>
    <m/>
    <m/>
    <m/>
    <m/>
    <m/>
    <m/>
    <m/>
    <m/>
    <m/>
    <m/>
    <m/>
    <m/>
  </r>
  <r>
    <x v="1"/>
    <x v="1"/>
    <m/>
    <m/>
    <x v="1"/>
    <m/>
    <m/>
    <m/>
    <m/>
    <m/>
    <s v="Realización de  los estudios y construcción de las fichas de las determinantes ambientales"/>
    <m/>
    <s v="SIN DEFINIR"/>
    <s v="SIN DEFINIR"/>
    <m/>
    <m/>
    <m/>
    <m/>
    <m/>
    <m/>
    <m/>
    <m/>
    <m/>
    <m/>
    <m/>
    <m/>
    <m/>
    <m/>
    <m/>
    <m/>
    <m/>
    <m/>
    <m/>
    <m/>
    <m/>
  </r>
  <r>
    <x v="1"/>
    <x v="1"/>
    <m/>
    <m/>
    <x v="1"/>
    <m/>
    <m/>
    <m/>
    <m/>
    <m/>
    <s v="Seguimiento y adopción de las determinantes ambientales"/>
    <m/>
    <s v="SIN DEFINIR"/>
    <s v="SIN DEFINIR"/>
    <m/>
    <m/>
    <m/>
    <m/>
    <m/>
    <m/>
    <m/>
    <m/>
    <m/>
    <m/>
    <m/>
    <m/>
    <m/>
    <m/>
    <m/>
    <m/>
    <m/>
    <m/>
    <m/>
    <m/>
    <m/>
  </r>
  <r>
    <x v="6"/>
    <x v="6"/>
    <s v="4.3.3."/>
    <s v="Crear y poner en funcionamiento un (1) Centro Inteligente para el Monitoreo Ambiental de Cartagena"/>
    <x v="6"/>
    <n v="2024130010074"/>
    <s v="Mejorar la consolidación, visualización y análisis de la información recolectada durante el monitoreo y vigilancia de los activos ambientales en el distrito de Cartagena a través de la implementación del Centro Inteligente de Monitoreo Ambiental"/>
    <s v="Mejorar la consolidación, visualización y análisis de la información recolectada durante el monitoreo y vigilancia de los activos ambientales en el distrito de Cartagena a través de la implementación del Centro Inteligente de Monitoreo Ambiental"/>
    <s v="1 Sistema de información implementado"/>
    <n v="1"/>
    <s v="Identificar fuentes de información ambiental generadas al interior de la Entidad"/>
    <s v="N/A"/>
    <s v="SIN DEFINIR"/>
    <s v="SIN DEFINIR"/>
    <m/>
    <m/>
    <m/>
    <m/>
    <m/>
    <m/>
    <m/>
    <m/>
    <m/>
    <m/>
    <m/>
    <m/>
    <m/>
    <m/>
    <m/>
    <m/>
    <m/>
    <m/>
    <m/>
    <m/>
    <m/>
  </r>
  <r>
    <x v="1"/>
    <x v="1"/>
    <m/>
    <m/>
    <x v="1"/>
    <m/>
    <m/>
    <m/>
    <m/>
    <m/>
    <s v="Definir los criterios para la consolidación de la información ambiental y socializarlos en la Entidad"/>
    <m/>
    <s v="SIN DEFINIR"/>
    <s v="SIN DEFINIR"/>
    <m/>
    <m/>
    <m/>
    <m/>
    <m/>
    <m/>
    <m/>
    <m/>
    <m/>
    <m/>
    <m/>
    <m/>
    <m/>
    <m/>
    <m/>
    <m/>
    <m/>
    <m/>
    <m/>
    <m/>
    <m/>
  </r>
  <r>
    <x v="1"/>
    <x v="1"/>
    <m/>
    <m/>
    <x v="1"/>
    <m/>
    <m/>
    <m/>
    <m/>
    <m/>
    <s v="Desarrollar base de datos de indicadores y subsistemas de información que deben ser alimentados por EPA Cartagena"/>
    <m/>
    <s v="SIN DEFINIR"/>
    <s v="SIN DEFINIR"/>
    <m/>
    <m/>
    <m/>
    <m/>
    <m/>
    <m/>
    <m/>
    <m/>
    <m/>
    <m/>
    <m/>
    <m/>
    <m/>
    <m/>
    <m/>
    <m/>
    <m/>
    <m/>
    <m/>
    <m/>
    <m/>
  </r>
  <r>
    <x v="1"/>
    <x v="1"/>
    <m/>
    <m/>
    <x v="1"/>
    <m/>
    <m/>
    <m/>
    <m/>
    <m/>
    <s v="Implementar acciones para la operación del Centro Inteligente de Monitoreo Ambiental del Distrito de Cartagena de Indias"/>
    <m/>
    <s v="SIN DEFINIR"/>
    <s v="SIN DEFINIR"/>
    <m/>
    <m/>
    <m/>
    <m/>
    <m/>
    <m/>
    <m/>
    <m/>
    <m/>
    <m/>
    <m/>
    <m/>
    <m/>
    <m/>
    <m/>
    <m/>
    <m/>
    <m/>
    <m/>
    <m/>
    <m/>
  </r>
  <r>
    <x v="1"/>
    <x v="1"/>
    <m/>
    <m/>
    <x v="1"/>
    <m/>
    <m/>
    <m/>
    <m/>
    <m/>
    <s v="Diseñar, desarrollar  e implementar el Sistema de Información para el monitoreo Ambiental"/>
    <m/>
    <s v="SIN DEFINIR"/>
    <s v="SIN DEFINIR"/>
    <m/>
    <m/>
    <m/>
    <m/>
    <m/>
    <m/>
    <m/>
    <m/>
    <m/>
    <m/>
    <m/>
    <m/>
    <m/>
    <m/>
    <m/>
    <m/>
    <m/>
    <m/>
    <m/>
    <m/>
    <m/>
  </r>
  <r>
    <x v="1"/>
    <x v="1"/>
    <m/>
    <m/>
    <x v="1"/>
    <m/>
    <m/>
    <m/>
    <m/>
    <m/>
    <s v="Adquirir equipos tecnológicos y software para la puesta en marcha del Centro Inteligente de Monitoreo Ambiental"/>
    <m/>
    <s v="SIN DEFINIR"/>
    <s v="SIN DEFINIR"/>
    <m/>
    <m/>
    <m/>
    <m/>
    <m/>
    <m/>
    <m/>
    <m/>
    <m/>
    <m/>
    <m/>
    <m/>
    <m/>
    <m/>
    <m/>
    <m/>
    <m/>
    <m/>
    <m/>
    <m/>
    <m/>
  </r>
  <r>
    <x v="1"/>
    <x v="1"/>
    <m/>
    <m/>
    <x v="1"/>
    <m/>
    <m/>
    <m/>
    <m/>
    <m/>
    <s v="Elaborar mapa de ruido de la localidad 3"/>
    <m/>
    <s v="SIN DEFINIR"/>
    <s v="SIN DEFINIR"/>
    <m/>
    <m/>
    <m/>
    <m/>
    <m/>
    <m/>
    <m/>
    <m/>
    <m/>
    <m/>
    <m/>
    <m/>
    <m/>
    <m/>
    <m/>
    <m/>
    <m/>
    <m/>
    <m/>
    <m/>
    <m/>
  </r>
  <r>
    <x v="6"/>
    <x v="6"/>
    <s v="4.3.3."/>
    <s v="Implementar dos (2) estaciones de monitoreo de la calidad del aire"/>
    <x v="7"/>
    <n v="2024130010077"/>
    <s v="Fortalecer técnica y operativamente el sistema del Sistema de Vigilancia de la Calidad del Aire (SVCA) del distrito de Cartagena"/>
    <s v="Fortalecer técnica y operativamente el sistema del Sistema de Vigilancia de la Calidad del Aire (SVCA) del distrito de Cartagena"/>
    <s v="2 Estaciones para el monitoreo de la calidad del aire implementadas "/>
    <n v="1"/>
    <s v="Elaborar el estudio de rediseño del Sistema de Vigilancia de la Calidad del Aire (SVCA)"/>
    <s v="N/A"/>
    <s v="SIN DEFINIR"/>
    <s v="SIN DEFINIR"/>
    <m/>
    <m/>
    <m/>
    <m/>
    <m/>
    <m/>
    <m/>
    <m/>
    <m/>
    <m/>
    <m/>
    <m/>
    <m/>
    <m/>
    <m/>
    <m/>
    <m/>
    <m/>
    <m/>
    <m/>
    <m/>
  </r>
  <r>
    <x v="1"/>
    <x v="1"/>
    <m/>
    <m/>
    <x v="1"/>
    <m/>
    <m/>
    <m/>
    <m/>
    <m/>
    <s v="Elaborar el programa de mantenimiento preventivo y correctivo del SVCA"/>
    <m/>
    <s v="SIN DEFINIR"/>
    <s v="SIN DEFINIR"/>
    <m/>
    <m/>
    <m/>
    <m/>
    <m/>
    <m/>
    <m/>
    <m/>
    <m/>
    <m/>
    <m/>
    <m/>
    <m/>
    <m/>
    <m/>
    <m/>
    <m/>
    <m/>
    <m/>
    <m/>
    <m/>
  </r>
  <r>
    <x v="1"/>
    <x v="1"/>
    <m/>
    <m/>
    <x v="1"/>
    <m/>
    <m/>
    <m/>
    <m/>
    <m/>
    <s v="Implementar herramientas tecnológicas  para análisis de datos del SVCA"/>
    <m/>
    <s v="SIN DEFINIR"/>
    <s v="SIN DEFINIR"/>
    <m/>
    <m/>
    <m/>
    <m/>
    <m/>
    <m/>
    <m/>
    <m/>
    <m/>
    <m/>
    <m/>
    <m/>
    <m/>
    <m/>
    <m/>
    <m/>
    <m/>
    <m/>
    <m/>
    <m/>
    <m/>
  </r>
  <r>
    <x v="1"/>
    <x v="1"/>
    <m/>
    <m/>
    <x v="1"/>
    <m/>
    <m/>
    <m/>
    <m/>
    <m/>
    <s v="Cofinanciación del proyecto MEJORAMIENTO TÉCNICO Y TECNOLÓGICO DEL SISTEMA DE VIGILANCIA DE LA CALIDAD DEL AIRE DE CARTAGENA, BOLIVAR"/>
    <m/>
    <s v="SIN DEFINIR"/>
    <s v="SIN DEFINIR"/>
    <m/>
    <m/>
    <m/>
    <m/>
    <m/>
    <m/>
    <m/>
    <m/>
    <m/>
    <m/>
    <m/>
    <m/>
    <m/>
    <m/>
    <m/>
    <m/>
    <m/>
    <m/>
    <m/>
    <m/>
    <m/>
  </r>
  <r>
    <x v="1"/>
    <x v="1"/>
    <m/>
    <m/>
    <x v="1"/>
    <m/>
    <m/>
    <m/>
    <m/>
    <m/>
    <s v="Comprar equipos analizadores de la calidad del aire y estaciones meteorológicas"/>
    <m/>
    <s v="SIN DEFINIR"/>
    <s v="SIN DEFINIR"/>
    <m/>
    <m/>
    <m/>
    <m/>
    <m/>
    <m/>
    <m/>
    <m/>
    <m/>
    <m/>
    <m/>
    <m/>
    <m/>
    <m/>
    <m/>
    <m/>
    <m/>
    <m/>
    <m/>
    <m/>
    <m/>
  </r>
  <r>
    <x v="1"/>
    <x v="1"/>
    <m/>
    <m/>
    <x v="1"/>
    <m/>
    <m/>
    <m/>
    <m/>
    <m/>
    <s v="Realizar el mantenimiento correctivo de las estaciones y la construcción de nuevas estructuras metálicas "/>
    <m/>
    <s v="SIN DEFINIR"/>
    <s v="SIN DEFINIR"/>
    <m/>
    <m/>
    <m/>
    <m/>
    <m/>
    <m/>
    <m/>
    <m/>
    <m/>
    <m/>
    <m/>
    <m/>
    <m/>
    <m/>
    <m/>
    <m/>
    <m/>
    <m/>
    <m/>
    <m/>
    <m/>
  </r>
  <r>
    <x v="1"/>
    <x v="1"/>
    <m/>
    <m/>
    <x v="1"/>
    <m/>
    <m/>
    <m/>
    <m/>
    <m/>
    <s v="Realizar el mantenimiento correctivo de las estaciones y la construcción de nuevas estructuras metálicas "/>
    <m/>
    <s v="SIN DEFINIR"/>
    <s v="SIN DEFINIR"/>
    <m/>
    <m/>
    <m/>
    <m/>
    <m/>
    <m/>
    <m/>
    <m/>
    <m/>
    <m/>
    <m/>
    <m/>
    <m/>
    <m/>
    <m/>
    <m/>
    <m/>
    <m/>
    <m/>
    <m/>
    <m/>
  </r>
  <r>
    <x v="1"/>
    <x v="1"/>
    <m/>
    <m/>
    <x v="1"/>
    <m/>
    <m/>
    <m/>
    <m/>
    <m/>
    <s v="Participar en la Mesa Técnica Distrital de Calidad de Aire y Ruido Urbano"/>
    <m/>
    <s v="SIN DEFINIR"/>
    <s v="SIN DEFINIR"/>
    <m/>
    <m/>
    <m/>
    <m/>
    <m/>
    <m/>
    <m/>
    <m/>
    <m/>
    <m/>
    <m/>
    <m/>
    <m/>
    <m/>
    <m/>
    <m/>
    <m/>
    <m/>
    <m/>
    <m/>
    <m/>
  </r>
  <r>
    <x v="1"/>
    <x v="1"/>
    <m/>
    <m/>
    <x v="1"/>
    <m/>
    <m/>
    <m/>
    <m/>
    <m/>
    <s v="Implementar acciones para la Operación del SVCA"/>
    <m/>
    <s v="SIN DEFINIR"/>
    <s v="SIN DEFINIR"/>
    <m/>
    <m/>
    <m/>
    <m/>
    <m/>
    <m/>
    <m/>
    <m/>
    <m/>
    <m/>
    <m/>
    <m/>
    <m/>
    <m/>
    <m/>
    <m/>
    <m/>
    <m/>
    <m/>
    <m/>
    <m/>
  </r>
  <r>
    <x v="7"/>
    <x v="7"/>
    <s v="4.3.2."/>
    <s v="Plantar trescientos mil (30.000) árboles en el Distrito"/>
    <x v="8"/>
    <n v="2024130010079"/>
    <s v="Aumentar el índice de árboles por habitantes en el Distrito de Cartagena y construir un centro de atención integral y especializada para la atención de la fauna silvestre del Distrito de Cartagena"/>
    <s v="Aumentar el índice de árboles sembrados por habitante del Distrito de Cartagena, a través de la ampliación del sistema de arbolado urbano existente"/>
    <s v="300.000 árboles sembrados en el Distrito de Cartagena"/>
    <n v="0.5"/>
    <s v="Determinar sitios de siembra de árboles"/>
    <s v="N/A"/>
    <s v="SIN DEFINIR"/>
    <s v="SIN DEFINIR"/>
    <m/>
    <m/>
    <m/>
    <m/>
    <m/>
    <m/>
    <m/>
    <m/>
    <m/>
    <m/>
    <m/>
    <m/>
    <m/>
    <m/>
    <m/>
    <m/>
    <m/>
    <m/>
    <m/>
    <m/>
    <m/>
  </r>
  <r>
    <x v="1"/>
    <x v="1"/>
    <m/>
    <m/>
    <x v="1"/>
    <m/>
    <m/>
    <m/>
    <m/>
    <m/>
    <s v="Planificar las siembras"/>
    <m/>
    <s v="SIN DEFINIR"/>
    <s v="SIN DEFINIR"/>
    <m/>
    <m/>
    <m/>
    <m/>
    <m/>
    <m/>
    <m/>
    <m/>
    <m/>
    <m/>
    <m/>
    <m/>
    <m/>
    <m/>
    <m/>
    <m/>
    <m/>
    <m/>
    <m/>
    <m/>
    <m/>
  </r>
  <r>
    <x v="1"/>
    <x v="1"/>
    <m/>
    <m/>
    <x v="1"/>
    <m/>
    <m/>
    <m/>
    <m/>
    <m/>
    <s v="Ejecutar las siembras con apoyo de comunidades y demás actores públicos y/o privados"/>
    <m/>
    <s v="SIN DEFINIR"/>
    <s v="SIN DEFINIR"/>
    <m/>
    <m/>
    <m/>
    <m/>
    <m/>
    <m/>
    <m/>
    <m/>
    <m/>
    <m/>
    <m/>
    <m/>
    <m/>
    <m/>
    <m/>
    <m/>
    <m/>
    <m/>
    <m/>
    <m/>
    <m/>
  </r>
  <r>
    <x v="1"/>
    <x v="1"/>
    <m/>
    <m/>
    <x v="1"/>
    <m/>
    <m/>
    <m/>
    <m/>
    <m/>
    <s v="Implementar programas de Educación y sensibilización ambiental para la apropiación de la importancia y la correspondabilidad en las actividades de siembra"/>
    <m/>
    <s v="SIN DEFINIR"/>
    <s v="SIN DEFINIR"/>
    <m/>
    <m/>
    <m/>
    <m/>
    <m/>
    <m/>
    <m/>
    <m/>
    <m/>
    <m/>
    <m/>
    <m/>
    <m/>
    <m/>
    <m/>
    <m/>
    <m/>
    <m/>
    <m/>
    <m/>
    <m/>
  </r>
  <r>
    <x v="1"/>
    <x v="1"/>
    <m/>
    <m/>
    <x v="1"/>
    <m/>
    <m/>
    <m/>
    <m/>
    <m/>
    <s v="Implementar acciones para el mantenimiento del Sistema de Arbolado"/>
    <m/>
    <s v="SIN DEFINIR"/>
    <s v="SIN DEFINIR"/>
    <m/>
    <m/>
    <m/>
    <m/>
    <m/>
    <m/>
    <m/>
    <m/>
    <m/>
    <m/>
    <m/>
    <m/>
    <m/>
    <m/>
    <m/>
    <m/>
    <m/>
    <m/>
    <m/>
    <m/>
    <m/>
  </r>
  <r>
    <x v="1"/>
    <x v="7"/>
    <s v="4.3.2."/>
    <s v="Construir y dotar un (0,25) Centro de Atención y Valoración de Fauna Silvestre nuevo"/>
    <x v="1"/>
    <m/>
    <m/>
    <s v="Construir y dotar un nuevo centro de atención y valoración de fauna silvestre con el fin de ampliar la cobertura y_x000a_condiciones de atención existentes"/>
    <s v="1 Centro de Atención y Valoración de Fauna Silvestre construído y dotado"/>
    <n v="0.5"/>
    <s v="Determinar ubicación del centro de atención y valoración de fauna silvestre"/>
    <m/>
    <s v="SIN DEFINIR"/>
    <s v="SIN DEFINIR"/>
    <m/>
    <m/>
    <m/>
    <m/>
    <m/>
    <m/>
    <m/>
    <m/>
    <m/>
    <m/>
    <m/>
    <m/>
    <m/>
    <m/>
    <m/>
    <m/>
    <m/>
    <m/>
    <m/>
    <m/>
    <m/>
  </r>
  <r>
    <x v="1"/>
    <x v="1"/>
    <m/>
    <m/>
    <x v="1"/>
    <m/>
    <m/>
    <m/>
    <m/>
    <m/>
    <s v="Diseñar el nuevo centro de atención de valoración de fauna silvestre"/>
    <m/>
    <s v="SIN DEFINIR"/>
    <s v="SIN DEFINIR"/>
    <m/>
    <m/>
    <m/>
    <m/>
    <m/>
    <m/>
    <m/>
    <m/>
    <m/>
    <m/>
    <m/>
    <m/>
    <m/>
    <m/>
    <m/>
    <m/>
    <m/>
    <m/>
    <m/>
    <m/>
    <m/>
  </r>
  <r>
    <x v="1"/>
    <x v="1"/>
    <m/>
    <m/>
    <x v="1"/>
    <m/>
    <m/>
    <m/>
    <m/>
    <m/>
    <s v="Construir el nuevo centro de atención y valoración de fauna silvestre"/>
    <m/>
    <s v="SIN DEFINIR"/>
    <s v="SIN DEFINIR"/>
    <m/>
    <m/>
    <m/>
    <m/>
    <m/>
    <m/>
    <m/>
    <m/>
    <m/>
    <m/>
    <m/>
    <m/>
    <m/>
    <m/>
    <m/>
    <m/>
    <m/>
    <m/>
    <m/>
    <m/>
    <m/>
  </r>
  <r>
    <x v="1"/>
    <x v="1"/>
    <m/>
    <m/>
    <x v="1"/>
    <m/>
    <m/>
    <m/>
    <m/>
    <m/>
    <s v="Dotar el centro de atención y valoración de fauna silvestre"/>
    <m/>
    <s v="SIN DEFINIR"/>
    <s v="SIN DEFINIR"/>
    <m/>
    <m/>
    <m/>
    <m/>
    <m/>
    <m/>
    <m/>
    <m/>
    <m/>
    <m/>
    <m/>
    <m/>
    <m/>
    <m/>
    <m/>
    <m/>
    <m/>
    <m/>
    <m/>
    <m/>
    <m/>
  </r>
  <r>
    <x v="1"/>
    <x v="1"/>
    <m/>
    <m/>
    <x v="1"/>
    <m/>
    <m/>
    <m/>
    <m/>
    <m/>
    <s v="Realizar acciones para la operación del Centro de Atención y Valoración de fauna Silvestre"/>
    <m/>
    <s v="SIN DEFINIR"/>
    <s v="SIN DEFINIR"/>
    <m/>
    <m/>
    <m/>
    <m/>
    <m/>
    <m/>
    <m/>
    <m/>
    <m/>
    <m/>
    <m/>
    <m/>
    <m/>
    <m/>
    <m/>
    <m/>
    <m/>
    <m/>
    <m/>
    <m/>
    <m/>
  </r>
  <r>
    <x v="8"/>
    <x v="8"/>
    <s v="4.7.4."/>
    <s v="Recuperar diez (10) afluentes principales que derivan en la Ciénaga de la Virgen"/>
    <x v="9"/>
    <n v="2024130010082"/>
    <s v="Recuperar ambientalmente los ecosistemas y el recurso hídrico de la ciénaga de la virgen y su área de influencia"/>
    <s v="Recuperar los Ecosistemas Acuáticos y Terrestres en la Ciénaga de la Virgen y su Área de Influencia"/>
    <s v="Obras para reducir el riesgo de avenidas torrenciales"/>
    <m/>
    <s v="Realizar la revisión y diagnóstico para la limpieza de los descoles de los afluentes principales que derivan en la Ciénaga de la Virgen"/>
    <s v="N/A"/>
    <s v="Informe de revisión y diagnóstico y/o estudios previos para la contratación de la actividad"/>
    <n v="1"/>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impieza y mantenimiento de los descoles de los afluentes principales que derivan en la Ciénaga de la Virgen"/>
    <n v="800000000"/>
    <s v="Contratación directa."/>
    <s v="Recursos propios "/>
    <s v="Agosto de 2024"/>
    <n v="0"/>
    <n v="9645685216"/>
    <n v="1840507653"/>
    <m/>
    <m/>
    <s v="Contribución Sector Eléctrico_x000a_Sobretasa Ambiental_x000a_Otras Tasas y Derechos Administrativos_x000a_"/>
    <m/>
  </r>
  <r>
    <x v="1"/>
    <x v="1"/>
    <m/>
    <m/>
    <x v="1"/>
    <m/>
    <m/>
    <m/>
    <m/>
    <m/>
    <s v="Ejecutar actividades de limpieza de raíces y mantenimiento de la Ciénaga de la Virgen y su área de Influencia"/>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Limpieza de raíces y mantenimiento de la Ciénaga de la Virgen y su área de Influencia"/>
    <n v="100000000"/>
    <s v="Contratación directa."/>
    <s v="Recursos propios "/>
    <s v="Agosto de 2024"/>
    <m/>
    <m/>
    <m/>
    <m/>
    <m/>
    <m/>
    <m/>
  </r>
  <r>
    <x v="1"/>
    <x v="1"/>
    <m/>
    <m/>
    <x v="1"/>
    <m/>
    <m/>
    <m/>
    <m/>
    <m/>
    <s v="Realizar actividades de control y seguimiento de los tensores ambientales de la Ciénaga de la Virgen"/>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venio interadministrativo EPA - Unicartagena"/>
    <n v="1000000000"/>
    <s v="Contratación directa."/>
    <s v="Recursos propios "/>
    <s v="Agosto de 2024"/>
    <m/>
    <m/>
    <m/>
    <m/>
    <m/>
    <m/>
    <m/>
  </r>
  <r>
    <x v="1"/>
    <x v="1"/>
    <m/>
    <m/>
    <x v="1"/>
    <m/>
    <m/>
    <m/>
    <m/>
    <m/>
    <s v="Realizar análisis Fisico químico de la calidad del Recurso Hídrico y de los vertimientos realizados a la Ciénaga de la Virgen"/>
    <m/>
    <s v="Evidencias de la contratación del servicio _x000a_Informes de calidad del agua según muestras"/>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Lancha Transporte acuatico para realización de monitoreos"/>
    <n v="80000000"/>
    <s v="Contratación directa."/>
    <s v="Recursos propios "/>
    <s v="Agosto de 2024"/>
    <m/>
    <m/>
    <m/>
    <m/>
    <m/>
    <m/>
    <m/>
  </r>
  <r>
    <x v="1"/>
    <x v="1"/>
    <m/>
    <m/>
    <x v="1"/>
    <m/>
    <m/>
    <m/>
    <m/>
    <m/>
    <s v="Divulgar y socializar el objetivo y sus resultados."/>
    <m/>
    <s v="Informes trimestral y anual de Publicaciones y otras acciones de divulgación"/>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100800000"/>
    <s v="Contratación directa."/>
    <s v="Recursos propios "/>
    <s v="Agosto de 2024"/>
    <m/>
    <m/>
    <m/>
    <m/>
    <m/>
    <m/>
    <m/>
  </r>
  <r>
    <x v="1"/>
    <x v="8"/>
    <s v="4.7.4."/>
    <s v="Desarrollar dos (2) proyectos de mejoramiento del Sistema Estabilizador de Mareas "/>
    <x v="1"/>
    <m/>
    <m/>
    <s v="Establecer acciones de conservación de ecosistemas naturales, flora y fauna silvestre, en los cuerpos de agua del Distrito de Cartagena"/>
    <s v="Obras para la prevención y control de inundaciones – Elementos de BEM"/>
    <m/>
    <s v="Diagnóstico del Sistema Bocana estabilizadora de Mareas BEM, Pescante de Laguna de Chambacú y su Centro de Información"/>
    <m/>
    <s v="Evidencias de la contratación del servicio _x000a_Informes de Diagnóstico realizado"/>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Realizar el Diagnóstico del Sistema Bocana estabilizadora de Mareas BEM, Pescante de Laguna de Chambacú y su Centro de Información"/>
    <n v="100000000"/>
    <s v="Contratación directa."/>
    <s v="Recursos propios "/>
    <s v="Agosto de 2024"/>
    <m/>
    <m/>
    <m/>
    <m/>
    <m/>
    <m/>
    <m/>
  </r>
  <r>
    <x v="1"/>
    <x v="1"/>
    <m/>
    <m/>
    <x v="1"/>
    <m/>
    <m/>
    <m/>
    <m/>
    <m/>
    <s v="Diseñar, implementar y poner en marcha el Laboratorio Ambiental Bocana"/>
    <m/>
    <s v="Documento de Informe Trimestral y anual de Avance en la implementación de acciones para el diseño y puesta en marcha del Laborarorio_x000a_Evidencias de las contrataciones, convenios y otros."/>
    <n v="4"/>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 Diseño arquitectonico, y adecuación civil y fisica de la Bocana"/>
    <n v="1000000000"/>
    <s v="Contratación directa."/>
    <s v="Recursos propios "/>
    <s v="Agosto de 2024"/>
    <m/>
    <m/>
    <m/>
    <m/>
    <m/>
    <m/>
    <m/>
  </r>
  <r>
    <x v="1"/>
    <x v="1"/>
    <m/>
    <m/>
    <x v="1"/>
    <m/>
    <m/>
    <m/>
    <m/>
    <m/>
    <s v="Adquisición y mantenimiento de equipos y suministros para la operatividad de BEM"/>
    <m/>
    <s v="Evidencias de las contratacione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mpra y suministro de equipos para la operatividad del Sistema BEM"/>
    <n v="50000000"/>
    <s v="Contratación directa."/>
    <s v="Recursos propios "/>
    <s v="Agosto de 2024"/>
    <m/>
    <m/>
    <m/>
    <m/>
    <m/>
    <m/>
    <m/>
  </r>
  <r>
    <x v="1"/>
    <x v="1"/>
    <m/>
    <m/>
    <x v="1"/>
    <m/>
    <m/>
    <m/>
    <m/>
    <m/>
    <s v="Realizar acciones encaminadas al mantenimiento y restauración de Elementos del Sistema BEM"/>
    <m/>
    <s v="Informe de mantenimiento del sistema BEM"/>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implementación de accones de mantenimiento del Sistema BEM"/>
    <n v="29600000"/>
    <s v="Contratación directa."/>
    <s v="Recursos propios "/>
    <s v="Agosto de 2024"/>
    <m/>
    <m/>
    <m/>
    <m/>
    <m/>
    <m/>
    <m/>
  </r>
  <r>
    <x v="1"/>
    <x v="8"/>
    <s v="4.7.4."/>
    <s v="Desarrollar veinte (20) campañas de educación ambiental sobre conservación y protección del espacio verde para habitantes de zonas aledañas a la Ciénaga de la Virgen"/>
    <x v="1"/>
    <m/>
    <m/>
    <s v="Reducir la contaminación de los cuerpos de agua mediante estrategias de control de vertimientos, implementación de prácticas ambientales sostenibles y la adecuada gestión de residuos sólidos y de construcción."/>
    <s v="Documentos de lineamientos técnicos para el ordenamiento ambiental territorial"/>
    <m/>
    <s v="Revisión de lineamientos técnicos para el ordenamiento ambiental territorial e identificar las comunidades o grupos de beneficiarios en las zonas aledañas a la Ciénaga de la Virgen"/>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identificar las comunidades o grupos de beneficiarios en las zonas aledañas a la Ciénaga de la Virgen"/>
    <n v="80000000"/>
    <s v="Contratación directa."/>
    <s v="Recursos propios "/>
    <s v="Agosto de 2024"/>
    <m/>
    <m/>
    <m/>
    <m/>
    <m/>
    <m/>
    <m/>
  </r>
  <r>
    <x v="1"/>
    <x v="1"/>
    <m/>
    <m/>
    <x v="1"/>
    <m/>
    <m/>
    <m/>
    <m/>
    <m/>
    <s v="Identificar las estrategias de Educación Ambiental a implementar y establecer cronograma de implementación de campañas"/>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Identificar las estrategias de Educación Ambiental a implementar"/>
    <n v="33600000"/>
    <s v="Contratación directa."/>
    <s v="Recursos propios "/>
    <s v="Agosto de 2024"/>
    <m/>
    <m/>
    <m/>
    <m/>
    <m/>
    <m/>
    <m/>
  </r>
  <r>
    <x v="1"/>
    <x v="1"/>
    <m/>
    <m/>
    <x v="1"/>
    <m/>
    <m/>
    <m/>
    <m/>
    <m/>
    <s v="Diseñar e Implementar un programa de educación ambiental con enfoque diferencial que promueva la acción social comunitaria para protección y cuidado del ambiente en zonas aledañas a la Ciénaga de la Virgen."/>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señar e Implementar un programa de educación ambiental con enfoque diferencial "/>
    <n v="60000000"/>
    <s v="Contratación directa."/>
    <s v="Recursos propios "/>
    <s v="Agosto de 2024"/>
    <m/>
    <m/>
    <m/>
    <m/>
    <m/>
    <m/>
    <m/>
  </r>
  <r>
    <x v="1"/>
    <x v="1"/>
    <m/>
    <m/>
    <x v="1"/>
    <m/>
    <m/>
    <m/>
    <m/>
    <m/>
    <s v="Realizar acciones tendientes a la ejecución de campañas "/>
    <m/>
    <s v="Informe trimestral y anual de avance en la ejecución de la actividad"/>
    <n v="2"/>
    <d v="2024-08-15T00:00:00"/>
    <d v="2024-12-27T00:00:00"/>
    <n v="134"/>
    <n v="978560"/>
    <s v="TODAS"/>
    <s v="Arelis Mendoza"/>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la ejecución de campañas "/>
    <n v="96000000"/>
    <s v="Contratación directa."/>
    <s v="Recursos propios "/>
    <s v="Agosto de 2024"/>
    <m/>
    <m/>
    <m/>
    <m/>
    <m/>
    <m/>
    <m/>
  </r>
  <r>
    <x v="9"/>
    <x v="7"/>
    <s v="4.3.2."/>
    <s v="Restaurar ocho (8) hectáreas de áreas degradada"/>
    <x v="10"/>
    <n v="2024130010090"/>
    <s v="Reducir las áreas degradadas por acciones antrópicas en el perímetro urbano de Cartagena de Indias"/>
    <s v="Reducir las áreas degradadas por acciones antrópicas en el perímetro urbano de Cartagena de Indias"/>
    <s v="8 héctaras de áreas degradadas con servicio de recuperación y restauración de ecosistemas"/>
    <n v="1"/>
    <s v="Realizar el diagnóstico biofísico de los puntos críticos de las áreas a intervenir en el perímetro urbano de Cartagena"/>
    <s v="N/A"/>
    <s v="SIN DEFINIR"/>
    <s v="SIN DEFINIR"/>
    <m/>
    <m/>
    <m/>
    <m/>
    <m/>
    <m/>
    <m/>
    <m/>
    <m/>
    <m/>
    <m/>
    <m/>
    <m/>
    <m/>
    <m/>
    <m/>
    <m/>
    <m/>
    <m/>
    <m/>
    <m/>
  </r>
  <r>
    <x v="1"/>
    <x v="1"/>
    <m/>
    <m/>
    <x v="1"/>
    <m/>
    <m/>
    <m/>
    <m/>
    <m/>
    <s v="Realizar Jornadas de recuperación y restauración con diferentes técnicas de bioingeniería de las áreas que se encuentren degradadas ambientalmente"/>
    <m/>
    <s v="SIN DEFINIR"/>
    <s v="SIN DEFINIR"/>
    <m/>
    <m/>
    <m/>
    <m/>
    <m/>
    <m/>
    <m/>
    <m/>
    <m/>
    <m/>
    <m/>
    <m/>
    <m/>
    <m/>
    <m/>
    <m/>
    <m/>
    <m/>
    <m/>
    <m/>
    <m/>
  </r>
  <r>
    <x v="1"/>
    <x v="1"/>
    <m/>
    <m/>
    <x v="1"/>
    <m/>
    <m/>
    <m/>
    <m/>
    <m/>
    <s v="Realizar visitas de inspección y control periódico a las zonas recuperadas, para evaluar sus condiciones biofísicas."/>
    <m/>
    <s v="SIN DEFINIR"/>
    <s v="SIN DEFINIR"/>
    <m/>
    <m/>
    <m/>
    <m/>
    <m/>
    <m/>
    <m/>
    <m/>
    <m/>
    <m/>
    <m/>
    <m/>
    <m/>
    <m/>
    <m/>
    <m/>
    <m/>
    <m/>
    <m/>
    <m/>
    <m/>
  </r>
  <r>
    <x v="1"/>
    <x v="1"/>
    <m/>
    <m/>
    <x v="1"/>
    <m/>
    <m/>
    <m/>
    <m/>
    <m/>
    <s v="Elaborar informe anual de seguimiento y monitoreo a las zonas recuperadas, que incluya resultados de indicadores de calidad biofísicos."/>
    <m/>
    <s v="SIN DEFINIR"/>
    <s v="SIN DEFINIR"/>
    <m/>
    <m/>
    <m/>
    <m/>
    <m/>
    <m/>
    <m/>
    <m/>
    <m/>
    <m/>
    <m/>
    <m/>
    <m/>
    <m/>
    <m/>
    <m/>
    <m/>
    <m/>
    <m/>
    <m/>
    <m/>
  </r>
  <r>
    <x v="8"/>
    <x v="9"/>
    <s v="4.7.3."/>
    <s v="Elaborar un (1) documento de acotamiento y priorización de ronda hídrica"/>
    <x v="11"/>
    <n v="2024130010093"/>
    <s v="Elaborar un documento de políticas para el acotamiento de cuerpos de agua en el perímetro urbano de la ciudad de Cartagena, para la conservación de su biodiversidad y servicios ecosistémicos."/>
    <s v="Aumentar la efectividad en la implementación de acciones encaminadas a la mejora en la gestión integral del recurso hídrico y las rondas hídricas en el área de jurisdicción de EPA Cartagena."/>
    <s v="1 Documento de política para la conservación de la biodiversidad y sus servicios ecosistémicos"/>
    <n v="0.3"/>
    <s v="Realizar acciones encaminadas al acotamiento de la ronda hídrica priorizada (Matute)"/>
    <s v="N/A"/>
    <s v="Informe trimestral y anual de avance en la ejecución de la actividad"/>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Consultoria para el acotamiento de la Ronda Hídrica de Arroyo Matute "/>
    <n v="350000000"/>
    <s v="Contratación directa."/>
    <s v="Recursos propios "/>
    <s v="Agosto de 2024"/>
    <n v="0"/>
    <n v="840000000"/>
    <n v="137800000"/>
    <m/>
    <m/>
    <s v="Contribución Sector Eléctrico"/>
    <m/>
  </r>
  <r>
    <x v="1"/>
    <x v="1"/>
    <m/>
    <m/>
    <x v="1"/>
    <m/>
    <m/>
    <m/>
    <m/>
    <m/>
    <s v="Divulgar y socializar los resultados del acotamiento de la Ronda Hídrica."/>
    <m/>
    <s v="Informe trimestral y anual de avance en la ejecución de la actividad"/>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divulgar y socializar los objetivos y resultados del proyecto "/>
    <n v="48000000"/>
    <s v="Contratación directa."/>
    <s v="Recursos propios "/>
    <s v="Agosto de 2024"/>
    <m/>
    <m/>
    <m/>
    <m/>
    <m/>
    <m/>
    <m/>
  </r>
  <r>
    <x v="10"/>
    <x v="1"/>
    <m/>
    <m/>
    <x v="1"/>
    <m/>
    <s v="Recuperar una (1) ronda hídrica priorizada a través del documento de acotamiento"/>
    <m/>
    <s v="4 Documentos de lineamientos técnicos con acuerdos de uso, ocupación y tenencia en áreas protegidas no vinculadas al Sistema Nacional de Áreas Protegidas"/>
    <n v="0.7"/>
    <s v="Priorizar áreas de ronda hídrica objeto de restauración y conservación. "/>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Prestación de servicios profesionales y de apoyo a la gestión para caracterizar y delimitar áreas de ronda hídrica objeto de restauración y conservación."/>
    <n v="48000000"/>
    <s v="Contratación directa."/>
    <s v="Recursos propios "/>
    <s v="Agosto de 2024"/>
    <m/>
    <m/>
    <m/>
    <m/>
    <m/>
    <m/>
    <m/>
  </r>
  <r>
    <x v="1"/>
    <x v="1"/>
    <m/>
    <m/>
    <x v="1"/>
    <m/>
    <m/>
    <m/>
    <m/>
    <m/>
    <s v="Definir y ejecutar acciones para la restauración y conservación de la biodiversidad y servicios ecosistémicos del recurso hídrico"/>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m/>
    <s v="Contratación directa."/>
    <s v="Recursos propios "/>
    <s v="Agosto de 2024"/>
    <m/>
    <m/>
    <m/>
    <m/>
    <m/>
    <m/>
    <m/>
  </r>
  <r>
    <x v="1"/>
    <x v="1"/>
    <m/>
    <m/>
    <x v="1"/>
    <m/>
    <m/>
    <m/>
    <m/>
    <m/>
    <s v="Analizar muestras de calidad de agua y de los vertimientos ilegales en los cuerpos de agua del Distrito de Cartagena (área urbana)"/>
    <m/>
    <s v="Evidencias de la contratación del servicio _x000a_Informes de calidad según del agua"/>
    <n v="3"/>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analizar muestras de calidad de agua y de los vertimientos ilegales en los cuerpos de agua del Distrito de Cartagena (área urbana)"/>
    <n v="254000000"/>
    <s v="Contratación directa."/>
    <s v="Recursos propios "/>
    <s v="Agosto de 2024"/>
    <m/>
    <m/>
    <m/>
    <m/>
    <m/>
    <m/>
    <m/>
  </r>
  <r>
    <x v="8"/>
    <x v="3"/>
    <s v="4.7.1"/>
    <s v="Extraer ciento cuarenta mil (140.000) metros cúbicos de sedimentos en la Bocana y laguna de Chambacú "/>
    <x v="12"/>
    <n v="2024130010097"/>
    <s v="recuperar ambientalmente las condiciones hidrológicas e hidráulicas de los principales cuerpos de agua del distrito de cartagena, ciénaga de la virgen y laguna de chambacú a través de jornada de relimpia y restauración de sus ecosistemas."/>
    <s v="Recuperar ambientalmente las condiciones hidrológicas e hidráulicas de los principales cuerpos de agua del Distrito de Cartagena, Ciénaga de la Virgen y Laguna de Chambacú a través de jornada de relimpia y restauración de sus ecosistemas."/>
    <s v="Servicio de Dragado (Relimpia) de 140.000 m3 de residuos"/>
    <n v="1"/>
    <s v="Realizar batimetrías a la unidades Dársena, Canal de Aducción, Zona de bajamar y pantalla direccional del BEM."/>
    <s v="N/A"/>
    <s v="Evidencias de la Contratación del Servicio_x000a_Informe de Resultados de las Batimetría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realizar batimetrias a las unidades Dársena, Canal De Aducción, zona de mar y pantalla direccional del BEM."/>
    <n v="300000000"/>
    <s v="Contratación directa."/>
    <s v="Recursos propios "/>
    <s v="Agosto de 2024"/>
    <n v="0"/>
    <n v="1143005614"/>
    <m/>
    <m/>
    <m/>
    <s v="Contribución Sector Eléctrico"/>
    <m/>
  </r>
  <r>
    <x v="1"/>
    <x v="1"/>
    <m/>
    <m/>
    <x v="1"/>
    <m/>
    <m/>
    <m/>
    <m/>
    <m/>
    <s v="Realizar el diagnóstico y batimetrías de la laguna de Chambacú."/>
    <m/>
    <s v="Evidencias de la Contratación del Servicio_x000a_Informe de Resultados de las Batimetrías"/>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Servicios para  realizar el diagnóstico y batimetrías de la laguna de Chambacú."/>
    <n v="100000000"/>
    <s v="Contratación directa."/>
    <s v="Recursos propios "/>
    <s v="Agosto de 2024"/>
    <m/>
    <m/>
    <m/>
    <m/>
    <m/>
    <m/>
    <m/>
  </r>
  <r>
    <x v="1"/>
    <x v="1"/>
    <m/>
    <m/>
    <x v="1"/>
    <m/>
    <m/>
    <m/>
    <m/>
    <m/>
    <s v="Realizar actividades de relimpia unidades Dársena, Canal de Aducción, zona de mar y pantalla direccional del BEM"/>
    <m/>
    <s v="Evidencias de la contratación del servicio_x000a_Informes de resultado de la Relimpia"/>
    <n v="0"/>
    <s v="N/A"/>
    <s v="N/A"/>
    <n v="0"/>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m/>
    <n v="0"/>
    <s v="Contratación directa."/>
    <s v="Recursos propios "/>
    <s v="Agosto de 2024"/>
    <m/>
    <m/>
    <m/>
    <m/>
    <m/>
    <m/>
    <m/>
  </r>
  <r>
    <x v="1"/>
    <x v="1"/>
    <m/>
    <m/>
    <x v="1"/>
    <m/>
    <m/>
    <m/>
    <m/>
    <m/>
    <s v="Establecer campañas de control y vigilancia en la zona donde existen los mayores tensores ambientales."/>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prestación de servicios como apoyo a la realización de campañas de control y vigilancia en la zona donde existen los mayores tensores ambientales."/>
    <n v="300000000"/>
    <s v="Contratación directa."/>
    <s v="Recursos propios "/>
    <s v="Agosto de 2024"/>
    <m/>
    <m/>
    <m/>
    <m/>
    <m/>
    <m/>
    <m/>
  </r>
  <r>
    <x v="1"/>
    <x v="1"/>
    <m/>
    <m/>
    <x v="1"/>
    <m/>
    <m/>
    <m/>
    <m/>
    <m/>
    <s v="Realizar campañas de socialización y concientización"/>
    <m/>
    <s v="Informe trimestral y anual de avance en la ejecución de la actividad"/>
    <n v="2"/>
    <d v="2024-08-15T00:00:00"/>
    <d v="2024-12-27T00:00:00"/>
    <n v="134"/>
    <n v="978560"/>
    <s v="TODAS"/>
    <s v="Javier Pineda López"/>
    <s v="Recursos insuficientes para    realizar la contratación de actividades y personal necesarias para llevar a cabo la ejecución del proyecto_x000a__x000a_Obstáculos o demoras en el proceso de contratación que limiten o alteren las condiciones previstas_x000a__x000a_Ocurrencia de fenómenos socionaturales en el área que impidan la realización del proyecto"/>
    <s v="Memorando de Solicitud de Presupuesto - Actas de Reunión - Oficio de Ajustes al presupuesto (Si Aplica)_x000a__x000a__x000a_Plan de Adquisiciones - Informe Trimestral de Ejecución y cumplimiento de Actividades programadas._x000a__x000a_Informe Trimestral de Ejecución y cumplimiento de Actividades programadas."/>
    <s v="SI"/>
    <s v="Contrato de prestación de servicios como apoyo a la realización de campañas de socialización y concientización"/>
    <n v="300000000"/>
    <s v="Contratación directa."/>
    <s v="Recursos propios "/>
    <s v="Agosto de 2024"/>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29" firstHeaderRow="1" firstDataRow="1" firstDataCol="1"/>
  <pivotFields count="35">
    <pivotField showAll="0">
      <items count="12">
        <item x="10"/>
        <item x="5"/>
        <item x="4"/>
        <item x="7"/>
        <item x="9"/>
        <item x="3"/>
        <item x="8"/>
        <item x="6"/>
        <item x="2"/>
        <item x="0"/>
        <item x="1"/>
        <item t="default"/>
      </items>
    </pivotField>
    <pivotField axis="axisRow" showAll="0">
      <items count="11">
        <item x="6"/>
        <item x="2"/>
        <item x="7"/>
        <item x="3"/>
        <item x="0"/>
        <item x="4"/>
        <item x="5"/>
        <item x="8"/>
        <item x="9"/>
        <item x="1"/>
        <item t="default"/>
      </items>
    </pivotField>
    <pivotField showAll="0"/>
    <pivotField showAll="0"/>
    <pivotField axis="axisRow" showAll="0">
      <items count="14">
        <item x="11"/>
        <item x="6"/>
        <item x="3"/>
        <item x="0"/>
        <item x="4"/>
        <item x="7"/>
        <item x="2"/>
        <item x="5"/>
        <item x="8"/>
        <item x="10"/>
        <item x="12"/>
        <item x="9"/>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4"/>
  </rowFields>
  <rowItems count="26">
    <i>
      <x/>
    </i>
    <i r="1">
      <x v="1"/>
    </i>
    <i r="1">
      <x v="5"/>
    </i>
    <i>
      <x v="1"/>
    </i>
    <i r="1">
      <x v="6"/>
    </i>
    <i>
      <x v="2"/>
    </i>
    <i r="1">
      <x v="8"/>
    </i>
    <i r="1">
      <x v="9"/>
    </i>
    <i r="1">
      <x v="12"/>
    </i>
    <i>
      <x v="3"/>
    </i>
    <i r="1">
      <x v="2"/>
    </i>
    <i r="1">
      <x v="10"/>
    </i>
    <i>
      <x v="4"/>
    </i>
    <i r="1">
      <x v="3"/>
    </i>
    <i>
      <x v="5"/>
    </i>
    <i r="1">
      <x v="4"/>
    </i>
    <i>
      <x v="6"/>
    </i>
    <i r="1">
      <x v="7"/>
    </i>
    <i>
      <x v="7"/>
    </i>
    <i r="1">
      <x v="11"/>
    </i>
    <i r="1">
      <x v="12"/>
    </i>
    <i>
      <x v="8"/>
    </i>
    <i r="1">
      <x/>
    </i>
    <i>
      <x v="9"/>
    </i>
    <i r="1">
      <x v="1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24" zoomScale="150" zoomScaleNormal="80" workbookViewId="0">
      <selection activeCell="B32" sqref="B32:H32"/>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324" t="s">
        <v>158</v>
      </c>
      <c r="B1" s="324"/>
      <c r="C1" s="324"/>
      <c r="D1" s="324"/>
      <c r="E1" s="324"/>
      <c r="F1" s="324"/>
      <c r="G1" s="324"/>
      <c r="H1" s="324"/>
    </row>
    <row r="2" spans="1:50" ht="33" customHeight="1">
      <c r="A2" s="307" t="s">
        <v>177</v>
      </c>
      <c r="B2" s="307"/>
      <c r="C2" s="307"/>
      <c r="D2" s="307"/>
      <c r="E2" s="307"/>
      <c r="F2" s="307"/>
      <c r="G2" s="307"/>
      <c r="H2" s="307"/>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92</v>
      </c>
      <c r="B3" s="303" t="s">
        <v>105</v>
      </c>
      <c r="C3" s="303"/>
      <c r="D3" s="303"/>
      <c r="E3" s="303"/>
      <c r="F3" s="303"/>
      <c r="G3" s="303"/>
      <c r="H3" s="303"/>
    </row>
    <row r="4" spans="1:50" ht="48" customHeight="1">
      <c r="A4" s="14" t="s">
        <v>164</v>
      </c>
      <c r="B4" s="296" t="s">
        <v>183</v>
      </c>
      <c r="C4" s="297"/>
      <c r="D4" s="297"/>
      <c r="E4" s="297"/>
      <c r="F4" s="297"/>
      <c r="G4" s="297"/>
      <c r="H4" s="298"/>
    </row>
    <row r="5" spans="1:50" ht="31.5" customHeight="1">
      <c r="A5" s="14" t="s">
        <v>182</v>
      </c>
      <c r="B5" s="303" t="s">
        <v>106</v>
      </c>
      <c r="C5" s="303"/>
      <c r="D5" s="303"/>
      <c r="E5" s="303"/>
      <c r="F5" s="303"/>
      <c r="G5" s="303"/>
      <c r="H5" s="303"/>
    </row>
    <row r="6" spans="1:50" ht="40.5" customHeight="1">
      <c r="A6" s="14" t="s">
        <v>80</v>
      </c>
      <c r="B6" s="296" t="s">
        <v>107</v>
      </c>
      <c r="C6" s="297"/>
      <c r="D6" s="297"/>
      <c r="E6" s="297"/>
      <c r="F6" s="297"/>
      <c r="G6" s="297"/>
      <c r="H6" s="298"/>
    </row>
    <row r="7" spans="1:50" ht="41.1" customHeight="1">
      <c r="A7" s="14" t="s">
        <v>98</v>
      </c>
      <c r="B7" s="303" t="s">
        <v>108</v>
      </c>
      <c r="C7" s="303"/>
      <c r="D7" s="303"/>
      <c r="E7" s="303"/>
      <c r="F7" s="303"/>
      <c r="G7" s="303"/>
      <c r="H7" s="303"/>
    </row>
    <row r="8" spans="1:50" ht="48.95" customHeight="1">
      <c r="A8" s="14" t="s">
        <v>32</v>
      </c>
      <c r="B8" s="303" t="s">
        <v>189</v>
      </c>
      <c r="C8" s="303"/>
      <c r="D8" s="303"/>
      <c r="E8" s="303"/>
      <c r="F8" s="303"/>
      <c r="G8" s="303"/>
      <c r="H8" s="303"/>
    </row>
    <row r="9" spans="1:50" ht="48.95" customHeight="1">
      <c r="A9" s="14" t="s">
        <v>190</v>
      </c>
      <c r="B9" s="296" t="s">
        <v>191</v>
      </c>
      <c r="C9" s="297"/>
      <c r="D9" s="297"/>
      <c r="E9" s="297"/>
      <c r="F9" s="297"/>
      <c r="G9" s="297"/>
      <c r="H9" s="298"/>
    </row>
    <row r="10" spans="1:50" ht="30">
      <c r="A10" s="14" t="s">
        <v>33</v>
      </c>
      <c r="B10" s="303" t="s">
        <v>109</v>
      </c>
      <c r="C10" s="303"/>
      <c r="D10" s="303"/>
      <c r="E10" s="303"/>
      <c r="F10" s="303"/>
      <c r="G10" s="303"/>
      <c r="H10" s="303"/>
    </row>
    <row r="11" spans="1:50" ht="30">
      <c r="A11" s="14" t="s">
        <v>8</v>
      </c>
      <c r="B11" s="303" t="s">
        <v>110</v>
      </c>
      <c r="C11" s="303"/>
      <c r="D11" s="303"/>
      <c r="E11" s="303"/>
      <c r="F11" s="303"/>
      <c r="G11" s="303"/>
      <c r="H11" s="303"/>
    </row>
    <row r="12" spans="1:50" ht="33.950000000000003" customHeight="1">
      <c r="A12" s="14" t="s">
        <v>81</v>
      </c>
      <c r="B12" s="303" t="s">
        <v>111</v>
      </c>
      <c r="C12" s="303"/>
      <c r="D12" s="303"/>
      <c r="E12" s="303"/>
      <c r="F12" s="303"/>
      <c r="G12" s="303"/>
      <c r="H12" s="303"/>
    </row>
    <row r="13" spans="1:50" ht="30">
      <c r="A13" s="14" t="s">
        <v>29</v>
      </c>
      <c r="B13" s="303" t="s">
        <v>112</v>
      </c>
      <c r="C13" s="303"/>
      <c r="D13" s="303"/>
      <c r="E13" s="303"/>
      <c r="F13" s="303"/>
      <c r="G13" s="303"/>
      <c r="H13" s="303"/>
    </row>
    <row r="14" spans="1:50" ht="30">
      <c r="A14" s="14" t="s">
        <v>102</v>
      </c>
      <c r="B14" s="303" t="s">
        <v>113</v>
      </c>
      <c r="C14" s="303"/>
      <c r="D14" s="303"/>
      <c r="E14" s="303"/>
      <c r="F14" s="303"/>
      <c r="G14" s="303"/>
      <c r="H14" s="303"/>
    </row>
    <row r="15" spans="1:50" ht="44.1" customHeight="1">
      <c r="A15" s="14" t="s">
        <v>99</v>
      </c>
      <c r="B15" s="303" t="s">
        <v>114</v>
      </c>
      <c r="C15" s="303"/>
      <c r="D15" s="303"/>
      <c r="E15" s="303"/>
      <c r="F15" s="303"/>
      <c r="G15" s="303"/>
      <c r="H15" s="303"/>
    </row>
    <row r="16" spans="1:50" ht="60">
      <c r="A16" s="14" t="s">
        <v>9</v>
      </c>
      <c r="B16" s="303" t="s">
        <v>115</v>
      </c>
      <c r="C16" s="303"/>
      <c r="D16" s="303"/>
      <c r="E16" s="303"/>
      <c r="F16" s="303"/>
      <c r="G16" s="303"/>
      <c r="H16" s="303"/>
    </row>
    <row r="17" spans="1:8" ht="58.5" customHeight="1">
      <c r="A17" s="14" t="s">
        <v>30</v>
      </c>
      <c r="B17" s="303" t="s">
        <v>116</v>
      </c>
      <c r="C17" s="303"/>
      <c r="D17" s="303"/>
      <c r="E17" s="303"/>
      <c r="F17" s="303"/>
      <c r="G17" s="303"/>
      <c r="H17" s="303"/>
    </row>
    <row r="18" spans="1:8" ht="30">
      <c r="A18" s="14" t="s">
        <v>82</v>
      </c>
      <c r="B18" s="303" t="s">
        <v>117</v>
      </c>
      <c r="C18" s="303"/>
      <c r="D18" s="303"/>
      <c r="E18" s="303"/>
      <c r="F18" s="303"/>
      <c r="G18" s="303"/>
      <c r="H18" s="303"/>
    </row>
    <row r="19" spans="1:8" ht="30" customHeight="1">
      <c r="A19" s="321"/>
      <c r="B19" s="322"/>
      <c r="C19" s="322"/>
      <c r="D19" s="322"/>
      <c r="E19" s="322"/>
      <c r="F19" s="322"/>
      <c r="G19" s="322"/>
      <c r="H19" s="323"/>
    </row>
    <row r="20" spans="1:8" ht="37.5" customHeight="1">
      <c r="A20" s="307" t="s">
        <v>178</v>
      </c>
      <c r="B20" s="307"/>
      <c r="C20" s="307"/>
      <c r="D20" s="307"/>
      <c r="E20" s="307"/>
      <c r="F20" s="307"/>
      <c r="G20" s="307"/>
      <c r="H20" s="307"/>
    </row>
    <row r="21" spans="1:8" ht="117" customHeight="1">
      <c r="A21" s="304" t="s">
        <v>34</v>
      </c>
      <c r="B21" s="304"/>
      <c r="C21" s="304"/>
      <c r="D21" s="304"/>
      <c r="E21" s="304"/>
      <c r="F21" s="304"/>
      <c r="G21" s="304"/>
      <c r="H21" s="304"/>
    </row>
    <row r="22" spans="1:8" ht="117" customHeight="1">
      <c r="A22" s="14" t="s">
        <v>98</v>
      </c>
      <c r="B22" s="303" t="s">
        <v>108</v>
      </c>
      <c r="C22" s="303"/>
      <c r="D22" s="303"/>
      <c r="E22" s="303"/>
      <c r="F22" s="303"/>
      <c r="G22" s="303"/>
      <c r="H22" s="303"/>
    </row>
    <row r="23" spans="1:8" ht="167.1" customHeight="1">
      <c r="A23" s="14" t="s">
        <v>83</v>
      </c>
      <c r="B23" s="304" t="s">
        <v>118</v>
      </c>
      <c r="C23" s="304"/>
      <c r="D23" s="304"/>
      <c r="E23" s="304"/>
      <c r="F23" s="304"/>
      <c r="G23" s="304"/>
      <c r="H23" s="304"/>
    </row>
    <row r="24" spans="1:8" ht="69.75" customHeight="1">
      <c r="A24" s="14" t="s">
        <v>184</v>
      </c>
      <c r="B24" s="304" t="s">
        <v>119</v>
      </c>
      <c r="C24" s="304"/>
      <c r="D24" s="304"/>
      <c r="E24" s="304"/>
      <c r="F24" s="304"/>
      <c r="G24" s="304"/>
      <c r="H24" s="304"/>
    </row>
    <row r="25" spans="1:8" ht="60" customHeight="1">
      <c r="A25" s="14" t="s">
        <v>185</v>
      </c>
      <c r="B25" s="304" t="s">
        <v>121</v>
      </c>
      <c r="C25" s="304"/>
      <c r="D25" s="304"/>
      <c r="E25" s="304"/>
      <c r="F25" s="304"/>
      <c r="G25" s="304"/>
      <c r="H25" s="304"/>
    </row>
    <row r="26" spans="1:8" ht="24.75" customHeight="1">
      <c r="A26" s="15" t="s">
        <v>85</v>
      </c>
      <c r="B26" s="305" t="s">
        <v>120</v>
      </c>
      <c r="C26" s="305"/>
      <c r="D26" s="305"/>
      <c r="E26" s="305"/>
      <c r="F26" s="305"/>
      <c r="G26" s="305"/>
      <c r="H26" s="305"/>
    </row>
    <row r="27" spans="1:8" ht="26.25" customHeight="1">
      <c r="A27" s="15" t="s">
        <v>86</v>
      </c>
      <c r="B27" s="305" t="s">
        <v>100</v>
      </c>
      <c r="C27" s="305"/>
      <c r="D27" s="305"/>
      <c r="E27" s="305"/>
      <c r="F27" s="305"/>
      <c r="G27" s="305"/>
      <c r="H27" s="305"/>
    </row>
    <row r="28" spans="1:8" ht="53.25" customHeight="1">
      <c r="A28" s="14" t="s">
        <v>165</v>
      </c>
      <c r="B28" s="304" t="s">
        <v>171</v>
      </c>
      <c r="C28" s="304"/>
      <c r="D28" s="304"/>
      <c r="E28" s="304"/>
      <c r="F28" s="304"/>
      <c r="G28" s="304"/>
      <c r="H28" s="304"/>
    </row>
    <row r="29" spans="1:8" ht="45" customHeight="1">
      <c r="A29" s="14" t="s">
        <v>167</v>
      </c>
      <c r="B29" s="299" t="s">
        <v>172</v>
      </c>
      <c r="C29" s="300"/>
      <c r="D29" s="300"/>
      <c r="E29" s="300"/>
      <c r="F29" s="300"/>
      <c r="G29" s="300"/>
      <c r="H29" s="301"/>
    </row>
    <row r="30" spans="1:8" ht="45" customHeight="1">
      <c r="A30" s="14" t="s">
        <v>166</v>
      </c>
      <c r="B30" s="299" t="s">
        <v>173</v>
      </c>
      <c r="C30" s="300"/>
      <c r="D30" s="300"/>
      <c r="E30" s="300"/>
      <c r="F30" s="300"/>
      <c r="G30" s="300"/>
      <c r="H30" s="301"/>
    </row>
    <row r="31" spans="1:8" ht="45" customHeight="1">
      <c r="A31" s="14" t="s">
        <v>156</v>
      </c>
      <c r="B31" s="299" t="s">
        <v>174</v>
      </c>
      <c r="C31" s="300"/>
      <c r="D31" s="300"/>
      <c r="E31" s="300"/>
      <c r="F31" s="300"/>
      <c r="G31" s="300"/>
      <c r="H31" s="301"/>
    </row>
    <row r="32" spans="1:8" ht="33" customHeight="1">
      <c r="A32" s="15" t="s">
        <v>186</v>
      </c>
      <c r="B32" s="304" t="s">
        <v>122</v>
      </c>
      <c r="C32" s="304"/>
      <c r="D32" s="304"/>
      <c r="E32" s="304"/>
      <c r="F32" s="304"/>
      <c r="G32" s="304"/>
      <c r="H32" s="304"/>
    </row>
    <row r="33" spans="1:8" ht="39" customHeight="1">
      <c r="A33" s="14" t="s">
        <v>87</v>
      </c>
      <c r="B33" s="305" t="s">
        <v>175</v>
      </c>
      <c r="C33" s="305"/>
      <c r="D33" s="305"/>
      <c r="E33" s="305"/>
      <c r="F33" s="305"/>
      <c r="G33" s="305"/>
      <c r="H33" s="305"/>
    </row>
    <row r="34" spans="1:8" ht="39" customHeight="1">
      <c r="A34" s="307" t="s">
        <v>215</v>
      </c>
      <c r="B34" s="307"/>
      <c r="C34" s="307"/>
      <c r="D34" s="307"/>
      <c r="E34" s="307"/>
      <c r="F34" s="307"/>
      <c r="G34" s="307"/>
      <c r="H34" s="307"/>
    </row>
    <row r="35" spans="1:8" ht="79.5" customHeight="1">
      <c r="A35" s="296" t="s">
        <v>216</v>
      </c>
      <c r="B35" s="297"/>
      <c r="C35" s="297"/>
      <c r="D35" s="297"/>
      <c r="E35" s="297"/>
      <c r="F35" s="297"/>
      <c r="G35" s="297"/>
      <c r="H35" s="298"/>
    </row>
    <row r="36" spans="1:8" ht="33" customHeight="1">
      <c r="A36" s="14" t="s">
        <v>26</v>
      </c>
      <c r="B36" s="304" t="s">
        <v>145</v>
      </c>
      <c r="C36" s="304"/>
      <c r="D36" s="304"/>
      <c r="E36" s="304"/>
      <c r="F36" s="304"/>
      <c r="G36" s="304"/>
      <c r="H36" s="304"/>
    </row>
    <row r="37" spans="1:8" ht="33" customHeight="1">
      <c r="A37" s="14" t="s">
        <v>27</v>
      </c>
      <c r="B37" s="304" t="s">
        <v>146</v>
      </c>
      <c r="C37" s="304"/>
      <c r="D37" s="304"/>
      <c r="E37" s="304"/>
      <c r="F37" s="304"/>
      <c r="G37" s="304"/>
      <c r="H37" s="304"/>
    </row>
    <row r="38" spans="1:8" ht="33" customHeight="1">
      <c r="A38" s="22"/>
      <c r="B38" s="23"/>
      <c r="C38" s="23"/>
      <c r="D38" s="23"/>
      <c r="E38" s="23"/>
      <c r="F38" s="23"/>
      <c r="G38" s="23"/>
      <c r="H38" s="24"/>
    </row>
    <row r="39" spans="1:8" ht="34.5" customHeight="1">
      <c r="A39" s="307" t="s">
        <v>179</v>
      </c>
      <c r="B39" s="307"/>
      <c r="C39" s="307"/>
      <c r="D39" s="307"/>
      <c r="E39" s="307"/>
      <c r="F39" s="307"/>
      <c r="G39" s="307"/>
      <c r="H39" s="307"/>
    </row>
    <row r="40" spans="1:8" ht="34.5" customHeight="1">
      <c r="A40" s="14" t="s">
        <v>10</v>
      </c>
      <c r="B40" s="304" t="s">
        <v>123</v>
      </c>
      <c r="C40" s="304"/>
      <c r="D40" s="304"/>
      <c r="E40" s="304"/>
      <c r="F40" s="304"/>
      <c r="G40" s="304"/>
      <c r="H40" s="304"/>
    </row>
    <row r="41" spans="1:8" ht="29.25" customHeight="1">
      <c r="A41" s="14" t="s">
        <v>11</v>
      </c>
      <c r="B41" s="304" t="s">
        <v>124</v>
      </c>
      <c r="C41" s="304"/>
      <c r="D41" s="304"/>
      <c r="E41" s="304"/>
      <c r="F41" s="304"/>
      <c r="G41" s="304"/>
      <c r="H41" s="304"/>
    </row>
    <row r="42" spans="1:8" ht="42" customHeight="1">
      <c r="A42" s="14" t="s">
        <v>147</v>
      </c>
      <c r="B42" s="304" t="s">
        <v>193</v>
      </c>
      <c r="C42" s="304"/>
      <c r="D42" s="304"/>
      <c r="E42" s="304"/>
      <c r="F42" s="304"/>
      <c r="G42" s="304"/>
      <c r="H42" s="304"/>
    </row>
    <row r="43" spans="1:8" ht="42" customHeight="1">
      <c r="A43" s="14" t="s">
        <v>195</v>
      </c>
      <c r="B43" s="299" t="s">
        <v>196</v>
      </c>
      <c r="C43" s="300"/>
      <c r="D43" s="300"/>
      <c r="E43" s="300"/>
      <c r="F43" s="300"/>
      <c r="G43" s="300"/>
      <c r="H43" s="301"/>
    </row>
    <row r="44" spans="1:8" ht="42" customHeight="1">
      <c r="A44" s="14" t="s">
        <v>148</v>
      </c>
      <c r="B44" s="299" t="s">
        <v>197</v>
      </c>
      <c r="C44" s="300"/>
      <c r="D44" s="300"/>
      <c r="E44" s="300"/>
      <c r="F44" s="300"/>
      <c r="G44" s="300"/>
      <c r="H44" s="301"/>
    </row>
    <row r="45" spans="1:8" ht="42" customHeight="1">
      <c r="A45" s="14" t="s">
        <v>198</v>
      </c>
      <c r="B45" s="299" t="s">
        <v>200</v>
      </c>
      <c r="C45" s="300"/>
      <c r="D45" s="300"/>
      <c r="E45" s="300"/>
      <c r="F45" s="300"/>
      <c r="G45" s="300"/>
      <c r="H45" s="301"/>
    </row>
    <row r="46" spans="1:8" ht="86.1" customHeight="1">
      <c r="A46" s="16" t="s">
        <v>202</v>
      </c>
      <c r="B46" s="310" t="s">
        <v>125</v>
      </c>
      <c r="C46" s="310"/>
      <c r="D46" s="310"/>
      <c r="E46" s="310"/>
      <c r="F46" s="310"/>
      <c r="G46" s="310"/>
      <c r="H46" s="310"/>
    </row>
    <row r="47" spans="1:8" ht="39.75" customHeight="1">
      <c r="A47" s="16" t="s">
        <v>209</v>
      </c>
      <c r="B47" s="318" t="s">
        <v>217</v>
      </c>
      <c r="C47" s="319"/>
      <c r="D47" s="319"/>
      <c r="E47" s="319"/>
      <c r="F47" s="319"/>
      <c r="G47" s="319"/>
      <c r="H47" s="320"/>
    </row>
    <row r="48" spans="1:8" ht="31.5" customHeight="1">
      <c r="A48" s="16" t="s">
        <v>12</v>
      </c>
      <c r="B48" s="310" t="s">
        <v>201</v>
      </c>
      <c r="C48" s="310"/>
      <c r="D48" s="310"/>
      <c r="E48" s="310"/>
      <c r="F48" s="310"/>
      <c r="G48" s="310"/>
      <c r="H48" s="310"/>
    </row>
    <row r="49" spans="1:8" ht="30">
      <c r="A49" s="16" t="s">
        <v>203</v>
      </c>
      <c r="B49" s="310" t="s">
        <v>126</v>
      </c>
      <c r="C49" s="310"/>
      <c r="D49" s="310"/>
      <c r="E49" s="310"/>
      <c r="F49" s="310"/>
      <c r="G49" s="310"/>
      <c r="H49" s="310"/>
    </row>
    <row r="50" spans="1:8" ht="43.5" customHeight="1">
      <c r="A50" s="16" t="s">
        <v>14</v>
      </c>
      <c r="B50" s="310" t="s">
        <v>127</v>
      </c>
      <c r="C50" s="310"/>
      <c r="D50" s="310"/>
      <c r="E50" s="310"/>
      <c r="F50" s="310"/>
      <c r="G50" s="310"/>
      <c r="H50" s="310"/>
    </row>
    <row r="51" spans="1:8" ht="40.5" customHeight="1">
      <c r="A51" s="16" t="s">
        <v>15</v>
      </c>
      <c r="B51" s="310" t="s">
        <v>128</v>
      </c>
      <c r="C51" s="310"/>
      <c r="D51" s="310"/>
      <c r="E51" s="310"/>
      <c r="F51" s="310"/>
      <c r="G51" s="310"/>
      <c r="H51" s="310"/>
    </row>
    <row r="52" spans="1:8" ht="75.75" customHeight="1">
      <c r="A52" s="17" t="s">
        <v>16</v>
      </c>
      <c r="B52" s="306" t="s">
        <v>129</v>
      </c>
      <c r="C52" s="306"/>
      <c r="D52" s="306"/>
      <c r="E52" s="306"/>
      <c r="F52" s="306"/>
      <c r="G52" s="306"/>
      <c r="H52" s="306"/>
    </row>
    <row r="53" spans="1:8" ht="41.25" customHeight="1">
      <c r="A53" s="17" t="s">
        <v>17</v>
      </c>
      <c r="B53" s="306" t="s">
        <v>130</v>
      </c>
      <c r="C53" s="306"/>
      <c r="D53" s="306"/>
      <c r="E53" s="306"/>
      <c r="F53" s="306"/>
      <c r="G53" s="306"/>
      <c r="H53" s="306"/>
    </row>
    <row r="54" spans="1:8" ht="47.45" customHeight="1">
      <c r="A54" s="17" t="s">
        <v>163</v>
      </c>
      <c r="B54" s="306" t="s">
        <v>131</v>
      </c>
      <c r="C54" s="306"/>
      <c r="D54" s="306"/>
      <c r="E54" s="306"/>
      <c r="F54" s="306"/>
      <c r="G54" s="306"/>
      <c r="H54" s="306"/>
    </row>
    <row r="55" spans="1:8" ht="57.6" customHeight="1">
      <c r="A55" s="17" t="s">
        <v>35</v>
      </c>
      <c r="B55" s="306" t="s">
        <v>132</v>
      </c>
      <c r="C55" s="306"/>
      <c r="D55" s="306"/>
      <c r="E55" s="306"/>
      <c r="F55" s="306"/>
      <c r="G55" s="306"/>
      <c r="H55" s="306"/>
    </row>
    <row r="56" spans="1:8" ht="31.5" customHeight="1">
      <c r="A56" s="17" t="s">
        <v>103</v>
      </c>
      <c r="B56" s="306" t="s">
        <v>133</v>
      </c>
      <c r="C56" s="306"/>
      <c r="D56" s="306"/>
      <c r="E56" s="306"/>
      <c r="F56" s="306"/>
      <c r="G56" s="306"/>
      <c r="H56" s="306"/>
    </row>
    <row r="57" spans="1:8" ht="70.5" customHeight="1">
      <c r="A57" s="17" t="s">
        <v>104</v>
      </c>
      <c r="B57" s="306" t="s">
        <v>134</v>
      </c>
      <c r="C57" s="306"/>
      <c r="D57" s="306"/>
      <c r="E57" s="306"/>
      <c r="F57" s="306"/>
      <c r="G57" s="306"/>
      <c r="H57" s="306"/>
    </row>
    <row r="58" spans="1:8" ht="33.75" customHeight="1">
      <c r="A58" s="311"/>
      <c r="B58" s="311"/>
      <c r="C58" s="311"/>
      <c r="D58" s="311"/>
      <c r="E58" s="311"/>
      <c r="F58" s="311"/>
      <c r="G58" s="311"/>
      <c r="H58" s="312"/>
    </row>
    <row r="59" spans="1:8" ht="32.25" customHeight="1">
      <c r="A59" s="302" t="s">
        <v>181</v>
      </c>
      <c r="B59" s="302"/>
      <c r="C59" s="302"/>
      <c r="D59" s="302"/>
      <c r="E59" s="302"/>
      <c r="F59" s="302"/>
      <c r="G59" s="302"/>
      <c r="H59" s="302"/>
    </row>
    <row r="60" spans="1:8" ht="34.5" customHeight="1">
      <c r="A60" s="14" t="s">
        <v>22</v>
      </c>
      <c r="B60" s="308" t="s">
        <v>140</v>
      </c>
      <c r="C60" s="308"/>
      <c r="D60" s="308"/>
      <c r="E60" s="308"/>
      <c r="F60" s="308"/>
      <c r="G60" s="308"/>
      <c r="H60" s="308"/>
    </row>
    <row r="61" spans="1:8" ht="60" customHeight="1">
      <c r="A61" s="14" t="s">
        <v>31</v>
      </c>
      <c r="B61" s="317" t="s">
        <v>141</v>
      </c>
      <c r="C61" s="317"/>
      <c r="D61" s="317"/>
      <c r="E61" s="317"/>
      <c r="F61" s="317"/>
      <c r="G61" s="317"/>
      <c r="H61" s="317"/>
    </row>
    <row r="62" spans="1:8" ht="41.25" customHeight="1">
      <c r="A62" s="14" t="s">
        <v>204</v>
      </c>
      <c r="B62" s="314" t="s">
        <v>205</v>
      </c>
      <c r="C62" s="315"/>
      <c r="D62" s="315"/>
      <c r="E62" s="315"/>
      <c r="F62" s="315"/>
      <c r="G62" s="315"/>
      <c r="H62" s="316"/>
    </row>
    <row r="63" spans="1:8" ht="42" customHeight="1">
      <c r="A63" s="14" t="s">
        <v>23</v>
      </c>
      <c r="B63" s="304" t="s">
        <v>142</v>
      </c>
      <c r="C63" s="304"/>
      <c r="D63" s="304"/>
      <c r="E63" s="304"/>
      <c r="F63" s="304"/>
      <c r="G63" s="304"/>
      <c r="H63" s="304"/>
    </row>
    <row r="64" spans="1:8" ht="31.5" customHeight="1">
      <c r="A64" s="14" t="s">
        <v>24</v>
      </c>
      <c r="B64" s="308" t="s">
        <v>143</v>
      </c>
      <c r="C64" s="308"/>
      <c r="D64" s="308"/>
      <c r="E64" s="308"/>
      <c r="F64" s="308"/>
      <c r="G64" s="308"/>
      <c r="H64" s="308"/>
    </row>
    <row r="65" spans="1:8" ht="45.75" customHeight="1">
      <c r="A65" s="14" t="s">
        <v>25</v>
      </c>
      <c r="B65" s="308" t="s">
        <v>144</v>
      </c>
      <c r="C65" s="308"/>
      <c r="D65" s="308"/>
      <c r="E65" s="308"/>
      <c r="F65" s="308"/>
      <c r="G65" s="308"/>
      <c r="H65" s="308"/>
    </row>
    <row r="66" spans="1:8" ht="30.75" customHeight="1">
      <c r="A66" s="313"/>
      <c r="B66" s="313"/>
      <c r="C66" s="313"/>
      <c r="D66" s="313"/>
      <c r="E66" s="313"/>
      <c r="F66" s="313"/>
      <c r="G66" s="313"/>
      <c r="H66" s="313"/>
    </row>
    <row r="67" spans="1:8" ht="34.5" customHeight="1">
      <c r="A67" s="302" t="s">
        <v>180</v>
      </c>
      <c r="B67" s="302"/>
      <c r="C67" s="302"/>
      <c r="D67" s="302"/>
      <c r="E67" s="302"/>
      <c r="F67" s="302"/>
      <c r="G67" s="302"/>
      <c r="H67" s="302"/>
    </row>
    <row r="68" spans="1:8" ht="39.75" customHeight="1">
      <c r="A68" s="17" t="s">
        <v>19</v>
      </c>
      <c r="B68" s="308" t="s">
        <v>135</v>
      </c>
      <c r="C68" s="308"/>
      <c r="D68" s="308"/>
      <c r="E68" s="308"/>
      <c r="F68" s="308"/>
      <c r="G68" s="308"/>
      <c r="H68" s="308"/>
    </row>
    <row r="69" spans="1:8" ht="39.75" customHeight="1">
      <c r="A69" s="17" t="s">
        <v>13</v>
      </c>
      <c r="B69" s="308" t="s">
        <v>136</v>
      </c>
      <c r="C69" s="308"/>
      <c r="D69" s="308"/>
      <c r="E69" s="308"/>
      <c r="F69" s="308"/>
      <c r="G69" s="308"/>
      <c r="H69" s="308"/>
    </row>
    <row r="70" spans="1:8" ht="42" customHeight="1">
      <c r="A70" s="17" t="s">
        <v>18</v>
      </c>
      <c r="B70" s="306" t="s">
        <v>137</v>
      </c>
      <c r="C70" s="306"/>
      <c r="D70" s="306"/>
      <c r="E70" s="306"/>
      <c r="F70" s="306"/>
      <c r="G70" s="306"/>
      <c r="H70" s="306"/>
    </row>
    <row r="71" spans="1:8" ht="33.75" customHeight="1">
      <c r="A71" s="17" t="s">
        <v>20</v>
      </c>
      <c r="B71" s="308" t="s">
        <v>138</v>
      </c>
      <c r="C71" s="308"/>
      <c r="D71" s="308"/>
      <c r="E71" s="308"/>
      <c r="F71" s="308"/>
      <c r="G71" s="308"/>
      <c r="H71" s="308"/>
    </row>
    <row r="72" spans="1:8" ht="33" customHeight="1">
      <c r="A72" s="17" t="s">
        <v>21</v>
      </c>
      <c r="B72" s="308" t="s">
        <v>139</v>
      </c>
      <c r="C72" s="308"/>
      <c r="D72" s="308"/>
      <c r="E72" s="308"/>
      <c r="F72" s="308"/>
      <c r="G72" s="308"/>
      <c r="H72" s="308"/>
    </row>
    <row r="73" spans="1:8" ht="33.75" customHeight="1">
      <c r="A73" s="309"/>
      <c r="B73" s="309"/>
      <c r="C73" s="309"/>
      <c r="D73" s="309"/>
      <c r="E73" s="309"/>
      <c r="F73" s="309"/>
      <c r="G73" s="309"/>
      <c r="H73" s="309"/>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8"/>
  <sheetViews>
    <sheetView topLeftCell="X8" zoomScale="60" zoomScaleNormal="60" workbookViewId="0">
      <pane ySplit="1" topLeftCell="A35" activePane="bottomLeft" state="frozen"/>
      <selection activeCell="A8" sqref="A8"/>
      <selection pane="bottomLeft" activeCell="AE41" sqref="AE41"/>
    </sheetView>
  </sheetViews>
  <sheetFormatPr baseColWidth="10" defaultColWidth="11.375" defaultRowHeight="18"/>
  <cols>
    <col min="1" max="1" width="35.125" style="1" customWidth="1"/>
    <col min="2" max="2" width="45.375" style="1" customWidth="1"/>
    <col min="3" max="3" width="29.125" style="1" customWidth="1"/>
    <col min="4" max="4" width="25.5" style="1" customWidth="1"/>
    <col min="5" max="5" width="31.125" style="1" customWidth="1"/>
    <col min="6" max="6" width="23.625" style="1" customWidth="1"/>
    <col min="7" max="7" width="23.625" style="60" customWidth="1"/>
    <col min="8" max="8" width="27.125" style="1" customWidth="1"/>
    <col min="9" max="9" width="27.125" style="4" customWidth="1"/>
    <col min="10" max="10" width="27.375" style="5" customWidth="1"/>
    <col min="11" max="11" width="29.5" style="1" customWidth="1"/>
    <col min="12" max="12" width="35.125" style="50" customWidth="1"/>
    <col min="13" max="13" width="35.125" style="4" customWidth="1"/>
    <col min="14" max="14" width="52.5" style="4" customWidth="1"/>
    <col min="15" max="16" width="27.875" style="4" customWidth="1"/>
    <col min="17" max="32" width="27.375" style="52" customWidth="1"/>
    <col min="33" max="33" width="21" style="1" customWidth="1"/>
    <col min="34" max="16384" width="11.375" style="1"/>
  </cols>
  <sheetData>
    <row r="1" spans="1:33" ht="21" customHeight="1">
      <c r="A1" s="333"/>
      <c r="B1" s="333"/>
      <c r="C1" s="334" t="s">
        <v>1</v>
      </c>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191" t="s">
        <v>219</v>
      </c>
      <c r="AG1" s="201"/>
    </row>
    <row r="2" spans="1:33" ht="21" customHeight="1">
      <c r="A2" s="333"/>
      <c r="B2" s="333"/>
      <c r="C2" s="334" t="s">
        <v>2</v>
      </c>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191" t="s">
        <v>3</v>
      </c>
      <c r="AG2" s="201"/>
    </row>
    <row r="3" spans="1:33" ht="21" customHeight="1">
      <c r="A3" s="333"/>
      <c r="B3" s="333"/>
      <c r="C3" s="334" t="s">
        <v>4</v>
      </c>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191" t="s">
        <v>218</v>
      </c>
      <c r="AG3" s="201"/>
    </row>
    <row r="4" spans="1:33" ht="21" customHeight="1">
      <c r="A4" s="333"/>
      <c r="B4" s="333"/>
      <c r="C4" s="334" t="s">
        <v>683</v>
      </c>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191" t="s">
        <v>221</v>
      </c>
      <c r="AG4" s="201"/>
    </row>
    <row r="5" spans="1:33" ht="26.25" customHeight="1">
      <c r="A5" s="335" t="s">
        <v>169</v>
      </c>
      <c r="B5" s="335"/>
      <c r="C5" s="334" t="s">
        <v>636</v>
      </c>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210"/>
      <c r="AG5" s="202"/>
    </row>
    <row r="6" spans="1:33" ht="39" customHeight="1">
      <c r="A6" s="334" t="s">
        <v>159</v>
      </c>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203"/>
    </row>
    <row r="7" spans="1:33" ht="39" customHeight="1">
      <c r="A7" s="332" t="s">
        <v>684</v>
      </c>
      <c r="B7" s="332"/>
      <c r="C7" s="332"/>
      <c r="D7" s="332"/>
      <c r="E7" s="332"/>
      <c r="F7" s="332"/>
      <c r="G7" s="332"/>
      <c r="H7" s="332"/>
      <c r="I7" s="332"/>
      <c r="J7" s="332"/>
      <c r="K7" s="332"/>
      <c r="L7" s="332"/>
      <c r="M7" s="332"/>
      <c r="N7" s="332"/>
      <c r="O7" s="332"/>
      <c r="P7" s="332" t="s">
        <v>685</v>
      </c>
      <c r="Q7" s="332"/>
      <c r="R7" s="332"/>
      <c r="S7" s="332"/>
      <c r="T7" s="332" t="s">
        <v>686</v>
      </c>
      <c r="U7" s="332"/>
      <c r="V7" s="332"/>
      <c r="W7" s="332"/>
      <c r="X7" s="332"/>
      <c r="Y7" s="332" t="s">
        <v>687</v>
      </c>
      <c r="Z7" s="332"/>
      <c r="AA7" s="332"/>
      <c r="AB7" s="332"/>
      <c r="AC7" s="332" t="s">
        <v>688</v>
      </c>
      <c r="AD7" s="332"/>
      <c r="AE7" s="332"/>
      <c r="AF7" s="332"/>
      <c r="AG7" s="204"/>
    </row>
    <row r="8" spans="1:33" s="3" customFormat="1" ht="78.75" customHeight="1" thickBot="1">
      <c r="A8" s="206" t="s">
        <v>92</v>
      </c>
      <c r="B8" s="206" t="s">
        <v>164</v>
      </c>
      <c r="C8" s="206" t="s">
        <v>155</v>
      </c>
      <c r="D8" s="206" t="s">
        <v>28</v>
      </c>
      <c r="E8" s="206" t="s">
        <v>101</v>
      </c>
      <c r="F8" s="206" t="s">
        <v>7</v>
      </c>
      <c r="G8" s="206" t="s">
        <v>190</v>
      </c>
      <c r="H8" s="206" t="s">
        <v>33</v>
      </c>
      <c r="I8" s="206" t="s">
        <v>8</v>
      </c>
      <c r="J8" s="207" t="s">
        <v>154</v>
      </c>
      <c r="K8" s="206" t="s">
        <v>97</v>
      </c>
      <c r="L8" s="208" t="s">
        <v>96</v>
      </c>
      <c r="M8" s="206" t="s">
        <v>176</v>
      </c>
      <c r="N8" s="206" t="s">
        <v>9</v>
      </c>
      <c r="O8" s="206" t="s">
        <v>30</v>
      </c>
      <c r="P8" s="209" t="s">
        <v>689</v>
      </c>
      <c r="Q8" s="206" t="s">
        <v>161</v>
      </c>
      <c r="R8" s="209" t="s">
        <v>162</v>
      </c>
      <c r="S8" s="209" t="s">
        <v>160</v>
      </c>
      <c r="T8" s="206" t="s">
        <v>637</v>
      </c>
      <c r="U8" s="209" t="s">
        <v>690</v>
      </c>
      <c r="V8" s="209" t="s">
        <v>691</v>
      </c>
      <c r="W8" s="209" t="s">
        <v>692</v>
      </c>
      <c r="X8" s="212" t="s">
        <v>638</v>
      </c>
      <c r="Y8" s="209" t="s">
        <v>693</v>
      </c>
      <c r="Z8" s="209" t="s">
        <v>694</v>
      </c>
      <c r="AA8" s="209" t="s">
        <v>695</v>
      </c>
      <c r="AB8" s="209" t="s">
        <v>696</v>
      </c>
      <c r="AC8" s="211" t="s">
        <v>639</v>
      </c>
      <c r="AD8" s="211" t="s">
        <v>640</v>
      </c>
      <c r="AE8" s="211" t="s">
        <v>641</v>
      </c>
      <c r="AF8" s="211" t="s">
        <v>642</v>
      </c>
      <c r="AG8" s="205"/>
    </row>
    <row r="9" spans="1:33" ht="135">
      <c r="A9" s="63" t="s">
        <v>225</v>
      </c>
      <c r="B9" s="64" t="s">
        <v>363</v>
      </c>
      <c r="C9" s="64" t="s">
        <v>226</v>
      </c>
      <c r="D9" s="64" t="s">
        <v>245</v>
      </c>
      <c r="E9" s="64" t="s">
        <v>259</v>
      </c>
      <c r="F9" s="64" t="s">
        <v>260</v>
      </c>
      <c r="G9" s="65" t="s">
        <v>491</v>
      </c>
      <c r="H9" s="64" t="s">
        <v>261</v>
      </c>
      <c r="I9" s="65" t="s">
        <v>232</v>
      </c>
      <c r="J9" s="65">
        <v>0</v>
      </c>
      <c r="K9" s="64" t="s">
        <v>570</v>
      </c>
      <c r="L9" s="66">
        <v>0.45</v>
      </c>
      <c r="M9" s="65" t="s">
        <v>372</v>
      </c>
      <c r="N9" s="64" t="s">
        <v>569</v>
      </c>
      <c r="O9" s="65">
        <v>5</v>
      </c>
      <c r="P9" s="65">
        <v>1</v>
      </c>
      <c r="Q9" s="65">
        <v>1</v>
      </c>
      <c r="R9" s="65"/>
      <c r="S9" s="65"/>
      <c r="T9" s="199">
        <v>1</v>
      </c>
      <c r="U9" s="199">
        <f ca="1">+Y9+Z9+AA9+AB9</f>
        <v>0.63</v>
      </c>
      <c r="V9" s="65"/>
      <c r="W9" s="227"/>
      <c r="X9" s="198">
        <f ca="1">+U9+T9</f>
        <v>1.63</v>
      </c>
      <c r="Y9" s="223">
        <v>0.14000000000000001</v>
      </c>
      <c r="Z9" s="138">
        <v>0.2</v>
      </c>
      <c r="AA9" s="285">
        <v>0.28999999999999998</v>
      </c>
      <c r="AB9" s="65"/>
      <c r="AC9" s="115">
        <f>+IF((U9/Q9)&gt;100%,100%,(U9/Q9))*L9</f>
        <v>0.28350000000000003</v>
      </c>
      <c r="AD9" s="115">
        <f>+IF(((X9)/O9)&gt;100%,100%,((X9)/O9))*L9</f>
        <v>0.1467</v>
      </c>
      <c r="AE9" s="115">
        <f>+IF(((U9)/Q9)&gt;100%,100%,((U9)/Q9))</f>
        <v>0.63</v>
      </c>
      <c r="AF9" s="115">
        <f>+IF(((X9)/O9)&gt;100%,100%,((X9))/O9)</f>
        <v>0.32599999999999996</v>
      </c>
    </row>
    <row r="10" spans="1:33" ht="135">
      <c r="A10" s="67" t="s">
        <v>225</v>
      </c>
      <c r="B10" s="62" t="s">
        <v>363</v>
      </c>
      <c r="C10" s="62" t="s">
        <v>226</v>
      </c>
      <c r="D10" s="62" t="s">
        <v>245</v>
      </c>
      <c r="E10" s="62" t="s">
        <v>259</v>
      </c>
      <c r="F10" s="62" t="s">
        <v>260</v>
      </c>
      <c r="G10" s="61" t="s">
        <v>491</v>
      </c>
      <c r="H10" s="62" t="s">
        <v>262</v>
      </c>
      <c r="I10" s="61" t="s">
        <v>232</v>
      </c>
      <c r="J10" s="61">
        <v>2</v>
      </c>
      <c r="K10" s="62" t="s">
        <v>263</v>
      </c>
      <c r="L10" s="68">
        <v>0.3</v>
      </c>
      <c r="M10" s="61" t="s">
        <v>372</v>
      </c>
      <c r="N10" s="62" t="s">
        <v>264</v>
      </c>
      <c r="O10" s="61">
        <v>4</v>
      </c>
      <c r="P10" s="176">
        <v>1</v>
      </c>
      <c r="Q10" s="61">
        <v>1</v>
      </c>
      <c r="R10" s="145"/>
      <c r="S10" s="145"/>
      <c r="T10" s="197">
        <v>0.99999999999999989</v>
      </c>
      <c r="U10" s="198">
        <f ca="1">+Y10+Z10+AA10+AB10</f>
        <v>0.74670000000000003</v>
      </c>
      <c r="V10" s="176"/>
      <c r="W10" s="180"/>
      <c r="X10" s="198">
        <f>+U10+T10</f>
        <v>1.7466999999999999</v>
      </c>
      <c r="Y10" s="116">
        <v>1.67E-2</v>
      </c>
      <c r="Z10" s="139">
        <v>0.27</v>
      </c>
      <c r="AA10" s="285">
        <v>0.46</v>
      </c>
      <c r="AB10" s="114"/>
      <c r="AC10" s="115">
        <f>+IF((U10/Q10)&gt;100%,100%,(U10/Q10))*L10</f>
        <v>0.22401000000000001</v>
      </c>
      <c r="AD10" s="115">
        <f>+IF(((X10)/O10)&gt;100%,100%,((X10)/O10))*L10</f>
        <v>0.13100249999999999</v>
      </c>
      <c r="AE10" s="115">
        <f>+IF(((U10)/Q10)&gt;100%,100%,((U10)/Q10))</f>
        <v>0.74670000000000003</v>
      </c>
      <c r="AF10" s="115">
        <f>+IF(((X10)/O10)&gt;100%,100%,((X10))/O10)</f>
        <v>0.43667499999999998</v>
      </c>
    </row>
    <row r="11" spans="1:33" ht="135">
      <c r="A11" s="67" t="s">
        <v>225</v>
      </c>
      <c r="B11" s="62" t="s">
        <v>363</v>
      </c>
      <c r="C11" s="62" t="s">
        <v>226</v>
      </c>
      <c r="D11" s="62" t="s">
        <v>245</v>
      </c>
      <c r="E11" s="62" t="s">
        <v>259</v>
      </c>
      <c r="F11" s="62" t="s">
        <v>260</v>
      </c>
      <c r="G11" s="61" t="s">
        <v>491</v>
      </c>
      <c r="H11" s="62" t="s">
        <v>265</v>
      </c>
      <c r="I11" s="61" t="s">
        <v>232</v>
      </c>
      <c r="J11" s="61">
        <v>0</v>
      </c>
      <c r="K11" s="62" t="s">
        <v>266</v>
      </c>
      <c r="L11" s="68">
        <v>0.25</v>
      </c>
      <c r="M11" s="61" t="s">
        <v>372</v>
      </c>
      <c r="N11" s="62" t="s">
        <v>267</v>
      </c>
      <c r="O11" s="61">
        <v>1</v>
      </c>
      <c r="P11" s="176">
        <v>0.3</v>
      </c>
      <c r="Q11" s="61">
        <v>0.3</v>
      </c>
      <c r="R11" s="145"/>
      <c r="S11" s="145"/>
      <c r="T11" s="197">
        <v>0.3</v>
      </c>
      <c r="U11" s="198">
        <f>+Y11+Z11+AA11+AB11</f>
        <v>0.89670000000000005</v>
      </c>
      <c r="V11" s="176"/>
      <c r="W11" s="180"/>
      <c r="X11" s="198">
        <f>+U11+T11</f>
        <v>1.1967000000000001</v>
      </c>
      <c r="Y11" s="116">
        <v>1.67E-2</v>
      </c>
      <c r="Z11" s="139">
        <v>0.1</v>
      </c>
      <c r="AA11" s="286">
        <v>0.78</v>
      </c>
      <c r="AB11" s="114"/>
      <c r="AC11" s="115">
        <f>+IF((U11/Q11)&gt;100%,100%,(U11/Q11))*L11</f>
        <v>0.25</v>
      </c>
      <c r="AD11" s="115">
        <f>+IF(((X11)/O11)&gt;100%,100%,((X11)/O11))*L11</f>
        <v>0.25</v>
      </c>
      <c r="AE11" s="115">
        <f>+IF(((U11)/Q11)&gt;100%,100%,((U11)/Q11))</f>
        <v>1</v>
      </c>
      <c r="AF11" s="115">
        <f>+IF(((X11)/O11)&gt;100%,100%,((X11))/O11)</f>
        <v>1</v>
      </c>
    </row>
    <row r="12" spans="1:33" ht="42.75" customHeight="1">
      <c r="A12" s="222"/>
      <c r="B12" s="222"/>
      <c r="C12" s="222"/>
      <c r="D12" s="222"/>
      <c r="E12" s="222"/>
      <c r="F12" s="325" t="s">
        <v>643</v>
      </c>
      <c r="G12" s="328"/>
      <c r="H12" s="328"/>
      <c r="I12" s="328"/>
      <c r="J12" s="328"/>
      <c r="K12" s="328"/>
      <c r="L12" s="328"/>
      <c r="M12" s="328"/>
      <c r="N12" s="328"/>
      <c r="O12" s="328"/>
      <c r="P12" s="328"/>
      <c r="Q12" s="328"/>
      <c r="R12" s="328"/>
      <c r="S12" s="328"/>
      <c r="T12" s="328"/>
      <c r="U12" s="328"/>
      <c r="V12" s="328"/>
      <c r="W12" s="328"/>
      <c r="X12" s="328"/>
      <c r="Y12" s="328"/>
      <c r="Z12" s="328"/>
      <c r="AA12" s="328"/>
      <c r="AB12" s="329"/>
      <c r="AC12" s="117">
        <f ca="1">SUM(AC9:AC11)</f>
        <v>0.75751000000000002</v>
      </c>
      <c r="AD12" s="117">
        <f ca="1">SUM(AD9:AD11)</f>
        <v>0.52770249999999996</v>
      </c>
      <c r="AE12" s="117">
        <f ca="1">+AVERAGE(AE9:AE11)</f>
        <v>0.79223333333333334</v>
      </c>
      <c r="AF12" s="117">
        <f ca="1">+AVERAGE(AF9:AF11)</f>
        <v>0.58755833333333329</v>
      </c>
    </row>
    <row r="13" spans="1:33" ht="90">
      <c r="A13" s="67" t="s">
        <v>225</v>
      </c>
      <c r="B13" s="62" t="s">
        <v>365</v>
      </c>
      <c r="C13" s="62" t="s">
        <v>268</v>
      </c>
      <c r="D13" s="62" t="s">
        <v>359</v>
      </c>
      <c r="E13" s="62" t="s">
        <v>269</v>
      </c>
      <c r="F13" s="62" t="s">
        <v>370</v>
      </c>
      <c r="G13" s="61" t="s">
        <v>490</v>
      </c>
      <c r="H13" s="62" t="s">
        <v>270</v>
      </c>
      <c r="I13" s="70" t="s">
        <v>232</v>
      </c>
      <c r="J13" s="61" t="s">
        <v>273</v>
      </c>
      <c r="K13" s="62" t="s">
        <v>271</v>
      </c>
      <c r="L13" s="68">
        <v>1</v>
      </c>
      <c r="M13" s="70" t="s">
        <v>372</v>
      </c>
      <c r="N13" s="62" t="s">
        <v>272</v>
      </c>
      <c r="O13" s="61">
        <v>60</v>
      </c>
      <c r="P13" s="146">
        <v>10</v>
      </c>
      <c r="Q13" s="61">
        <v>20</v>
      </c>
      <c r="R13" s="146"/>
      <c r="S13" s="146"/>
      <c r="T13" s="114">
        <v>30</v>
      </c>
      <c r="U13" s="198">
        <f>+Y13+Z13+AA13+AB13</f>
        <v>32</v>
      </c>
      <c r="V13" s="176"/>
      <c r="W13" s="180"/>
      <c r="X13" s="198">
        <f ca="1">+U13+T13</f>
        <v>62</v>
      </c>
      <c r="Y13" s="114">
        <v>14</v>
      </c>
      <c r="Z13" s="139">
        <v>2</v>
      </c>
      <c r="AA13" s="114">
        <v>16</v>
      </c>
      <c r="AB13" s="114"/>
      <c r="AC13" s="115">
        <f>+IF((U13/Q13)&gt;100%,100%,(U13/Q13))*L13</f>
        <v>1</v>
      </c>
      <c r="AD13" s="115">
        <f>+IF(((X13)/O13)&gt;100%,100%,((X13)/O13))*L13</f>
        <v>1</v>
      </c>
      <c r="AE13" s="115">
        <f>+IF(((U13)/Q13)&gt;100%,100%,((U13)/Q13))</f>
        <v>1</v>
      </c>
      <c r="AF13" s="115">
        <f>+IF(((X13)/O13)&gt;100%,100%,((X13))/O13)</f>
        <v>1</v>
      </c>
    </row>
    <row r="14" spans="1:33" ht="36" customHeight="1">
      <c r="B14" s="222"/>
      <c r="C14" s="222"/>
      <c r="D14" s="222"/>
      <c r="E14" s="222"/>
      <c r="F14" s="325" t="s">
        <v>644</v>
      </c>
      <c r="G14" s="328"/>
      <c r="H14" s="328"/>
      <c r="I14" s="328"/>
      <c r="J14" s="328"/>
      <c r="K14" s="328"/>
      <c r="L14" s="328"/>
      <c r="M14" s="328"/>
      <c r="N14" s="328"/>
      <c r="O14" s="328"/>
      <c r="P14" s="328"/>
      <c r="Q14" s="328"/>
      <c r="R14" s="328"/>
      <c r="S14" s="328"/>
      <c r="T14" s="328"/>
      <c r="U14" s="328"/>
      <c r="V14" s="328"/>
      <c r="W14" s="328"/>
      <c r="X14" s="328"/>
      <c r="Y14" s="328"/>
      <c r="Z14" s="328"/>
      <c r="AA14" s="328"/>
      <c r="AB14" s="329"/>
      <c r="AC14" s="117">
        <f>+AC13</f>
        <v>1</v>
      </c>
      <c r="AD14" s="117">
        <f ca="1">+AD13</f>
        <v>1</v>
      </c>
      <c r="AE14" s="117">
        <f>+AE13</f>
        <v>1</v>
      </c>
      <c r="AF14" s="117">
        <f>+AF13</f>
        <v>1</v>
      </c>
    </row>
    <row r="15" spans="1:33" ht="90">
      <c r="A15" s="67" t="s">
        <v>364</v>
      </c>
      <c r="B15" s="62" t="s">
        <v>366</v>
      </c>
      <c r="C15" s="62" t="s">
        <v>226</v>
      </c>
      <c r="D15" s="62" t="s">
        <v>575</v>
      </c>
      <c r="E15" s="62" t="s">
        <v>274</v>
      </c>
      <c r="F15" s="62" t="s">
        <v>275</v>
      </c>
      <c r="G15" s="61" t="s">
        <v>495</v>
      </c>
      <c r="H15" s="62" t="s">
        <v>276</v>
      </c>
      <c r="I15" s="61">
        <v>40</v>
      </c>
      <c r="J15" s="61">
        <v>0</v>
      </c>
      <c r="K15" s="62" t="s">
        <v>277</v>
      </c>
      <c r="L15" s="68">
        <v>1</v>
      </c>
      <c r="M15" s="61" t="s">
        <v>372</v>
      </c>
      <c r="N15" s="62" t="s">
        <v>278</v>
      </c>
      <c r="O15" s="61">
        <v>40</v>
      </c>
      <c r="P15" s="146">
        <v>5</v>
      </c>
      <c r="Q15" s="61">
        <v>10</v>
      </c>
      <c r="R15" s="146"/>
      <c r="S15" s="146"/>
      <c r="T15" s="197">
        <v>7.4399999999999995</v>
      </c>
      <c r="U15" s="198">
        <f ca="1">+Y15+Z15+AA15+AB15</f>
        <v>3.3030000000000004</v>
      </c>
      <c r="V15" s="176"/>
      <c r="W15" s="180"/>
      <c r="X15" s="198">
        <f>+U15+T15</f>
        <v>20.643000000000001</v>
      </c>
      <c r="Y15" s="146">
        <v>3.0000000000000001E-3</v>
      </c>
      <c r="Z15" s="114">
        <v>2.2000000000000002</v>
      </c>
      <c r="AA15" s="114">
        <v>1.1000000000000001</v>
      </c>
      <c r="AB15" s="114"/>
      <c r="AC15" s="115">
        <f>+IF((U15/Q15)&gt;100%,100%,(U15/Q15))*L15</f>
        <v>1</v>
      </c>
      <c r="AD15" s="115">
        <f>+IF(((X15)/O15)&gt;100%,100%,((X15)/O15))*L15</f>
        <v>0.51607500000000006</v>
      </c>
      <c r="AE15" s="115">
        <f>+IF(((U15)/Q15)&gt;100%,100%,((U15)/Q15))</f>
        <v>1</v>
      </c>
      <c r="AF15" s="115">
        <f>+IF(((X15)/O15)&gt;100%,100%,((X15))/O15)</f>
        <v>0.51607500000000006</v>
      </c>
    </row>
    <row r="16" spans="1:33" ht="75">
      <c r="A16" s="67" t="s">
        <v>225</v>
      </c>
      <c r="B16" s="62" t="s">
        <v>367</v>
      </c>
      <c r="C16" s="62" t="s">
        <v>226</v>
      </c>
      <c r="D16" s="62" t="s">
        <v>575</v>
      </c>
      <c r="E16" s="62" t="s">
        <v>291</v>
      </c>
      <c r="F16" s="62" t="s">
        <v>275</v>
      </c>
      <c r="G16" s="61" t="s">
        <v>495</v>
      </c>
      <c r="H16" s="62" t="s">
        <v>281</v>
      </c>
      <c r="I16" s="61" t="s">
        <v>282</v>
      </c>
      <c r="J16" s="61" t="s">
        <v>285</v>
      </c>
      <c r="K16" s="289" t="s">
        <v>283</v>
      </c>
      <c r="L16" s="68">
        <v>1</v>
      </c>
      <c r="M16" s="61" t="s">
        <v>372</v>
      </c>
      <c r="N16" s="62" t="s">
        <v>284</v>
      </c>
      <c r="O16" s="61">
        <v>140000</v>
      </c>
      <c r="P16" s="146">
        <v>0</v>
      </c>
      <c r="Q16" s="73">
        <v>70000</v>
      </c>
      <c r="R16" s="192"/>
      <c r="S16" s="192"/>
      <c r="T16" s="197">
        <v>0.55000000000000004</v>
      </c>
      <c r="U16" s="198">
        <f t="shared" ref="U16:U35" si="0">+Y16+Z16+AA16+AB16</f>
        <v>0</v>
      </c>
      <c r="V16" s="175"/>
      <c r="W16" s="228"/>
      <c r="X16" s="198">
        <f>+U16+T16</f>
        <v>0.55000000000000004</v>
      </c>
      <c r="Y16" s="175">
        <v>0</v>
      </c>
      <c r="Z16" s="73">
        <v>0</v>
      </c>
      <c r="AA16" s="73">
        <v>0</v>
      </c>
      <c r="AB16" s="73"/>
      <c r="AC16" s="115">
        <f>+IF((U16/Q16)&gt;100%,100%,(U16/Q16))*L16</f>
        <v>0</v>
      </c>
      <c r="AD16" s="115">
        <f>+IF(((X16)/O16)&gt;100%,100%,((X16)/O16))*L16</f>
        <v>3.9285714285714288E-6</v>
      </c>
      <c r="AE16" s="115">
        <f>+IF(((U16)/Q16)&gt;100%,100%,((U16)/Q16))</f>
        <v>0</v>
      </c>
      <c r="AF16" s="115">
        <f>+IF(((X16)/O16)&gt;100%,100%,((X16))/O16)</f>
        <v>3.9285714285714288E-6</v>
      </c>
    </row>
    <row r="17" spans="1:32" ht="31.5" customHeight="1">
      <c r="B17" s="222"/>
      <c r="C17" s="222"/>
      <c r="D17" s="222"/>
      <c r="E17" s="222"/>
      <c r="F17" s="325" t="s">
        <v>645</v>
      </c>
      <c r="G17" s="328"/>
      <c r="H17" s="328"/>
      <c r="I17" s="328"/>
      <c r="J17" s="328"/>
      <c r="K17" s="328"/>
      <c r="L17" s="328"/>
      <c r="M17" s="328"/>
      <c r="N17" s="328"/>
      <c r="O17" s="328"/>
      <c r="P17" s="328"/>
      <c r="Q17" s="328"/>
      <c r="R17" s="328"/>
      <c r="S17" s="328"/>
      <c r="T17" s="328"/>
      <c r="U17" s="328"/>
      <c r="V17" s="328"/>
      <c r="W17" s="328"/>
      <c r="X17" s="328"/>
      <c r="Y17" s="328"/>
      <c r="Z17" s="328"/>
      <c r="AA17" s="328"/>
      <c r="AB17" s="329"/>
      <c r="AC17" s="117">
        <f>SUM(AC15:AC16)</f>
        <v>1</v>
      </c>
      <c r="AD17" s="117">
        <f ca="1">SUM(AD15:AD16)</f>
        <v>0.51607892857142867</v>
      </c>
      <c r="AE17" s="117">
        <f ca="1">+AVERAGE(AE15:AE16)</f>
        <v>0.5</v>
      </c>
      <c r="AF17" s="117">
        <f ca="1">+AVERAGE(AF15:AF16)</f>
        <v>0.25803946428571434</v>
      </c>
    </row>
    <row r="18" spans="1:32" ht="105">
      <c r="A18" s="67" t="s">
        <v>300</v>
      </c>
      <c r="B18" s="62" t="s">
        <v>488</v>
      </c>
      <c r="C18" s="62" t="s">
        <v>301</v>
      </c>
      <c r="D18" s="62" t="s">
        <v>302</v>
      </c>
      <c r="E18" s="71" t="s">
        <v>601</v>
      </c>
      <c r="F18" s="62" t="s">
        <v>304</v>
      </c>
      <c r="G18" s="61" t="s">
        <v>498</v>
      </c>
      <c r="H18" s="62" t="s">
        <v>303</v>
      </c>
      <c r="I18" s="70" t="s">
        <v>232</v>
      </c>
      <c r="J18" s="70">
        <v>0</v>
      </c>
      <c r="K18" s="62" t="s">
        <v>305</v>
      </c>
      <c r="L18" s="68">
        <v>0.5</v>
      </c>
      <c r="M18" s="70" t="s">
        <v>372</v>
      </c>
      <c r="N18" s="62" t="s">
        <v>306</v>
      </c>
      <c r="O18" s="61">
        <v>3</v>
      </c>
      <c r="P18" s="146">
        <v>1</v>
      </c>
      <c r="Q18" s="61">
        <v>1</v>
      </c>
      <c r="R18" s="146"/>
      <c r="S18" s="146"/>
      <c r="T18" s="114">
        <v>1</v>
      </c>
      <c r="U18" s="198">
        <f ca="1">+Y18+Z18+AA18+AB18</f>
        <v>1.42</v>
      </c>
      <c r="V18" s="176"/>
      <c r="W18" s="180"/>
      <c r="X18" s="198">
        <f ca="1">+U18+T18</f>
        <v>2.42</v>
      </c>
      <c r="Y18" s="114">
        <v>1</v>
      </c>
      <c r="Z18" s="114">
        <v>0.2</v>
      </c>
      <c r="AA18" s="114">
        <v>0.22</v>
      </c>
      <c r="AB18" s="114"/>
      <c r="AC18" s="115">
        <f>+IF((U18/Q18)&gt;100%,100%,(U18/Q18))*L18</f>
        <v>0.5</v>
      </c>
      <c r="AD18" s="115">
        <f ca="1">+IF(((X18)/O18)&gt;100%,100%,((X18)/O18))*L18</f>
        <v>0.40333333333333332</v>
      </c>
      <c r="AE18" s="115">
        <f>+IF(((U18)/Q18)&gt;100%,100%,((U18)/Q18))</f>
        <v>1</v>
      </c>
      <c r="AF18" s="115">
        <f>+IF(((X18)/O18)&gt;100%,100%,((X18))/O18)</f>
        <v>0.80666666666666664</v>
      </c>
    </row>
    <row r="19" spans="1:32" ht="113.1" customHeight="1">
      <c r="A19" s="67" t="s">
        <v>300</v>
      </c>
      <c r="B19" s="62" t="s">
        <v>488</v>
      </c>
      <c r="C19" s="62" t="s">
        <v>301</v>
      </c>
      <c r="D19" s="62" t="s">
        <v>302</v>
      </c>
      <c r="E19" s="71" t="s">
        <v>601</v>
      </c>
      <c r="F19" s="62" t="s">
        <v>304</v>
      </c>
      <c r="G19" s="61" t="s">
        <v>498</v>
      </c>
      <c r="H19" s="62" t="s">
        <v>307</v>
      </c>
      <c r="I19" s="70" t="s">
        <v>232</v>
      </c>
      <c r="J19" s="61" t="s">
        <v>310</v>
      </c>
      <c r="K19" s="62" t="s">
        <v>308</v>
      </c>
      <c r="L19" s="68">
        <v>0.5</v>
      </c>
      <c r="M19" s="70" t="s">
        <v>372</v>
      </c>
      <c r="N19" s="62" t="s">
        <v>309</v>
      </c>
      <c r="O19" s="61">
        <v>4</v>
      </c>
      <c r="P19" s="146">
        <v>1</v>
      </c>
      <c r="Q19" s="61">
        <v>1</v>
      </c>
      <c r="R19" s="146"/>
      <c r="S19" s="146"/>
      <c r="T19" s="146">
        <v>1</v>
      </c>
      <c r="U19" s="198">
        <f ca="1">+Y19+Z19+AA19+AB19</f>
        <v>0.75</v>
      </c>
      <c r="V19" s="176"/>
      <c r="W19" s="180"/>
      <c r="X19" s="200">
        <f ca="1">+U19+T19</f>
        <v>1.75</v>
      </c>
      <c r="Y19" s="114">
        <v>0.25</v>
      </c>
      <c r="Z19" s="114">
        <v>0.18</v>
      </c>
      <c r="AA19" s="114">
        <v>0.32</v>
      </c>
      <c r="AB19" s="114"/>
      <c r="AC19" s="115">
        <f ca="1">+IF((U19/Q19)&gt;100%,100%,(U19/Q19))*L19</f>
        <v>0.5</v>
      </c>
      <c r="AD19" s="115">
        <f>+IF(((X19)/O19)&gt;100%,100%,((X19)/O19))*L19</f>
        <v>0.5</v>
      </c>
      <c r="AE19" s="115">
        <f ca="1">+IF(((U19)/Q19)&gt;100%,100%,((U19)/Q19))</f>
        <v>1</v>
      </c>
      <c r="AF19" s="115">
        <f>+IF(((X19)/O19)&gt;100%,100%,((X19))/O19)</f>
        <v>1</v>
      </c>
    </row>
    <row r="20" spans="1:32" ht="32.25" customHeight="1">
      <c r="B20" s="222"/>
      <c r="C20" s="222"/>
      <c r="D20" s="222"/>
      <c r="E20" s="222"/>
      <c r="F20" s="325" t="s">
        <v>646</v>
      </c>
      <c r="G20" s="328"/>
      <c r="H20" s="328"/>
      <c r="I20" s="328"/>
      <c r="J20" s="328"/>
      <c r="K20" s="328"/>
      <c r="L20" s="328"/>
      <c r="M20" s="328"/>
      <c r="N20" s="328"/>
      <c r="O20" s="328"/>
      <c r="P20" s="328"/>
      <c r="Q20" s="328"/>
      <c r="R20" s="328"/>
      <c r="S20" s="328"/>
      <c r="T20" s="330"/>
      <c r="U20" s="328"/>
      <c r="V20" s="328"/>
      <c r="W20" s="328"/>
      <c r="X20" s="328"/>
      <c r="Y20" s="328"/>
      <c r="Z20" s="328"/>
      <c r="AA20" s="328"/>
      <c r="AB20" s="329"/>
      <c r="AC20" s="117">
        <f ca="1">SUM(AC18:AC19)</f>
        <v>1</v>
      </c>
      <c r="AD20" s="117">
        <f ca="1">SUM(AD18:AD19)</f>
        <v>0.90333333333333332</v>
      </c>
      <c r="AE20" s="117">
        <f ca="1">+AVERAGE(AE18:AE19)</f>
        <v>1</v>
      </c>
      <c r="AF20" s="117">
        <f>+AVERAGE(AF18:AF19)</f>
        <v>0.90333333333333332</v>
      </c>
    </row>
    <row r="21" spans="1:32" ht="102" customHeight="1">
      <c r="A21" s="67" t="s">
        <v>225</v>
      </c>
      <c r="B21" s="62" t="s">
        <v>360</v>
      </c>
      <c r="C21" s="62" t="s">
        <v>226</v>
      </c>
      <c r="D21" s="62" t="s">
        <v>227</v>
      </c>
      <c r="E21" s="62" t="s">
        <v>228</v>
      </c>
      <c r="F21" s="62" t="s">
        <v>229</v>
      </c>
      <c r="G21" s="61" t="s">
        <v>492</v>
      </c>
      <c r="H21" s="62" t="s">
        <v>230</v>
      </c>
      <c r="I21" s="61" t="s">
        <v>232</v>
      </c>
      <c r="J21" s="61" t="s">
        <v>234</v>
      </c>
      <c r="K21" s="62" t="s">
        <v>231</v>
      </c>
      <c r="L21" s="68">
        <v>0.4</v>
      </c>
      <c r="M21" s="61" t="s">
        <v>372</v>
      </c>
      <c r="N21" s="62" t="s">
        <v>233</v>
      </c>
      <c r="O21" s="69">
        <v>300000</v>
      </c>
      <c r="P21" s="69">
        <v>30000</v>
      </c>
      <c r="Q21" s="72">
        <v>115000</v>
      </c>
      <c r="R21" s="193"/>
      <c r="S21" s="193"/>
      <c r="T21" s="197">
        <v>4440</v>
      </c>
      <c r="U21" s="198">
        <f t="shared" si="0"/>
        <v>6118</v>
      </c>
      <c r="V21" s="72"/>
      <c r="W21" s="229"/>
      <c r="X21" s="198">
        <f ca="1">+U21+T21</f>
        <v>10558</v>
      </c>
      <c r="Y21" s="224">
        <v>3037</v>
      </c>
      <c r="Z21" s="69">
        <v>2140</v>
      </c>
      <c r="AA21" s="72">
        <v>941</v>
      </c>
      <c r="AB21" s="72"/>
      <c r="AC21" s="115">
        <f t="shared" ref="AC21:AC23" si="1">+IF((U21/Q21)&gt;100%,100%,(U21/Q21))*L21</f>
        <v>2.128E-2</v>
      </c>
      <c r="AD21" s="115">
        <f t="shared" ref="AD21:AD23" si="2">+IF(((X21)/O21)&gt;100%,100%,((X21)/O21))*L21</f>
        <v>1.4077333333333334E-2</v>
      </c>
      <c r="AE21" s="115">
        <f t="shared" ref="AE21:AE23" si="3">+IF(((U21)/Q21)&gt;100%,100%,((U21)/Q21))</f>
        <v>5.3199999999999997E-2</v>
      </c>
      <c r="AF21" s="115">
        <f t="shared" ref="AF21:AF23" si="4">+IF(((X21)/O21)&gt;100%,100%,((X21))/O21)</f>
        <v>3.5193333333333333E-2</v>
      </c>
    </row>
    <row r="22" spans="1:32" ht="89.1" customHeight="1">
      <c r="A22" s="67" t="s">
        <v>225</v>
      </c>
      <c r="B22" s="62" t="s">
        <v>360</v>
      </c>
      <c r="C22" s="62" t="s">
        <v>226</v>
      </c>
      <c r="D22" s="62" t="s">
        <v>227</v>
      </c>
      <c r="E22" s="62" t="s">
        <v>228</v>
      </c>
      <c r="F22" s="62" t="s">
        <v>229</v>
      </c>
      <c r="G22" s="61" t="s">
        <v>492</v>
      </c>
      <c r="H22" s="62" t="s">
        <v>238</v>
      </c>
      <c r="I22" s="61" t="s">
        <v>232</v>
      </c>
      <c r="J22" s="61" t="s">
        <v>237</v>
      </c>
      <c r="K22" s="62" t="s">
        <v>235</v>
      </c>
      <c r="L22" s="68">
        <v>0.3</v>
      </c>
      <c r="M22" s="61" t="s">
        <v>373</v>
      </c>
      <c r="N22" s="62" t="s">
        <v>236</v>
      </c>
      <c r="O22" s="61">
        <v>1</v>
      </c>
      <c r="P22" s="146">
        <v>0.25</v>
      </c>
      <c r="Q22" s="112">
        <v>0.25</v>
      </c>
      <c r="R22" s="194"/>
      <c r="S22" s="194"/>
      <c r="T22" s="197">
        <v>0.17499999999999999</v>
      </c>
      <c r="U22" s="198">
        <f ca="1">+Y22+Z22+AA22+AB22</f>
        <v>3.5000000000000003E-2</v>
      </c>
      <c r="V22" s="72"/>
      <c r="W22" s="229"/>
      <c r="X22" s="198">
        <f ca="1">+U22+T22</f>
        <v>0.21</v>
      </c>
      <c r="Y22" s="225">
        <v>2E-3</v>
      </c>
      <c r="Z22" s="139">
        <v>3.3000000000000002E-2</v>
      </c>
      <c r="AA22" s="112">
        <v>0</v>
      </c>
      <c r="AB22" s="112"/>
      <c r="AC22" s="115">
        <f t="shared" ca="1" si="1"/>
        <v>0.3</v>
      </c>
      <c r="AD22" s="115">
        <f t="shared" ca="1" si="2"/>
        <v>0.3</v>
      </c>
      <c r="AE22" s="115">
        <f t="shared" ca="1" si="3"/>
        <v>1</v>
      </c>
      <c r="AF22" s="115">
        <f ca="1">+IF(((X22)/O22)&gt;100%,100%,((X22))/O22)</f>
        <v>0.21</v>
      </c>
    </row>
    <row r="23" spans="1:32" ht="96.95" customHeight="1">
      <c r="A23" s="67" t="s">
        <v>225</v>
      </c>
      <c r="B23" s="62" t="s">
        <v>360</v>
      </c>
      <c r="C23" s="62" t="s">
        <v>226</v>
      </c>
      <c r="D23" s="62" t="s">
        <v>227</v>
      </c>
      <c r="E23" s="62" t="s">
        <v>239</v>
      </c>
      <c r="F23" s="62" t="s">
        <v>229</v>
      </c>
      <c r="G23" s="61" t="s">
        <v>492</v>
      </c>
      <c r="H23" s="62" t="s">
        <v>240</v>
      </c>
      <c r="I23" s="61" t="s">
        <v>242</v>
      </c>
      <c r="J23" s="61" t="s">
        <v>244</v>
      </c>
      <c r="K23" s="62" t="s">
        <v>241</v>
      </c>
      <c r="L23" s="68">
        <v>0.3</v>
      </c>
      <c r="M23" s="61" t="s">
        <v>372</v>
      </c>
      <c r="N23" s="62" t="s">
        <v>243</v>
      </c>
      <c r="O23" s="61">
        <v>8</v>
      </c>
      <c r="P23" s="146">
        <v>1</v>
      </c>
      <c r="Q23" s="72">
        <v>3</v>
      </c>
      <c r="R23" s="193"/>
      <c r="S23" s="193"/>
      <c r="T23" s="196">
        <v>1</v>
      </c>
      <c r="U23" s="198">
        <f t="shared" si="0"/>
        <v>5.97</v>
      </c>
      <c r="V23" s="72"/>
      <c r="W23" s="229"/>
      <c r="X23" s="198">
        <f>+U23+T23</f>
        <v>6.97</v>
      </c>
      <c r="Y23" s="116">
        <v>0</v>
      </c>
      <c r="Z23" s="139">
        <v>1.54</v>
      </c>
      <c r="AA23" s="112">
        <v>4.43</v>
      </c>
      <c r="AB23" s="72"/>
      <c r="AC23" s="115">
        <f t="shared" si="1"/>
        <v>0.3</v>
      </c>
      <c r="AD23" s="115">
        <f t="shared" si="2"/>
        <v>0.26137499999999997</v>
      </c>
      <c r="AE23" s="115">
        <f t="shared" si="3"/>
        <v>1</v>
      </c>
      <c r="AF23" s="115">
        <f t="shared" si="4"/>
        <v>0.87124999999999997</v>
      </c>
    </row>
    <row r="24" spans="1:32" ht="39.75" customHeight="1" thickBot="1">
      <c r="B24" s="222"/>
      <c r="C24" s="222"/>
      <c r="D24" s="222"/>
      <c r="E24" s="222"/>
      <c r="F24" s="325" t="s">
        <v>647</v>
      </c>
      <c r="G24" s="328"/>
      <c r="H24" s="328"/>
      <c r="I24" s="328"/>
      <c r="J24" s="328"/>
      <c r="K24" s="328"/>
      <c r="L24" s="328"/>
      <c r="M24" s="328"/>
      <c r="N24" s="328"/>
      <c r="O24" s="328"/>
      <c r="P24" s="328"/>
      <c r="Q24" s="328"/>
      <c r="R24" s="328"/>
      <c r="S24" s="328"/>
      <c r="T24" s="328"/>
      <c r="U24" s="328"/>
      <c r="V24" s="328"/>
      <c r="W24" s="328"/>
      <c r="X24" s="328"/>
      <c r="Y24" s="328"/>
      <c r="Z24" s="328"/>
      <c r="AA24" s="328"/>
      <c r="AB24" s="329"/>
      <c r="AC24" s="117">
        <f ca="1">SUM(AC21:AC23)</f>
        <v>0.62128000000000005</v>
      </c>
      <c r="AD24" s="117">
        <f ca="1">SUM(AD21:AD23)</f>
        <v>0.57545233333333323</v>
      </c>
      <c r="AE24" s="117">
        <f ca="1">+AVERAGE(AE21:AE23)</f>
        <v>0.68440000000000001</v>
      </c>
      <c r="AF24" s="117">
        <f ca="1">+AVERAGE(AF21:AF23)</f>
        <v>0.63548111111111105</v>
      </c>
    </row>
    <row r="25" spans="1:32" ht="135">
      <c r="A25" s="213" t="s">
        <v>225</v>
      </c>
      <c r="B25" s="214" t="s">
        <v>361</v>
      </c>
      <c r="C25" s="214" t="s">
        <v>226</v>
      </c>
      <c r="D25" s="214" t="s">
        <v>245</v>
      </c>
      <c r="E25" s="214" t="s">
        <v>246</v>
      </c>
      <c r="F25" s="214" t="s">
        <v>247</v>
      </c>
      <c r="G25" s="190" t="s">
        <v>493</v>
      </c>
      <c r="H25" s="214" t="s">
        <v>248</v>
      </c>
      <c r="I25" s="190" t="s">
        <v>232</v>
      </c>
      <c r="J25" s="190">
        <v>0</v>
      </c>
      <c r="K25" s="214" t="s">
        <v>249</v>
      </c>
      <c r="L25" s="215">
        <v>0.6</v>
      </c>
      <c r="M25" s="190" t="s">
        <v>372</v>
      </c>
      <c r="N25" s="214" t="s">
        <v>250</v>
      </c>
      <c r="O25" s="190">
        <v>1</v>
      </c>
      <c r="P25" s="190">
        <v>0.1</v>
      </c>
      <c r="Q25" s="216">
        <v>0.2</v>
      </c>
      <c r="R25" s="217"/>
      <c r="S25" s="217"/>
      <c r="T25" s="218">
        <v>0.66</v>
      </c>
      <c r="U25" s="219">
        <f ca="1">+Y25+Z25+AA25+AB25</f>
        <v>0.4</v>
      </c>
      <c r="V25" s="72"/>
      <c r="W25" s="229"/>
      <c r="X25" s="199">
        <f>+U25+T25</f>
        <v>1.06</v>
      </c>
      <c r="Y25" s="220">
        <v>7.0000000000000007E-2</v>
      </c>
      <c r="Z25" s="221">
        <v>0.33</v>
      </c>
      <c r="AA25" s="216">
        <v>0</v>
      </c>
      <c r="AB25" s="216"/>
      <c r="AC25" s="115">
        <f t="shared" ref="AC25:AC26" si="5">+IF((U25/Q25)&gt;100%,100%,(U25/Q25))*L25</f>
        <v>0.6</v>
      </c>
      <c r="AD25" s="115">
        <f t="shared" ref="AD25:AD26" si="6">+IF(((X25)/O25)&gt;100%,100%,((X25)/O25))*L25</f>
        <v>0.6</v>
      </c>
      <c r="AE25" s="115">
        <f t="shared" ref="AE25:AE26" si="7">+IF(((U25)/Q25)&gt;100%,100%,((U25)/Q25))</f>
        <v>1</v>
      </c>
      <c r="AF25" s="115">
        <f t="shared" ref="AF25:AF26" si="8">+IF(((X25)/O25)&gt;100%,100%,((X25))/O25)</f>
        <v>1</v>
      </c>
    </row>
    <row r="26" spans="1:32" ht="96.95" customHeight="1">
      <c r="A26" s="62" t="s">
        <v>225</v>
      </c>
      <c r="B26" s="62" t="s">
        <v>361</v>
      </c>
      <c r="C26" s="62" t="s">
        <v>226</v>
      </c>
      <c r="D26" s="62" t="s">
        <v>245</v>
      </c>
      <c r="E26" s="62" t="s">
        <v>246</v>
      </c>
      <c r="F26" s="62" t="s">
        <v>247</v>
      </c>
      <c r="G26" s="176" t="s">
        <v>493</v>
      </c>
      <c r="H26" s="62" t="s">
        <v>251</v>
      </c>
      <c r="I26" s="176" t="s">
        <v>232</v>
      </c>
      <c r="J26" s="176">
        <v>4</v>
      </c>
      <c r="K26" s="62" t="s">
        <v>252</v>
      </c>
      <c r="L26" s="68">
        <v>0.4</v>
      </c>
      <c r="M26" s="176" t="s">
        <v>371</v>
      </c>
      <c r="N26" s="62" t="s">
        <v>253</v>
      </c>
      <c r="O26" s="176">
        <v>2</v>
      </c>
      <c r="P26" s="176">
        <v>0.5</v>
      </c>
      <c r="Q26" s="90">
        <v>0.5</v>
      </c>
      <c r="R26" s="90"/>
      <c r="S26" s="90"/>
      <c r="T26" s="197">
        <v>0.9</v>
      </c>
      <c r="U26" s="198">
        <f t="shared" si="0"/>
        <v>0.1</v>
      </c>
      <c r="V26" s="176"/>
      <c r="W26" s="180"/>
      <c r="X26" s="198">
        <f>+U26+T26</f>
        <v>1</v>
      </c>
      <c r="Y26" s="116">
        <v>0.03</v>
      </c>
      <c r="Z26" s="139">
        <v>7.0000000000000007E-2</v>
      </c>
      <c r="AA26" s="90">
        <v>0</v>
      </c>
      <c r="AB26" s="90"/>
      <c r="AC26" s="115">
        <f t="shared" si="5"/>
        <v>8.0000000000000016E-2</v>
      </c>
      <c r="AD26" s="115">
        <f t="shared" si="6"/>
        <v>0.2</v>
      </c>
      <c r="AE26" s="115">
        <f t="shared" si="7"/>
        <v>0.2</v>
      </c>
      <c r="AF26" s="115">
        <f t="shared" si="8"/>
        <v>0.5</v>
      </c>
    </row>
    <row r="27" spans="1:32" ht="35.25" customHeight="1">
      <c r="B27" s="222"/>
      <c r="C27" s="222"/>
      <c r="D27" s="222"/>
      <c r="E27" s="222"/>
      <c r="F27" s="325" t="s">
        <v>648</v>
      </c>
      <c r="G27" s="328"/>
      <c r="H27" s="328"/>
      <c r="I27" s="328"/>
      <c r="J27" s="328"/>
      <c r="K27" s="328"/>
      <c r="L27" s="328"/>
      <c r="M27" s="328"/>
      <c r="N27" s="328"/>
      <c r="O27" s="328"/>
      <c r="P27" s="328"/>
      <c r="Q27" s="328"/>
      <c r="R27" s="328"/>
      <c r="S27" s="328"/>
      <c r="T27" s="328"/>
      <c r="U27" s="328"/>
      <c r="V27" s="328"/>
      <c r="W27" s="328"/>
      <c r="X27" s="328"/>
      <c r="Y27" s="328"/>
      <c r="Z27" s="328"/>
      <c r="AA27" s="328"/>
      <c r="AB27" s="329"/>
      <c r="AC27" s="117">
        <f>SUM(AC25:AC26)</f>
        <v>0.67999999999999994</v>
      </c>
      <c r="AD27" s="117">
        <f>SUM(AD25:AD26)</f>
        <v>0.8</v>
      </c>
      <c r="AE27" s="117">
        <f>+AVERAGE(AE25:AE26)</f>
        <v>0.6</v>
      </c>
      <c r="AF27" s="117">
        <f>+AVERAGE(AF25:AF26)</f>
        <v>0.75</v>
      </c>
    </row>
    <row r="28" spans="1:32" ht="90">
      <c r="A28" s="62" t="s">
        <v>225</v>
      </c>
      <c r="B28" s="62" t="s">
        <v>362</v>
      </c>
      <c r="C28" s="62" t="s">
        <v>226</v>
      </c>
      <c r="D28" s="62" t="s">
        <v>254</v>
      </c>
      <c r="E28" s="62" t="s">
        <v>255</v>
      </c>
      <c r="F28" s="62" t="s">
        <v>256</v>
      </c>
      <c r="G28" s="176" t="s">
        <v>494</v>
      </c>
      <c r="H28" s="62" t="s">
        <v>257</v>
      </c>
      <c r="I28" s="176">
        <v>6</v>
      </c>
      <c r="J28" s="176">
        <v>6</v>
      </c>
      <c r="K28" s="62" t="s">
        <v>258</v>
      </c>
      <c r="L28" s="68">
        <v>1</v>
      </c>
      <c r="M28" s="176" t="s">
        <v>372</v>
      </c>
      <c r="N28" s="62" t="s">
        <v>569</v>
      </c>
      <c r="O28" s="176">
        <v>6</v>
      </c>
      <c r="P28" s="176">
        <v>2</v>
      </c>
      <c r="Q28" s="176">
        <v>2</v>
      </c>
      <c r="R28" s="176"/>
      <c r="S28" s="176"/>
      <c r="T28" s="176">
        <v>1.8</v>
      </c>
      <c r="U28" s="198">
        <f t="shared" si="0"/>
        <v>1.55</v>
      </c>
      <c r="V28" s="176"/>
      <c r="W28" s="180"/>
      <c r="X28" s="198">
        <f>+U28+T28</f>
        <v>3.35</v>
      </c>
      <c r="Y28" s="176">
        <v>0.15</v>
      </c>
      <c r="Z28" s="139">
        <v>0.9</v>
      </c>
      <c r="AA28" s="176">
        <v>0.5</v>
      </c>
      <c r="AB28" s="176"/>
      <c r="AC28" s="115">
        <f>+IF((U28/Q28)&gt;100%,100%,(U28/Q28))*L28</f>
        <v>0.77500000000000002</v>
      </c>
      <c r="AD28" s="115">
        <f>+IF(((X28)/O28)&gt;100%,100%,((X28)/O28))*L28</f>
        <v>0.55833333333333335</v>
      </c>
      <c r="AE28" s="115">
        <f>+IF(((U28)/Q28)&gt;100%,100%,((U28)/Q28))</f>
        <v>0.77500000000000002</v>
      </c>
      <c r="AF28" s="115">
        <f>+IF(((X28)/O28)&gt;100%,100%,((X28))/O28)</f>
        <v>0.55833333333333335</v>
      </c>
    </row>
    <row r="29" spans="1:32" ht="35.25" customHeight="1">
      <c r="B29" s="222"/>
      <c r="C29" s="222"/>
      <c r="D29" s="222"/>
      <c r="E29" s="222"/>
      <c r="F29" s="325" t="s">
        <v>649</v>
      </c>
      <c r="G29" s="328"/>
      <c r="H29" s="328"/>
      <c r="I29" s="328"/>
      <c r="J29" s="328"/>
      <c r="K29" s="328"/>
      <c r="L29" s="328"/>
      <c r="M29" s="328"/>
      <c r="N29" s="328"/>
      <c r="O29" s="328"/>
      <c r="P29" s="328"/>
      <c r="Q29" s="328"/>
      <c r="R29" s="328"/>
      <c r="S29" s="328"/>
      <c r="T29" s="328"/>
      <c r="U29" s="328"/>
      <c r="V29" s="328"/>
      <c r="W29" s="328"/>
      <c r="X29" s="328"/>
      <c r="Y29" s="328"/>
      <c r="Z29" s="328"/>
      <c r="AA29" s="328"/>
      <c r="AB29" s="329"/>
      <c r="AC29" s="117">
        <f>+AC28</f>
        <v>0.77500000000000002</v>
      </c>
      <c r="AD29" s="117">
        <f>+AD28</f>
        <v>0.55833333333333335</v>
      </c>
      <c r="AE29" s="117">
        <f>+AE28</f>
        <v>0.77500000000000002</v>
      </c>
      <c r="AF29" s="117">
        <f>+AF28</f>
        <v>0.55833333333333335</v>
      </c>
    </row>
    <row r="30" spans="1:32" ht="75">
      <c r="A30" s="62" t="s">
        <v>225</v>
      </c>
      <c r="B30" s="62" t="s">
        <v>489</v>
      </c>
      <c r="C30" s="62" t="s">
        <v>226</v>
      </c>
      <c r="D30" s="62" t="s">
        <v>575</v>
      </c>
      <c r="E30" s="62" t="s">
        <v>291</v>
      </c>
      <c r="F30" s="62" t="s">
        <v>280</v>
      </c>
      <c r="G30" s="176" t="s">
        <v>496</v>
      </c>
      <c r="H30" s="62" t="s">
        <v>286</v>
      </c>
      <c r="I30" s="70">
        <v>1</v>
      </c>
      <c r="J30" s="70">
        <v>0</v>
      </c>
      <c r="K30" s="62" t="s">
        <v>287</v>
      </c>
      <c r="L30" s="68">
        <v>0.3</v>
      </c>
      <c r="M30" s="70" t="s">
        <v>372</v>
      </c>
      <c r="N30" s="62" t="s">
        <v>598</v>
      </c>
      <c r="O30" s="176">
        <v>1</v>
      </c>
      <c r="P30" s="176">
        <v>0.5</v>
      </c>
      <c r="Q30" s="176">
        <v>0.5</v>
      </c>
      <c r="R30" s="176"/>
      <c r="S30" s="176"/>
      <c r="T30" s="176">
        <v>1</v>
      </c>
      <c r="U30" s="198">
        <f ca="1">+Y30+Z30+AA30+AB30</f>
        <v>1</v>
      </c>
      <c r="V30" s="176"/>
      <c r="W30" s="180"/>
      <c r="X30" s="198">
        <v>1</v>
      </c>
      <c r="Y30" s="116">
        <v>0</v>
      </c>
      <c r="Z30" s="139">
        <v>0.8</v>
      </c>
      <c r="AA30" s="176">
        <v>0.2</v>
      </c>
      <c r="AB30" s="176"/>
      <c r="AC30" s="115">
        <f t="shared" ref="AC30:AC31" ca="1" si="9">+IF((U30/Q30)&gt;100%,100%,(U30/Q30))*L30</f>
        <v>0.3</v>
      </c>
      <c r="AD30" s="115">
        <f t="shared" ref="AD30:AD31" ca="1" si="10">+IF(((X30)/O30)&gt;100%,100%,((X30)/O30))*L30</f>
        <v>0.3</v>
      </c>
      <c r="AE30" s="115">
        <f t="shared" ref="AE30:AE31" ca="1" si="11">+IF(((U30)/Q30)&gt;100%,100%,((U30)/Q30))</f>
        <v>1</v>
      </c>
      <c r="AF30" s="115">
        <f t="shared" ref="AF30:AF31" ca="1" si="12">+IF(((X30)/O30)&gt;100%,100%,((X30))/O30)</f>
        <v>1</v>
      </c>
    </row>
    <row r="31" spans="1:32" ht="75">
      <c r="A31" s="62" t="s">
        <v>225</v>
      </c>
      <c r="B31" s="62" t="s">
        <v>489</v>
      </c>
      <c r="C31" s="62" t="s">
        <v>226</v>
      </c>
      <c r="D31" s="62" t="s">
        <v>575</v>
      </c>
      <c r="E31" s="62" t="s">
        <v>288</v>
      </c>
      <c r="F31" s="62" t="s">
        <v>280</v>
      </c>
      <c r="G31" s="176" t="s">
        <v>496</v>
      </c>
      <c r="H31" s="62" t="s">
        <v>289</v>
      </c>
      <c r="I31" s="70">
        <v>1</v>
      </c>
      <c r="J31" s="70">
        <v>0</v>
      </c>
      <c r="K31" s="62" t="s">
        <v>290</v>
      </c>
      <c r="L31" s="68">
        <v>0.7</v>
      </c>
      <c r="M31" s="70" t="s">
        <v>372</v>
      </c>
      <c r="N31" s="62" t="s">
        <v>571</v>
      </c>
      <c r="O31" s="176">
        <v>1</v>
      </c>
      <c r="P31" s="176">
        <v>0.25</v>
      </c>
      <c r="Q31" s="176">
        <v>0.25</v>
      </c>
      <c r="R31" s="176"/>
      <c r="S31" s="176"/>
      <c r="T31" s="176">
        <v>0.9</v>
      </c>
      <c r="U31" s="198">
        <f ca="1">+Y31+Z31+AA31+AB31</f>
        <v>0.57000000000000006</v>
      </c>
      <c r="V31" s="176"/>
      <c r="W31" s="180"/>
      <c r="X31" s="198">
        <f ca="1">+U31+T31</f>
        <v>1.4700000000000002</v>
      </c>
      <c r="Y31" s="116">
        <v>0.15</v>
      </c>
      <c r="Z31" s="139">
        <v>0.26</v>
      </c>
      <c r="AA31" s="176">
        <v>0.16</v>
      </c>
      <c r="AB31" s="176"/>
      <c r="AC31" s="115">
        <f t="shared" ca="1" si="9"/>
        <v>0.7</v>
      </c>
      <c r="AD31" s="115">
        <f t="shared" ca="1" si="10"/>
        <v>0.7</v>
      </c>
      <c r="AE31" s="115">
        <f t="shared" ca="1" si="11"/>
        <v>1</v>
      </c>
      <c r="AF31" s="115">
        <f t="shared" ca="1" si="12"/>
        <v>1</v>
      </c>
    </row>
    <row r="32" spans="1:32" ht="37.5" customHeight="1">
      <c r="B32" s="222"/>
      <c r="C32" s="222"/>
      <c r="D32" s="222"/>
      <c r="E32" s="222"/>
      <c r="F32" s="325" t="s">
        <v>650</v>
      </c>
      <c r="G32" s="328"/>
      <c r="H32" s="328"/>
      <c r="I32" s="328"/>
      <c r="J32" s="328"/>
      <c r="K32" s="328"/>
      <c r="L32" s="328"/>
      <c r="M32" s="328"/>
      <c r="N32" s="328"/>
      <c r="O32" s="328"/>
      <c r="P32" s="328"/>
      <c r="Q32" s="330"/>
      <c r="R32" s="330"/>
      <c r="S32" s="330"/>
      <c r="T32" s="330"/>
      <c r="U32" s="330"/>
      <c r="V32" s="330"/>
      <c r="W32" s="330"/>
      <c r="X32" s="330"/>
      <c r="Y32" s="330"/>
      <c r="Z32" s="330"/>
      <c r="AA32" s="330"/>
      <c r="AB32" s="331"/>
      <c r="AC32" s="117">
        <f ca="1">SUM(AC30:AC31)</f>
        <v>1</v>
      </c>
      <c r="AD32" s="117">
        <f ca="1">SUM(AD30:AD31)</f>
        <v>1</v>
      </c>
      <c r="AE32" s="117">
        <f ca="1">+AE31</f>
        <v>1</v>
      </c>
      <c r="AF32" s="117">
        <f ca="1">+AF31</f>
        <v>1</v>
      </c>
    </row>
    <row r="33" spans="1:32" ht="105">
      <c r="A33" s="67" t="s">
        <v>225</v>
      </c>
      <c r="B33" s="62" t="s">
        <v>368</v>
      </c>
      <c r="C33" s="62" t="s">
        <v>226</v>
      </c>
      <c r="D33" s="62" t="s">
        <v>575</v>
      </c>
      <c r="E33" s="62" t="s">
        <v>291</v>
      </c>
      <c r="F33" s="62" t="s">
        <v>369</v>
      </c>
      <c r="G33" s="176" t="s">
        <v>497</v>
      </c>
      <c r="H33" s="62" t="s">
        <v>292</v>
      </c>
      <c r="I33" s="176" t="s">
        <v>232</v>
      </c>
      <c r="J33" s="176" t="s">
        <v>294</v>
      </c>
      <c r="K33" s="62" t="s">
        <v>293</v>
      </c>
      <c r="L33" s="68">
        <v>0.45</v>
      </c>
      <c r="M33" s="176" t="s">
        <v>372</v>
      </c>
      <c r="N33" s="62" t="s">
        <v>572</v>
      </c>
      <c r="O33" s="176">
        <v>10</v>
      </c>
      <c r="P33" s="176">
        <v>1</v>
      </c>
      <c r="Q33" s="176">
        <v>4</v>
      </c>
      <c r="R33" s="176"/>
      <c r="S33" s="176"/>
      <c r="T33" s="197">
        <v>1</v>
      </c>
      <c r="U33" s="198">
        <f t="shared" si="0"/>
        <v>9</v>
      </c>
      <c r="V33" s="176"/>
      <c r="W33" s="180"/>
      <c r="X33" s="198">
        <f>+U33+T33</f>
        <v>10</v>
      </c>
      <c r="Y33" s="116">
        <v>0.03</v>
      </c>
      <c r="Z33" s="139">
        <v>5</v>
      </c>
      <c r="AA33" s="176">
        <v>3.97</v>
      </c>
      <c r="AB33" s="176"/>
      <c r="AC33" s="115">
        <f>+IF((U33/Q33)&gt;100%,100%,(U33/Q33))*L33</f>
        <v>0.45</v>
      </c>
      <c r="AD33" s="115">
        <f t="shared" ref="AD33:AD35" si="13">+IF(((X33)/O33)&gt;100%,100%,((X33)/O33))*L33</f>
        <v>0.45</v>
      </c>
      <c r="AE33" s="115">
        <f t="shared" ref="AE33:AE35" si="14">+IF(((U33)/Q33)&gt;100%,100%,((U33)/Q33))</f>
        <v>1</v>
      </c>
      <c r="AF33" s="115">
        <f t="shared" ref="AF33:AF35" si="15">+IF(((X33)/O33)&gt;100%,100%,((X33))/O33)</f>
        <v>1</v>
      </c>
    </row>
    <row r="34" spans="1:32" ht="105">
      <c r="A34" s="67" t="s">
        <v>225</v>
      </c>
      <c r="B34" s="62" t="s">
        <v>368</v>
      </c>
      <c r="C34" s="62" t="s">
        <v>226</v>
      </c>
      <c r="D34" s="62" t="s">
        <v>575</v>
      </c>
      <c r="E34" s="62" t="s">
        <v>291</v>
      </c>
      <c r="F34" s="62" t="s">
        <v>369</v>
      </c>
      <c r="G34" s="176" t="s">
        <v>497</v>
      </c>
      <c r="H34" s="62" t="s">
        <v>298</v>
      </c>
      <c r="I34" s="176" t="s">
        <v>232</v>
      </c>
      <c r="J34" s="176" t="s">
        <v>297</v>
      </c>
      <c r="K34" s="62" t="s">
        <v>296</v>
      </c>
      <c r="L34" s="68">
        <v>0.2</v>
      </c>
      <c r="M34" s="176" t="s">
        <v>373</v>
      </c>
      <c r="N34" s="62" t="s">
        <v>573</v>
      </c>
      <c r="O34" s="176">
        <v>2</v>
      </c>
      <c r="P34" s="176">
        <v>0.5</v>
      </c>
      <c r="Q34" s="176">
        <v>0</v>
      </c>
      <c r="R34" s="176"/>
      <c r="S34" s="176"/>
      <c r="T34" s="197">
        <v>0.5</v>
      </c>
      <c r="U34" s="198">
        <f t="shared" si="0"/>
        <v>0</v>
      </c>
      <c r="V34" s="176"/>
      <c r="W34" s="180"/>
      <c r="X34" s="198">
        <f>+U34+T34</f>
        <v>0.5</v>
      </c>
      <c r="Y34" s="116">
        <v>0</v>
      </c>
      <c r="Z34" s="139">
        <v>0</v>
      </c>
      <c r="AA34" s="176">
        <v>0</v>
      </c>
      <c r="AB34" s="176"/>
      <c r="AC34" s="115">
        <v>0</v>
      </c>
      <c r="AD34" s="115">
        <f t="shared" si="13"/>
        <v>0.05</v>
      </c>
      <c r="AE34" s="115">
        <v>0</v>
      </c>
      <c r="AF34" s="115">
        <f>+IF(((X34)/O34)&gt;100%,100%,((X34))/O34)</f>
        <v>0.25</v>
      </c>
    </row>
    <row r="35" spans="1:32" ht="105.75" thickBot="1">
      <c r="A35" s="74" t="s">
        <v>225</v>
      </c>
      <c r="B35" s="75" t="s">
        <v>368</v>
      </c>
      <c r="C35" s="75" t="s">
        <v>226</v>
      </c>
      <c r="D35" s="75" t="s">
        <v>575</v>
      </c>
      <c r="E35" s="75" t="s">
        <v>291</v>
      </c>
      <c r="F35" s="75" t="s">
        <v>369</v>
      </c>
      <c r="G35" s="176" t="s">
        <v>497</v>
      </c>
      <c r="H35" s="62" t="s">
        <v>295</v>
      </c>
      <c r="I35" s="70" t="s">
        <v>232</v>
      </c>
      <c r="J35" s="70" t="s">
        <v>294</v>
      </c>
      <c r="K35" s="62" t="s">
        <v>299</v>
      </c>
      <c r="L35" s="68">
        <v>0.35</v>
      </c>
      <c r="M35" s="70" t="s">
        <v>372</v>
      </c>
      <c r="N35" s="226" t="s">
        <v>571</v>
      </c>
      <c r="O35" s="70">
        <v>20</v>
      </c>
      <c r="P35" s="70">
        <v>3</v>
      </c>
      <c r="Q35" s="176">
        <v>5</v>
      </c>
      <c r="R35" s="176"/>
      <c r="S35" s="176"/>
      <c r="T35" s="197">
        <v>3.5500000000000003</v>
      </c>
      <c r="U35" s="198">
        <f t="shared" si="0"/>
        <v>4</v>
      </c>
      <c r="V35" s="76"/>
      <c r="W35" s="230"/>
      <c r="X35" s="198">
        <f>+U35+T35</f>
        <v>7.5500000000000007</v>
      </c>
      <c r="Y35" s="116">
        <v>0</v>
      </c>
      <c r="Z35" s="139">
        <v>3</v>
      </c>
      <c r="AA35" s="176">
        <v>1</v>
      </c>
      <c r="AB35" s="176"/>
      <c r="AC35" s="115">
        <f>+IF((U35/Q35)&gt;100%,100%,(U35/Q35))*L35</f>
        <v>0.27999999999999997</v>
      </c>
      <c r="AD35" s="115">
        <f t="shared" si="13"/>
        <v>0.13212500000000002</v>
      </c>
      <c r="AE35" s="115">
        <f t="shared" si="14"/>
        <v>0.8</v>
      </c>
      <c r="AF35" s="115">
        <f t="shared" si="15"/>
        <v>0.37750000000000006</v>
      </c>
    </row>
    <row r="36" spans="1:32" ht="53.25" customHeight="1">
      <c r="B36" s="222"/>
      <c r="C36" s="222"/>
      <c r="D36" s="222"/>
      <c r="E36" s="222"/>
      <c r="F36" s="325" t="s">
        <v>651</v>
      </c>
      <c r="G36" s="326"/>
      <c r="H36" s="326"/>
      <c r="I36" s="326"/>
      <c r="J36" s="326"/>
      <c r="K36" s="326"/>
      <c r="L36" s="326"/>
      <c r="M36" s="326"/>
      <c r="N36" s="326"/>
      <c r="O36" s="326"/>
      <c r="P36" s="326"/>
      <c r="Q36" s="326"/>
      <c r="R36" s="326"/>
      <c r="S36" s="326"/>
      <c r="T36" s="326"/>
      <c r="U36" s="326"/>
      <c r="V36" s="326"/>
      <c r="W36" s="326"/>
      <c r="X36" s="326"/>
      <c r="Y36" s="326"/>
      <c r="Z36" s="326"/>
      <c r="AA36" s="326"/>
      <c r="AB36" s="327"/>
      <c r="AC36" s="117">
        <f>SUM(AC33:AC35)</f>
        <v>0.73</v>
      </c>
      <c r="AD36" s="117">
        <f>SUM(AD33:AD35)</f>
        <v>0.63212500000000005</v>
      </c>
      <c r="AE36" s="117">
        <f>+AVERAGE(AE33:AE35)</f>
        <v>0.6</v>
      </c>
      <c r="AF36" s="117">
        <f>+AVERAGE(AF33:AF35)</f>
        <v>0.54249999999999998</v>
      </c>
    </row>
    <row r="37" spans="1:32">
      <c r="O37" s="88"/>
      <c r="P37" s="88"/>
      <c r="Q37" s="88"/>
      <c r="R37" s="88"/>
      <c r="S37" s="88"/>
      <c r="T37" s="88"/>
      <c r="U37" s="88"/>
      <c r="V37" s="88"/>
      <c r="W37" s="88"/>
      <c r="X37" s="88"/>
      <c r="Y37" s="88"/>
      <c r="Z37" s="88"/>
      <c r="AA37" s="88"/>
      <c r="AB37" s="88"/>
      <c r="AC37" s="88"/>
      <c r="AD37" s="88"/>
      <c r="AE37" s="88"/>
      <c r="AF37" s="88"/>
    </row>
    <row r="38" spans="1:32" ht="42.75" customHeight="1">
      <c r="F38" s="325" t="s">
        <v>721</v>
      </c>
      <c r="G38" s="326"/>
      <c r="H38" s="326"/>
      <c r="I38" s="326"/>
      <c r="J38" s="326"/>
      <c r="K38" s="326"/>
      <c r="L38" s="326"/>
      <c r="M38" s="326"/>
      <c r="N38" s="326"/>
      <c r="O38" s="326"/>
      <c r="P38" s="326"/>
      <c r="Q38" s="326"/>
      <c r="R38" s="326"/>
      <c r="S38" s="326"/>
      <c r="T38" s="326"/>
      <c r="U38" s="326"/>
      <c r="V38" s="326"/>
      <c r="W38" s="326"/>
      <c r="X38" s="326"/>
      <c r="Y38" s="326"/>
      <c r="Z38" s="326"/>
      <c r="AA38" s="326"/>
      <c r="AB38" s="327"/>
      <c r="AC38" s="231">
        <f ca="1">+(AC12+AC14+AC17+AC20+AC24+AC27+AC29+AC32+AC36)/9</f>
        <v>0.84042111111111117</v>
      </c>
      <c r="AD38" s="231">
        <f ca="1">+(AD12+AD14+AD17+AD20+AD24+AD27+AD29+AD32+AD36)/9</f>
        <v>0.72366949206349207</v>
      </c>
      <c r="AE38" s="231">
        <f ca="1">+(AE12+AE14+AE17+AE20+AE24+AE27+AE29+AE32+AE36)/9</f>
        <v>0.7724037037037037</v>
      </c>
      <c r="AF38" s="231">
        <f ca="1">+(AF12+AF14+AF17+AF20+AF24+AF27+AF29+AF32+AF36)/9</f>
        <v>0.69280506393298069</v>
      </c>
    </row>
  </sheetData>
  <autoFilter ref="A8:AG35"/>
  <mergeCells count="24">
    <mergeCell ref="A5:B5"/>
    <mergeCell ref="A7:O7"/>
    <mergeCell ref="P7:S7"/>
    <mergeCell ref="T7:X7"/>
    <mergeCell ref="Y7:AB7"/>
    <mergeCell ref="C5:AE5"/>
    <mergeCell ref="A6:AC6"/>
    <mergeCell ref="AD6:AF6"/>
    <mergeCell ref="A1:B4"/>
    <mergeCell ref="C1:AE1"/>
    <mergeCell ref="C2:AE2"/>
    <mergeCell ref="C3:AE3"/>
    <mergeCell ref="C4:AE4"/>
    <mergeCell ref="F38:AB38"/>
    <mergeCell ref="F12:AB12"/>
    <mergeCell ref="F29:AB29"/>
    <mergeCell ref="F32:AB32"/>
    <mergeCell ref="AC7:AF7"/>
    <mergeCell ref="F36:AB36"/>
    <mergeCell ref="F20:AB20"/>
    <mergeCell ref="F17:AB17"/>
    <mergeCell ref="F14:AB14"/>
    <mergeCell ref="F27:AB27"/>
    <mergeCell ref="F24:AB24"/>
  </mergeCells>
  <dataValidations count="1">
    <dataValidation type="list" allowBlank="1" showInputMessage="1" showErrorMessage="1" sqref="N37:N233">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ANEXO1!$F$9:$F$11</xm:f>
          </x14:formula1>
          <xm:sqref>M9:M11 M13 M33:M35 M18:M19 M21:M23 M25:M26 M28 M15:M16 M30:M31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zoomScale="111" zoomScaleNormal="100" workbookViewId="0">
      <selection activeCell="B8" sqref="B8"/>
    </sheetView>
  </sheetViews>
  <sheetFormatPr baseColWidth="10" defaultRowHeight="14.25"/>
  <cols>
    <col min="1" max="1" width="89.875" bestFit="1" customWidth="1"/>
    <col min="2" max="2" width="35" style="25" bestFit="1" customWidth="1"/>
    <col min="3" max="3" width="33.625" style="25" customWidth="1"/>
    <col min="4" max="4" width="39" customWidth="1"/>
    <col min="5" max="6" width="28.625" customWidth="1"/>
    <col min="7" max="7" width="33.125" style="6" bestFit="1" customWidth="1"/>
    <col min="8" max="8" width="46.5" customWidth="1"/>
    <col min="9" max="9" width="34" bestFit="1" customWidth="1"/>
    <col min="10" max="10" width="30.125" customWidth="1"/>
    <col min="11" max="11" width="23.625" style="53" customWidth="1"/>
    <col min="12" max="12" width="27.125" customWidth="1"/>
    <col min="13" max="13" width="44.125" customWidth="1"/>
    <col min="14" max="14" width="54.625" bestFit="1" customWidth="1"/>
    <col min="17" max="17" width="0" hidden="1" customWidth="1"/>
  </cols>
  <sheetData>
    <row r="1" spans="1:17" s="1" customFormat="1" ht="22.5" customHeight="1">
      <c r="A1" s="346"/>
      <c r="B1" s="347"/>
      <c r="C1" s="352" t="s">
        <v>1</v>
      </c>
      <c r="D1" s="353"/>
      <c r="E1" s="353"/>
      <c r="F1" s="353"/>
      <c r="G1" s="353"/>
      <c r="H1" s="353"/>
      <c r="I1" s="353"/>
      <c r="J1" s="353"/>
      <c r="K1" s="353"/>
      <c r="L1" s="353"/>
      <c r="M1" s="354"/>
      <c r="N1" s="28" t="s">
        <v>219</v>
      </c>
    </row>
    <row r="2" spans="1:17" s="1" customFormat="1" ht="22.5" customHeight="1">
      <c r="A2" s="348"/>
      <c r="B2" s="349"/>
      <c r="C2" s="352" t="s">
        <v>2</v>
      </c>
      <c r="D2" s="353"/>
      <c r="E2" s="353"/>
      <c r="F2" s="353"/>
      <c r="G2" s="353"/>
      <c r="H2" s="353"/>
      <c r="I2" s="353"/>
      <c r="J2" s="353"/>
      <c r="K2" s="353"/>
      <c r="L2" s="353"/>
      <c r="M2" s="354"/>
      <c r="N2" s="28" t="s">
        <v>3</v>
      </c>
    </row>
    <row r="3" spans="1:17" s="1" customFormat="1" ht="22.5" customHeight="1">
      <c r="A3" s="348"/>
      <c r="B3" s="349"/>
      <c r="C3" s="352" t="s">
        <v>4</v>
      </c>
      <c r="D3" s="353"/>
      <c r="E3" s="353"/>
      <c r="F3" s="353"/>
      <c r="G3" s="353"/>
      <c r="H3" s="353"/>
      <c r="I3" s="353"/>
      <c r="J3" s="353"/>
      <c r="K3" s="353"/>
      <c r="L3" s="353"/>
      <c r="M3" s="354"/>
      <c r="N3" s="28" t="s">
        <v>218</v>
      </c>
    </row>
    <row r="4" spans="1:17" s="1" customFormat="1" ht="22.5" customHeight="1">
      <c r="A4" s="350"/>
      <c r="B4" s="351"/>
      <c r="C4" s="352" t="s">
        <v>157</v>
      </c>
      <c r="D4" s="353"/>
      <c r="E4" s="353"/>
      <c r="F4" s="353"/>
      <c r="G4" s="353"/>
      <c r="H4" s="353"/>
      <c r="I4" s="353"/>
      <c r="J4" s="353"/>
      <c r="K4" s="353"/>
      <c r="L4" s="353"/>
      <c r="M4" s="354"/>
      <c r="N4" s="28" t="s">
        <v>220</v>
      </c>
    </row>
    <row r="5" spans="1:17" s="1" customFormat="1" ht="26.25" customHeight="1">
      <c r="A5" s="344" t="s">
        <v>5</v>
      </c>
      <c r="B5" s="345"/>
      <c r="C5" s="344"/>
      <c r="D5" s="355"/>
      <c r="E5" s="355"/>
      <c r="F5" s="355"/>
      <c r="G5" s="355"/>
      <c r="H5" s="355"/>
      <c r="I5" s="355"/>
      <c r="J5" s="355"/>
      <c r="K5" s="355"/>
      <c r="L5" s="355"/>
      <c r="M5" s="355"/>
      <c r="N5" s="355"/>
    </row>
    <row r="6" spans="1:17" s="1" customFormat="1" ht="15" customHeight="1">
      <c r="A6" s="340" t="s">
        <v>153</v>
      </c>
      <c r="B6" s="340"/>
      <c r="C6" s="340"/>
      <c r="D6" s="340"/>
      <c r="E6" s="340"/>
      <c r="F6" s="340"/>
      <c r="G6" s="340"/>
      <c r="H6" s="340"/>
      <c r="I6" s="340"/>
      <c r="J6" s="340"/>
      <c r="K6" s="340"/>
      <c r="L6" s="341"/>
      <c r="M6" s="336" t="s">
        <v>94</v>
      </c>
      <c r="N6" s="337"/>
    </row>
    <row r="7" spans="1:17" s="1" customFormat="1">
      <c r="A7" s="342"/>
      <c r="B7" s="342"/>
      <c r="C7" s="342"/>
      <c r="D7" s="342"/>
      <c r="E7" s="342"/>
      <c r="F7" s="342"/>
      <c r="G7" s="342"/>
      <c r="H7" s="342"/>
      <c r="I7" s="342"/>
      <c r="J7" s="342"/>
      <c r="K7" s="342"/>
      <c r="L7" s="343"/>
      <c r="M7" s="338"/>
      <c r="N7" s="339"/>
    </row>
    <row r="8" spans="1:17" s="21" customFormat="1" ht="66.75" customHeight="1">
      <c r="A8" s="42" t="s">
        <v>98</v>
      </c>
      <c r="B8" s="42" t="s">
        <v>187</v>
      </c>
      <c r="C8" s="42" t="s">
        <v>170</v>
      </c>
      <c r="D8" s="42" t="s">
        <v>84</v>
      </c>
      <c r="E8" s="42" t="s">
        <v>85</v>
      </c>
      <c r="F8" s="42" t="s">
        <v>86</v>
      </c>
      <c r="G8" s="42" t="s">
        <v>165</v>
      </c>
      <c r="H8" s="42" t="s">
        <v>167</v>
      </c>
      <c r="I8" s="42" t="s">
        <v>166</v>
      </c>
      <c r="J8" s="42" t="s">
        <v>156</v>
      </c>
      <c r="K8" s="42" t="s">
        <v>95</v>
      </c>
      <c r="L8" s="42" t="s">
        <v>87</v>
      </c>
      <c r="M8" s="42" t="s">
        <v>26</v>
      </c>
      <c r="N8" s="42" t="s">
        <v>27</v>
      </c>
    </row>
    <row r="9" spans="1:17" ht="95.1" customHeight="1">
      <c r="A9" s="45" t="s">
        <v>311</v>
      </c>
      <c r="B9" s="46" t="s">
        <v>330</v>
      </c>
      <c r="C9" s="46" t="s">
        <v>322</v>
      </c>
      <c r="D9" s="47" t="s">
        <v>319</v>
      </c>
      <c r="E9" s="38" t="s">
        <v>321</v>
      </c>
      <c r="F9" s="38" t="s">
        <v>321</v>
      </c>
      <c r="G9" s="38" t="s">
        <v>487</v>
      </c>
      <c r="H9" s="44" t="s">
        <v>499</v>
      </c>
      <c r="I9" s="38" t="s">
        <v>500</v>
      </c>
      <c r="J9" s="38" t="s">
        <v>501</v>
      </c>
      <c r="K9" s="38" t="s">
        <v>90</v>
      </c>
      <c r="L9" s="38" t="s">
        <v>502</v>
      </c>
      <c r="M9" s="49" t="s">
        <v>567</v>
      </c>
      <c r="N9" s="49" t="s">
        <v>568</v>
      </c>
    </row>
    <row r="10" spans="1:17" ht="99.75">
      <c r="A10" s="45" t="s">
        <v>311</v>
      </c>
      <c r="B10" s="46" t="s">
        <v>323</v>
      </c>
      <c r="C10" s="46" t="s">
        <v>347</v>
      </c>
      <c r="D10" s="47" t="s">
        <v>319</v>
      </c>
      <c r="E10" s="38" t="s">
        <v>321</v>
      </c>
      <c r="F10" s="38" t="s">
        <v>321</v>
      </c>
      <c r="G10" s="38" t="s">
        <v>487</v>
      </c>
      <c r="H10" s="44" t="s">
        <v>499</v>
      </c>
      <c r="I10" s="38" t="s">
        <v>500</v>
      </c>
      <c r="J10" s="38" t="s">
        <v>501</v>
      </c>
      <c r="K10" s="38" t="s">
        <v>90</v>
      </c>
      <c r="L10" s="38" t="s">
        <v>502</v>
      </c>
      <c r="M10" s="49" t="s">
        <v>567</v>
      </c>
      <c r="N10" s="49" t="s">
        <v>568</v>
      </c>
    </row>
    <row r="11" spans="1:17" ht="99.75">
      <c r="A11" s="45" t="s">
        <v>317</v>
      </c>
      <c r="B11" s="46" t="s">
        <v>330</v>
      </c>
      <c r="C11" s="46" t="s">
        <v>322</v>
      </c>
      <c r="D11" s="47" t="s">
        <v>319</v>
      </c>
      <c r="E11" s="38" t="s">
        <v>321</v>
      </c>
      <c r="F11" s="38" t="s">
        <v>321</v>
      </c>
      <c r="G11" s="38" t="s">
        <v>487</v>
      </c>
      <c r="H11" s="44" t="s">
        <v>499</v>
      </c>
      <c r="I11" s="38" t="s">
        <v>500</v>
      </c>
      <c r="J11" s="38" t="s">
        <v>501</v>
      </c>
      <c r="K11" s="38" t="s">
        <v>90</v>
      </c>
      <c r="L11" s="38" t="s">
        <v>502</v>
      </c>
      <c r="M11" s="49" t="s">
        <v>567</v>
      </c>
      <c r="N11" s="49" t="s">
        <v>568</v>
      </c>
      <c r="Q11" t="s">
        <v>88</v>
      </c>
    </row>
    <row r="12" spans="1:17" ht="99.75">
      <c r="A12" s="45" t="s">
        <v>317</v>
      </c>
      <c r="B12" s="46" t="s">
        <v>323</v>
      </c>
      <c r="C12" s="46" t="s">
        <v>347</v>
      </c>
      <c r="D12" s="47" t="s">
        <v>319</v>
      </c>
      <c r="E12" s="38" t="s">
        <v>321</v>
      </c>
      <c r="F12" s="38" t="s">
        <v>321</v>
      </c>
      <c r="G12" s="38" t="s">
        <v>487</v>
      </c>
      <c r="H12" s="44" t="s">
        <v>499</v>
      </c>
      <c r="I12" s="38" t="s">
        <v>500</v>
      </c>
      <c r="J12" s="38" t="s">
        <v>501</v>
      </c>
      <c r="K12" s="38" t="s">
        <v>90</v>
      </c>
      <c r="L12" s="38" t="s">
        <v>502</v>
      </c>
      <c r="M12" s="49" t="s">
        <v>567</v>
      </c>
      <c r="N12" s="49" t="s">
        <v>568</v>
      </c>
    </row>
    <row r="13" spans="1:17" ht="99.75">
      <c r="A13" s="45" t="s">
        <v>279</v>
      </c>
      <c r="B13" s="46" t="s">
        <v>330</v>
      </c>
      <c r="C13" s="46" t="s">
        <v>322</v>
      </c>
      <c r="D13" s="47" t="s">
        <v>320</v>
      </c>
      <c r="E13" s="38" t="s">
        <v>321</v>
      </c>
      <c r="F13" s="38" t="s">
        <v>321</v>
      </c>
      <c r="G13" s="38" t="s">
        <v>487</v>
      </c>
      <c r="H13" s="44" t="s">
        <v>499</v>
      </c>
      <c r="I13" s="38" t="s">
        <v>500</v>
      </c>
      <c r="J13" s="38" t="s">
        <v>501</v>
      </c>
      <c r="K13" s="38" t="s">
        <v>90</v>
      </c>
      <c r="L13" s="38" t="s">
        <v>502</v>
      </c>
      <c r="M13" s="49" t="s">
        <v>567</v>
      </c>
      <c r="N13" s="49" t="s">
        <v>568</v>
      </c>
      <c r="Q13" t="s">
        <v>89</v>
      </c>
    </row>
    <row r="14" spans="1:17" ht="99.75">
      <c r="A14" s="45" t="s">
        <v>279</v>
      </c>
      <c r="B14" s="46" t="s">
        <v>323</v>
      </c>
      <c r="C14" s="46" t="s">
        <v>347</v>
      </c>
      <c r="D14" s="47" t="s">
        <v>320</v>
      </c>
      <c r="E14" s="38" t="s">
        <v>321</v>
      </c>
      <c r="F14" s="38" t="s">
        <v>321</v>
      </c>
      <c r="G14" s="38" t="s">
        <v>487</v>
      </c>
      <c r="H14" s="44" t="s">
        <v>499</v>
      </c>
      <c r="I14" s="38" t="s">
        <v>500</v>
      </c>
      <c r="J14" s="38" t="s">
        <v>501</v>
      </c>
      <c r="K14" s="38" t="s">
        <v>90</v>
      </c>
      <c r="L14" s="38" t="s">
        <v>502</v>
      </c>
      <c r="M14" s="49" t="s">
        <v>567</v>
      </c>
      <c r="N14" s="49" t="s">
        <v>568</v>
      </c>
    </row>
    <row r="15" spans="1:17" ht="99.75">
      <c r="A15" s="45" t="s">
        <v>318</v>
      </c>
      <c r="B15" s="46" t="s">
        <v>324</v>
      </c>
      <c r="C15" s="46" t="s">
        <v>325</v>
      </c>
      <c r="D15" s="47" t="s">
        <v>348</v>
      </c>
      <c r="E15" s="38" t="s">
        <v>321</v>
      </c>
      <c r="F15" s="38" t="s">
        <v>321</v>
      </c>
      <c r="G15" s="38" t="s">
        <v>487</v>
      </c>
      <c r="H15" s="44" t="s">
        <v>499</v>
      </c>
      <c r="I15" s="38" t="s">
        <v>500</v>
      </c>
      <c r="J15" s="38" t="s">
        <v>501</v>
      </c>
      <c r="K15" s="38" t="s">
        <v>90</v>
      </c>
      <c r="L15" s="38" t="s">
        <v>504</v>
      </c>
      <c r="M15" s="49" t="s">
        <v>567</v>
      </c>
      <c r="N15" s="49" t="s">
        <v>568</v>
      </c>
      <c r="Q15" t="s">
        <v>90</v>
      </c>
    </row>
    <row r="16" spans="1:17" ht="99.75">
      <c r="A16" s="45" t="s">
        <v>318</v>
      </c>
      <c r="B16" s="46" t="s">
        <v>324</v>
      </c>
      <c r="C16" s="46" t="s">
        <v>326</v>
      </c>
      <c r="D16" s="47" t="s">
        <v>348</v>
      </c>
      <c r="E16" s="38" t="s">
        <v>321</v>
      </c>
      <c r="F16" s="38" t="s">
        <v>321</v>
      </c>
      <c r="G16" s="38" t="s">
        <v>487</v>
      </c>
      <c r="H16" s="44" t="s">
        <v>499</v>
      </c>
      <c r="I16" s="38" t="s">
        <v>500</v>
      </c>
      <c r="J16" s="38" t="s">
        <v>501</v>
      </c>
      <c r="K16" s="38" t="s">
        <v>90</v>
      </c>
      <c r="L16" s="38" t="s">
        <v>504</v>
      </c>
      <c r="M16" s="49" t="s">
        <v>567</v>
      </c>
      <c r="N16" s="49" t="s">
        <v>568</v>
      </c>
    </row>
    <row r="17" spans="1:17" ht="99.75">
      <c r="A17" s="45" t="s">
        <v>318</v>
      </c>
      <c r="B17" s="46" t="s">
        <v>327</v>
      </c>
      <c r="C17" s="46" t="s">
        <v>328</v>
      </c>
      <c r="D17" s="47" t="s">
        <v>349</v>
      </c>
      <c r="E17" s="38" t="s">
        <v>321</v>
      </c>
      <c r="F17" s="38" t="s">
        <v>321</v>
      </c>
      <c r="G17" s="38" t="s">
        <v>487</v>
      </c>
      <c r="H17" s="44" t="s">
        <v>499</v>
      </c>
      <c r="I17" s="38" t="s">
        <v>500</v>
      </c>
      <c r="J17" s="38" t="s">
        <v>501</v>
      </c>
      <c r="K17" s="38" t="s">
        <v>90</v>
      </c>
      <c r="L17" s="38" t="s">
        <v>502</v>
      </c>
      <c r="M17" s="49" t="s">
        <v>567</v>
      </c>
      <c r="N17" s="49" t="s">
        <v>568</v>
      </c>
    </row>
    <row r="18" spans="1:17" ht="99.75">
      <c r="A18" s="45" t="s">
        <v>318</v>
      </c>
      <c r="B18" s="46" t="s">
        <v>327</v>
      </c>
      <c r="C18" s="46" t="s">
        <v>329</v>
      </c>
      <c r="D18" s="47" t="s">
        <v>350</v>
      </c>
      <c r="E18" s="38" t="s">
        <v>321</v>
      </c>
      <c r="F18" s="38" t="s">
        <v>321</v>
      </c>
      <c r="G18" s="38" t="s">
        <v>487</v>
      </c>
      <c r="H18" s="44" t="s">
        <v>499</v>
      </c>
      <c r="I18" s="38" t="s">
        <v>500</v>
      </c>
      <c r="J18" s="38" t="s">
        <v>501</v>
      </c>
      <c r="K18" s="38" t="s">
        <v>90</v>
      </c>
      <c r="L18" s="38" t="s">
        <v>502</v>
      </c>
      <c r="M18" s="49" t="s">
        <v>567</v>
      </c>
      <c r="N18" s="49" t="s">
        <v>568</v>
      </c>
    </row>
    <row r="19" spans="1:17" ht="99.75">
      <c r="A19" s="45" t="s">
        <v>318</v>
      </c>
      <c r="B19" s="46" t="s">
        <v>330</v>
      </c>
      <c r="C19" s="46" t="s">
        <v>331</v>
      </c>
      <c r="D19" s="47" t="s">
        <v>349</v>
      </c>
      <c r="E19" s="38" t="s">
        <v>321</v>
      </c>
      <c r="F19" s="38" t="s">
        <v>321</v>
      </c>
      <c r="G19" s="38" t="s">
        <v>487</v>
      </c>
      <c r="H19" s="44" t="s">
        <v>499</v>
      </c>
      <c r="I19" s="38" t="s">
        <v>500</v>
      </c>
      <c r="J19" s="38" t="s">
        <v>501</v>
      </c>
      <c r="K19" s="38" t="s">
        <v>90</v>
      </c>
      <c r="L19" s="38" t="s">
        <v>504</v>
      </c>
      <c r="M19" s="49" t="s">
        <v>567</v>
      </c>
      <c r="N19" s="49" t="s">
        <v>568</v>
      </c>
    </row>
    <row r="20" spans="1:17" ht="99.75">
      <c r="A20" s="45" t="s">
        <v>318</v>
      </c>
      <c r="B20" s="46" t="s">
        <v>330</v>
      </c>
      <c r="C20" s="46" t="s">
        <v>332</v>
      </c>
      <c r="D20" s="47" t="s">
        <v>352</v>
      </c>
      <c r="E20" s="38" t="s">
        <v>321</v>
      </c>
      <c r="F20" s="38" t="s">
        <v>321</v>
      </c>
      <c r="G20" s="38" t="s">
        <v>487</v>
      </c>
      <c r="H20" s="44" t="s">
        <v>499</v>
      </c>
      <c r="I20" s="38" t="s">
        <v>500</v>
      </c>
      <c r="J20" s="38" t="s">
        <v>501</v>
      </c>
      <c r="K20" s="38" t="s">
        <v>90</v>
      </c>
      <c r="L20" s="38" t="s">
        <v>507</v>
      </c>
      <c r="M20" s="49" t="s">
        <v>567</v>
      </c>
      <c r="N20" s="49" t="s">
        <v>568</v>
      </c>
    </row>
    <row r="21" spans="1:17" ht="99.75">
      <c r="A21" s="45" t="s">
        <v>318</v>
      </c>
      <c r="B21" s="46" t="s">
        <v>330</v>
      </c>
      <c r="C21" s="46" t="s">
        <v>333</v>
      </c>
      <c r="D21" s="47" t="s">
        <v>352</v>
      </c>
      <c r="E21" s="38" t="s">
        <v>321</v>
      </c>
      <c r="F21" s="38" t="s">
        <v>321</v>
      </c>
      <c r="G21" s="38" t="s">
        <v>487</v>
      </c>
      <c r="H21" s="44" t="s">
        <v>499</v>
      </c>
      <c r="I21" s="38" t="s">
        <v>500</v>
      </c>
      <c r="J21" s="38" t="s">
        <v>501</v>
      </c>
      <c r="K21" s="38" t="s">
        <v>90</v>
      </c>
      <c r="L21" s="38" t="s">
        <v>506</v>
      </c>
      <c r="M21" s="49" t="s">
        <v>567</v>
      </c>
      <c r="N21" s="49" t="s">
        <v>568</v>
      </c>
    </row>
    <row r="22" spans="1:17" ht="99.75">
      <c r="A22" s="45" t="s">
        <v>318</v>
      </c>
      <c r="B22" s="46" t="s">
        <v>330</v>
      </c>
      <c r="C22" s="46" t="s">
        <v>334</v>
      </c>
      <c r="D22" s="47" t="s">
        <v>353</v>
      </c>
      <c r="E22" s="38" t="s">
        <v>321</v>
      </c>
      <c r="F22" s="38" t="s">
        <v>321</v>
      </c>
      <c r="G22" s="38" t="s">
        <v>487</v>
      </c>
      <c r="H22" s="44" t="s">
        <v>499</v>
      </c>
      <c r="I22" s="38" t="s">
        <v>500</v>
      </c>
      <c r="J22" s="38" t="s">
        <v>501</v>
      </c>
      <c r="K22" s="38" t="s">
        <v>90</v>
      </c>
      <c r="L22" s="38" t="s">
        <v>502</v>
      </c>
      <c r="M22" s="49" t="s">
        <v>567</v>
      </c>
      <c r="N22" s="49" t="s">
        <v>568</v>
      </c>
    </row>
    <row r="23" spans="1:17" ht="99.75">
      <c r="A23" s="45" t="s">
        <v>318</v>
      </c>
      <c r="B23" s="46" t="s">
        <v>330</v>
      </c>
      <c r="C23" s="46" t="s">
        <v>335</v>
      </c>
      <c r="D23" s="47" t="s">
        <v>355</v>
      </c>
      <c r="E23" s="38" t="s">
        <v>321</v>
      </c>
      <c r="F23" s="38" t="s">
        <v>321</v>
      </c>
      <c r="G23" s="38" t="s">
        <v>487</v>
      </c>
      <c r="H23" s="44" t="s">
        <v>499</v>
      </c>
      <c r="I23" s="38" t="s">
        <v>500</v>
      </c>
      <c r="J23" s="38" t="s">
        <v>501</v>
      </c>
      <c r="K23" s="38" t="s">
        <v>90</v>
      </c>
      <c r="L23" s="38" t="s">
        <v>503</v>
      </c>
      <c r="M23" s="49" t="s">
        <v>567</v>
      </c>
      <c r="N23" s="49" t="s">
        <v>568</v>
      </c>
    </row>
    <row r="24" spans="1:17" ht="99.75">
      <c r="A24" s="45" t="s">
        <v>318</v>
      </c>
      <c r="B24" s="46" t="s">
        <v>330</v>
      </c>
      <c r="C24" s="46" t="s">
        <v>336</v>
      </c>
      <c r="D24" s="47" t="s">
        <v>355</v>
      </c>
      <c r="E24" s="38" t="s">
        <v>321</v>
      </c>
      <c r="F24" s="38" t="s">
        <v>321</v>
      </c>
      <c r="G24" s="38" t="s">
        <v>487</v>
      </c>
      <c r="H24" s="44" t="s">
        <v>499</v>
      </c>
      <c r="I24" s="38" t="s">
        <v>500</v>
      </c>
      <c r="J24" s="38" t="s">
        <v>501</v>
      </c>
      <c r="K24" s="38" t="s">
        <v>90</v>
      </c>
      <c r="L24" s="38" t="s">
        <v>503</v>
      </c>
      <c r="M24" s="49" t="s">
        <v>567</v>
      </c>
      <c r="N24" s="49" t="s">
        <v>568</v>
      </c>
    </row>
    <row r="25" spans="1:17" ht="99.75">
      <c r="A25" s="45" t="s">
        <v>318</v>
      </c>
      <c r="B25" s="46" t="s">
        <v>330</v>
      </c>
      <c r="C25" s="46" t="s">
        <v>337</v>
      </c>
      <c r="D25" s="47" t="s">
        <v>354</v>
      </c>
      <c r="E25" s="38" t="s">
        <v>321</v>
      </c>
      <c r="F25" s="38" t="s">
        <v>321</v>
      </c>
      <c r="G25" s="38" t="s">
        <v>487</v>
      </c>
      <c r="H25" s="44" t="s">
        <v>499</v>
      </c>
      <c r="I25" s="38" t="s">
        <v>500</v>
      </c>
      <c r="J25" s="38" t="s">
        <v>501</v>
      </c>
      <c r="K25" s="38" t="s">
        <v>90</v>
      </c>
      <c r="L25" s="38" t="s">
        <v>503</v>
      </c>
      <c r="M25" s="49" t="s">
        <v>567</v>
      </c>
      <c r="N25" s="49" t="s">
        <v>568</v>
      </c>
    </row>
    <row r="26" spans="1:17" ht="99.75">
      <c r="A26" s="45" t="s">
        <v>318</v>
      </c>
      <c r="B26" s="46" t="s">
        <v>338</v>
      </c>
      <c r="C26" s="46" t="s">
        <v>339</v>
      </c>
      <c r="D26" s="47" t="s">
        <v>358</v>
      </c>
      <c r="E26" s="38" t="s">
        <v>321</v>
      </c>
      <c r="F26" s="38" t="s">
        <v>321</v>
      </c>
      <c r="G26" s="38" t="s">
        <v>487</v>
      </c>
      <c r="H26" s="44" t="s">
        <v>499</v>
      </c>
      <c r="I26" s="38" t="s">
        <v>500</v>
      </c>
      <c r="J26" s="38" t="s">
        <v>501</v>
      </c>
      <c r="K26" s="38" t="s">
        <v>90</v>
      </c>
      <c r="L26" s="38" t="s">
        <v>502</v>
      </c>
      <c r="M26" s="49" t="s">
        <v>567</v>
      </c>
      <c r="N26" s="49" t="s">
        <v>568</v>
      </c>
    </row>
    <row r="27" spans="1:17" ht="99.75">
      <c r="A27" s="45" t="s">
        <v>318</v>
      </c>
      <c r="B27" s="46" t="s">
        <v>340</v>
      </c>
      <c r="C27" s="46" t="s">
        <v>341</v>
      </c>
      <c r="D27" s="47" t="s">
        <v>355</v>
      </c>
      <c r="E27" s="38" t="s">
        <v>321</v>
      </c>
      <c r="F27" s="38" t="s">
        <v>321</v>
      </c>
      <c r="G27" s="38" t="s">
        <v>487</v>
      </c>
      <c r="H27" s="44" t="s">
        <v>499</v>
      </c>
      <c r="I27" s="38" t="s">
        <v>500</v>
      </c>
      <c r="J27" s="38" t="s">
        <v>501</v>
      </c>
      <c r="K27" s="38" t="s">
        <v>90</v>
      </c>
      <c r="L27" s="38" t="s">
        <v>503</v>
      </c>
      <c r="M27" s="49" t="s">
        <v>567</v>
      </c>
      <c r="N27" s="49" t="s">
        <v>568</v>
      </c>
    </row>
    <row r="28" spans="1:17" ht="99.75">
      <c r="A28" s="45" t="s">
        <v>318</v>
      </c>
      <c r="B28" s="46" t="s">
        <v>340</v>
      </c>
      <c r="C28" s="46" t="s">
        <v>342</v>
      </c>
      <c r="D28" s="47" t="s">
        <v>356</v>
      </c>
      <c r="E28" s="38" t="s">
        <v>321</v>
      </c>
      <c r="F28" s="38" t="s">
        <v>321</v>
      </c>
      <c r="G28" s="38" t="s">
        <v>487</v>
      </c>
      <c r="H28" s="44" t="s">
        <v>499</v>
      </c>
      <c r="I28" s="38" t="s">
        <v>500</v>
      </c>
      <c r="J28" s="38" t="s">
        <v>501</v>
      </c>
      <c r="K28" s="38" t="s">
        <v>90</v>
      </c>
      <c r="L28" s="38" t="s">
        <v>505</v>
      </c>
      <c r="M28" s="49" t="s">
        <v>567</v>
      </c>
      <c r="N28" s="49" t="s">
        <v>568</v>
      </c>
    </row>
    <row r="29" spans="1:17" ht="99.75">
      <c r="A29" s="45" t="s">
        <v>318</v>
      </c>
      <c r="B29" s="46" t="s">
        <v>343</v>
      </c>
      <c r="C29" s="46" t="s">
        <v>344</v>
      </c>
      <c r="D29" s="47" t="s">
        <v>349</v>
      </c>
      <c r="E29" s="38" t="s">
        <v>321</v>
      </c>
      <c r="F29" s="38" t="s">
        <v>321</v>
      </c>
      <c r="G29" s="38" t="s">
        <v>487</v>
      </c>
      <c r="H29" s="44" t="s">
        <v>499</v>
      </c>
      <c r="I29" s="38" t="s">
        <v>500</v>
      </c>
      <c r="J29" s="38" t="s">
        <v>501</v>
      </c>
      <c r="K29" s="38" t="s">
        <v>90</v>
      </c>
      <c r="L29" s="38" t="s">
        <v>504</v>
      </c>
      <c r="M29" s="49" t="s">
        <v>567</v>
      </c>
      <c r="N29" s="49" t="s">
        <v>568</v>
      </c>
    </row>
    <row r="30" spans="1:17" ht="99.75">
      <c r="A30" s="45" t="s">
        <v>318</v>
      </c>
      <c r="B30" s="46" t="s">
        <v>345</v>
      </c>
      <c r="C30" s="46" t="s">
        <v>346</v>
      </c>
      <c r="D30" s="47" t="s">
        <v>357</v>
      </c>
      <c r="E30" s="38" t="s">
        <v>321</v>
      </c>
      <c r="F30" s="38" t="s">
        <v>321</v>
      </c>
      <c r="G30" s="38" t="s">
        <v>487</v>
      </c>
      <c r="H30" s="44" t="s">
        <v>499</v>
      </c>
      <c r="I30" s="38" t="s">
        <v>500</v>
      </c>
      <c r="J30" s="38" t="s">
        <v>501</v>
      </c>
      <c r="K30" s="38" t="s">
        <v>90</v>
      </c>
      <c r="L30" s="38" t="s">
        <v>503</v>
      </c>
      <c r="M30" s="49" t="s">
        <v>567</v>
      </c>
      <c r="N30" s="49" t="s">
        <v>568</v>
      </c>
    </row>
    <row r="31" spans="1:17" ht="99.75">
      <c r="A31" s="45" t="s">
        <v>314</v>
      </c>
      <c r="B31" s="46" t="s">
        <v>330</v>
      </c>
      <c r="C31" s="46" t="s">
        <v>339</v>
      </c>
      <c r="D31" s="47" t="s">
        <v>351</v>
      </c>
      <c r="E31" s="38" t="s">
        <v>321</v>
      </c>
      <c r="F31" s="38" t="s">
        <v>321</v>
      </c>
      <c r="G31" s="38" t="s">
        <v>487</v>
      </c>
      <c r="H31" s="44" t="s">
        <v>499</v>
      </c>
      <c r="I31" s="38" t="s">
        <v>500</v>
      </c>
      <c r="J31" s="38" t="s">
        <v>501</v>
      </c>
      <c r="K31" s="38" t="s">
        <v>90</v>
      </c>
      <c r="L31" s="38" t="s">
        <v>502</v>
      </c>
      <c r="M31" s="49" t="s">
        <v>567</v>
      </c>
      <c r="N31" s="49" t="s">
        <v>568</v>
      </c>
      <c r="Q31" t="s">
        <v>91</v>
      </c>
    </row>
    <row r="32" spans="1:17" ht="99.75">
      <c r="A32" s="45" t="s">
        <v>314</v>
      </c>
      <c r="B32" s="46" t="s">
        <v>323</v>
      </c>
      <c r="C32" s="46" t="s">
        <v>347</v>
      </c>
      <c r="D32" s="47" t="s">
        <v>351</v>
      </c>
      <c r="E32" s="38" t="s">
        <v>321</v>
      </c>
      <c r="F32" s="38" t="s">
        <v>321</v>
      </c>
      <c r="G32" s="38" t="s">
        <v>487</v>
      </c>
      <c r="H32" s="44" t="s">
        <v>499</v>
      </c>
      <c r="I32" s="38" t="s">
        <v>500</v>
      </c>
      <c r="J32" s="38" t="s">
        <v>501</v>
      </c>
      <c r="K32" s="38" t="s">
        <v>90</v>
      </c>
      <c r="L32" s="38" t="s">
        <v>502</v>
      </c>
      <c r="M32" s="49" t="s">
        <v>567</v>
      </c>
      <c r="N32" s="49" t="s">
        <v>568</v>
      </c>
    </row>
    <row r="33" spans="1:14" ht="99.75">
      <c r="A33" s="45" t="s">
        <v>313</v>
      </c>
      <c r="B33" s="46" t="s">
        <v>330</v>
      </c>
      <c r="C33" s="46"/>
      <c r="D33" s="47" t="s">
        <v>351</v>
      </c>
      <c r="E33" s="38" t="s">
        <v>321</v>
      </c>
      <c r="F33" s="38" t="s">
        <v>321</v>
      </c>
      <c r="G33" s="38" t="s">
        <v>487</v>
      </c>
      <c r="H33" s="44" t="s">
        <v>499</v>
      </c>
      <c r="I33" s="38" t="s">
        <v>500</v>
      </c>
      <c r="J33" s="38" t="s">
        <v>501</v>
      </c>
      <c r="K33" s="38" t="s">
        <v>90</v>
      </c>
      <c r="L33" s="38" t="s">
        <v>502</v>
      </c>
      <c r="M33" s="49" t="s">
        <v>567</v>
      </c>
      <c r="N33" s="49" t="s">
        <v>568</v>
      </c>
    </row>
    <row r="34" spans="1:14" ht="99.75">
      <c r="A34" s="45" t="s">
        <v>313</v>
      </c>
      <c r="B34" s="46" t="s">
        <v>323</v>
      </c>
      <c r="C34" s="46" t="s">
        <v>347</v>
      </c>
      <c r="D34" s="47" t="s">
        <v>351</v>
      </c>
      <c r="E34" s="38" t="s">
        <v>321</v>
      </c>
      <c r="F34" s="38" t="s">
        <v>321</v>
      </c>
      <c r="G34" s="38" t="s">
        <v>487</v>
      </c>
      <c r="H34" s="44" t="s">
        <v>499</v>
      </c>
      <c r="I34" s="38" t="s">
        <v>500</v>
      </c>
      <c r="J34" s="38" t="s">
        <v>501</v>
      </c>
      <c r="K34" s="38" t="s">
        <v>90</v>
      </c>
      <c r="L34" s="38" t="s">
        <v>502</v>
      </c>
      <c r="M34" s="49" t="s">
        <v>567</v>
      </c>
      <c r="N34" s="49" t="s">
        <v>568</v>
      </c>
    </row>
    <row r="35" spans="1:14" ht="99.75">
      <c r="A35" s="45" t="s">
        <v>312</v>
      </c>
      <c r="B35" s="46" t="s">
        <v>330</v>
      </c>
      <c r="C35" s="46"/>
      <c r="D35" s="47" t="s">
        <v>351</v>
      </c>
      <c r="E35" s="38" t="s">
        <v>321</v>
      </c>
      <c r="F35" s="38" t="s">
        <v>321</v>
      </c>
      <c r="G35" s="38" t="s">
        <v>487</v>
      </c>
      <c r="H35" s="44" t="s">
        <v>499</v>
      </c>
      <c r="I35" s="38" t="s">
        <v>500</v>
      </c>
      <c r="J35" s="38" t="s">
        <v>501</v>
      </c>
      <c r="K35" s="38" t="s">
        <v>90</v>
      </c>
      <c r="L35" s="38" t="s">
        <v>502</v>
      </c>
      <c r="M35" s="49" t="s">
        <v>567</v>
      </c>
      <c r="N35" s="49" t="s">
        <v>568</v>
      </c>
    </row>
    <row r="36" spans="1:14" ht="99.75">
      <c r="A36" s="45" t="s">
        <v>312</v>
      </c>
      <c r="B36" s="46" t="s">
        <v>323</v>
      </c>
      <c r="C36" s="46" t="s">
        <v>347</v>
      </c>
      <c r="D36" s="47" t="s">
        <v>351</v>
      </c>
      <c r="E36" s="38" t="s">
        <v>321</v>
      </c>
      <c r="F36" s="38" t="s">
        <v>321</v>
      </c>
      <c r="G36" s="38" t="s">
        <v>487</v>
      </c>
      <c r="H36" s="44" t="s">
        <v>499</v>
      </c>
      <c r="I36" s="38" t="s">
        <v>500</v>
      </c>
      <c r="J36" s="38" t="s">
        <v>501</v>
      </c>
      <c r="K36" s="38" t="s">
        <v>90</v>
      </c>
      <c r="L36" s="38" t="s">
        <v>502</v>
      </c>
      <c r="M36" s="49" t="s">
        <v>567</v>
      </c>
      <c r="N36" s="49" t="s">
        <v>568</v>
      </c>
    </row>
    <row r="37" spans="1:14" ht="99.75">
      <c r="A37" s="44" t="s">
        <v>315</v>
      </c>
      <c r="B37" s="46" t="s">
        <v>330</v>
      </c>
      <c r="C37" s="46"/>
      <c r="D37" s="47" t="s">
        <v>351</v>
      </c>
      <c r="E37" s="38" t="s">
        <v>321</v>
      </c>
      <c r="F37" s="38" t="s">
        <v>321</v>
      </c>
      <c r="G37" s="38" t="s">
        <v>487</v>
      </c>
      <c r="H37" s="44" t="s">
        <v>499</v>
      </c>
      <c r="I37" s="38" t="s">
        <v>500</v>
      </c>
      <c r="J37" s="38" t="s">
        <v>501</v>
      </c>
      <c r="K37" s="38" t="s">
        <v>90</v>
      </c>
      <c r="L37" s="38" t="s">
        <v>502</v>
      </c>
      <c r="M37" s="49" t="s">
        <v>567</v>
      </c>
      <c r="N37" s="49" t="s">
        <v>568</v>
      </c>
    </row>
    <row r="38" spans="1:14" ht="99.75">
      <c r="A38" s="44" t="s">
        <v>315</v>
      </c>
      <c r="B38" s="46" t="s">
        <v>323</v>
      </c>
      <c r="C38" s="46" t="s">
        <v>347</v>
      </c>
      <c r="D38" s="47" t="s">
        <v>351</v>
      </c>
      <c r="E38" s="38" t="s">
        <v>321</v>
      </c>
      <c r="F38" s="38" t="s">
        <v>321</v>
      </c>
      <c r="G38" s="38" t="s">
        <v>487</v>
      </c>
      <c r="H38" s="44" t="s">
        <v>499</v>
      </c>
      <c r="I38" s="38" t="s">
        <v>500</v>
      </c>
      <c r="J38" s="38" t="s">
        <v>501</v>
      </c>
      <c r="K38" s="38" t="s">
        <v>90</v>
      </c>
      <c r="L38" s="38" t="s">
        <v>502</v>
      </c>
      <c r="M38" s="49" t="s">
        <v>567</v>
      </c>
      <c r="N38" s="49" t="s">
        <v>568</v>
      </c>
    </row>
    <row r="39" spans="1:14" ht="99.75">
      <c r="A39" s="44" t="s">
        <v>316</v>
      </c>
      <c r="B39" s="46" t="s">
        <v>330</v>
      </c>
      <c r="C39" s="46"/>
      <c r="D39" s="47" t="s">
        <v>351</v>
      </c>
      <c r="E39" s="38" t="s">
        <v>321</v>
      </c>
      <c r="F39" s="38" t="s">
        <v>321</v>
      </c>
      <c r="G39" s="38" t="s">
        <v>487</v>
      </c>
      <c r="H39" s="44" t="s">
        <v>499</v>
      </c>
      <c r="I39" s="38" t="s">
        <v>500</v>
      </c>
      <c r="J39" s="38" t="s">
        <v>501</v>
      </c>
      <c r="K39" s="38" t="s">
        <v>90</v>
      </c>
      <c r="L39" s="38" t="s">
        <v>502</v>
      </c>
      <c r="M39" s="49" t="s">
        <v>567</v>
      </c>
      <c r="N39" s="49" t="s">
        <v>568</v>
      </c>
    </row>
    <row r="40" spans="1:14" ht="99.75">
      <c r="A40" s="44" t="s">
        <v>316</v>
      </c>
      <c r="B40" s="46" t="s">
        <v>323</v>
      </c>
      <c r="C40" s="46" t="s">
        <v>347</v>
      </c>
      <c r="D40" s="47" t="s">
        <v>351</v>
      </c>
      <c r="E40" s="38" t="s">
        <v>321</v>
      </c>
      <c r="F40" s="38" t="s">
        <v>321</v>
      </c>
      <c r="G40" s="38" t="s">
        <v>487</v>
      </c>
      <c r="H40" s="44" t="s">
        <v>499</v>
      </c>
      <c r="I40" s="38" t="s">
        <v>500</v>
      </c>
      <c r="J40" s="38" t="s">
        <v>501</v>
      </c>
      <c r="K40" s="38" t="s">
        <v>90</v>
      </c>
      <c r="L40" s="38" t="s">
        <v>502</v>
      </c>
      <c r="M40" s="49" t="s">
        <v>567</v>
      </c>
      <c r="N40" s="49" t="s">
        <v>568</v>
      </c>
    </row>
    <row r="41" spans="1:14" ht="15" customHeight="1">
      <c r="A41" s="43"/>
      <c r="C41" s="39"/>
      <c r="D41" s="41"/>
    </row>
    <row r="42" spans="1:14" ht="15" customHeight="1">
      <c r="A42" s="43"/>
      <c r="C42" s="39"/>
      <c r="D42" s="41"/>
    </row>
    <row r="43" spans="1:14" ht="15" customHeight="1">
      <c r="C43" s="39"/>
      <c r="D43" s="41"/>
    </row>
    <row r="44" spans="1:14" ht="15" customHeight="1">
      <c r="C44" s="39"/>
      <c r="D44" s="41"/>
    </row>
    <row r="45" spans="1:14" ht="15" customHeight="1">
      <c r="C45" s="39"/>
      <c r="D45" s="41"/>
    </row>
    <row r="46" spans="1:14" ht="18.75">
      <c r="C46" s="39"/>
    </row>
    <row r="47" spans="1:14" ht="15" customHeight="1">
      <c r="C47" s="39"/>
      <c r="D47" s="40"/>
    </row>
    <row r="48" spans="1:14" ht="15" customHeight="1">
      <c r="C48" s="39"/>
      <c r="D48" s="40"/>
    </row>
  </sheetData>
  <autoFilter ref="A8:Q40"/>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135">
      <formula1>$Q$11:$Q$31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90"/>
  <sheetViews>
    <sheetView showGridLines="0" tabSelected="1" topLeftCell="A8" zoomScale="85" zoomScaleNormal="85" workbookViewId="0">
      <pane ySplit="1" topLeftCell="A85" activePane="bottomLeft" state="frozen"/>
      <selection activeCell="A8" sqref="A8"/>
      <selection pane="bottomLeft" activeCell="BA89" sqref="BA89"/>
    </sheetView>
  </sheetViews>
  <sheetFormatPr baseColWidth="10" defaultRowHeight="18"/>
  <cols>
    <col min="1" max="1" width="35.5" bestFit="1" customWidth="1"/>
    <col min="2" max="2" width="46.125" customWidth="1"/>
    <col min="3" max="3" width="18.875" style="89" bestFit="1" customWidth="1"/>
    <col min="4" max="4" width="35.125" bestFit="1" customWidth="1"/>
    <col min="5" max="5" width="41" style="54" bestFit="1" customWidth="1"/>
    <col min="6" max="6" width="34.375" style="25" customWidth="1"/>
    <col min="7" max="7" width="73.5" style="55" customWidth="1"/>
    <col min="8" max="8" width="55.875" customWidth="1"/>
    <col min="9" max="9" width="34.5" customWidth="1"/>
    <col min="10" max="10" width="22.25" style="6" customWidth="1"/>
    <col min="11" max="11" width="49" customWidth="1"/>
    <col min="12" max="12" width="21.625" customWidth="1"/>
    <col min="13" max="13" width="41.125" style="113" customWidth="1"/>
    <col min="14" max="20" width="28.5" style="53" customWidth="1"/>
    <col min="21" max="21" width="22.375" style="53" customWidth="1"/>
    <col min="22" max="22" width="25.75" customWidth="1"/>
    <col min="23" max="23" width="29.125" customWidth="1"/>
    <col min="24" max="24" width="26.75" style="53" customWidth="1"/>
    <col min="25" max="25" width="29.25" style="6" customWidth="1"/>
    <col min="26" max="26" width="43.25" customWidth="1"/>
    <col min="27" max="27" width="59.5" style="53" customWidth="1"/>
    <col min="28" max="28" width="60.875" customWidth="1"/>
    <col min="29" max="29" width="26" style="85" customWidth="1"/>
    <col min="30" max="30" width="33.5" customWidth="1"/>
    <col min="31" max="31" width="28.5" style="53" customWidth="1"/>
    <col min="32" max="32" width="26.625" customWidth="1"/>
    <col min="33" max="33" width="35.5" style="86" customWidth="1"/>
    <col min="34" max="34" width="17.375" style="86" customWidth="1"/>
    <col min="35" max="35" width="46.5" style="86" customWidth="1"/>
    <col min="36" max="39" width="35.375" customWidth="1"/>
    <col min="40" max="40" width="31.5" customWidth="1"/>
    <col min="41" max="41" width="29.125" style="85" customWidth="1"/>
    <col min="42" max="42" width="35.375" style="85" customWidth="1"/>
    <col min="43" max="43" width="29.125" style="85" customWidth="1"/>
    <col min="44" max="44" width="34.5" style="85" customWidth="1"/>
    <col min="45" max="45" width="29.125" style="85" customWidth="1"/>
    <col min="46" max="46" width="39" customWidth="1"/>
    <col min="47" max="47" width="31.625" customWidth="1"/>
    <col min="48" max="48" width="35.625" customWidth="1"/>
    <col min="49" max="49" width="23.125" customWidth="1"/>
    <col min="50" max="50" width="37.625" customWidth="1"/>
    <col min="51" max="51" width="44" customWidth="1"/>
    <col min="52" max="52" width="48.625" customWidth="1"/>
    <col min="53" max="53" width="44.25" customWidth="1"/>
    <col min="54" max="54" width="38.125" customWidth="1"/>
    <col min="55" max="55" width="44.625" customWidth="1"/>
    <col min="56" max="56" width="35.125" customWidth="1"/>
    <col min="57" max="57" width="31.75" customWidth="1"/>
    <col min="58" max="58" width="31" customWidth="1"/>
  </cols>
  <sheetData>
    <row r="1" spans="1:58" s="1" customFormat="1">
      <c r="A1" s="491" t="s">
        <v>0</v>
      </c>
      <c r="B1" s="492"/>
      <c r="C1" s="352" t="s">
        <v>1</v>
      </c>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486"/>
      <c r="AH1" s="486"/>
      <c r="AI1" s="486"/>
      <c r="AJ1" s="515"/>
      <c r="AK1" s="515"/>
      <c r="AL1" s="515"/>
      <c r="AM1" s="515"/>
      <c r="AN1" s="515"/>
      <c r="AO1" s="516"/>
      <c r="AP1" s="238"/>
      <c r="AQ1" s="238"/>
      <c r="AR1" s="238"/>
      <c r="AS1" s="238"/>
    </row>
    <row r="2" spans="1:58" s="1" customFormat="1">
      <c r="A2" s="493"/>
      <c r="B2" s="494"/>
      <c r="C2" s="352" t="s">
        <v>2</v>
      </c>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486"/>
      <c r="AH2" s="486"/>
      <c r="AI2" s="486"/>
      <c r="AJ2" s="515"/>
      <c r="AK2" s="515"/>
      <c r="AL2" s="515"/>
      <c r="AM2" s="515"/>
      <c r="AN2" s="515"/>
      <c r="AO2" s="516"/>
      <c r="AP2" s="238"/>
      <c r="AQ2" s="238"/>
      <c r="AR2" s="238"/>
      <c r="AS2" s="238"/>
    </row>
    <row r="3" spans="1:58" s="1" customFormat="1">
      <c r="A3" s="493"/>
      <c r="B3" s="494"/>
      <c r="C3" s="352" t="s">
        <v>4</v>
      </c>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486"/>
      <c r="AH3" s="486"/>
      <c r="AI3" s="486"/>
      <c r="AJ3" s="515"/>
      <c r="AK3" s="515"/>
      <c r="AL3" s="515"/>
      <c r="AM3" s="515"/>
      <c r="AN3" s="515"/>
      <c r="AO3" s="516"/>
      <c r="AP3" s="238"/>
      <c r="AQ3" s="238"/>
      <c r="AR3" s="238"/>
      <c r="AS3" s="238"/>
    </row>
    <row r="4" spans="1:58" s="1" customFormat="1">
      <c r="A4" s="495"/>
      <c r="B4" s="496"/>
      <c r="C4" s="352" t="s">
        <v>635</v>
      </c>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486"/>
      <c r="AH4" s="486"/>
      <c r="AI4" s="486"/>
      <c r="AJ4" s="515"/>
      <c r="AK4" s="515"/>
      <c r="AL4" s="515"/>
      <c r="AM4" s="515"/>
      <c r="AN4" s="515"/>
      <c r="AO4" s="516"/>
      <c r="AP4" s="238"/>
      <c r="AQ4" s="238"/>
      <c r="AR4" s="238"/>
      <c r="AS4" s="238"/>
    </row>
    <row r="5" spans="1:58" s="1" customFormat="1" ht="26.25">
      <c r="A5" s="344" t="s">
        <v>5</v>
      </c>
      <c r="B5" s="345"/>
      <c r="C5" s="344" t="s">
        <v>636</v>
      </c>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486"/>
      <c r="AH5" s="486"/>
      <c r="AI5" s="486"/>
      <c r="AJ5" s="355"/>
      <c r="AK5" s="355"/>
      <c r="AL5" s="355"/>
      <c r="AM5" s="355"/>
      <c r="AN5" s="355"/>
      <c r="AO5" s="499"/>
      <c r="AP5" s="239"/>
      <c r="AQ5" s="239"/>
      <c r="AR5" s="239"/>
      <c r="AS5" s="239"/>
    </row>
    <row r="6" spans="1:58" ht="15">
      <c r="A6" s="487" t="s">
        <v>168</v>
      </c>
      <c r="B6" s="487"/>
      <c r="C6" s="487"/>
      <c r="D6" s="487"/>
      <c r="E6" s="487"/>
      <c r="F6" s="487"/>
      <c r="G6" s="487"/>
      <c r="H6" s="487"/>
      <c r="I6" s="487"/>
      <c r="J6" s="487"/>
      <c r="K6" s="487"/>
      <c r="L6" s="487"/>
      <c r="M6" s="487"/>
      <c r="N6" s="487"/>
      <c r="O6" s="487"/>
      <c r="P6" s="487"/>
      <c r="Q6" s="487"/>
      <c r="R6" s="487"/>
      <c r="S6" s="487"/>
      <c r="T6" s="487"/>
      <c r="U6" s="487"/>
      <c r="V6" s="487"/>
      <c r="W6" s="487"/>
      <c r="X6" s="487"/>
      <c r="Y6" s="487"/>
      <c r="Z6" s="488"/>
      <c r="AA6" s="497" t="s">
        <v>93</v>
      </c>
      <c r="AB6" s="340"/>
      <c r="AC6" s="340"/>
      <c r="AD6" s="340"/>
      <c r="AE6" s="340"/>
      <c r="AF6" s="341"/>
      <c r="AG6" s="500" t="s">
        <v>6</v>
      </c>
      <c r="AH6" s="501"/>
      <c r="AI6" s="501"/>
      <c r="AJ6" s="502"/>
      <c r="AK6" s="502"/>
      <c r="AL6" s="502"/>
      <c r="AM6" s="502"/>
      <c r="AN6" s="502"/>
      <c r="AO6" s="503"/>
      <c r="AP6" s="240"/>
      <c r="AQ6" s="240"/>
      <c r="AR6" s="240"/>
      <c r="AS6" s="240"/>
    </row>
    <row r="7" spans="1:58" ht="15.75" thickBot="1">
      <c r="A7" s="489"/>
      <c r="B7" s="489"/>
      <c r="C7" s="489"/>
      <c r="D7" s="489"/>
      <c r="E7" s="489"/>
      <c r="F7" s="489"/>
      <c r="G7" s="489"/>
      <c r="H7" s="489"/>
      <c r="I7" s="489"/>
      <c r="J7" s="489"/>
      <c r="K7" s="489"/>
      <c r="L7" s="489"/>
      <c r="M7" s="489"/>
      <c r="N7" s="489"/>
      <c r="O7" s="489"/>
      <c r="P7" s="489"/>
      <c r="Q7" s="489"/>
      <c r="R7" s="489"/>
      <c r="S7" s="489"/>
      <c r="T7" s="489"/>
      <c r="U7" s="489"/>
      <c r="V7" s="489"/>
      <c r="W7" s="489"/>
      <c r="X7" s="489"/>
      <c r="Y7" s="489"/>
      <c r="Z7" s="490"/>
      <c r="AA7" s="498"/>
      <c r="AB7" s="342"/>
      <c r="AC7" s="342"/>
      <c r="AD7" s="342"/>
      <c r="AE7" s="342"/>
      <c r="AF7" s="343"/>
      <c r="AG7" s="504"/>
      <c r="AH7" s="505"/>
      <c r="AI7" s="505"/>
      <c r="AJ7" s="506"/>
      <c r="AK7" s="506"/>
      <c r="AL7" s="506"/>
      <c r="AM7" s="506"/>
      <c r="AN7" s="506"/>
      <c r="AO7" s="507"/>
      <c r="AP7" s="240"/>
      <c r="AQ7" s="240"/>
      <c r="AR7" s="240"/>
      <c r="AS7" s="240"/>
    </row>
    <row r="8" spans="1:58" s="25" customFormat="1" ht="45.75" thickBot="1">
      <c r="A8" s="232" t="s">
        <v>98</v>
      </c>
      <c r="B8" s="232" t="s">
        <v>7</v>
      </c>
      <c r="C8" s="232" t="s">
        <v>190</v>
      </c>
      <c r="D8" s="233" t="s">
        <v>149</v>
      </c>
      <c r="E8" s="233" t="s">
        <v>10</v>
      </c>
      <c r="F8" s="232" t="s">
        <v>11</v>
      </c>
      <c r="G8" s="233" t="s">
        <v>147</v>
      </c>
      <c r="H8" s="233" t="s">
        <v>194</v>
      </c>
      <c r="I8" s="233" t="s">
        <v>148</v>
      </c>
      <c r="J8" s="233" t="s">
        <v>199</v>
      </c>
      <c r="K8" s="234" t="s">
        <v>188</v>
      </c>
      <c r="L8" s="234" t="s">
        <v>209</v>
      </c>
      <c r="M8" s="170" t="s">
        <v>12</v>
      </c>
      <c r="N8" s="19" t="s">
        <v>192</v>
      </c>
      <c r="O8" s="235" t="s">
        <v>697</v>
      </c>
      <c r="P8" s="235" t="s">
        <v>698</v>
      </c>
      <c r="Q8" s="235" t="s">
        <v>699</v>
      </c>
      <c r="R8" s="235" t="s">
        <v>700</v>
      </c>
      <c r="S8" s="235" t="s">
        <v>701</v>
      </c>
      <c r="T8" s="236" t="s">
        <v>652</v>
      </c>
      <c r="U8" s="234" t="s">
        <v>150</v>
      </c>
      <c r="V8" s="234" t="s">
        <v>151</v>
      </c>
      <c r="W8" s="232" t="s">
        <v>16</v>
      </c>
      <c r="X8" s="19" t="s">
        <v>17</v>
      </c>
      <c r="Y8" s="232" t="s">
        <v>163</v>
      </c>
      <c r="Z8" s="232" t="s">
        <v>35</v>
      </c>
      <c r="AA8" s="232" t="s">
        <v>103</v>
      </c>
      <c r="AB8" s="232" t="s">
        <v>104</v>
      </c>
      <c r="AC8" s="233" t="s">
        <v>22</v>
      </c>
      <c r="AD8" s="233" t="s">
        <v>152</v>
      </c>
      <c r="AE8" s="237" t="s">
        <v>204</v>
      </c>
      <c r="AF8" s="233" t="s">
        <v>23</v>
      </c>
      <c r="AG8" s="233" t="s">
        <v>24</v>
      </c>
      <c r="AH8" s="233" t="s">
        <v>25</v>
      </c>
      <c r="AI8" s="232" t="s">
        <v>19</v>
      </c>
      <c r="AJ8" s="232" t="s">
        <v>702</v>
      </c>
      <c r="AK8" s="232" t="s">
        <v>703</v>
      </c>
      <c r="AL8" s="232" t="s">
        <v>704</v>
      </c>
      <c r="AM8" s="232" t="s">
        <v>705</v>
      </c>
      <c r="AN8" s="232" t="s">
        <v>18</v>
      </c>
      <c r="AO8" s="232" t="s">
        <v>20</v>
      </c>
      <c r="AP8" s="241" t="s">
        <v>706</v>
      </c>
      <c r="AQ8" s="241" t="s">
        <v>707</v>
      </c>
      <c r="AR8" s="241" t="s">
        <v>708</v>
      </c>
      <c r="AS8" s="241" t="s">
        <v>709</v>
      </c>
      <c r="AT8" s="241" t="s">
        <v>677</v>
      </c>
      <c r="AU8" s="241" t="s">
        <v>678</v>
      </c>
      <c r="AV8" s="241" t="s">
        <v>710</v>
      </c>
      <c r="AW8" s="241" t="s">
        <v>711</v>
      </c>
      <c r="AX8" s="241" t="s">
        <v>712</v>
      </c>
      <c r="AY8" s="241" t="s">
        <v>713</v>
      </c>
      <c r="AZ8" s="241" t="s">
        <v>714</v>
      </c>
      <c r="BA8" s="241" t="s">
        <v>715</v>
      </c>
      <c r="BB8" s="241" t="s">
        <v>716</v>
      </c>
      <c r="BC8" s="241" t="s">
        <v>717</v>
      </c>
      <c r="BD8" s="241" t="s">
        <v>718</v>
      </c>
      <c r="BE8" s="241" t="s">
        <v>719</v>
      </c>
      <c r="BF8" s="241" t="s">
        <v>720</v>
      </c>
    </row>
    <row r="9" spans="1:58" s="25" customFormat="1" ht="128.25">
      <c r="A9" s="478" t="s">
        <v>259</v>
      </c>
      <c r="B9" s="471" t="s">
        <v>260</v>
      </c>
      <c r="C9" s="479" t="s">
        <v>491</v>
      </c>
      <c r="D9" s="403" t="s">
        <v>374</v>
      </c>
      <c r="E9" s="404" t="s">
        <v>381</v>
      </c>
      <c r="F9" s="463">
        <v>2024130010040</v>
      </c>
      <c r="G9" s="463" t="s">
        <v>395</v>
      </c>
      <c r="H9" s="477" t="s">
        <v>396</v>
      </c>
      <c r="I9" s="477" t="s">
        <v>399</v>
      </c>
      <c r="J9" s="546">
        <v>0.5</v>
      </c>
      <c r="K9" s="49" t="s">
        <v>402</v>
      </c>
      <c r="L9" s="404" t="s">
        <v>321</v>
      </c>
      <c r="M9" s="77" t="s">
        <v>603</v>
      </c>
      <c r="N9" s="20">
        <v>4</v>
      </c>
      <c r="O9" s="121">
        <v>1</v>
      </c>
      <c r="P9" s="135">
        <v>1</v>
      </c>
      <c r="Q9" s="282">
        <v>1</v>
      </c>
      <c r="R9" s="172"/>
      <c r="S9" s="172">
        <f ca="1">+O9+P9+Q9</f>
        <v>3</v>
      </c>
      <c r="T9" s="132">
        <f ca="1">+S9/N9</f>
        <v>0.75</v>
      </c>
      <c r="U9" s="123">
        <v>45689</v>
      </c>
      <c r="V9" s="123">
        <v>46022</v>
      </c>
      <c r="W9" s="124">
        <f>+V9-U9</f>
        <v>333</v>
      </c>
      <c r="X9" s="38">
        <v>978560</v>
      </c>
      <c r="Y9" s="38" t="s">
        <v>528</v>
      </c>
      <c r="Z9" s="109" t="s">
        <v>625</v>
      </c>
      <c r="AA9" s="49" t="s">
        <v>532</v>
      </c>
      <c r="AB9" s="49" t="s">
        <v>533</v>
      </c>
      <c r="AC9" s="125" t="s">
        <v>578</v>
      </c>
      <c r="AD9" s="118" t="s">
        <v>579</v>
      </c>
      <c r="AE9" s="2"/>
      <c r="AF9" s="38" t="s">
        <v>76</v>
      </c>
      <c r="AG9" s="2"/>
      <c r="AH9" s="126">
        <v>45292</v>
      </c>
      <c r="AI9" s="481">
        <v>1200000000</v>
      </c>
      <c r="AJ9" s="481">
        <v>1200000000</v>
      </c>
      <c r="AK9" s="481">
        <v>1200000000</v>
      </c>
      <c r="AL9" s="481">
        <v>1200000000</v>
      </c>
      <c r="AM9" s="167"/>
      <c r="AN9" s="481" t="s">
        <v>626</v>
      </c>
      <c r="AO9" s="404" t="s">
        <v>671</v>
      </c>
      <c r="AP9" s="481">
        <v>1200000000</v>
      </c>
      <c r="AQ9" s="525">
        <f>+AP9/AJ9</f>
        <v>1</v>
      </c>
      <c r="AR9" s="481">
        <v>0</v>
      </c>
      <c r="AS9" s="525">
        <f>+AR9/AJ9</f>
        <v>0</v>
      </c>
      <c r="AT9" s="508">
        <v>1200000000</v>
      </c>
      <c r="AU9" s="371">
        <f>+AT9/AJ9</f>
        <v>1</v>
      </c>
      <c r="AV9" s="399">
        <v>1000000000</v>
      </c>
      <c r="AW9" s="374">
        <f>+AV9/AJ9</f>
        <v>0.83333333333333337</v>
      </c>
      <c r="AX9" s="399">
        <v>1200000000</v>
      </c>
      <c r="AY9" s="374">
        <f ca="1">+AX9/AL9</f>
        <v>1</v>
      </c>
      <c r="AZ9" s="250"/>
      <c r="BA9" s="250"/>
      <c r="BB9" s="250"/>
      <c r="BC9" s="250"/>
      <c r="BD9" s="250"/>
      <c r="BE9" s="250"/>
      <c r="BF9" s="250"/>
    </row>
    <row r="10" spans="1:58" s="25" customFormat="1" ht="128.25">
      <c r="A10" s="472"/>
      <c r="B10" s="472"/>
      <c r="C10" s="480"/>
      <c r="D10" s="403"/>
      <c r="E10" s="404"/>
      <c r="F10" s="463"/>
      <c r="G10" s="463"/>
      <c r="H10" s="477"/>
      <c r="I10" s="477"/>
      <c r="J10" s="546"/>
      <c r="K10" s="49" t="s">
        <v>403</v>
      </c>
      <c r="L10" s="404"/>
      <c r="M10" s="77" t="s">
        <v>604</v>
      </c>
      <c r="N10" s="20">
        <v>4</v>
      </c>
      <c r="O10" s="20">
        <v>1</v>
      </c>
      <c r="P10" s="136">
        <v>1</v>
      </c>
      <c r="Q10" s="283">
        <v>1</v>
      </c>
      <c r="R10" s="170"/>
      <c r="S10" s="287">
        <f ca="1">+O10+P10+Q10</f>
        <v>3</v>
      </c>
      <c r="T10" s="132">
        <f ca="1">+S10/N10</f>
        <v>0.75</v>
      </c>
      <c r="U10" s="123">
        <v>45689</v>
      </c>
      <c r="V10" s="123">
        <v>46022</v>
      </c>
      <c r="W10" s="109">
        <f t="shared" ref="W10:W19" si="0">+V10-U10</f>
        <v>333</v>
      </c>
      <c r="X10" s="38">
        <v>978560</v>
      </c>
      <c r="Y10" s="38" t="s">
        <v>528</v>
      </c>
      <c r="Z10" s="109" t="s">
        <v>625</v>
      </c>
      <c r="AA10" s="49" t="s">
        <v>532</v>
      </c>
      <c r="AB10" s="49" t="s">
        <v>533</v>
      </c>
      <c r="AC10" s="125" t="s">
        <v>578</v>
      </c>
      <c r="AD10" s="118" t="s">
        <v>579</v>
      </c>
      <c r="AE10" s="2"/>
      <c r="AF10" s="38" t="s">
        <v>76</v>
      </c>
      <c r="AG10" s="2"/>
      <c r="AH10" s="2"/>
      <c r="AI10" s="482"/>
      <c r="AJ10" s="482"/>
      <c r="AK10" s="482"/>
      <c r="AL10" s="482"/>
      <c r="AM10" s="168"/>
      <c r="AN10" s="482"/>
      <c r="AO10" s="404"/>
      <c r="AP10" s="482"/>
      <c r="AQ10" s="526"/>
      <c r="AR10" s="482"/>
      <c r="AS10" s="526"/>
      <c r="AT10" s="509"/>
      <c r="AU10" s="372"/>
      <c r="AV10" s="399"/>
      <c r="AW10" s="374"/>
      <c r="AX10" s="399"/>
      <c r="AY10" s="374"/>
      <c r="AZ10" s="250"/>
      <c r="BA10" s="250"/>
      <c r="BB10" s="250"/>
      <c r="BC10" s="250"/>
      <c r="BD10" s="250"/>
      <c r="BE10" s="250"/>
      <c r="BF10" s="250"/>
    </row>
    <row r="11" spans="1:58" s="25" customFormat="1" ht="128.25">
      <c r="A11" s="472"/>
      <c r="B11" s="472"/>
      <c r="C11" s="480"/>
      <c r="D11" s="403"/>
      <c r="E11" s="404"/>
      <c r="F11" s="463"/>
      <c r="G11" s="463"/>
      <c r="H11" s="477"/>
      <c r="I11" s="477"/>
      <c r="J11" s="546"/>
      <c r="K11" s="49" t="s">
        <v>404</v>
      </c>
      <c r="L11" s="404"/>
      <c r="M11" s="77" t="s">
        <v>605</v>
      </c>
      <c r="N11" s="20">
        <v>4</v>
      </c>
      <c r="O11" s="20">
        <v>1</v>
      </c>
      <c r="P11" s="136">
        <v>1</v>
      </c>
      <c r="Q11" s="283">
        <v>1</v>
      </c>
      <c r="R11" s="170"/>
      <c r="S11" s="287">
        <f t="shared" ref="S10:S13" ca="1" si="1">+O11+P11+Q11</f>
        <v>3</v>
      </c>
      <c r="T11" s="132">
        <f ca="1">+S11/N11</f>
        <v>0.75</v>
      </c>
      <c r="U11" s="123">
        <v>45689</v>
      </c>
      <c r="V11" s="123">
        <v>46022</v>
      </c>
      <c r="W11" s="109">
        <f t="shared" si="0"/>
        <v>333</v>
      </c>
      <c r="X11" s="38">
        <v>978560</v>
      </c>
      <c r="Y11" s="38" t="s">
        <v>528</v>
      </c>
      <c r="Z11" s="109" t="s">
        <v>625</v>
      </c>
      <c r="AA11" s="49" t="s">
        <v>532</v>
      </c>
      <c r="AB11" s="49" t="s">
        <v>533</v>
      </c>
      <c r="AC11" s="125" t="s">
        <v>578</v>
      </c>
      <c r="AD11" s="118" t="s">
        <v>579</v>
      </c>
      <c r="AE11" s="2"/>
      <c r="AF11" s="38" t="s">
        <v>76</v>
      </c>
      <c r="AG11" s="2"/>
      <c r="AH11" s="2"/>
      <c r="AI11" s="482"/>
      <c r="AJ11" s="482"/>
      <c r="AK11" s="482"/>
      <c r="AL11" s="482"/>
      <c r="AM11" s="168"/>
      <c r="AN11" s="482"/>
      <c r="AO11" s="404"/>
      <c r="AP11" s="482"/>
      <c r="AQ11" s="526"/>
      <c r="AR11" s="482"/>
      <c r="AS11" s="526"/>
      <c r="AT11" s="509"/>
      <c r="AU11" s="372"/>
      <c r="AV11" s="399"/>
      <c r="AW11" s="374"/>
      <c r="AX11" s="399"/>
      <c r="AY11" s="374"/>
      <c r="AZ11" s="250"/>
      <c r="BA11" s="250"/>
      <c r="BB11" s="250"/>
      <c r="BC11" s="250"/>
      <c r="BD11" s="250"/>
      <c r="BE11" s="250"/>
      <c r="BF11" s="250"/>
    </row>
    <row r="12" spans="1:58" s="25" customFormat="1" ht="128.25">
      <c r="A12" s="472"/>
      <c r="B12" s="472"/>
      <c r="C12" s="480"/>
      <c r="D12" s="403"/>
      <c r="E12" s="404"/>
      <c r="F12" s="463"/>
      <c r="G12" s="463"/>
      <c r="H12" s="477"/>
      <c r="I12" s="477"/>
      <c r="J12" s="546"/>
      <c r="K12" s="49" t="s">
        <v>405</v>
      </c>
      <c r="L12" s="404"/>
      <c r="M12" s="77" t="s">
        <v>576</v>
      </c>
      <c r="N12" s="20">
        <v>4</v>
      </c>
      <c r="O12" s="20">
        <v>1</v>
      </c>
      <c r="P12" s="136">
        <v>1</v>
      </c>
      <c r="Q12" s="283">
        <v>1</v>
      </c>
      <c r="R12" s="170"/>
      <c r="S12" s="287">
        <f t="shared" ca="1" si="1"/>
        <v>3</v>
      </c>
      <c r="T12" s="132">
        <f ca="1">+S12/N12</f>
        <v>0.75</v>
      </c>
      <c r="U12" s="123">
        <v>45689</v>
      </c>
      <c r="V12" s="123">
        <v>46022</v>
      </c>
      <c r="W12" s="109">
        <f t="shared" si="0"/>
        <v>333</v>
      </c>
      <c r="X12" s="38">
        <v>978560</v>
      </c>
      <c r="Y12" s="38" t="s">
        <v>528</v>
      </c>
      <c r="Z12" s="109" t="s">
        <v>625</v>
      </c>
      <c r="AA12" s="49" t="s">
        <v>532</v>
      </c>
      <c r="AB12" s="49" t="s">
        <v>533</v>
      </c>
      <c r="AC12" s="125" t="s">
        <v>578</v>
      </c>
      <c r="AD12" s="118" t="s">
        <v>579</v>
      </c>
      <c r="AE12" s="2"/>
      <c r="AF12" s="38" t="s">
        <v>76</v>
      </c>
      <c r="AG12" s="2"/>
      <c r="AH12" s="2"/>
      <c r="AI12" s="482"/>
      <c r="AJ12" s="482"/>
      <c r="AK12" s="482"/>
      <c r="AL12" s="482"/>
      <c r="AM12" s="168"/>
      <c r="AN12" s="482"/>
      <c r="AO12" s="404"/>
      <c r="AP12" s="482"/>
      <c r="AQ12" s="526"/>
      <c r="AR12" s="482"/>
      <c r="AS12" s="526"/>
      <c r="AT12" s="509"/>
      <c r="AU12" s="372"/>
      <c r="AV12" s="399"/>
      <c r="AW12" s="374"/>
      <c r="AX12" s="399"/>
      <c r="AY12" s="374"/>
      <c r="AZ12" s="250"/>
      <c r="BA12" s="250"/>
      <c r="BB12" s="250"/>
      <c r="BC12" s="250"/>
      <c r="BD12" s="250"/>
      <c r="BE12" s="250"/>
      <c r="BF12" s="250"/>
    </row>
    <row r="13" spans="1:58" s="25" customFormat="1" ht="128.25">
      <c r="A13" s="472"/>
      <c r="B13" s="472"/>
      <c r="C13" s="480"/>
      <c r="D13" s="403"/>
      <c r="E13" s="404"/>
      <c r="F13" s="463"/>
      <c r="G13" s="463"/>
      <c r="H13" s="477"/>
      <c r="I13" s="477"/>
      <c r="J13" s="546"/>
      <c r="K13" s="49" t="s">
        <v>406</v>
      </c>
      <c r="L13" s="404"/>
      <c r="M13" s="77" t="s">
        <v>577</v>
      </c>
      <c r="N13" s="20">
        <v>4</v>
      </c>
      <c r="O13" s="20">
        <v>1</v>
      </c>
      <c r="P13" s="136">
        <v>1</v>
      </c>
      <c r="Q13" s="283">
        <v>1</v>
      </c>
      <c r="R13" s="170"/>
      <c r="S13" s="287">
        <f t="shared" ca="1" si="1"/>
        <v>3</v>
      </c>
      <c r="T13" s="132">
        <f ca="1">+S13/N13</f>
        <v>0.75</v>
      </c>
      <c r="U13" s="123">
        <v>45689</v>
      </c>
      <c r="V13" s="123">
        <v>46022</v>
      </c>
      <c r="W13" s="109">
        <f t="shared" si="0"/>
        <v>333</v>
      </c>
      <c r="X13" s="38">
        <v>978560</v>
      </c>
      <c r="Y13" s="38" t="s">
        <v>528</v>
      </c>
      <c r="Z13" s="109" t="s">
        <v>625</v>
      </c>
      <c r="AA13" s="49" t="s">
        <v>532</v>
      </c>
      <c r="AB13" s="49" t="s">
        <v>533</v>
      </c>
      <c r="AC13" s="125" t="s">
        <v>578</v>
      </c>
      <c r="AD13" s="118" t="s">
        <v>579</v>
      </c>
      <c r="AE13" s="2"/>
      <c r="AF13" s="38" t="s">
        <v>76</v>
      </c>
      <c r="AG13" s="2"/>
      <c r="AH13" s="2"/>
      <c r="AI13" s="482"/>
      <c r="AJ13" s="482"/>
      <c r="AK13" s="482"/>
      <c r="AL13" s="482"/>
      <c r="AM13" s="168"/>
      <c r="AN13" s="482"/>
      <c r="AO13" s="404"/>
      <c r="AP13" s="482"/>
      <c r="AQ13" s="526"/>
      <c r="AR13" s="482"/>
      <c r="AS13" s="526"/>
      <c r="AT13" s="509"/>
      <c r="AU13" s="372"/>
      <c r="AV13" s="399"/>
      <c r="AW13" s="374"/>
      <c r="AX13" s="399"/>
      <c r="AY13" s="374"/>
      <c r="AZ13" s="250"/>
      <c r="BA13" s="250"/>
      <c r="BB13" s="250"/>
      <c r="BC13" s="250"/>
      <c r="BD13" s="250"/>
      <c r="BE13" s="250"/>
      <c r="BF13" s="250"/>
    </row>
    <row r="14" spans="1:58" s="25" customFormat="1" ht="84.75" customHeight="1">
      <c r="A14" s="472"/>
      <c r="B14" s="472"/>
      <c r="C14" s="480"/>
      <c r="D14" s="403"/>
      <c r="E14" s="404"/>
      <c r="F14" s="463"/>
      <c r="G14" s="463"/>
      <c r="H14" s="477"/>
      <c r="I14" s="477"/>
      <c r="J14" s="546"/>
      <c r="K14" s="49" t="s">
        <v>407</v>
      </c>
      <c r="L14" s="404"/>
      <c r="M14" s="77" t="s">
        <v>602</v>
      </c>
      <c r="N14" s="20">
        <v>4</v>
      </c>
      <c r="O14" s="20">
        <v>1</v>
      </c>
      <c r="P14" s="136">
        <v>1</v>
      </c>
      <c r="Q14" s="283">
        <v>2</v>
      </c>
      <c r="R14" s="170"/>
      <c r="S14" s="172">
        <f>+O14+P14+Q14</f>
        <v>4</v>
      </c>
      <c r="T14" s="132">
        <f t="shared" ref="T14:T17" si="2">+S14/N14</f>
        <v>1</v>
      </c>
      <c r="U14" s="123">
        <v>45689</v>
      </c>
      <c r="V14" s="123">
        <v>46022</v>
      </c>
      <c r="W14" s="109">
        <f t="shared" si="0"/>
        <v>333</v>
      </c>
      <c r="X14" s="38">
        <v>978560</v>
      </c>
      <c r="Y14" s="38" t="s">
        <v>528</v>
      </c>
      <c r="Z14" s="109" t="s">
        <v>625</v>
      </c>
      <c r="AA14" s="49" t="s">
        <v>532</v>
      </c>
      <c r="AB14" s="49" t="s">
        <v>533</v>
      </c>
      <c r="AC14" s="125" t="s">
        <v>578</v>
      </c>
      <c r="AD14" s="118" t="s">
        <v>579</v>
      </c>
      <c r="AE14" s="2"/>
      <c r="AF14" s="38" t="s">
        <v>76</v>
      </c>
      <c r="AG14" s="2"/>
      <c r="AH14" s="2"/>
      <c r="AI14" s="482"/>
      <c r="AJ14" s="482"/>
      <c r="AK14" s="482"/>
      <c r="AL14" s="482"/>
      <c r="AM14" s="168"/>
      <c r="AN14" s="482"/>
      <c r="AO14" s="404"/>
      <c r="AP14" s="482"/>
      <c r="AQ14" s="526"/>
      <c r="AR14" s="482"/>
      <c r="AS14" s="526"/>
      <c r="AT14" s="509"/>
      <c r="AU14" s="372"/>
      <c r="AV14" s="399"/>
      <c r="AW14" s="374"/>
      <c r="AX14" s="399"/>
      <c r="AY14" s="374"/>
      <c r="AZ14" s="250"/>
      <c r="BA14" s="250"/>
      <c r="BB14" s="250"/>
      <c r="BC14" s="250"/>
      <c r="BD14" s="250"/>
      <c r="BE14" s="250"/>
      <c r="BF14" s="250"/>
    </row>
    <row r="15" spans="1:58" s="25" customFormat="1" ht="72" customHeight="1">
      <c r="A15" s="472"/>
      <c r="B15" s="472"/>
      <c r="C15" s="480"/>
      <c r="D15" s="403"/>
      <c r="E15" s="404"/>
      <c r="F15" s="463"/>
      <c r="G15" s="463"/>
      <c r="H15" s="477"/>
      <c r="I15" s="477"/>
      <c r="J15" s="546"/>
      <c r="K15" s="49" t="s">
        <v>408</v>
      </c>
      <c r="L15" s="404"/>
      <c r="M15" s="77" t="s">
        <v>602</v>
      </c>
      <c r="N15" s="20">
        <v>4</v>
      </c>
      <c r="O15" s="20">
        <v>1</v>
      </c>
      <c r="P15" s="136">
        <v>1</v>
      </c>
      <c r="Q15" s="283">
        <v>1.3</v>
      </c>
      <c r="R15" s="170"/>
      <c r="S15" s="282">
        <f t="shared" ref="S15:S18" si="3">+O15+P15+Q15</f>
        <v>3.3</v>
      </c>
      <c r="T15" s="132">
        <f>+S15/N15</f>
        <v>0.82499999999999996</v>
      </c>
      <c r="U15" s="123">
        <v>45689</v>
      </c>
      <c r="V15" s="123">
        <v>46022</v>
      </c>
      <c r="W15" s="109">
        <f t="shared" si="0"/>
        <v>333</v>
      </c>
      <c r="X15" s="38">
        <v>978560</v>
      </c>
      <c r="Y15" s="38" t="s">
        <v>528</v>
      </c>
      <c r="Z15" s="109" t="s">
        <v>625</v>
      </c>
      <c r="AA15" s="49" t="s">
        <v>532</v>
      </c>
      <c r="AB15" s="49" t="s">
        <v>533</v>
      </c>
      <c r="AC15" s="125" t="s">
        <v>578</v>
      </c>
      <c r="AD15" s="118" t="s">
        <v>579</v>
      </c>
      <c r="AE15" s="2"/>
      <c r="AF15" s="38" t="s">
        <v>76</v>
      </c>
      <c r="AG15" s="2"/>
      <c r="AH15" s="2"/>
      <c r="AI15" s="482"/>
      <c r="AJ15" s="482"/>
      <c r="AK15" s="482"/>
      <c r="AL15" s="482"/>
      <c r="AM15" s="168"/>
      <c r="AN15" s="482"/>
      <c r="AO15" s="404"/>
      <c r="AP15" s="482"/>
      <c r="AQ15" s="526"/>
      <c r="AR15" s="482"/>
      <c r="AS15" s="526"/>
      <c r="AT15" s="509"/>
      <c r="AU15" s="372"/>
      <c r="AV15" s="399"/>
      <c r="AW15" s="374"/>
      <c r="AX15" s="399"/>
      <c r="AY15" s="374"/>
      <c r="AZ15" s="250"/>
      <c r="BA15" s="250"/>
      <c r="BB15" s="250"/>
      <c r="BC15" s="250"/>
      <c r="BD15" s="250"/>
      <c r="BE15" s="250"/>
      <c r="BF15" s="250"/>
    </row>
    <row r="16" spans="1:58" s="25" customFormat="1" ht="70.5" customHeight="1">
      <c r="A16" s="472"/>
      <c r="B16" s="472"/>
      <c r="C16" s="480"/>
      <c r="D16" s="403" t="s">
        <v>263</v>
      </c>
      <c r="E16" s="404"/>
      <c r="F16" s="463"/>
      <c r="G16" s="463"/>
      <c r="H16" s="477" t="s">
        <v>397</v>
      </c>
      <c r="I16" s="404" t="s">
        <v>400</v>
      </c>
      <c r="J16" s="546">
        <v>0.2</v>
      </c>
      <c r="K16" s="49" t="s">
        <v>409</v>
      </c>
      <c r="L16" s="404"/>
      <c r="M16" s="77" t="s">
        <v>602</v>
      </c>
      <c r="N16" s="20">
        <v>4</v>
      </c>
      <c r="O16" s="20">
        <v>1</v>
      </c>
      <c r="P16" s="136">
        <v>1</v>
      </c>
      <c r="Q16" s="283">
        <v>0.17</v>
      </c>
      <c r="R16" s="170"/>
      <c r="S16" s="282">
        <f t="shared" si="3"/>
        <v>2.17</v>
      </c>
      <c r="T16" s="132">
        <f t="shared" si="2"/>
        <v>0.54249999999999998</v>
      </c>
      <c r="U16" s="123">
        <v>45689</v>
      </c>
      <c r="V16" s="123">
        <v>46022</v>
      </c>
      <c r="W16" s="109">
        <f t="shared" si="0"/>
        <v>333</v>
      </c>
      <c r="X16" s="38">
        <v>978560</v>
      </c>
      <c r="Y16" s="38" t="s">
        <v>528</v>
      </c>
      <c r="Z16" s="109" t="s">
        <v>625</v>
      </c>
      <c r="AA16" s="49" t="s">
        <v>532</v>
      </c>
      <c r="AB16" s="49" t="s">
        <v>533</v>
      </c>
      <c r="AC16" s="125" t="s">
        <v>578</v>
      </c>
      <c r="AD16" s="118" t="s">
        <v>580</v>
      </c>
      <c r="AE16" s="2"/>
      <c r="AF16" s="38" t="s">
        <v>76</v>
      </c>
      <c r="AG16" s="2"/>
      <c r="AH16" s="2"/>
      <c r="AI16" s="482"/>
      <c r="AJ16" s="482"/>
      <c r="AK16" s="482"/>
      <c r="AL16" s="482"/>
      <c r="AM16" s="168"/>
      <c r="AN16" s="482"/>
      <c r="AO16" s="404"/>
      <c r="AP16" s="482"/>
      <c r="AQ16" s="526"/>
      <c r="AR16" s="482"/>
      <c r="AS16" s="526"/>
      <c r="AT16" s="509"/>
      <c r="AU16" s="372"/>
      <c r="AV16" s="399"/>
      <c r="AW16" s="374"/>
      <c r="AX16" s="399"/>
      <c r="AY16" s="374"/>
      <c r="AZ16" s="250"/>
      <c r="BA16" s="250"/>
      <c r="BB16" s="250"/>
      <c r="BC16" s="250"/>
      <c r="BD16" s="250"/>
      <c r="BE16" s="250"/>
      <c r="BF16" s="250"/>
    </row>
    <row r="17" spans="1:58" s="25" customFormat="1" ht="66" customHeight="1">
      <c r="A17" s="472"/>
      <c r="B17" s="472"/>
      <c r="C17" s="480"/>
      <c r="D17" s="403"/>
      <c r="E17" s="404"/>
      <c r="F17" s="463"/>
      <c r="G17" s="463"/>
      <c r="H17" s="477"/>
      <c r="I17" s="404"/>
      <c r="J17" s="546"/>
      <c r="K17" s="49" t="s">
        <v>410</v>
      </c>
      <c r="L17" s="404"/>
      <c r="M17" s="77" t="s">
        <v>602</v>
      </c>
      <c r="N17" s="20">
        <v>4</v>
      </c>
      <c r="O17" s="20">
        <v>1</v>
      </c>
      <c r="P17" s="136">
        <v>1</v>
      </c>
      <c r="Q17" s="283">
        <v>0.5</v>
      </c>
      <c r="R17" s="170"/>
      <c r="S17" s="282">
        <f t="shared" si="3"/>
        <v>2.5</v>
      </c>
      <c r="T17" s="132">
        <f t="shared" si="2"/>
        <v>0.625</v>
      </c>
      <c r="U17" s="123">
        <v>45689</v>
      </c>
      <c r="V17" s="123">
        <v>46022</v>
      </c>
      <c r="W17" s="109">
        <f t="shared" si="0"/>
        <v>333</v>
      </c>
      <c r="X17" s="38">
        <v>978560</v>
      </c>
      <c r="Y17" s="38" t="s">
        <v>528</v>
      </c>
      <c r="Z17" s="109" t="s">
        <v>625</v>
      </c>
      <c r="AA17" s="49" t="s">
        <v>532</v>
      </c>
      <c r="AB17" s="49" t="s">
        <v>533</v>
      </c>
      <c r="AC17" s="125" t="s">
        <v>578</v>
      </c>
      <c r="AD17" s="118" t="s">
        <v>580</v>
      </c>
      <c r="AE17" s="2"/>
      <c r="AF17" s="38" t="s">
        <v>76</v>
      </c>
      <c r="AG17" s="2"/>
      <c r="AH17" s="2"/>
      <c r="AI17" s="483"/>
      <c r="AJ17" s="483"/>
      <c r="AK17" s="483"/>
      <c r="AL17" s="483"/>
      <c r="AM17" s="169"/>
      <c r="AN17" s="483"/>
      <c r="AO17" s="404"/>
      <c r="AP17" s="483"/>
      <c r="AQ17" s="527"/>
      <c r="AR17" s="483"/>
      <c r="AS17" s="527"/>
      <c r="AT17" s="510"/>
      <c r="AU17" s="373"/>
      <c r="AV17" s="399"/>
      <c r="AW17" s="374"/>
      <c r="AX17" s="399"/>
      <c r="AY17" s="374"/>
      <c r="AZ17" s="250"/>
      <c r="BA17" s="250"/>
      <c r="BB17" s="250"/>
      <c r="BC17" s="250"/>
      <c r="BD17" s="250"/>
      <c r="BE17" s="250"/>
      <c r="BF17" s="250"/>
    </row>
    <row r="18" spans="1:58" s="25" customFormat="1" ht="64.5" customHeight="1">
      <c r="A18" s="472"/>
      <c r="B18" s="472"/>
      <c r="C18" s="480"/>
      <c r="D18" s="403"/>
      <c r="E18" s="404"/>
      <c r="F18" s="463"/>
      <c r="G18" s="463"/>
      <c r="H18" s="477"/>
      <c r="I18" s="404"/>
      <c r="J18" s="546"/>
      <c r="K18" s="49" t="s">
        <v>411</v>
      </c>
      <c r="L18" s="404"/>
      <c r="M18" s="77" t="s">
        <v>602</v>
      </c>
      <c r="N18" s="20">
        <v>4</v>
      </c>
      <c r="O18" s="20">
        <v>1</v>
      </c>
      <c r="P18" s="136">
        <v>1</v>
      </c>
      <c r="Q18" s="283">
        <v>0.4</v>
      </c>
      <c r="R18" s="170"/>
      <c r="S18" s="282">
        <f t="shared" si="3"/>
        <v>2.4</v>
      </c>
      <c r="T18" s="132">
        <f>+S18/N18</f>
        <v>0.6</v>
      </c>
      <c r="U18" s="123">
        <v>45689</v>
      </c>
      <c r="V18" s="123">
        <v>46022</v>
      </c>
      <c r="W18" s="109">
        <f t="shared" si="0"/>
        <v>333</v>
      </c>
      <c r="X18" s="38">
        <v>978560</v>
      </c>
      <c r="Y18" s="38" t="s">
        <v>528</v>
      </c>
      <c r="Z18" s="109" t="s">
        <v>625</v>
      </c>
      <c r="AA18" s="49" t="s">
        <v>532</v>
      </c>
      <c r="AB18" s="49" t="s">
        <v>533</v>
      </c>
      <c r="AC18" s="125" t="s">
        <v>578</v>
      </c>
      <c r="AD18" s="118" t="s">
        <v>580</v>
      </c>
      <c r="AE18" s="2"/>
      <c r="AF18" s="38" t="s">
        <v>76</v>
      </c>
      <c r="AG18" s="2"/>
      <c r="AH18" s="2"/>
      <c r="AI18" s="481">
        <v>0</v>
      </c>
      <c r="AJ18" s="481"/>
      <c r="AK18" s="481">
        <v>300000000</v>
      </c>
      <c r="AL18" s="481">
        <v>300000000</v>
      </c>
      <c r="AM18" s="167"/>
      <c r="AN18" s="531" t="s">
        <v>679</v>
      </c>
      <c r="AO18" s="404"/>
      <c r="AP18" s="178"/>
      <c r="AQ18" s="178"/>
      <c r="AR18" s="178"/>
      <c r="AS18" s="178"/>
      <c r="AT18" s="508">
        <v>0</v>
      </c>
      <c r="AU18" s="371" t="e">
        <f>+AT18/AJ18</f>
        <v>#DIV/0!</v>
      </c>
      <c r="AV18" s="399">
        <v>0</v>
      </c>
      <c r="AW18" s="562" t="e">
        <f ca="1">+AV18/AJ18</f>
        <v>#DIV/0!</v>
      </c>
      <c r="AX18" s="563">
        <v>0</v>
      </c>
      <c r="AY18" s="565">
        <f ca="1">+AX18/AL18</f>
        <v>0</v>
      </c>
      <c r="AZ18" s="250"/>
      <c r="BA18" s="250"/>
      <c r="BB18" s="250"/>
      <c r="BC18" s="250"/>
      <c r="BD18" s="250"/>
      <c r="BE18" s="250"/>
      <c r="BF18" s="250"/>
    </row>
    <row r="19" spans="1:58" s="25" customFormat="1" ht="84.75" customHeight="1">
      <c r="A19" s="472"/>
      <c r="B19" s="472"/>
      <c r="C19" s="480"/>
      <c r="D19" s="119" t="s">
        <v>266</v>
      </c>
      <c r="E19" s="404"/>
      <c r="F19" s="463"/>
      <c r="G19" s="463"/>
      <c r="H19" s="125" t="s">
        <v>398</v>
      </c>
      <c r="I19" s="118" t="s">
        <v>401</v>
      </c>
      <c r="J19" s="127">
        <v>0.3</v>
      </c>
      <c r="K19" s="49" t="s">
        <v>412</v>
      </c>
      <c r="L19" s="404"/>
      <c r="M19" s="77" t="s">
        <v>602</v>
      </c>
      <c r="N19" s="20">
        <v>4</v>
      </c>
      <c r="O19" s="20">
        <v>1</v>
      </c>
      <c r="P19" s="136">
        <v>1</v>
      </c>
      <c r="Q19" s="283">
        <v>0.17</v>
      </c>
      <c r="R19" s="170"/>
      <c r="S19" s="282">
        <f>+O19+P19+Q19</f>
        <v>2.17</v>
      </c>
      <c r="T19" s="132">
        <f>+S19/N19</f>
        <v>0.54249999999999998</v>
      </c>
      <c r="U19" s="123">
        <v>45689</v>
      </c>
      <c r="V19" s="123">
        <v>46022</v>
      </c>
      <c r="W19" s="109">
        <f t="shared" si="0"/>
        <v>333</v>
      </c>
      <c r="X19" s="38">
        <v>978560</v>
      </c>
      <c r="Y19" s="38" t="s">
        <v>528</v>
      </c>
      <c r="Z19" s="109" t="s">
        <v>625</v>
      </c>
      <c r="AA19" s="49" t="s">
        <v>532</v>
      </c>
      <c r="AB19" s="49" t="s">
        <v>533</v>
      </c>
      <c r="AC19" s="125" t="s">
        <v>578</v>
      </c>
      <c r="AD19" s="118" t="s">
        <v>581</v>
      </c>
      <c r="AE19" s="2"/>
      <c r="AF19" s="38" t="s">
        <v>76</v>
      </c>
      <c r="AG19" s="2"/>
      <c r="AH19" s="2"/>
      <c r="AI19" s="483"/>
      <c r="AJ19" s="483"/>
      <c r="AK19" s="483"/>
      <c r="AL19" s="483"/>
      <c r="AM19" s="169"/>
      <c r="AN19" s="532"/>
      <c r="AO19" s="404"/>
      <c r="AP19" s="179"/>
      <c r="AQ19" s="179"/>
      <c r="AR19" s="179"/>
      <c r="AS19" s="179"/>
      <c r="AT19" s="510"/>
      <c r="AU19" s="373"/>
      <c r="AV19" s="399"/>
      <c r="AW19" s="399"/>
      <c r="AX19" s="564"/>
      <c r="AY19" s="564"/>
      <c r="AZ19" s="250"/>
      <c r="BA19" s="250"/>
      <c r="BB19" s="250"/>
      <c r="BC19" s="250"/>
      <c r="BD19" s="250"/>
      <c r="BE19" s="250"/>
      <c r="BF19" s="250"/>
    </row>
    <row r="20" spans="1:58" s="25" customFormat="1" ht="37.5" customHeight="1">
      <c r="A20" s="438" t="s">
        <v>653</v>
      </c>
      <c r="B20" s="439"/>
      <c r="C20" s="439"/>
      <c r="D20" s="439"/>
      <c r="E20" s="439"/>
      <c r="F20" s="439"/>
      <c r="G20" s="439"/>
      <c r="H20" s="439"/>
      <c r="I20" s="439"/>
      <c r="J20" s="439"/>
      <c r="K20" s="439"/>
      <c r="L20" s="439"/>
      <c r="M20" s="439"/>
      <c r="N20" s="439"/>
      <c r="O20" s="439"/>
      <c r="P20" s="439"/>
      <c r="Q20" s="439"/>
      <c r="R20" s="439"/>
      <c r="S20" s="440"/>
      <c r="T20" s="253">
        <f ca="1">+AVERAGE(T9:T19)</f>
        <v>0.7168181818181818</v>
      </c>
      <c r="U20" s="254"/>
      <c r="V20" s="254"/>
      <c r="W20" s="262"/>
      <c r="X20" s="255"/>
      <c r="Y20" s="255"/>
      <c r="Z20" s="262"/>
      <c r="AA20" s="256"/>
      <c r="AB20" s="256"/>
      <c r="AC20" s="263"/>
      <c r="AD20" s="185"/>
      <c r="AE20" s="195"/>
      <c r="AF20" s="255"/>
      <c r="AG20" s="195"/>
      <c r="AH20" s="195"/>
      <c r="AI20" s="258">
        <f>+AI9+AI18</f>
        <v>1200000000</v>
      </c>
      <c r="AJ20" s="258">
        <f>+AJ9+AJ18</f>
        <v>1200000000</v>
      </c>
      <c r="AK20" s="258">
        <f>+AK9+AK18</f>
        <v>1500000000</v>
      </c>
      <c r="AL20" s="258">
        <f ca="1">+AL9+AL18</f>
        <v>1500000000</v>
      </c>
      <c r="AM20" s="258"/>
      <c r="AN20" s="258"/>
      <c r="AO20" s="258"/>
      <c r="AP20" s="258">
        <f>+AP9+AP18</f>
        <v>1200000000</v>
      </c>
      <c r="AQ20" s="261">
        <f>+AP20/AJ20</f>
        <v>1</v>
      </c>
      <c r="AR20" s="258">
        <f>+AR9+AR18</f>
        <v>0</v>
      </c>
      <c r="AS20" s="261">
        <f>+AR20/AJ20</f>
        <v>0</v>
      </c>
      <c r="AT20" s="258">
        <f>+AT9+AT18</f>
        <v>1200000000</v>
      </c>
      <c r="AU20" s="260">
        <f>+AT20/AK20</f>
        <v>0.8</v>
      </c>
      <c r="AV20" s="258">
        <f t="shared" ref="AV20:AX20" si="4">+AV9</f>
        <v>1000000000</v>
      </c>
      <c r="AW20" s="261">
        <f ca="1">+AV20/AK20</f>
        <v>0.66666666666666663</v>
      </c>
      <c r="AX20" s="258">
        <f ca="1">+AX9+AX18</f>
        <v>1200000000</v>
      </c>
      <c r="AY20" s="261">
        <f ca="1">+AX20/AL20</f>
        <v>0.8</v>
      </c>
      <c r="AZ20" s="250"/>
      <c r="BA20" s="250"/>
      <c r="BB20" s="250"/>
      <c r="BC20" s="250"/>
      <c r="BD20" s="250"/>
      <c r="BE20" s="250"/>
      <c r="BF20" s="250"/>
    </row>
    <row r="21" spans="1:58" ht="54.75" customHeight="1">
      <c r="A21" s="468" t="s">
        <v>269</v>
      </c>
      <c r="B21" s="471" t="s">
        <v>370</v>
      </c>
      <c r="C21" s="474" t="s">
        <v>490</v>
      </c>
      <c r="D21" s="456" t="s">
        <v>271</v>
      </c>
      <c r="E21" s="404" t="s">
        <v>387</v>
      </c>
      <c r="F21" s="449">
        <v>2024130010063</v>
      </c>
      <c r="G21" s="447" t="s">
        <v>413</v>
      </c>
      <c r="H21" s="477" t="s">
        <v>414</v>
      </c>
      <c r="I21" s="436" t="s">
        <v>415</v>
      </c>
      <c r="J21" s="457">
        <v>1</v>
      </c>
      <c r="K21" s="44" t="s">
        <v>416</v>
      </c>
      <c r="L21" s="404" t="s">
        <v>321</v>
      </c>
      <c r="M21" s="77" t="s">
        <v>512</v>
      </c>
      <c r="N21" s="38">
        <v>4</v>
      </c>
      <c r="O21" s="38">
        <v>1</v>
      </c>
      <c r="P21" s="137">
        <v>1</v>
      </c>
      <c r="Q21" s="284">
        <v>0.27</v>
      </c>
      <c r="R21" s="181"/>
      <c r="S21" s="172">
        <f ca="1">+O21+P21+Q21</f>
        <v>2.27</v>
      </c>
      <c r="T21" s="132">
        <f ca="1">+S21/N21</f>
        <v>0.5675</v>
      </c>
      <c r="U21" s="123">
        <v>45689</v>
      </c>
      <c r="V21" s="123">
        <v>46022</v>
      </c>
      <c r="W21" s="79">
        <f>+V21-U21</f>
        <v>333</v>
      </c>
      <c r="X21" s="38">
        <v>978560</v>
      </c>
      <c r="Y21" s="38" t="s">
        <v>528</v>
      </c>
      <c r="Z21" s="38" t="s">
        <v>530</v>
      </c>
      <c r="AA21" s="49" t="s">
        <v>532</v>
      </c>
      <c r="AB21" s="49" t="s">
        <v>533</v>
      </c>
      <c r="AC21" s="38" t="s">
        <v>534</v>
      </c>
      <c r="AD21" s="120" t="s">
        <v>539</v>
      </c>
      <c r="AE21" s="83">
        <v>32000000</v>
      </c>
      <c r="AF21" s="38" t="s">
        <v>76</v>
      </c>
      <c r="AG21" s="38" t="s">
        <v>53</v>
      </c>
      <c r="AH21" s="38" t="s">
        <v>566</v>
      </c>
      <c r="AI21" s="521"/>
      <c r="AJ21" s="521">
        <v>266248672.44</v>
      </c>
      <c r="AK21" s="521">
        <v>266248672.44</v>
      </c>
      <c r="AL21" s="521">
        <v>266248672.44</v>
      </c>
      <c r="AM21" s="521"/>
      <c r="AN21" s="518" t="s">
        <v>627</v>
      </c>
      <c r="AO21" s="512" t="s">
        <v>666</v>
      </c>
      <c r="AP21" s="521">
        <v>0</v>
      </c>
      <c r="AQ21" s="528">
        <f>+AP21/AJ21</f>
        <v>0</v>
      </c>
      <c r="AR21" s="521">
        <v>0</v>
      </c>
      <c r="AS21" s="521">
        <f>+AR21/AJ21</f>
        <v>0</v>
      </c>
      <c r="AT21" s="406">
        <v>0</v>
      </c>
      <c r="AU21" s="407">
        <f>+AT21/AJ21</f>
        <v>0</v>
      </c>
      <c r="AV21" s="406">
        <v>0</v>
      </c>
      <c r="AW21" s="408">
        <f>+AV21/AJ21</f>
        <v>0</v>
      </c>
      <c r="AX21" s="406">
        <v>0</v>
      </c>
      <c r="AY21" s="408">
        <v>0</v>
      </c>
      <c r="AZ21" s="48"/>
      <c r="BA21" s="48"/>
      <c r="BB21" s="48"/>
      <c r="BC21" s="48"/>
      <c r="BD21" s="48"/>
      <c r="BE21" s="48"/>
      <c r="BF21" s="48"/>
    </row>
    <row r="22" spans="1:58" ht="79.5" customHeight="1">
      <c r="A22" s="469"/>
      <c r="B22" s="472"/>
      <c r="C22" s="475"/>
      <c r="D22" s="456"/>
      <c r="E22" s="404"/>
      <c r="F22" s="449"/>
      <c r="G22" s="447"/>
      <c r="H22" s="477"/>
      <c r="I22" s="436"/>
      <c r="J22" s="457"/>
      <c r="K22" s="44" t="s">
        <v>417</v>
      </c>
      <c r="L22" s="404"/>
      <c r="M22" s="77" t="s">
        <v>512</v>
      </c>
      <c r="N22" s="38">
        <v>4</v>
      </c>
      <c r="O22" s="38">
        <v>1</v>
      </c>
      <c r="P22" s="137">
        <v>1</v>
      </c>
      <c r="Q22" s="284">
        <v>0.14000000000000001</v>
      </c>
      <c r="R22" s="181"/>
      <c r="S22" s="287">
        <f t="shared" ref="S22:S24" ca="1" si="5">+O22+P22+Q22</f>
        <v>2.27</v>
      </c>
      <c r="T22" s="132">
        <f t="shared" ref="T22:T24" ca="1" si="6">+S22/N22</f>
        <v>0.5675</v>
      </c>
      <c r="U22" s="123">
        <v>45689</v>
      </c>
      <c r="V22" s="123">
        <v>46022</v>
      </c>
      <c r="W22" s="79">
        <f t="shared" ref="W22:W59" si="7">+V22-U22</f>
        <v>333</v>
      </c>
      <c r="X22" s="38">
        <v>978560</v>
      </c>
      <c r="Y22" s="38" t="s">
        <v>528</v>
      </c>
      <c r="Z22" s="38" t="s">
        <v>530</v>
      </c>
      <c r="AA22" s="49" t="s">
        <v>532</v>
      </c>
      <c r="AB22" s="49" t="s">
        <v>533</v>
      </c>
      <c r="AC22" s="38" t="s">
        <v>534</v>
      </c>
      <c r="AD22" s="120" t="s">
        <v>540</v>
      </c>
      <c r="AE22" s="83">
        <v>48000000</v>
      </c>
      <c r="AF22" s="38" t="s">
        <v>76</v>
      </c>
      <c r="AG22" s="38" t="s">
        <v>53</v>
      </c>
      <c r="AH22" s="38" t="s">
        <v>566</v>
      </c>
      <c r="AI22" s="522"/>
      <c r="AJ22" s="522"/>
      <c r="AK22" s="522"/>
      <c r="AL22" s="522"/>
      <c r="AM22" s="522"/>
      <c r="AN22" s="519"/>
      <c r="AO22" s="513"/>
      <c r="AP22" s="522"/>
      <c r="AQ22" s="529"/>
      <c r="AR22" s="522"/>
      <c r="AS22" s="522"/>
      <c r="AT22" s="406"/>
      <c r="AU22" s="407"/>
      <c r="AV22" s="406"/>
      <c r="AW22" s="408"/>
      <c r="AX22" s="406"/>
      <c r="AY22" s="408"/>
      <c r="AZ22" s="48"/>
      <c r="BA22" s="48"/>
      <c r="BB22" s="48"/>
      <c r="BC22" s="48"/>
      <c r="BD22" s="48"/>
      <c r="BE22" s="48"/>
      <c r="BF22" s="48"/>
    </row>
    <row r="23" spans="1:58" ht="89.25" customHeight="1">
      <c r="A23" s="469"/>
      <c r="B23" s="472"/>
      <c r="C23" s="475"/>
      <c r="D23" s="456"/>
      <c r="E23" s="404"/>
      <c r="F23" s="449"/>
      <c r="G23" s="447"/>
      <c r="H23" s="477"/>
      <c r="I23" s="436"/>
      <c r="J23" s="457"/>
      <c r="K23" s="44" t="s">
        <v>418</v>
      </c>
      <c r="L23" s="404"/>
      <c r="M23" s="77" t="s">
        <v>607</v>
      </c>
      <c r="N23" s="38">
        <v>4</v>
      </c>
      <c r="O23" s="38">
        <v>1</v>
      </c>
      <c r="P23" s="137">
        <v>1</v>
      </c>
      <c r="Q23" s="284">
        <v>0.46</v>
      </c>
      <c r="R23" s="181"/>
      <c r="S23" s="287">
        <f t="shared" ca="1" si="5"/>
        <v>2.27</v>
      </c>
      <c r="T23" s="132">
        <f t="shared" ca="1" si="6"/>
        <v>0.5675</v>
      </c>
      <c r="U23" s="123">
        <v>45689</v>
      </c>
      <c r="V23" s="123">
        <v>46022</v>
      </c>
      <c r="W23" s="79">
        <f t="shared" si="7"/>
        <v>333</v>
      </c>
      <c r="X23" s="38">
        <v>978560</v>
      </c>
      <c r="Y23" s="38" t="s">
        <v>528</v>
      </c>
      <c r="Z23" s="38" t="s">
        <v>530</v>
      </c>
      <c r="AA23" s="49" t="s">
        <v>532</v>
      </c>
      <c r="AB23" s="49" t="s">
        <v>533</v>
      </c>
      <c r="AC23" s="38" t="s">
        <v>534</v>
      </c>
      <c r="AD23" s="118" t="s">
        <v>600</v>
      </c>
      <c r="AE23" s="87"/>
      <c r="AF23" s="38" t="s">
        <v>76</v>
      </c>
      <c r="AG23" s="38" t="s">
        <v>53</v>
      </c>
      <c r="AH23" s="38" t="s">
        <v>566</v>
      </c>
      <c r="AI23" s="523"/>
      <c r="AJ23" s="523"/>
      <c r="AK23" s="523"/>
      <c r="AL23" s="523"/>
      <c r="AM23" s="523"/>
      <c r="AN23" s="520"/>
      <c r="AO23" s="513"/>
      <c r="AP23" s="523"/>
      <c r="AQ23" s="530"/>
      <c r="AR23" s="523"/>
      <c r="AS23" s="523"/>
      <c r="AT23" s="406"/>
      <c r="AU23" s="407"/>
      <c r="AV23" s="406"/>
      <c r="AW23" s="408"/>
      <c r="AX23" s="406"/>
      <c r="AY23" s="408"/>
      <c r="AZ23" s="48"/>
      <c r="BA23" s="48"/>
      <c r="BB23" s="48"/>
      <c r="BC23" s="48"/>
      <c r="BD23" s="48"/>
      <c r="BE23" s="48"/>
      <c r="BF23" s="48"/>
    </row>
    <row r="24" spans="1:58" ht="88.5" customHeight="1">
      <c r="A24" s="470"/>
      <c r="B24" s="473"/>
      <c r="C24" s="476"/>
      <c r="D24" s="456"/>
      <c r="E24" s="404"/>
      <c r="F24" s="449"/>
      <c r="G24" s="447"/>
      <c r="H24" s="477"/>
      <c r="I24" s="436"/>
      <c r="J24" s="457"/>
      <c r="K24" s="44" t="s">
        <v>419</v>
      </c>
      <c r="L24" s="404"/>
      <c r="M24" s="77" t="s">
        <v>512</v>
      </c>
      <c r="N24" s="38">
        <v>4</v>
      </c>
      <c r="O24" s="38">
        <v>1</v>
      </c>
      <c r="P24" s="137">
        <v>1</v>
      </c>
      <c r="Q24" s="284">
        <v>1</v>
      </c>
      <c r="R24" s="181"/>
      <c r="S24" s="287">
        <f ca="1">+O24+P24+Q24</f>
        <v>3</v>
      </c>
      <c r="T24" s="132">
        <f ca="1">+S24/N24</f>
        <v>0.75</v>
      </c>
      <c r="U24" s="123">
        <v>45689</v>
      </c>
      <c r="V24" s="123">
        <v>46022</v>
      </c>
      <c r="W24" s="79">
        <f t="shared" si="7"/>
        <v>333</v>
      </c>
      <c r="X24" s="38">
        <v>978560</v>
      </c>
      <c r="Y24" s="38" t="s">
        <v>528</v>
      </c>
      <c r="Z24" s="38" t="s">
        <v>530</v>
      </c>
      <c r="AA24" s="49" t="s">
        <v>532</v>
      </c>
      <c r="AB24" s="49" t="s">
        <v>533</v>
      </c>
      <c r="AC24" s="38" t="s">
        <v>534</v>
      </c>
      <c r="AD24" s="120" t="s">
        <v>541</v>
      </c>
      <c r="AE24" s="83">
        <v>20000000.870000001</v>
      </c>
      <c r="AF24" s="38" t="s">
        <v>76</v>
      </c>
      <c r="AG24" s="38" t="s">
        <v>53</v>
      </c>
      <c r="AH24" s="38" t="s">
        <v>566</v>
      </c>
      <c r="AI24" s="155">
        <v>0</v>
      </c>
      <c r="AJ24" s="155"/>
      <c r="AK24" s="155">
        <v>130448727.42</v>
      </c>
      <c r="AL24" s="155">
        <v>130448727.42</v>
      </c>
      <c r="AM24" s="155"/>
      <c r="AN24" s="156" t="s">
        <v>679</v>
      </c>
      <c r="AO24" s="514"/>
      <c r="AP24" s="182"/>
      <c r="AQ24" s="182"/>
      <c r="AR24" s="182"/>
      <c r="AS24" s="182"/>
      <c r="AT24" s="244">
        <v>0</v>
      </c>
      <c r="AU24" s="245">
        <f>+AT24/AK24</f>
        <v>0</v>
      </c>
      <c r="AV24" s="186">
        <v>0</v>
      </c>
      <c r="AW24" s="187">
        <v>0</v>
      </c>
      <c r="AX24" s="290">
        <v>0</v>
      </c>
      <c r="AY24" s="291">
        <v>0</v>
      </c>
      <c r="AZ24" s="48"/>
      <c r="BA24" s="48"/>
      <c r="BB24" s="48"/>
      <c r="BC24" s="48"/>
      <c r="BD24" s="48"/>
      <c r="BE24" s="48"/>
      <c r="BF24" s="48"/>
    </row>
    <row r="25" spans="1:58" ht="27.75" customHeight="1">
      <c r="A25" s="438" t="s">
        <v>654</v>
      </c>
      <c r="B25" s="439"/>
      <c r="C25" s="439"/>
      <c r="D25" s="439"/>
      <c r="E25" s="439"/>
      <c r="F25" s="439"/>
      <c r="G25" s="439"/>
      <c r="H25" s="439"/>
      <c r="I25" s="439"/>
      <c r="J25" s="439"/>
      <c r="K25" s="439"/>
      <c r="L25" s="439"/>
      <c r="M25" s="439"/>
      <c r="N25" s="439"/>
      <c r="O25" s="439"/>
      <c r="P25" s="439"/>
      <c r="Q25" s="439"/>
      <c r="R25" s="439"/>
      <c r="S25" s="440"/>
      <c r="T25" s="253">
        <f ca="1">+AVERAGE(T21:T24)</f>
        <v>0.61312500000000003</v>
      </c>
      <c r="U25" s="254"/>
      <c r="V25" s="254"/>
      <c r="W25" s="264"/>
      <c r="X25" s="255"/>
      <c r="Y25" s="255"/>
      <c r="Z25" s="255"/>
      <c r="AA25" s="256"/>
      <c r="AB25" s="256"/>
      <c r="AC25" s="255"/>
      <c r="AD25" s="265"/>
      <c r="AE25" s="266"/>
      <c r="AF25" s="255"/>
      <c r="AG25" s="255"/>
      <c r="AH25" s="255"/>
      <c r="AI25" s="258">
        <f>+AI21+AI24</f>
        <v>0</v>
      </c>
      <c r="AJ25" s="258">
        <f t="shared" ref="AJ25:AL25" si="8">+AJ21+AJ24</f>
        <v>266248672.44</v>
      </c>
      <c r="AK25" s="258">
        <f t="shared" si="8"/>
        <v>396697399.86000001</v>
      </c>
      <c r="AL25" s="258">
        <f t="shared" ca="1" si="8"/>
        <v>396697399.86000001</v>
      </c>
      <c r="AM25" s="258"/>
      <c r="AN25" s="184"/>
      <c r="AO25" s="185"/>
      <c r="AP25" s="258">
        <f t="shared" ref="AP25" si="9">+AP21+AP24</f>
        <v>0</v>
      </c>
      <c r="AQ25" s="261">
        <f>+AP25/AJ25</f>
        <v>0</v>
      </c>
      <c r="AR25" s="258">
        <f t="shared" ref="AR25" si="10">+AR21+AR24</f>
        <v>0</v>
      </c>
      <c r="AS25" s="261">
        <f>+AR25/AJ25</f>
        <v>0</v>
      </c>
      <c r="AT25" s="258">
        <f>+AT21+AT24</f>
        <v>0</v>
      </c>
      <c r="AU25" s="260">
        <f>+AU21</f>
        <v>0</v>
      </c>
      <c r="AV25" s="258">
        <f>+AV21</f>
        <v>0</v>
      </c>
      <c r="AW25" s="261">
        <f>+AW21</f>
        <v>0</v>
      </c>
      <c r="AX25" s="258">
        <f ca="1">+AX21</f>
        <v>0</v>
      </c>
      <c r="AY25" s="261">
        <v>0</v>
      </c>
      <c r="AZ25" s="48"/>
      <c r="BA25" s="48"/>
      <c r="BB25" s="48"/>
      <c r="BC25" s="48"/>
      <c r="BD25" s="48"/>
      <c r="BE25" s="48"/>
      <c r="BF25" s="48"/>
    </row>
    <row r="26" spans="1:58" ht="58.5" customHeight="1">
      <c r="A26" s="459" t="s">
        <v>274</v>
      </c>
      <c r="B26" s="390" t="s">
        <v>275</v>
      </c>
      <c r="C26" s="464" t="s">
        <v>574</v>
      </c>
      <c r="D26" s="404" t="s">
        <v>277</v>
      </c>
      <c r="E26" s="404" t="s">
        <v>386</v>
      </c>
      <c r="F26" s="452">
        <v>2024130010066</v>
      </c>
      <c r="G26" s="453" t="s">
        <v>508</v>
      </c>
      <c r="H26" s="463" t="s">
        <v>510</v>
      </c>
      <c r="I26" s="447" t="s">
        <v>509</v>
      </c>
      <c r="J26" s="360">
        <v>1</v>
      </c>
      <c r="K26" s="78" t="s">
        <v>420</v>
      </c>
      <c r="L26" s="404" t="s">
        <v>321</v>
      </c>
      <c r="M26" s="77" t="s">
        <v>513</v>
      </c>
      <c r="N26" s="38">
        <v>1</v>
      </c>
      <c r="O26" s="38">
        <v>0</v>
      </c>
      <c r="P26" s="137">
        <v>0.6</v>
      </c>
      <c r="Q26" s="284">
        <v>0</v>
      </c>
      <c r="R26" s="181"/>
      <c r="S26" s="172">
        <f ca="1">+O26+P26+Q26</f>
        <v>0.6</v>
      </c>
      <c r="T26" s="132">
        <f ca="1">+S26/N26</f>
        <v>0.6</v>
      </c>
      <c r="U26" s="123">
        <v>45689</v>
      </c>
      <c r="V26" s="123">
        <v>46022</v>
      </c>
      <c r="W26" s="79">
        <f t="shared" si="7"/>
        <v>333</v>
      </c>
      <c r="X26" s="38">
        <v>978560</v>
      </c>
      <c r="Y26" s="38" t="s">
        <v>528</v>
      </c>
      <c r="Z26" s="38" t="s">
        <v>531</v>
      </c>
      <c r="AA26" s="49" t="s">
        <v>532</v>
      </c>
      <c r="AB26" s="49" t="s">
        <v>533</v>
      </c>
      <c r="AC26" s="38" t="s">
        <v>534</v>
      </c>
      <c r="AD26" s="118" t="s">
        <v>542</v>
      </c>
      <c r="AE26" s="82">
        <v>162000000</v>
      </c>
      <c r="AF26" s="38" t="s">
        <v>76</v>
      </c>
      <c r="AG26" s="38" t="s">
        <v>53</v>
      </c>
      <c r="AH26" s="38" t="s">
        <v>566</v>
      </c>
      <c r="AI26" s="484">
        <v>591440847</v>
      </c>
      <c r="AJ26" s="484">
        <v>591440847</v>
      </c>
      <c r="AK26" s="484">
        <v>591440847</v>
      </c>
      <c r="AL26" s="484">
        <v>591440847</v>
      </c>
      <c r="AM26" s="484"/>
      <c r="AN26" s="485" t="s">
        <v>628</v>
      </c>
      <c r="AO26" s="404" t="s">
        <v>667</v>
      </c>
      <c r="AP26" s="484">
        <v>0</v>
      </c>
      <c r="AQ26" s="484"/>
      <c r="AR26" s="484">
        <v>0</v>
      </c>
      <c r="AS26" s="484"/>
      <c r="AT26" s="409">
        <v>0</v>
      </c>
      <c r="AU26" s="524">
        <f>+AT26/AI26</f>
        <v>0</v>
      </c>
      <c r="AV26" s="409">
        <v>0</v>
      </c>
      <c r="AW26" s="366">
        <f>+AV26/AI26</f>
        <v>0</v>
      </c>
      <c r="AX26" s="409">
        <v>0</v>
      </c>
      <c r="AY26" s="366">
        <v>0</v>
      </c>
      <c r="AZ26" s="48"/>
      <c r="BA26" s="48"/>
      <c r="BB26" s="48"/>
      <c r="BC26" s="48"/>
      <c r="BD26" s="48"/>
      <c r="BE26" s="48"/>
      <c r="BF26" s="48"/>
    </row>
    <row r="27" spans="1:58" ht="53.25" customHeight="1">
      <c r="A27" s="460"/>
      <c r="B27" s="391"/>
      <c r="C27" s="465"/>
      <c r="D27" s="404"/>
      <c r="E27" s="404"/>
      <c r="F27" s="452"/>
      <c r="G27" s="453"/>
      <c r="H27" s="463"/>
      <c r="I27" s="447"/>
      <c r="J27" s="360"/>
      <c r="K27" s="78" t="s">
        <v>421</v>
      </c>
      <c r="L27" s="404"/>
      <c r="M27" s="77" t="s">
        <v>608</v>
      </c>
      <c r="N27" s="38">
        <v>4</v>
      </c>
      <c r="O27" s="38">
        <v>0</v>
      </c>
      <c r="P27" s="137">
        <v>2.2000000000000002</v>
      </c>
      <c r="Q27" s="284">
        <v>6.516000000000001E-2</v>
      </c>
      <c r="R27" s="181"/>
      <c r="S27" s="287">
        <f ca="1">+O27+P27+Q27</f>
        <v>2.2651600000000003</v>
      </c>
      <c r="T27" s="132">
        <f ca="1">+S27/N27</f>
        <v>0.56629000000000007</v>
      </c>
      <c r="U27" s="123">
        <v>45689</v>
      </c>
      <c r="V27" s="123">
        <v>46022</v>
      </c>
      <c r="W27" s="79">
        <f t="shared" si="7"/>
        <v>333</v>
      </c>
      <c r="X27" s="38">
        <v>978560</v>
      </c>
      <c r="Y27" s="38" t="s">
        <v>528</v>
      </c>
      <c r="Z27" s="38" t="s">
        <v>531</v>
      </c>
      <c r="AA27" s="49" t="s">
        <v>532</v>
      </c>
      <c r="AB27" s="49" t="s">
        <v>533</v>
      </c>
      <c r="AC27" s="38" t="s">
        <v>534</v>
      </c>
      <c r="AD27" s="118" t="s">
        <v>543</v>
      </c>
      <c r="AE27" s="82">
        <v>658000000</v>
      </c>
      <c r="AF27" s="38" t="s">
        <v>76</v>
      </c>
      <c r="AG27" s="38" t="s">
        <v>53</v>
      </c>
      <c r="AH27" s="38" t="s">
        <v>566</v>
      </c>
      <c r="AI27" s="484"/>
      <c r="AJ27" s="484"/>
      <c r="AK27" s="484"/>
      <c r="AL27" s="484"/>
      <c r="AM27" s="484"/>
      <c r="AN27" s="485"/>
      <c r="AO27" s="404"/>
      <c r="AP27" s="484"/>
      <c r="AQ27" s="484"/>
      <c r="AR27" s="484"/>
      <c r="AS27" s="484"/>
      <c r="AT27" s="409"/>
      <c r="AU27" s="524"/>
      <c r="AV27" s="409"/>
      <c r="AW27" s="366"/>
      <c r="AX27" s="409"/>
      <c r="AY27" s="366"/>
      <c r="AZ27" s="48"/>
      <c r="BA27" s="48"/>
      <c r="BB27" s="48"/>
      <c r="BC27" s="48"/>
      <c r="BD27" s="48"/>
      <c r="BE27" s="48"/>
      <c r="BF27" s="48"/>
    </row>
    <row r="28" spans="1:58" ht="77.25" customHeight="1">
      <c r="A28" s="460"/>
      <c r="B28" s="391"/>
      <c r="C28" s="465"/>
      <c r="D28" s="404"/>
      <c r="E28" s="404"/>
      <c r="F28" s="452"/>
      <c r="G28" s="453"/>
      <c r="H28" s="463"/>
      <c r="I28" s="447"/>
      <c r="J28" s="360"/>
      <c r="K28" s="78" t="s">
        <v>606</v>
      </c>
      <c r="L28" s="404"/>
      <c r="M28" s="77" t="s">
        <v>609</v>
      </c>
      <c r="N28" s="38">
        <v>4</v>
      </c>
      <c r="O28" s="38">
        <v>1</v>
      </c>
      <c r="P28" s="137">
        <v>1</v>
      </c>
      <c r="Q28" s="284">
        <v>1</v>
      </c>
      <c r="R28" s="181"/>
      <c r="S28" s="287">
        <f ca="1">+O28+P28+Q28</f>
        <v>3</v>
      </c>
      <c r="T28" s="132">
        <f ca="1">+S28/N28</f>
        <v>0.75</v>
      </c>
      <c r="U28" s="123">
        <v>45689</v>
      </c>
      <c r="V28" s="123">
        <v>46022</v>
      </c>
      <c r="W28" s="79">
        <v>0</v>
      </c>
      <c r="X28" s="38">
        <v>978560</v>
      </c>
      <c r="Y28" s="38" t="s">
        <v>528</v>
      </c>
      <c r="Z28" s="38" t="s">
        <v>531</v>
      </c>
      <c r="AA28" s="49" t="s">
        <v>532</v>
      </c>
      <c r="AB28" s="49" t="s">
        <v>533</v>
      </c>
      <c r="AC28" s="38" t="s">
        <v>534</v>
      </c>
      <c r="AD28" s="118" t="s">
        <v>544</v>
      </c>
      <c r="AE28" s="82">
        <v>200000000</v>
      </c>
      <c r="AF28" s="38" t="s">
        <v>76</v>
      </c>
      <c r="AG28" s="38" t="s">
        <v>53</v>
      </c>
      <c r="AH28" s="38" t="s">
        <v>566</v>
      </c>
      <c r="AI28" s="484"/>
      <c r="AJ28" s="484"/>
      <c r="AK28" s="484"/>
      <c r="AL28" s="484"/>
      <c r="AM28" s="484"/>
      <c r="AN28" s="485"/>
      <c r="AO28" s="404"/>
      <c r="AP28" s="484"/>
      <c r="AQ28" s="484"/>
      <c r="AR28" s="484"/>
      <c r="AS28" s="484"/>
      <c r="AT28" s="409"/>
      <c r="AU28" s="524"/>
      <c r="AV28" s="409"/>
      <c r="AW28" s="366"/>
      <c r="AX28" s="409"/>
      <c r="AY28" s="366"/>
      <c r="AZ28" s="48"/>
      <c r="BA28" s="48"/>
      <c r="BB28" s="48"/>
      <c r="BC28" s="48"/>
      <c r="BD28" s="48"/>
      <c r="BE28" s="48"/>
      <c r="BF28" s="48"/>
    </row>
    <row r="29" spans="1:58" ht="128.25">
      <c r="A29" s="460"/>
      <c r="B29" s="391"/>
      <c r="C29" s="465"/>
      <c r="D29" s="404"/>
      <c r="E29" s="404"/>
      <c r="F29" s="452"/>
      <c r="G29" s="453"/>
      <c r="H29" s="463"/>
      <c r="I29" s="447"/>
      <c r="J29" s="360"/>
      <c r="K29" s="78" t="s">
        <v>422</v>
      </c>
      <c r="L29" s="404"/>
      <c r="M29" s="77" t="s">
        <v>610</v>
      </c>
      <c r="N29" s="38">
        <v>4</v>
      </c>
      <c r="O29" s="38">
        <v>0</v>
      </c>
      <c r="P29" s="137">
        <v>1</v>
      </c>
      <c r="Q29" s="284">
        <v>1</v>
      </c>
      <c r="R29" s="181"/>
      <c r="S29" s="287">
        <f ca="1">+O29+P29+Q29</f>
        <v>2</v>
      </c>
      <c r="T29" s="132">
        <f ca="1">+S29/N29</f>
        <v>0.5</v>
      </c>
      <c r="U29" s="123">
        <v>45689</v>
      </c>
      <c r="V29" s="123">
        <v>46022</v>
      </c>
      <c r="W29" s="79">
        <f t="shared" si="7"/>
        <v>333</v>
      </c>
      <c r="X29" s="38">
        <v>978560</v>
      </c>
      <c r="Y29" s="38" t="s">
        <v>528</v>
      </c>
      <c r="Z29" s="38" t="s">
        <v>531</v>
      </c>
      <c r="AA29" s="49" t="s">
        <v>532</v>
      </c>
      <c r="AB29" s="49" t="s">
        <v>533</v>
      </c>
      <c r="AC29" s="38" t="s">
        <v>534</v>
      </c>
      <c r="AD29" s="118" t="s">
        <v>545</v>
      </c>
      <c r="AE29" s="82">
        <v>40000000</v>
      </c>
      <c r="AF29" s="38" t="s">
        <v>76</v>
      </c>
      <c r="AG29" s="38" t="s">
        <v>53</v>
      </c>
      <c r="AH29" s="38" t="s">
        <v>566</v>
      </c>
      <c r="AI29" s="517">
        <v>200000000</v>
      </c>
      <c r="AJ29" s="517">
        <v>200000000</v>
      </c>
      <c r="AK29" s="517">
        <v>200000000</v>
      </c>
      <c r="AL29" s="517">
        <v>200000000</v>
      </c>
      <c r="AM29" s="517"/>
      <c r="AN29" s="511" t="s">
        <v>627</v>
      </c>
      <c r="AO29" s="404"/>
      <c r="AP29" s="517">
        <v>0</v>
      </c>
      <c r="AQ29" s="517"/>
      <c r="AR29" s="517">
        <v>0</v>
      </c>
      <c r="AS29" s="517"/>
      <c r="AT29" s="365">
        <v>0</v>
      </c>
      <c r="AU29" s="524">
        <f>+AT29/AI29</f>
        <v>0</v>
      </c>
      <c r="AV29" s="365">
        <v>0</v>
      </c>
      <c r="AW29" s="366">
        <f>+AV29/AI29</f>
        <v>0</v>
      </c>
      <c r="AX29" s="365">
        <v>0</v>
      </c>
      <c r="AY29" s="366">
        <v>0</v>
      </c>
      <c r="AZ29" s="48"/>
      <c r="BA29" s="48"/>
      <c r="BB29" s="48"/>
      <c r="BC29" s="48"/>
      <c r="BD29" s="48"/>
      <c r="BE29" s="48"/>
      <c r="BF29" s="48"/>
    </row>
    <row r="30" spans="1:58" ht="128.25">
      <c r="A30" s="461"/>
      <c r="B30" s="392"/>
      <c r="C30" s="466"/>
      <c r="D30" s="404"/>
      <c r="E30" s="404"/>
      <c r="F30" s="452"/>
      <c r="G30" s="453"/>
      <c r="H30" s="463"/>
      <c r="I30" s="447"/>
      <c r="J30" s="360"/>
      <c r="K30" s="78" t="s">
        <v>423</v>
      </c>
      <c r="L30" s="404"/>
      <c r="M30" s="77" t="s">
        <v>523</v>
      </c>
      <c r="N30" s="38">
        <v>4</v>
      </c>
      <c r="O30" s="38">
        <v>0</v>
      </c>
      <c r="P30" s="137">
        <v>1</v>
      </c>
      <c r="Q30" s="284">
        <v>1</v>
      </c>
      <c r="R30" s="181"/>
      <c r="S30" s="287">
        <f ca="1">+O30+P30+Q30</f>
        <v>2</v>
      </c>
      <c r="T30" s="132">
        <f ca="1">+S30/N30</f>
        <v>0.5</v>
      </c>
      <c r="U30" s="123">
        <v>45689</v>
      </c>
      <c r="V30" s="123">
        <v>46022</v>
      </c>
      <c r="W30" s="79">
        <f t="shared" si="7"/>
        <v>333</v>
      </c>
      <c r="X30" s="38">
        <v>978560</v>
      </c>
      <c r="Y30" s="38" t="s">
        <v>528</v>
      </c>
      <c r="Z30" s="38" t="s">
        <v>531</v>
      </c>
      <c r="AA30" s="49" t="s">
        <v>532</v>
      </c>
      <c r="AB30" s="49" t="s">
        <v>533</v>
      </c>
      <c r="AC30" s="38" t="s">
        <v>534</v>
      </c>
      <c r="AD30" s="118" t="s">
        <v>546</v>
      </c>
      <c r="AE30" s="82">
        <v>40000000</v>
      </c>
      <c r="AF30" s="38" t="s">
        <v>76</v>
      </c>
      <c r="AG30" s="38" t="s">
        <v>53</v>
      </c>
      <c r="AH30" s="38" t="s">
        <v>566</v>
      </c>
      <c r="AI30" s="517"/>
      <c r="AJ30" s="517"/>
      <c r="AK30" s="517"/>
      <c r="AL30" s="517"/>
      <c r="AM30" s="517"/>
      <c r="AN30" s="511"/>
      <c r="AO30" s="404"/>
      <c r="AP30" s="517"/>
      <c r="AQ30" s="517"/>
      <c r="AR30" s="517"/>
      <c r="AS30" s="517"/>
      <c r="AT30" s="365"/>
      <c r="AU30" s="524"/>
      <c r="AV30" s="365"/>
      <c r="AW30" s="366"/>
      <c r="AX30" s="365"/>
      <c r="AY30" s="366"/>
      <c r="AZ30" s="48"/>
      <c r="BA30" s="48"/>
      <c r="BB30" s="48"/>
      <c r="BC30" s="48"/>
      <c r="BD30" s="48"/>
      <c r="BE30" s="48"/>
      <c r="BF30" s="48"/>
    </row>
    <row r="31" spans="1:58" ht="34.5" customHeight="1">
      <c r="A31" s="438" t="s">
        <v>655</v>
      </c>
      <c r="B31" s="439"/>
      <c r="C31" s="439"/>
      <c r="D31" s="439"/>
      <c r="E31" s="439"/>
      <c r="F31" s="439"/>
      <c r="G31" s="439"/>
      <c r="H31" s="439"/>
      <c r="I31" s="439"/>
      <c r="J31" s="439"/>
      <c r="K31" s="439"/>
      <c r="L31" s="439"/>
      <c r="M31" s="439"/>
      <c r="N31" s="439"/>
      <c r="O31" s="439"/>
      <c r="P31" s="439"/>
      <c r="Q31" s="439"/>
      <c r="R31" s="439"/>
      <c r="S31" s="440"/>
      <c r="T31" s="253">
        <f ca="1">+AVERAGE(T26:T30)</f>
        <v>0.58325800000000005</v>
      </c>
      <c r="U31" s="254"/>
      <c r="V31" s="254"/>
      <c r="W31" s="264"/>
      <c r="X31" s="255"/>
      <c r="Y31" s="255"/>
      <c r="Z31" s="255"/>
      <c r="AA31" s="256"/>
      <c r="AB31" s="256"/>
      <c r="AC31" s="255"/>
      <c r="AD31" s="185"/>
      <c r="AE31" s="267"/>
      <c r="AF31" s="255"/>
      <c r="AG31" s="255"/>
      <c r="AH31" s="255"/>
      <c r="AI31" s="258">
        <f>SUM(AI26:AI30)</f>
        <v>791440847</v>
      </c>
      <c r="AJ31" s="258">
        <f>SUM(AJ26:AJ30)</f>
        <v>791440847</v>
      </c>
      <c r="AK31" s="258">
        <f>SUM(AK26:AK30)</f>
        <v>791440847</v>
      </c>
      <c r="AL31" s="258">
        <f ca="1">SUM(AL26:AL30)</f>
        <v>791440847</v>
      </c>
      <c r="AM31" s="258"/>
      <c r="AN31" s="184"/>
      <c r="AO31" s="185"/>
      <c r="AP31" s="258">
        <f>SUM(AP26:AP30)</f>
        <v>0</v>
      </c>
      <c r="AQ31" s="268">
        <f>+AP31/AJ31</f>
        <v>0</v>
      </c>
      <c r="AR31" s="258">
        <f>SUM(AR26:AR30)</f>
        <v>0</v>
      </c>
      <c r="AS31" s="268">
        <f>+AR31/AJ31</f>
        <v>0</v>
      </c>
      <c r="AT31" s="258">
        <f>SUM(AT26:AT30)</f>
        <v>0</v>
      </c>
      <c r="AU31" s="260">
        <f>+AT31/AI31</f>
        <v>0</v>
      </c>
      <c r="AV31" s="258">
        <f>SUM(AV26:AV30)</f>
        <v>0</v>
      </c>
      <c r="AW31" s="261">
        <f>+AV31/AI31</f>
        <v>0</v>
      </c>
      <c r="AX31" s="258">
        <f ca="1">SUM(AX26:AX30)</f>
        <v>0</v>
      </c>
      <c r="AY31" s="261">
        <f ca="1">+AX31/AK31</f>
        <v>0</v>
      </c>
      <c r="AZ31" s="48"/>
      <c r="BA31" s="48"/>
      <c r="BB31" s="48"/>
      <c r="BC31" s="48"/>
      <c r="BD31" s="48"/>
      <c r="BE31" s="48"/>
      <c r="BF31" s="48"/>
    </row>
    <row r="32" spans="1:58" ht="128.25">
      <c r="A32" s="462" t="s">
        <v>424</v>
      </c>
      <c r="B32" s="403" t="s">
        <v>304</v>
      </c>
      <c r="C32" s="446" t="s">
        <v>498</v>
      </c>
      <c r="D32" s="456" t="s">
        <v>305</v>
      </c>
      <c r="E32" s="404" t="s">
        <v>382</v>
      </c>
      <c r="F32" s="449">
        <v>2024130010068</v>
      </c>
      <c r="G32" s="467" t="s">
        <v>425</v>
      </c>
      <c r="H32" s="413" t="s">
        <v>431</v>
      </c>
      <c r="I32" s="413" t="s">
        <v>511</v>
      </c>
      <c r="J32" s="360">
        <v>0.3</v>
      </c>
      <c r="K32" s="44" t="s">
        <v>426</v>
      </c>
      <c r="L32" s="404" t="s">
        <v>321</v>
      </c>
      <c r="M32" s="118" t="s">
        <v>611</v>
      </c>
      <c r="N32" s="38">
        <v>4</v>
      </c>
      <c r="O32" s="38">
        <v>1</v>
      </c>
      <c r="P32" s="137">
        <v>0</v>
      </c>
      <c r="Q32" s="284">
        <v>1</v>
      </c>
      <c r="R32" s="181"/>
      <c r="S32" s="172">
        <f ca="1">+O32+P32+Q32</f>
        <v>2</v>
      </c>
      <c r="T32" s="132">
        <f ca="1">+S32/N32</f>
        <v>0.5</v>
      </c>
      <c r="U32" s="123">
        <v>45689</v>
      </c>
      <c r="V32" s="123">
        <v>46022</v>
      </c>
      <c r="W32" s="79">
        <f t="shared" si="7"/>
        <v>333</v>
      </c>
      <c r="X32" s="38">
        <v>978560</v>
      </c>
      <c r="Y32" s="38" t="s">
        <v>528</v>
      </c>
      <c r="Z32" s="38" t="s">
        <v>624</v>
      </c>
      <c r="AA32" s="49" t="s">
        <v>532</v>
      </c>
      <c r="AB32" s="49" t="s">
        <v>533</v>
      </c>
      <c r="AC32" s="38" t="s">
        <v>534</v>
      </c>
      <c r="AD32" s="118" t="s">
        <v>547</v>
      </c>
      <c r="AE32" s="82">
        <v>60000000</v>
      </c>
      <c r="AF32" s="38" t="s">
        <v>76</v>
      </c>
      <c r="AG32" s="38" t="s">
        <v>53</v>
      </c>
      <c r="AH32" s="38" t="s">
        <v>566</v>
      </c>
      <c r="AI32" s="367">
        <v>1000000000</v>
      </c>
      <c r="AJ32" s="367">
        <v>1000000000</v>
      </c>
      <c r="AK32" s="367">
        <v>1000000000</v>
      </c>
      <c r="AL32" s="367">
        <v>1000000000</v>
      </c>
      <c r="AM32" s="164"/>
      <c r="AN32" s="367" t="s">
        <v>626</v>
      </c>
      <c r="AO32" s="404" t="s">
        <v>676</v>
      </c>
      <c r="AP32" s="367">
        <v>1000000000</v>
      </c>
      <c r="AQ32" s="537">
        <f>+AP32/AJ32</f>
        <v>1</v>
      </c>
      <c r="AR32" s="367">
        <v>491000000</v>
      </c>
      <c r="AS32" s="537">
        <f>+AR32/AJ32</f>
        <v>0.49099999999999999</v>
      </c>
      <c r="AT32" s="367">
        <v>1000000000</v>
      </c>
      <c r="AU32" s="371">
        <f>+AT32/AJ32</f>
        <v>1</v>
      </c>
      <c r="AV32" s="370">
        <v>1000000000</v>
      </c>
      <c r="AW32" s="374">
        <f>+AV32/AJ32</f>
        <v>1</v>
      </c>
      <c r="AX32" s="370">
        <v>1000000000</v>
      </c>
      <c r="AY32" s="374">
        <f ca="1">+AX32/AL32</f>
        <v>1</v>
      </c>
      <c r="AZ32" s="48"/>
      <c r="BA32" s="48"/>
      <c r="BB32" s="48"/>
      <c r="BC32" s="48"/>
      <c r="BD32" s="48"/>
      <c r="BE32" s="48"/>
      <c r="BF32" s="48"/>
    </row>
    <row r="33" spans="1:58" ht="128.25">
      <c r="A33" s="462"/>
      <c r="B33" s="403"/>
      <c r="C33" s="446"/>
      <c r="D33" s="456"/>
      <c r="E33" s="404"/>
      <c r="F33" s="449"/>
      <c r="G33" s="467"/>
      <c r="H33" s="413"/>
      <c r="I33" s="413"/>
      <c r="J33" s="360"/>
      <c r="K33" s="44" t="s">
        <v>427</v>
      </c>
      <c r="L33" s="404"/>
      <c r="M33" s="77" t="s">
        <v>514</v>
      </c>
      <c r="N33" s="38">
        <v>4</v>
      </c>
      <c r="O33" s="38">
        <v>1</v>
      </c>
      <c r="P33" s="137">
        <v>0.5</v>
      </c>
      <c r="Q33" s="284">
        <v>0.5</v>
      </c>
      <c r="R33" s="181"/>
      <c r="S33" s="287">
        <f ca="1">+O33+P33+Q33</f>
        <v>2</v>
      </c>
      <c r="T33" s="132">
        <f ca="1">+S33/N33</f>
        <v>0.5</v>
      </c>
      <c r="U33" s="123">
        <v>45689</v>
      </c>
      <c r="V33" s="123">
        <v>46022</v>
      </c>
      <c r="W33" s="79">
        <f t="shared" si="7"/>
        <v>333</v>
      </c>
      <c r="X33" s="38">
        <v>978560</v>
      </c>
      <c r="Y33" s="38" t="s">
        <v>528</v>
      </c>
      <c r="Z33" s="38" t="s">
        <v>624</v>
      </c>
      <c r="AA33" s="49" t="s">
        <v>532</v>
      </c>
      <c r="AB33" s="49" t="s">
        <v>533</v>
      </c>
      <c r="AC33" s="38" t="s">
        <v>534</v>
      </c>
      <c r="AD33" s="118" t="s">
        <v>551</v>
      </c>
      <c r="AE33" s="82"/>
      <c r="AF33" s="38" t="s">
        <v>76</v>
      </c>
      <c r="AG33" s="38" t="s">
        <v>53</v>
      </c>
      <c r="AH33" s="38" t="s">
        <v>566</v>
      </c>
      <c r="AI33" s="368"/>
      <c r="AJ33" s="368"/>
      <c r="AK33" s="368"/>
      <c r="AL33" s="368"/>
      <c r="AM33" s="165"/>
      <c r="AN33" s="368"/>
      <c r="AO33" s="404"/>
      <c r="AP33" s="368"/>
      <c r="AQ33" s="538"/>
      <c r="AR33" s="368"/>
      <c r="AS33" s="538"/>
      <c r="AT33" s="368"/>
      <c r="AU33" s="372"/>
      <c r="AV33" s="370"/>
      <c r="AW33" s="374"/>
      <c r="AX33" s="370"/>
      <c r="AY33" s="374"/>
      <c r="AZ33" s="48"/>
      <c r="BA33" s="48"/>
      <c r="BB33" s="48"/>
      <c r="BC33" s="48"/>
      <c r="BD33" s="48"/>
      <c r="BE33" s="48"/>
      <c r="BF33" s="48"/>
    </row>
    <row r="34" spans="1:58" ht="128.25">
      <c r="A34" s="462"/>
      <c r="B34" s="403"/>
      <c r="C34" s="446"/>
      <c r="D34" s="403" t="s">
        <v>308</v>
      </c>
      <c r="E34" s="404"/>
      <c r="F34" s="449"/>
      <c r="G34" s="467"/>
      <c r="H34" s="413" t="s">
        <v>432</v>
      </c>
      <c r="I34" s="413" t="s">
        <v>309</v>
      </c>
      <c r="J34" s="360">
        <v>0.7</v>
      </c>
      <c r="K34" s="44" t="s">
        <v>428</v>
      </c>
      <c r="L34" s="404"/>
      <c r="M34" s="77" t="s">
        <v>515</v>
      </c>
      <c r="N34" s="38">
        <v>4</v>
      </c>
      <c r="O34" s="38">
        <v>1</v>
      </c>
      <c r="P34" s="137">
        <v>1</v>
      </c>
      <c r="Q34" s="284">
        <v>1</v>
      </c>
      <c r="R34" s="181"/>
      <c r="S34" s="287">
        <f ca="1">+O34+P34+Q34</f>
        <v>3</v>
      </c>
      <c r="T34" s="132">
        <f ca="1">+S34/N34</f>
        <v>0.75</v>
      </c>
      <c r="U34" s="123">
        <v>45689</v>
      </c>
      <c r="V34" s="123">
        <v>46022</v>
      </c>
      <c r="W34" s="79">
        <f t="shared" si="7"/>
        <v>333</v>
      </c>
      <c r="X34" s="38">
        <v>978560</v>
      </c>
      <c r="Y34" s="38" t="s">
        <v>528</v>
      </c>
      <c r="Z34" s="38" t="s">
        <v>624</v>
      </c>
      <c r="AA34" s="49" t="s">
        <v>532</v>
      </c>
      <c r="AB34" s="49" t="s">
        <v>533</v>
      </c>
      <c r="AC34" s="38" t="s">
        <v>534</v>
      </c>
      <c r="AD34" s="118" t="s">
        <v>548</v>
      </c>
      <c r="AE34" s="82">
        <v>540000000</v>
      </c>
      <c r="AF34" s="38" t="s">
        <v>76</v>
      </c>
      <c r="AG34" s="38" t="s">
        <v>53</v>
      </c>
      <c r="AH34" s="38" t="s">
        <v>566</v>
      </c>
      <c r="AI34" s="369"/>
      <c r="AJ34" s="369"/>
      <c r="AK34" s="369"/>
      <c r="AL34" s="369"/>
      <c r="AM34" s="166"/>
      <c r="AN34" s="369"/>
      <c r="AO34" s="404"/>
      <c r="AP34" s="369"/>
      <c r="AQ34" s="539"/>
      <c r="AR34" s="369"/>
      <c r="AS34" s="539"/>
      <c r="AT34" s="369"/>
      <c r="AU34" s="373"/>
      <c r="AV34" s="370"/>
      <c r="AW34" s="374"/>
      <c r="AX34" s="370"/>
      <c r="AY34" s="374"/>
      <c r="AZ34" s="48"/>
      <c r="BA34" s="48"/>
      <c r="BB34" s="48"/>
      <c r="BC34" s="48"/>
      <c r="BD34" s="48"/>
      <c r="BE34" s="48"/>
      <c r="BF34" s="48"/>
    </row>
    <row r="35" spans="1:58" ht="128.25">
      <c r="A35" s="462"/>
      <c r="B35" s="403"/>
      <c r="C35" s="446"/>
      <c r="D35" s="403"/>
      <c r="E35" s="404"/>
      <c r="F35" s="449"/>
      <c r="G35" s="467"/>
      <c r="H35" s="413"/>
      <c r="I35" s="413"/>
      <c r="J35" s="360"/>
      <c r="K35" s="44" t="s">
        <v>429</v>
      </c>
      <c r="L35" s="404"/>
      <c r="M35" s="77" t="s">
        <v>612</v>
      </c>
      <c r="N35" s="38">
        <v>2</v>
      </c>
      <c r="O35" s="38">
        <v>0</v>
      </c>
      <c r="P35" s="137">
        <v>0</v>
      </c>
      <c r="Q35" s="284">
        <v>0</v>
      </c>
      <c r="R35" s="181"/>
      <c r="S35" s="287">
        <f ca="1">+O35+P35+Q35</f>
        <v>0</v>
      </c>
      <c r="T35" s="132">
        <f ca="1">+S35/N35</f>
        <v>0</v>
      </c>
      <c r="U35" s="123">
        <v>45689</v>
      </c>
      <c r="V35" s="123">
        <v>46022</v>
      </c>
      <c r="W35" s="79">
        <f t="shared" si="7"/>
        <v>333</v>
      </c>
      <c r="X35" s="38">
        <v>978560</v>
      </c>
      <c r="Y35" s="38" t="s">
        <v>528</v>
      </c>
      <c r="Z35" s="38" t="s">
        <v>624</v>
      </c>
      <c r="AA35" s="49" t="s">
        <v>532</v>
      </c>
      <c r="AB35" s="49" t="s">
        <v>533</v>
      </c>
      <c r="AC35" s="38" t="s">
        <v>534</v>
      </c>
      <c r="AD35" s="118" t="s">
        <v>549</v>
      </c>
      <c r="AE35" s="82">
        <v>70000000</v>
      </c>
      <c r="AF35" s="38" t="s">
        <v>76</v>
      </c>
      <c r="AG35" s="38" t="s">
        <v>53</v>
      </c>
      <c r="AH35" s="38" t="s">
        <v>566</v>
      </c>
      <c r="AI35" s="152">
        <v>0</v>
      </c>
      <c r="AJ35" s="48"/>
      <c r="AK35" s="151">
        <v>2102288869.76</v>
      </c>
      <c r="AL35" s="151">
        <v>2102288869.76</v>
      </c>
      <c r="AM35" s="151"/>
      <c r="AN35" s="153" t="s">
        <v>679</v>
      </c>
      <c r="AO35" s="404"/>
      <c r="AP35" s="178"/>
      <c r="AQ35" s="178"/>
      <c r="AR35" s="178"/>
      <c r="AS35" s="178"/>
      <c r="AT35" s="154">
        <v>0</v>
      </c>
      <c r="AU35" s="246">
        <f>+AT35/AK35</f>
        <v>0</v>
      </c>
      <c r="AV35" s="152">
        <v>0</v>
      </c>
      <c r="AW35" s="148">
        <f>+AV35/AK35</f>
        <v>0</v>
      </c>
      <c r="AX35" s="152">
        <v>0</v>
      </c>
      <c r="AY35" s="294">
        <f ca="1">+AX35/AM35</f>
        <v>0</v>
      </c>
      <c r="AZ35" s="48"/>
      <c r="BA35" s="48"/>
      <c r="BB35" s="48"/>
      <c r="BC35" s="48"/>
      <c r="BD35" s="48"/>
      <c r="BE35" s="48"/>
      <c r="BF35" s="48"/>
    </row>
    <row r="36" spans="1:58" ht="128.25">
      <c r="A36" s="462"/>
      <c r="B36" s="403"/>
      <c r="C36" s="446"/>
      <c r="D36" s="403"/>
      <c r="E36" s="404"/>
      <c r="F36" s="449"/>
      <c r="G36" s="467"/>
      <c r="H36" s="413"/>
      <c r="I36" s="413"/>
      <c r="J36" s="360"/>
      <c r="K36" s="44" t="s">
        <v>430</v>
      </c>
      <c r="L36" s="404"/>
      <c r="M36" s="77" t="s">
        <v>516</v>
      </c>
      <c r="N36" s="38">
        <v>5</v>
      </c>
      <c r="O36" s="122">
        <v>1</v>
      </c>
      <c r="P36" s="122">
        <v>1</v>
      </c>
      <c r="Q36" s="122">
        <v>1</v>
      </c>
      <c r="R36" s="122"/>
      <c r="S36" s="287">
        <f ca="1">+O36+P36+Q36</f>
        <v>3</v>
      </c>
      <c r="T36" s="132">
        <f ca="1">+S36/N36</f>
        <v>0.6</v>
      </c>
      <c r="U36" s="123">
        <v>45689</v>
      </c>
      <c r="V36" s="123">
        <v>46022</v>
      </c>
      <c r="W36" s="79">
        <f t="shared" si="7"/>
        <v>333</v>
      </c>
      <c r="X36" s="38">
        <v>978560</v>
      </c>
      <c r="Y36" s="38" t="s">
        <v>528</v>
      </c>
      <c r="Z36" s="38" t="s">
        <v>624</v>
      </c>
      <c r="AA36" s="49" t="s">
        <v>532</v>
      </c>
      <c r="AB36" s="49" t="s">
        <v>533</v>
      </c>
      <c r="AC36" s="38" t="s">
        <v>534</v>
      </c>
      <c r="AD36" s="118" t="s">
        <v>550</v>
      </c>
      <c r="AE36" s="82">
        <v>25998530</v>
      </c>
      <c r="AF36" s="38" t="s">
        <v>76</v>
      </c>
      <c r="AG36" s="38" t="s">
        <v>53</v>
      </c>
      <c r="AH36" s="38" t="s">
        <v>566</v>
      </c>
      <c r="AI36" s="152">
        <v>0</v>
      </c>
      <c r="AJ36" s="48"/>
      <c r="AK36" s="151">
        <v>984745497.42999995</v>
      </c>
      <c r="AL36" s="151">
        <v>984745497.42999995</v>
      </c>
      <c r="AM36" s="151"/>
      <c r="AN36" s="153" t="s">
        <v>682</v>
      </c>
      <c r="AO36" s="404"/>
      <c r="AP36" s="174"/>
      <c r="AQ36" s="174"/>
      <c r="AR36" s="174"/>
      <c r="AS36" s="174"/>
      <c r="AT36" s="152">
        <v>0</v>
      </c>
      <c r="AU36" s="246">
        <f>+AT36/AK36</f>
        <v>0</v>
      </c>
      <c r="AV36" s="152">
        <v>0</v>
      </c>
      <c r="AW36" s="148">
        <f>+AV36/AK36</f>
        <v>0</v>
      </c>
      <c r="AX36" s="152">
        <v>0</v>
      </c>
      <c r="AY36" s="294">
        <f ca="1">+AX36/AM36</f>
        <v>0</v>
      </c>
      <c r="AZ36" s="48"/>
      <c r="BA36" s="48"/>
      <c r="BB36" s="48"/>
      <c r="BC36" s="48"/>
      <c r="BD36" s="48"/>
      <c r="BE36" s="48"/>
      <c r="BF36" s="48"/>
    </row>
    <row r="37" spans="1:58" ht="32.25" customHeight="1">
      <c r="A37" s="438" t="s">
        <v>656</v>
      </c>
      <c r="B37" s="439"/>
      <c r="C37" s="439"/>
      <c r="D37" s="439"/>
      <c r="E37" s="439"/>
      <c r="F37" s="439"/>
      <c r="G37" s="439"/>
      <c r="H37" s="439"/>
      <c r="I37" s="439"/>
      <c r="J37" s="439"/>
      <c r="K37" s="439"/>
      <c r="L37" s="439"/>
      <c r="M37" s="439"/>
      <c r="N37" s="439"/>
      <c r="O37" s="439"/>
      <c r="P37" s="439"/>
      <c r="Q37" s="439"/>
      <c r="R37" s="439"/>
      <c r="S37" s="440"/>
      <c r="T37" s="253">
        <f ca="1">+AVERAGE(T32:T36)</f>
        <v>0.47000000000000003</v>
      </c>
      <c r="U37" s="254"/>
      <c r="V37" s="254"/>
      <c r="W37" s="264"/>
      <c r="X37" s="255"/>
      <c r="Y37" s="255"/>
      <c r="Z37" s="255"/>
      <c r="AA37" s="256"/>
      <c r="AB37" s="256"/>
      <c r="AC37" s="255"/>
      <c r="AD37" s="185"/>
      <c r="AE37" s="267"/>
      <c r="AF37" s="255"/>
      <c r="AG37" s="255"/>
      <c r="AH37" s="255"/>
      <c r="AI37" s="258">
        <f>+AI32+AI35+AI36</f>
        <v>1000000000</v>
      </c>
      <c r="AJ37" s="258">
        <f>+AJ32+AJ35+AJ36</f>
        <v>1000000000</v>
      </c>
      <c r="AK37" s="258">
        <f>+AK32+AK35+AK36</f>
        <v>4087034367.1900001</v>
      </c>
      <c r="AL37" s="258">
        <f ca="1">+AL32+AL35+AL36</f>
        <v>4087034367.1900001</v>
      </c>
      <c r="AM37" s="258"/>
      <c r="AN37" s="184"/>
      <c r="AO37" s="185"/>
      <c r="AP37" s="258">
        <f>+AP32+AP35+AP36</f>
        <v>1000000000</v>
      </c>
      <c r="AQ37" s="259">
        <f>+AP37/AJ37</f>
        <v>1</v>
      </c>
      <c r="AR37" s="258">
        <f>+AR32+AR35+AR36</f>
        <v>491000000</v>
      </c>
      <c r="AS37" s="259">
        <f>+AR37/AJ37</f>
        <v>0.49099999999999999</v>
      </c>
      <c r="AT37" s="258">
        <f>+AT32+AT35+AT36</f>
        <v>1000000000</v>
      </c>
      <c r="AU37" s="269">
        <f>+AT37/AK37</f>
        <v>0.24467619064518414</v>
      </c>
      <c r="AV37" s="258">
        <f>+AV32+AV35+AV36</f>
        <v>1000000000</v>
      </c>
      <c r="AW37" s="261">
        <f>+AV37/AK37</f>
        <v>0.24467619064518414</v>
      </c>
      <c r="AX37" s="258">
        <f ca="1">+AX32+AX35+AX36</f>
        <v>1000000000</v>
      </c>
      <c r="AY37" s="261">
        <f ca="1">+AX37/AL37</f>
        <v>0.24467619064518414</v>
      </c>
      <c r="AZ37" s="48"/>
      <c r="BA37" s="48"/>
      <c r="BB37" s="48"/>
      <c r="BC37" s="48"/>
      <c r="BD37" s="48"/>
      <c r="BE37" s="48"/>
      <c r="BF37" s="48"/>
    </row>
    <row r="38" spans="1:58" ht="128.25">
      <c r="A38" s="458" t="s">
        <v>255</v>
      </c>
      <c r="B38" s="403" t="s">
        <v>256</v>
      </c>
      <c r="C38" s="446" t="s">
        <v>494</v>
      </c>
      <c r="D38" s="403" t="s">
        <v>258</v>
      </c>
      <c r="E38" s="404" t="s">
        <v>388</v>
      </c>
      <c r="F38" s="449">
        <v>2024130010071</v>
      </c>
      <c r="G38" s="403" t="s">
        <v>389</v>
      </c>
      <c r="H38" s="413" t="s">
        <v>433</v>
      </c>
      <c r="I38" s="413" t="s">
        <v>434</v>
      </c>
      <c r="J38" s="360">
        <v>1</v>
      </c>
      <c r="K38" s="128" t="s">
        <v>435</v>
      </c>
      <c r="L38" s="404" t="s">
        <v>321</v>
      </c>
      <c r="M38" s="77" t="s">
        <v>587</v>
      </c>
      <c r="N38" s="129">
        <v>1</v>
      </c>
      <c r="O38" s="129">
        <v>0</v>
      </c>
      <c r="P38" s="129">
        <v>0</v>
      </c>
      <c r="Q38" s="129">
        <v>0</v>
      </c>
      <c r="R38" s="129"/>
      <c r="S38" s="295">
        <f ca="1">+O38+P38+Q38</f>
        <v>0</v>
      </c>
      <c r="T38" s="132">
        <f ca="1">+S38/N38</f>
        <v>0</v>
      </c>
      <c r="U38" s="123">
        <v>45689</v>
      </c>
      <c r="V38" s="123">
        <v>46022</v>
      </c>
      <c r="W38" s="38">
        <f t="shared" si="7"/>
        <v>333</v>
      </c>
      <c r="X38" s="38">
        <v>978560</v>
      </c>
      <c r="Y38" s="38" t="s">
        <v>528</v>
      </c>
      <c r="Z38" s="38" t="s">
        <v>531</v>
      </c>
      <c r="AA38" s="49" t="s">
        <v>532</v>
      </c>
      <c r="AB38" s="49" t="s">
        <v>533</v>
      </c>
      <c r="AC38" s="38" t="s">
        <v>534</v>
      </c>
      <c r="AD38" s="48"/>
      <c r="AE38" s="48"/>
      <c r="AF38" s="48"/>
      <c r="AG38" s="48"/>
      <c r="AH38" s="48"/>
      <c r="AI38" s="415">
        <v>500000000</v>
      </c>
      <c r="AJ38" s="415">
        <v>500000000</v>
      </c>
      <c r="AK38" s="415">
        <v>500000000</v>
      </c>
      <c r="AL38" s="415">
        <v>500000000</v>
      </c>
      <c r="AM38" s="415"/>
      <c r="AN38" s="387" t="s">
        <v>628</v>
      </c>
      <c r="AO38" s="404" t="s">
        <v>388</v>
      </c>
      <c r="AP38" s="415">
        <v>0</v>
      </c>
      <c r="AQ38" s="528">
        <f>+AP38/AJ38</f>
        <v>0</v>
      </c>
      <c r="AR38" s="415">
        <v>0</v>
      </c>
      <c r="AS38" s="528">
        <f>+AR38/AJ38</f>
        <v>0</v>
      </c>
      <c r="AT38" s="393">
        <v>0</v>
      </c>
      <c r="AU38" s="394">
        <f>+AT38/AJ38</f>
        <v>0</v>
      </c>
      <c r="AV38" s="393">
        <v>0</v>
      </c>
      <c r="AW38" s="356">
        <f>+AV38/AJ38</f>
        <v>0</v>
      </c>
      <c r="AX38" s="393">
        <v>0</v>
      </c>
      <c r="AY38" s="356">
        <f ca="1">+AX38/AL38</f>
        <v>0</v>
      </c>
      <c r="AZ38" s="48"/>
      <c r="BA38" s="48"/>
      <c r="BB38" s="48"/>
      <c r="BC38" s="48"/>
      <c r="BD38" s="48"/>
      <c r="BE38" s="48"/>
      <c r="BF38" s="48"/>
    </row>
    <row r="39" spans="1:58" ht="42.75">
      <c r="A39" s="458"/>
      <c r="B39" s="403"/>
      <c r="C39" s="446"/>
      <c r="D39" s="403"/>
      <c r="E39" s="404"/>
      <c r="F39" s="449"/>
      <c r="G39" s="403"/>
      <c r="H39" s="413"/>
      <c r="I39" s="413"/>
      <c r="J39" s="360"/>
      <c r="K39" s="422" t="s">
        <v>436</v>
      </c>
      <c r="L39" s="404"/>
      <c r="M39" s="77" t="s">
        <v>613</v>
      </c>
      <c r="N39" s="129">
        <v>4</v>
      </c>
      <c r="O39" s="129">
        <v>0</v>
      </c>
      <c r="P39" s="129">
        <v>0</v>
      </c>
      <c r="Q39" s="129">
        <v>1</v>
      </c>
      <c r="R39" s="129"/>
      <c r="S39" s="295">
        <f ca="1">+O39+P39+Q39</f>
        <v>1</v>
      </c>
      <c r="T39" s="132">
        <f ca="1">+S39/N39</f>
        <v>0.25</v>
      </c>
      <c r="U39" s="433">
        <v>45689</v>
      </c>
      <c r="V39" s="123">
        <v>46022</v>
      </c>
      <c r="W39" s="38"/>
      <c r="X39" s="38"/>
      <c r="Y39" s="38"/>
      <c r="Z39" s="38" t="s">
        <v>531</v>
      </c>
      <c r="AA39" s="49"/>
      <c r="AB39" s="49"/>
      <c r="AC39" s="38"/>
      <c r="AD39" s="48"/>
      <c r="AE39" s="48"/>
      <c r="AF39" s="48"/>
      <c r="AG39" s="48"/>
      <c r="AH39" s="48"/>
      <c r="AI39" s="416"/>
      <c r="AJ39" s="416"/>
      <c r="AK39" s="416"/>
      <c r="AL39" s="416"/>
      <c r="AM39" s="416"/>
      <c r="AN39" s="388"/>
      <c r="AO39" s="404"/>
      <c r="AP39" s="416"/>
      <c r="AQ39" s="529"/>
      <c r="AR39" s="416"/>
      <c r="AS39" s="529"/>
      <c r="AT39" s="393"/>
      <c r="AU39" s="394"/>
      <c r="AV39" s="393"/>
      <c r="AW39" s="356"/>
      <c r="AX39" s="393"/>
      <c r="AY39" s="356"/>
      <c r="AZ39" s="48"/>
      <c r="BA39" s="48"/>
      <c r="BB39" s="48"/>
      <c r="BC39" s="48"/>
      <c r="BD39" s="48"/>
      <c r="BE39" s="48"/>
      <c r="BF39" s="48"/>
    </row>
    <row r="40" spans="1:58" ht="128.25">
      <c r="A40" s="458"/>
      <c r="B40" s="403"/>
      <c r="C40" s="446"/>
      <c r="D40" s="403"/>
      <c r="E40" s="404"/>
      <c r="F40" s="449"/>
      <c r="G40" s="403"/>
      <c r="H40" s="413"/>
      <c r="I40" s="413"/>
      <c r="J40" s="360"/>
      <c r="K40" s="422"/>
      <c r="L40" s="404"/>
      <c r="M40" s="77" t="s">
        <v>614</v>
      </c>
      <c r="N40" s="129">
        <v>2</v>
      </c>
      <c r="O40" s="129">
        <v>0</v>
      </c>
      <c r="P40" s="129">
        <v>0</v>
      </c>
      <c r="Q40" s="129">
        <v>0</v>
      </c>
      <c r="R40" s="129"/>
      <c r="S40" s="295">
        <f ca="1">+O40+P40+Q40</f>
        <v>0</v>
      </c>
      <c r="T40" s="132">
        <f ca="1">+S40/N40</f>
        <v>0</v>
      </c>
      <c r="U40" s="433"/>
      <c r="V40" s="123">
        <v>46022</v>
      </c>
      <c r="W40" s="38">
        <f>+V39-U39</f>
        <v>333</v>
      </c>
      <c r="X40" s="38">
        <v>978560</v>
      </c>
      <c r="Y40" s="38" t="s">
        <v>528</v>
      </c>
      <c r="Z40" s="38" t="s">
        <v>531</v>
      </c>
      <c r="AA40" s="49" t="s">
        <v>532</v>
      </c>
      <c r="AB40" s="49" t="s">
        <v>533</v>
      </c>
      <c r="AC40" s="38" t="s">
        <v>534</v>
      </c>
      <c r="AD40" s="48"/>
      <c r="AE40" s="48"/>
      <c r="AF40" s="48"/>
      <c r="AG40" s="48"/>
      <c r="AH40" s="48"/>
      <c r="AI40" s="417"/>
      <c r="AJ40" s="417"/>
      <c r="AK40" s="417"/>
      <c r="AL40" s="417"/>
      <c r="AM40" s="417"/>
      <c r="AN40" s="389"/>
      <c r="AO40" s="404"/>
      <c r="AP40" s="417"/>
      <c r="AQ40" s="530"/>
      <c r="AR40" s="417"/>
      <c r="AS40" s="530"/>
      <c r="AT40" s="393"/>
      <c r="AU40" s="394"/>
      <c r="AV40" s="393"/>
      <c r="AW40" s="356"/>
      <c r="AX40" s="393"/>
      <c r="AY40" s="356"/>
      <c r="AZ40" s="48"/>
      <c r="BA40" s="48"/>
      <c r="BB40" s="48"/>
      <c r="BC40" s="48"/>
      <c r="BD40" s="48"/>
      <c r="BE40" s="48"/>
      <c r="BF40" s="48"/>
    </row>
    <row r="41" spans="1:58" ht="128.25">
      <c r="A41" s="458"/>
      <c r="B41" s="403"/>
      <c r="C41" s="446"/>
      <c r="D41" s="403"/>
      <c r="E41" s="404"/>
      <c r="F41" s="449"/>
      <c r="G41" s="403"/>
      <c r="H41" s="413"/>
      <c r="I41" s="413"/>
      <c r="J41" s="360"/>
      <c r="K41" s="130" t="s">
        <v>437</v>
      </c>
      <c r="L41" s="404"/>
      <c r="M41" s="77" t="s">
        <v>588</v>
      </c>
      <c r="N41" s="130">
        <v>2</v>
      </c>
      <c r="O41" s="130">
        <v>1</v>
      </c>
      <c r="P41" s="130">
        <v>1</v>
      </c>
      <c r="Q41" s="130">
        <v>0</v>
      </c>
      <c r="R41" s="130"/>
      <c r="S41" s="295">
        <f ca="1">+O41+P41+Q41</f>
        <v>2</v>
      </c>
      <c r="T41" s="132">
        <f ca="1">+S41/N41</f>
        <v>1</v>
      </c>
      <c r="U41" s="123">
        <v>45689</v>
      </c>
      <c r="V41" s="123">
        <v>46022</v>
      </c>
      <c r="W41" s="38">
        <f t="shared" si="7"/>
        <v>333</v>
      </c>
      <c r="X41" s="38">
        <v>978560</v>
      </c>
      <c r="Y41" s="38" t="s">
        <v>528</v>
      </c>
      <c r="Z41" s="38" t="s">
        <v>531</v>
      </c>
      <c r="AA41" s="49" t="s">
        <v>532</v>
      </c>
      <c r="AB41" s="49" t="s">
        <v>533</v>
      </c>
      <c r="AC41" s="38" t="s">
        <v>534</v>
      </c>
      <c r="AD41" s="48"/>
      <c r="AE41" s="48"/>
      <c r="AF41" s="48"/>
      <c r="AG41" s="48"/>
      <c r="AH41" s="48"/>
      <c r="AI41" s="157">
        <v>0</v>
      </c>
      <c r="AK41" s="157">
        <v>900090000</v>
      </c>
      <c r="AL41" s="157">
        <v>900090000</v>
      </c>
      <c r="AM41" s="157"/>
      <c r="AN41" s="142" t="s">
        <v>679</v>
      </c>
      <c r="AO41" s="404"/>
      <c r="AP41" s="179"/>
      <c r="AQ41" s="179"/>
      <c r="AR41" s="179"/>
      <c r="AS41" s="179"/>
      <c r="AT41" s="144">
        <v>0</v>
      </c>
      <c r="AU41" s="247">
        <f>+AT41/AK41</f>
        <v>0</v>
      </c>
      <c r="AV41" s="251">
        <v>0</v>
      </c>
      <c r="AW41" s="252">
        <f>+AV41/AK41</f>
        <v>0</v>
      </c>
      <c r="AX41" s="566">
        <v>0</v>
      </c>
      <c r="AY41" s="567">
        <f ca="1">+AX41/AM41</f>
        <v>0</v>
      </c>
      <c r="AZ41" s="48"/>
      <c r="BA41" s="48"/>
      <c r="BB41" s="48"/>
      <c r="BC41" s="48"/>
      <c r="BD41" s="48"/>
      <c r="BE41" s="48"/>
      <c r="BF41" s="48"/>
    </row>
    <row r="42" spans="1:58" ht="30.75" customHeight="1">
      <c r="A42" s="438" t="s">
        <v>657</v>
      </c>
      <c r="B42" s="439"/>
      <c r="C42" s="439"/>
      <c r="D42" s="439"/>
      <c r="E42" s="439"/>
      <c r="F42" s="439"/>
      <c r="G42" s="439"/>
      <c r="H42" s="439"/>
      <c r="I42" s="439"/>
      <c r="J42" s="439"/>
      <c r="K42" s="439"/>
      <c r="L42" s="439"/>
      <c r="M42" s="439"/>
      <c r="N42" s="439"/>
      <c r="O42" s="439"/>
      <c r="P42" s="439"/>
      <c r="Q42" s="439"/>
      <c r="R42" s="439"/>
      <c r="S42" s="440"/>
      <c r="T42" s="253">
        <f ca="1">+AVERAGE(T38:T41)</f>
        <v>0.3125</v>
      </c>
      <c r="U42" s="254"/>
      <c r="V42" s="254"/>
      <c r="W42" s="255"/>
      <c r="X42" s="255"/>
      <c r="Y42" s="255"/>
      <c r="Z42" s="255"/>
      <c r="AA42" s="256"/>
      <c r="AB42" s="256"/>
      <c r="AC42" s="255"/>
      <c r="AD42" s="257"/>
      <c r="AE42" s="257"/>
      <c r="AF42" s="257"/>
      <c r="AG42" s="257"/>
      <c r="AH42" s="257"/>
      <c r="AI42" s="258">
        <f>+AI38+AI41</f>
        <v>500000000</v>
      </c>
      <c r="AJ42" s="258">
        <f>+AJ38+AJ41</f>
        <v>500000000</v>
      </c>
      <c r="AK42" s="258">
        <f>+AK38+AK41</f>
        <v>1400090000</v>
      </c>
      <c r="AL42" s="258">
        <f ca="1">+AL38+AL41</f>
        <v>1400090000</v>
      </c>
      <c r="AM42" s="258"/>
      <c r="AN42" s="184"/>
      <c r="AO42" s="185"/>
      <c r="AP42" s="258">
        <f>+AP38+AP41</f>
        <v>0</v>
      </c>
      <c r="AQ42" s="259">
        <f>+AP42/AJ42</f>
        <v>0</v>
      </c>
      <c r="AR42" s="258">
        <f>+AR38+AR41</f>
        <v>0</v>
      </c>
      <c r="AS42" s="259">
        <f>+AR42/AJ42</f>
        <v>0</v>
      </c>
      <c r="AT42" s="258">
        <f>+AT38+AT41</f>
        <v>0</v>
      </c>
      <c r="AU42" s="260">
        <f t="shared" ref="AU42:AY42" si="11">+AU38</f>
        <v>0</v>
      </c>
      <c r="AV42" s="258">
        <f>+AV38+AV41</f>
        <v>0</v>
      </c>
      <c r="AW42" s="261">
        <f t="shared" si="11"/>
        <v>0</v>
      </c>
      <c r="AX42" s="258">
        <f ca="1">+AX38+AX41</f>
        <v>0</v>
      </c>
      <c r="AY42" s="261">
        <f t="shared" ca="1" si="11"/>
        <v>0</v>
      </c>
      <c r="AZ42" s="48"/>
      <c r="BA42" s="48"/>
      <c r="BB42" s="48"/>
      <c r="BC42" s="48"/>
      <c r="BD42" s="48"/>
      <c r="BE42" s="48"/>
      <c r="BF42" s="48"/>
    </row>
    <row r="43" spans="1:58" ht="128.25">
      <c r="A43" s="403" t="s">
        <v>246</v>
      </c>
      <c r="B43" s="403" t="s">
        <v>247</v>
      </c>
      <c r="C43" s="446" t="s">
        <v>493</v>
      </c>
      <c r="D43" s="403" t="s">
        <v>249</v>
      </c>
      <c r="E43" s="404" t="s">
        <v>380</v>
      </c>
      <c r="F43" s="449">
        <v>2024130010074</v>
      </c>
      <c r="G43" s="447" t="s">
        <v>391</v>
      </c>
      <c r="H43" s="447" t="s">
        <v>391</v>
      </c>
      <c r="I43" s="436" t="s">
        <v>438</v>
      </c>
      <c r="J43" s="360">
        <v>1</v>
      </c>
      <c r="K43" s="44" t="s">
        <v>439</v>
      </c>
      <c r="L43" s="404" t="s">
        <v>321</v>
      </c>
      <c r="M43" s="421" t="s">
        <v>615</v>
      </c>
      <c r="N43" s="432">
        <v>11</v>
      </c>
      <c r="O43" s="358">
        <v>2</v>
      </c>
      <c r="P43" s="358">
        <v>1</v>
      </c>
      <c r="Q43" s="358">
        <v>0</v>
      </c>
      <c r="R43" s="171"/>
      <c r="S43" s="358">
        <f ca="1">+O43+P43+Q43</f>
        <v>3</v>
      </c>
      <c r="T43" s="400">
        <f ca="1">+S43/N43</f>
        <v>0.27272727272727271</v>
      </c>
      <c r="U43" s="123">
        <v>45689</v>
      </c>
      <c r="V43" s="123">
        <v>46022</v>
      </c>
      <c r="W43" s="434">
        <f t="shared" si="7"/>
        <v>333</v>
      </c>
      <c r="X43" s="38">
        <v>978560</v>
      </c>
      <c r="Y43" s="38" t="s">
        <v>528</v>
      </c>
      <c r="Z43" s="38" t="s">
        <v>531</v>
      </c>
      <c r="AA43" s="49" t="s">
        <v>532</v>
      </c>
      <c r="AB43" s="49" t="s">
        <v>533</v>
      </c>
      <c r="AC43" s="38" t="s">
        <v>534</v>
      </c>
      <c r="AD43" s="48"/>
      <c r="AE43" s="48"/>
      <c r="AF43" s="48"/>
      <c r="AG43" s="48"/>
      <c r="AH43" s="48"/>
      <c r="AI43" s="361">
        <v>300000000</v>
      </c>
      <c r="AJ43" s="361">
        <v>300000000</v>
      </c>
      <c r="AK43" s="361">
        <v>300000000</v>
      </c>
      <c r="AL43" s="361">
        <v>300000000</v>
      </c>
      <c r="AM43" s="361"/>
      <c r="AN43" s="361" t="s">
        <v>628</v>
      </c>
      <c r="AO43" s="414" t="s">
        <v>672</v>
      </c>
      <c r="AP43" s="361">
        <v>0</v>
      </c>
      <c r="AQ43" s="536">
        <f>+AP43/AJ43</f>
        <v>0</v>
      </c>
      <c r="AR43" s="361">
        <v>0</v>
      </c>
      <c r="AS43" s="536">
        <f>+AR43/AJ43</f>
        <v>0</v>
      </c>
      <c r="AT43" s="381">
        <v>0</v>
      </c>
      <c r="AU43" s="384">
        <f>+AT43/AJ43</f>
        <v>0</v>
      </c>
      <c r="AV43" s="375">
        <v>0</v>
      </c>
      <c r="AW43" s="357">
        <f>+AV43/AJ43</f>
        <v>0</v>
      </c>
      <c r="AX43" s="48"/>
      <c r="AY43" s="48"/>
      <c r="AZ43" s="48"/>
      <c r="BA43" s="48"/>
      <c r="BB43" s="48"/>
      <c r="BC43" s="48"/>
      <c r="BD43" s="48"/>
      <c r="BE43" s="48"/>
      <c r="BF43" s="48"/>
    </row>
    <row r="44" spans="1:58" ht="128.25">
      <c r="A44" s="403"/>
      <c r="B44" s="403"/>
      <c r="C44" s="446"/>
      <c r="D44" s="403"/>
      <c r="E44" s="404"/>
      <c r="F44" s="449"/>
      <c r="G44" s="447"/>
      <c r="H44" s="447"/>
      <c r="I44" s="436"/>
      <c r="J44" s="360"/>
      <c r="K44" s="44" t="s">
        <v>440</v>
      </c>
      <c r="L44" s="404"/>
      <c r="M44" s="421"/>
      <c r="N44" s="432"/>
      <c r="O44" s="359"/>
      <c r="P44" s="359"/>
      <c r="Q44" s="359"/>
      <c r="R44" s="172"/>
      <c r="S44" s="359"/>
      <c r="T44" s="401"/>
      <c r="U44" s="123">
        <v>45689</v>
      </c>
      <c r="V44" s="123">
        <v>46022</v>
      </c>
      <c r="W44" s="434"/>
      <c r="X44" s="38">
        <v>978560</v>
      </c>
      <c r="Y44" s="38" t="s">
        <v>528</v>
      </c>
      <c r="Z44" s="38" t="s">
        <v>531</v>
      </c>
      <c r="AA44" s="49" t="s">
        <v>532</v>
      </c>
      <c r="AB44" s="49" t="s">
        <v>533</v>
      </c>
      <c r="AC44" s="38" t="s">
        <v>534</v>
      </c>
      <c r="AD44" s="48"/>
      <c r="AE44" s="48"/>
      <c r="AF44" s="48"/>
      <c r="AG44" s="48"/>
      <c r="AH44" s="48"/>
      <c r="AI44" s="361"/>
      <c r="AJ44" s="361"/>
      <c r="AK44" s="361"/>
      <c r="AL44" s="361"/>
      <c r="AM44" s="361"/>
      <c r="AN44" s="361"/>
      <c r="AO44" s="414"/>
      <c r="AP44" s="361"/>
      <c r="AQ44" s="536"/>
      <c r="AR44" s="361"/>
      <c r="AS44" s="536"/>
      <c r="AT44" s="382"/>
      <c r="AU44" s="385"/>
      <c r="AV44" s="375"/>
      <c r="AW44" s="357"/>
      <c r="AX44" s="48"/>
      <c r="AY44" s="48"/>
      <c r="AZ44" s="48"/>
      <c r="BA44" s="48"/>
      <c r="BB44" s="48"/>
      <c r="BC44" s="48"/>
      <c r="BD44" s="48"/>
      <c r="BE44" s="48"/>
      <c r="BF44" s="48"/>
    </row>
    <row r="45" spans="1:58" ht="128.25">
      <c r="A45" s="403"/>
      <c r="B45" s="403"/>
      <c r="C45" s="446"/>
      <c r="D45" s="403"/>
      <c r="E45" s="404"/>
      <c r="F45" s="449"/>
      <c r="G45" s="447"/>
      <c r="H45" s="447"/>
      <c r="I45" s="436"/>
      <c r="J45" s="360"/>
      <c r="K45" s="44" t="s">
        <v>441</v>
      </c>
      <c r="L45" s="404"/>
      <c r="M45" s="77" t="s">
        <v>665</v>
      </c>
      <c r="N45" s="20">
        <v>11</v>
      </c>
      <c r="O45" s="20">
        <v>2</v>
      </c>
      <c r="P45" s="136">
        <v>1</v>
      </c>
      <c r="Q45" s="170">
        <v>1</v>
      </c>
      <c r="R45" s="170"/>
      <c r="S45" s="170">
        <f ca="1">+O45+P45+Q45+R45</f>
        <v>4</v>
      </c>
      <c r="T45" s="132">
        <f ca="1">+S45/N45</f>
        <v>0.36363636363636365</v>
      </c>
      <c r="U45" s="123">
        <v>45689</v>
      </c>
      <c r="V45" s="123">
        <v>46022</v>
      </c>
      <c r="W45" s="38">
        <f t="shared" si="7"/>
        <v>333</v>
      </c>
      <c r="X45" s="38">
        <v>978560</v>
      </c>
      <c r="Y45" s="38" t="s">
        <v>528</v>
      </c>
      <c r="Z45" s="38" t="s">
        <v>531</v>
      </c>
      <c r="AA45" s="49" t="s">
        <v>532</v>
      </c>
      <c r="AB45" s="49" t="s">
        <v>533</v>
      </c>
      <c r="AC45" s="38" t="s">
        <v>534</v>
      </c>
      <c r="AD45" s="48"/>
      <c r="AE45" s="48"/>
      <c r="AF45" s="48"/>
      <c r="AG45" s="48"/>
      <c r="AH45" s="48"/>
      <c r="AI45" s="361"/>
      <c r="AJ45" s="361"/>
      <c r="AK45" s="361"/>
      <c r="AL45" s="361"/>
      <c r="AM45" s="361"/>
      <c r="AN45" s="361"/>
      <c r="AO45" s="414"/>
      <c r="AP45" s="361"/>
      <c r="AQ45" s="536"/>
      <c r="AR45" s="361"/>
      <c r="AS45" s="536"/>
      <c r="AT45" s="383"/>
      <c r="AU45" s="386"/>
      <c r="AV45" s="375"/>
      <c r="AW45" s="357"/>
      <c r="AX45" s="48"/>
      <c r="AY45" s="48"/>
      <c r="AZ45" s="48"/>
      <c r="BA45" s="48"/>
      <c r="BB45" s="48"/>
      <c r="BC45" s="48"/>
      <c r="BD45" s="48"/>
      <c r="BE45" s="48"/>
      <c r="BF45" s="48"/>
    </row>
    <row r="46" spans="1:58" ht="128.25">
      <c r="A46" s="403"/>
      <c r="B46" s="403"/>
      <c r="C46" s="446"/>
      <c r="D46" s="403"/>
      <c r="E46" s="404"/>
      <c r="F46" s="449"/>
      <c r="G46" s="447"/>
      <c r="H46" s="447"/>
      <c r="I46" s="436"/>
      <c r="J46" s="360"/>
      <c r="K46" s="44" t="s">
        <v>442</v>
      </c>
      <c r="L46" s="404"/>
      <c r="M46" s="77" t="s">
        <v>616</v>
      </c>
      <c r="N46" s="133">
        <v>2</v>
      </c>
      <c r="O46" s="20">
        <v>0</v>
      </c>
      <c r="P46" s="136">
        <v>1</v>
      </c>
      <c r="Q46" s="170">
        <v>0</v>
      </c>
      <c r="R46" s="170"/>
      <c r="S46" s="170">
        <f ca="1">+O46+P46+Q46+R46</f>
        <v>1</v>
      </c>
      <c r="T46" s="132">
        <f ca="1">+S46/N46</f>
        <v>0.5</v>
      </c>
      <c r="U46" s="123">
        <v>45689</v>
      </c>
      <c r="V46" s="123">
        <v>46022</v>
      </c>
      <c r="W46" s="38">
        <f t="shared" si="7"/>
        <v>333</v>
      </c>
      <c r="X46" s="38">
        <v>978560</v>
      </c>
      <c r="Y46" s="38" t="s">
        <v>528</v>
      </c>
      <c r="Z46" s="38" t="s">
        <v>531</v>
      </c>
      <c r="AA46" s="49" t="s">
        <v>532</v>
      </c>
      <c r="AB46" s="49" t="s">
        <v>533</v>
      </c>
      <c r="AC46" s="38" t="s">
        <v>534</v>
      </c>
      <c r="AD46" s="48"/>
      <c r="AE46" s="48"/>
      <c r="AF46" s="48"/>
      <c r="AG46" s="48"/>
      <c r="AH46" s="48"/>
      <c r="AI46" s="157">
        <v>0</v>
      </c>
      <c r="AK46" s="158">
        <v>15770978</v>
      </c>
      <c r="AL46" s="158">
        <v>15770978</v>
      </c>
      <c r="AM46" s="158"/>
      <c r="AN46" s="159" t="s">
        <v>680</v>
      </c>
      <c r="AO46" s="414"/>
      <c r="AP46" s="183"/>
      <c r="AQ46" s="183"/>
      <c r="AR46" s="183"/>
      <c r="AS46" s="183"/>
      <c r="AT46" s="147">
        <v>0</v>
      </c>
      <c r="AU46" s="248">
        <f>+AT46/AK46</f>
        <v>0</v>
      </c>
      <c r="AV46" s="147">
        <v>0</v>
      </c>
      <c r="AW46" s="189">
        <f>+AV46/AK46</f>
        <v>0</v>
      </c>
      <c r="AX46" s="48"/>
      <c r="AY46" s="48"/>
      <c r="AZ46" s="48"/>
      <c r="BA46" s="48"/>
      <c r="BB46" s="48"/>
      <c r="BC46" s="48"/>
      <c r="BD46" s="48"/>
      <c r="BE46" s="48"/>
      <c r="BF46" s="48"/>
    </row>
    <row r="47" spans="1:58" ht="33" customHeight="1">
      <c r="A47" s="438" t="s">
        <v>658</v>
      </c>
      <c r="B47" s="439"/>
      <c r="C47" s="439"/>
      <c r="D47" s="439"/>
      <c r="E47" s="439"/>
      <c r="F47" s="439"/>
      <c r="G47" s="439"/>
      <c r="H47" s="439"/>
      <c r="I47" s="439"/>
      <c r="J47" s="439"/>
      <c r="K47" s="439"/>
      <c r="L47" s="439"/>
      <c r="M47" s="439"/>
      <c r="N47" s="439"/>
      <c r="O47" s="439"/>
      <c r="P47" s="439"/>
      <c r="Q47" s="439"/>
      <c r="R47" s="439"/>
      <c r="S47" s="440"/>
      <c r="T47" s="253">
        <f ca="1">+AVERAGE(T43:T46)</f>
        <v>0.37878787878787873</v>
      </c>
      <c r="U47" s="254"/>
      <c r="V47" s="254"/>
      <c r="W47" s="255"/>
      <c r="X47" s="255"/>
      <c r="Y47" s="255"/>
      <c r="Z47" s="255"/>
      <c r="AA47" s="256"/>
      <c r="AB47" s="256"/>
      <c r="AC47" s="255"/>
      <c r="AD47" s="257"/>
      <c r="AE47" s="257"/>
      <c r="AF47" s="257"/>
      <c r="AG47" s="257"/>
      <c r="AH47" s="257"/>
      <c r="AI47" s="258">
        <f>+AI43+AI46</f>
        <v>300000000</v>
      </c>
      <c r="AJ47" s="258">
        <f>+AJ43+AJ46</f>
        <v>300000000</v>
      </c>
      <c r="AK47" s="258">
        <f>+AK43+AK46</f>
        <v>315770978</v>
      </c>
      <c r="AL47" s="258">
        <f ca="1">+AL43+AL46</f>
        <v>315770978</v>
      </c>
      <c r="AM47" s="258"/>
      <c r="AN47" s="184"/>
      <c r="AO47" s="185"/>
      <c r="AP47" s="258">
        <f>+AP43+AP46</f>
        <v>0</v>
      </c>
      <c r="AQ47" s="259">
        <f>+AP47/AJ47</f>
        <v>0</v>
      </c>
      <c r="AR47" s="258">
        <f>+AR43+AR46</f>
        <v>0</v>
      </c>
      <c r="AS47" s="259">
        <f>+AR47/AJ47</f>
        <v>0</v>
      </c>
      <c r="AT47" s="258">
        <f>+AT43+AT46</f>
        <v>0</v>
      </c>
      <c r="AU47" s="260">
        <f>+AT47/AK47</f>
        <v>0</v>
      </c>
      <c r="AV47" s="258">
        <f>+AV43+AV46</f>
        <v>0</v>
      </c>
      <c r="AW47" s="261">
        <f t="shared" ref="AW47:AY47" si="12">+AW43</f>
        <v>0</v>
      </c>
      <c r="AX47" s="258">
        <f ca="1">+AX43+AX46</f>
        <v>0</v>
      </c>
      <c r="AY47" s="261">
        <f t="shared" ca="1" si="12"/>
        <v>0</v>
      </c>
      <c r="AZ47" s="48"/>
      <c r="BA47" s="48"/>
      <c r="BB47" s="48"/>
      <c r="BC47" s="48"/>
      <c r="BD47" s="48"/>
      <c r="BE47" s="48"/>
      <c r="BF47" s="48"/>
    </row>
    <row r="48" spans="1:58" ht="128.25">
      <c r="A48" s="403" t="s">
        <v>246</v>
      </c>
      <c r="B48" s="403" t="s">
        <v>247</v>
      </c>
      <c r="C48" s="446" t="s">
        <v>493</v>
      </c>
      <c r="D48" s="403" t="s">
        <v>252</v>
      </c>
      <c r="E48" s="404" t="s">
        <v>379</v>
      </c>
      <c r="F48" s="449">
        <v>2024130010077</v>
      </c>
      <c r="G48" s="447" t="s">
        <v>392</v>
      </c>
      <c r="H48" s="447" t="s">
        <v>392</v>
      </c>
      <c r="I48" s="436" t="s">
        <v>443</v>
      </c>
      <c r="J48" s="457">
        <v>1</v>
      </c>
      <c r="K48" s="44" t="s">
        <v>444</v>
      </c>
      <c r="L48" s="404" t="s">
        <v>321</v>
      </c>
      <c r="M48" s="44" t="s">
        <v>589</v>
      </c>
      <c r="N48" s="20">
        <v>2</v>
      </c>
      <c r="O48" s="20">
        <v>0</v>
      </c>
      <c r="P48" s="136">
        <v>0</v>
      </c>
      <c r="Q48" s="170">
        <v>0</v>
      </c>
      <c r="R48" s="170"/>
      <c r="S48" s="170">
        <f ca="1">+O48+P48+Q48+R48</f>
        <v>0</v>
      </c>
      <c r="T48" s="132">
        <f ca="1">+S48/N48</f>
        <v>0</v>
      </c>
      <c r="U48" s="123">
        <v>45689</v>
      </c>
      <c r="V48" s="123">
        <v>46022</v>
      </c>
      <c r="W48" s="38">
        <f t="shared" si="7"/>
        <v>333</v>
      </c>
      <c r="X48" s="38">
        <v>978560</v>
      </c>
      <c r="Y48" s="38" t="s">
        <v>528</v>
      </c>
      <c r="Z48" s="38" t="s">
        <v>531</v>
      </c>
      <c r="AA48" s="49" t="s">
        <v>532</v>
      </c>
      <c r="AB48" s="49" t="s">
        <v>533</v>
      </c>
      <c r="AC48" s="38" t="s">
        <v>534</v>
      </c>
      <c r="AD48" s="48"/>
      <c r="AE48" s="48"/>
      <c r="AF48" s="48"/>
      <c r="AG48" s="48"/>
      <c r="AH48" s="48"/>
      <c r="AI48" s="415">
        <v>300985378</v>
      </c>
      <c r="AJ48" s="361">
        <v>300985378</v>
      </c>
      <c r="AK48" s="361">
        <v>300985378</v>
      </c>
      <c r="AL48" s="361">
        <v>300985378</v>
      </c>
      <c r="AM48" s="361"/>
      <c r="AN48" s="429" t="s">
        <v>628</v>
      </c>
      <c r="AO48" s="404" t="s">
        <v>673</v>
      </c>
      <c r="AP48" s="361">
        <v>0</v>
      </c>
      <c r="AQ48" s="536">
        <f>+AP48/AJ48</f>
        <v>0</v>
      </c>
      <c r="AR48" s="361">
        <v>0</v>
      </c>
      <c r="AS48" s="536">
        <f>+AR48/AJ48</f>
        <v>0</v>
      </c>
      <c r="AT48" s="381">
        <v>0</v>
      </c>
      <c r="AU48" s="384">
        <f>+AT48/AJ48</f>
        <v>0</v>
      </c>
      <c r="AV48" s="375">
        <v>0</v>
      </c>
      <c r="AW48" s="357">
        <f>+AV48/AJ48</f>
        <v>0</v>
      </c>
      <c r="AX48" s="375">
        <v>0</v>
      </c>
      <c r="AY48" s="357">
        <f ca="1">+AX48/AL48</f>
        <v>0</v>
      </c>
      <c r="AZ48" s="48"/>
      <c r="BA48" s="48"/>
      <c r="BB48" s="48"/>
      <c r="BC48" s="48"/>
      <c r="BD48" s="48"/>
      <c r="BE48" s="48"/>
      <c r="BF48" s="48"/>
    </row>
    <row r="49" spans="1:58" ht="128.25">
      <c r="A49" s="403"/>
      <c r="B49" s="403"/>
      <c r="C49" s="446"/>
      <c r="D49" s="403"/>
      <c r="E49" s="404"/>
      <c r="F49" s="449"/>
      <c r="G49" s="447"/>
      <c r="H49" s="447"/>
      <c r="I49" s="436"/>
      <c r="J49" s="457"/>
      <c r="K49" s="44" t="s">
        <v>445</v>
      </c>
      <c r="L49" s="404"/>
      <c r="M49" s="44" t="s">
        <v>617</v>
      </c>
      <c r="N49" s="20">
        <v>4</v>
      </c>
      <c r="O49" s="20">
        <v>0</v>
      </c>
      <c r="P49" s="136">
        <v>0</v>
      </c>
      <c r="Q49" s="170">
        <v>1</v>
      </c>
      <c r="R49" s="170"/>
      <c r="S49" s="288">
        <f ca="1">+O49+P49+Q49+R49</f>
        <v>1</v>
      </c>
      <c r="T49" s="132">
        <f ca="1">+S49/N49</f>
        <v>0.25</v>
      </c>
      <c r="U49" s="123">
        <v>45689</v>
      </c>
      <c r="V49" s="123">
        <v>46022</v>
      </c>
      <c r="W49" s="38">
        <f t="shared" si="7"/>
        <v>333</v>
      </c>
      <c r="X49" s="38">
        <v>978560</v>
      </c>
      <c r="Y49" s="38" t="s">
        <v>528</v>
      </c>
      <c r="Z49" s="38" t="s">
        <v>531</v>
      </c>
      <c r="AA49" s="49" t="s">
        <v>532</v>
      </c>
      <c r="AB49" s="49" t="s">
        <v>533</v>
      </c>
      <c r="AC49" s="38" t="s">
        <v>534</v>
      </c>
      <c r="AD49" s="48"/>
      <c r="AE49" s="48"/>
      <c r="AF49" s="48"/>
      <c r="AG49" s="48"/>
      <c r="AH49" s="48"/>
      <c r="AI49" s="416"/>
      <c r="AJ49" s="361"/>
      <c r="AK49" s="361"/>
      <c r="AL49" s="361"/>
      <c r="AM49" s="361"/>
      <c r="AN49" s="430"/>
      <c r="AO49" s="404"/>
      <c r="AP49" s="361"/>
      <c r="AQ49" s="536"/>
      <c r="AR49" s="361"/>
      <c r="AS49" s="536"/>
      <c r="AT49" s="382"/>
      <c r="AU49" s="385"/>
      <c r="AV49" s="375"/>
      <c r="AW49" s="357"/>
      <c r="AX49" s="375"/>
      <c r="AY49" s="357"/>
      <c r="AZ49" s="48"/>
      <c r="BA49" s="48"/>
      <c r="BB49" s="48"/>
      <c r="BC49" s="48"/>
      <c r="BD49" s="48"/>
      <c r="BE49" s="48"/>
      <c r="BF49" s="48"/>
    </row>
    <row r="50" spans="1:58" ht="128.25">
      <c r="A50" s="403"/>
      <c r="B50" s="403"/>
      <c r="C50" s="446"/>
      <c r="D50" s="403"/>
      <c r="E50" s="404"/>
      <c r="F50" s="449"/>
      <c r="G50" s="447"/>
      <c r="H50" s="447"/>
      <c r="I50" s="436"/>
      <c r="J50" s="457"/>
      <c r="K50" s="44" t="s">
        <v>446</v>
      </c>
      <c r="L50" s="404"/>
      <c r="M50" s="44" t="s">
        <v>590</v>
      </c>
      <c r="N50" s="20">
        <v>1</v>
      </c>
      <c r="O50" s="20">
        <v>0</v>
      </c>
      <c r="P50" s="136">
        <v>1</v>
      </c>
      <c r="Q50" s="170">
        <v>0</v>
      </c>
      <c r="R50" s="170"/>
      <c r="S50" s="288">
        <f ca="1">+O50+P50+Q50+R50</f>
        <v>1</v>
      </c>
      <c r="T50" s="132">
        <f ca="1">+S50/N50</f>
        <v>1</v>
      </c>
      <c r="U50" s="123">
        <v>45689</v>
      </c>
      <c r="V50" s="123">
        <v>46022</v>
      </c>
      <c r="W50" s="38">
        <f t="shared" si="7"/>
        <v>333</v>
      </c>
      <c r="X50" s="38">
        <v>978560</v>
      </c>
      <c r="Y50" s="38" t="s">
        <v>528</v>
      </c>
      <c r="Z50" s="38" t="s">
        <v>531</v>
      </c>
      <c r="AA50" s="49" t="s">
        <v>532</v>
      </c>
      <c r="AB50" s="49" t="s">
        <v>533</v>
      </c>
      <c r="AC50" s="38" t="s">
        <v>534</v>
      </c>
      <c r="AD50" s="48"/>
      <c r="AE50" s="48"/>
      <c r="AF50" s="48"/>
      <c r="AG50" s="48"/>
      <c r="AH50" s="48"/>
      <c r="AI50" s="417"/>
      <c r="AJ50" s="361"/>
      <c r="AK50" s="361"/>
      <c r="AL50" s="361"/>
      <c r="AM50" s="361"/>
      <c r="AN50" s="431"/>
      <c r="AO50" s="404"/>
      <c r="AP50" s="361"/>
      <c r="AQ50" s="536"/>
      <c r="AR50" s="361"/>
      <c r="AS50" s="536"/>
      <c r="AT50" s="383"/>
      <c r="AU50" s="386"/>
      <c r="AV50" s="375"/>
      <c r="AW50" s="357"/>
      <c r="AX50" s="375"/>
      <c r="AY50" s="357"/>
      <c r="AZ50" s="48"/>
      <c r="BA50" s="48"/>
      <c r="BB50" s="48"/>
      <c r="BC50" s="48"/>
      <c r="BD50" s="48"/>
      <c r="BE50" s="48"/>
      <c r="BF50" s="48"/>
    </row>
    <row r="51" spans="1:58" ht="128.25">
      <c r="A51" s="403"/>
      <c r="B51" s="403"/>
      <c r="C51" s="446"/>
      <c r="D51" s="403"/>
      <c r="E51" s="404"/>
      <c r="F51" s="449"/>
      <c r="G51" s="447"/>
      <c r="H51" s="447"/>
      <c r="I51" s="436"/>
      <c r="J51" s="457"/>
      <c r="K51" s="44" t="s">
        <v>447</v>
      </c>
      <c r="L51" s="404"/>
      <c r="M51" s="44" t="s">
        <v>618</v>
      </c>
      <c r="N51" s="77">
        <v>4</v>
      </c>
      <c r="O51" s="77">
        <v>1</v>
      </c>
      <c r="P51" s="77">
        <v>0</v>
      </c>
      <c r="Q51" s="77">
        <v>1</v>
      </c>
      <c r="R51" s="77"/>
      <c r="S51" s="288">
        <f ca="1">+O51+P51+Q51+R51</f>
        <v>2</v>
      </c>
      <c r="T51" s="132">
        <f ca="1">+S51/N51</f>
        <v>0.5</v>
      </c>
      <c r="U51" s="123">
        <v>45689</v>
      </c>
      <c r="V51" s="123">
        <v>46022</v>
      </c>
      <c r="W51" s="38">
        <f t="shared" si="7"/>
        <v>333</v>
      </c>
      <c r="X51" s="38">
        <v>978560</v>
      </c>
      <c r="Y51" s="38" t="s">
        <v>528</v>
      </c>
      <c r="Z51" s="38" t="s">
        <v>531</v>
      </c>
      <c r="AA51" s="49" t="s">
        <v>532</v>
      </c>
      <c r="AB51" s="49" t="s">
        <v>533</v>
      </c>
      <c r="AC51" s="38" t="s">
        <v>534</v>
      </c>
      <c r="AD51" s="48"/>
      <c r="AE51" s="48"/>
      <c r="AF51" s="48"/>
      <c r="AG51" s="48"/>
      <c r="AH51" s="48"/>
      <c r="AI51" s="157"/>
      <c r="AK51" s="158">
        <v>2700000000</v>
      </c>
      <c r="AL51" s="158">
        <v>2700000000</v>
      </c>
      <c r="AM51" s="158"/>
      <c r="AN51" s="160" t="s">
        <v>679</v>
      </c>
      <c r="AO51" s="404"/>
      <c r="AP51" s="178"/>
      <c r="AQ51" s="178"/>
      <c r="AR51" s="178"/>
      <c r="AS51" s="178"/>
      <c r="AT51" s="143">
        <v>0</v>
      </c>
      <c r="AU51" s="249"/>
      <c r="AV51" s="188">
        <v>0</v>
      </c>
      <c r="AW51" s="189"/>
      <c r="AX51" s="292">
        <v>0</v>
      </c>
      <c r="AY51" s="293"/>
      <c r="AZ51" s="48"/>
      <c r="BA51" s="48"/>
      <c r="BB51" s="48"/>
      <c r="BC51" s="48"/>
      <c r="BD51" s="48"/>
      <c r="BE51" s="48"/>
      <c r="BF51" s="48"/>
    </row>
    <row r="52" spans="1:58" ht="27.75" customHeight="1">
      <c r="A52" s="438" t="s">
        <v>659</v>
      </c>
      <c r="B52" s="439"/>
      <c r="C52" s="439"/>
      <c r="D52" s="439"/>
      <c r="E52" s="439"/>
      <c r="F52" s="439"/>
      <c r="G52" s="439"/>
      <c r="H52" s="439"/>
      <c r="I52" s="439"/>
      <c r="J52" s="439"/>
      <c r="K52" s="439"/>
      <c r="L52" s="439"/>
      <c r="M52" s="439"/>
      <c r="N52" s="439"/>
      <c r="O52" s="439"/>
      <c r="P52" s="439"/>
      <c r="Q52" s="439"/>
      <c r="R52" s="439"/>
      <c r="S52" s="440"/>
      <c r="T52" s="253">
        <f ca="1">+AVERAGE(T48:T51)</f>
        <v>0.4375</v>
      </c>
      <c r="U52" s="254"/>
      <c r="V52" s="254"/>
      <c r="W52" s="255"/>
      <c r="X52" s="255"/>
      <c r="Y52" s="255"/>
      <c r="Z52" s="255"/>
      <c r="AA52" s="256"/>
      <c r="AB52" s="256"/>
      <c r="AC52" s="255"/>
      <c r="AD52" s="257"/>
      <c r="AE52" s="257"/>
      <c r="AF52" s="257"/>
      <c r="AG52" s="257"/>
      <c r="AH52" s="257"/>
      <c r="AI52" s="258">
        <f>+AI48+AI51</f>
        <v>300985378</v>
      </c>
      <c r="AJ52" s="258">
        <f>+AJ48+AJ51</f>
        <v>300985378</v>
      </c>
      <c r="AK52" s="258">
        <f>+AK48+AK51</f>
        <v>3000985378</v>
      </c>
      <c r="AL52" s="258">
        <f ca="1">+AL48+AL51</f>
        <v>3000985378</v>
      </c>
      <c r="AM52" s="258"/>
      <c r="AN52" s="184"/>
      <c r="AO52" s="185"/>
      <c r="AP52" s="258">
        <f>+AP48+AP51</f>
        <v>0</v>
      </c>
      <c r="AQ52" s="270">
        <f>+AP52/AJ52</f>
        <v>0</v>
      </c>
      <c r="AR52" s="258">
        <f>+AR48+AR51</f>
        <v>0</v>
      </c>
      <c r="AS52" s="270">
        <f>+AR52/AJ52</f>
        <v>0</v>
      </c>
      <c r="AT52" s="258">
        <f>+AT48+AT51</f>
        <v>0</v>
      </c>
      <c r="AU52" s="260">
        <f>+AT52/AJ52</f>
        <v>0</v>
      </c>
      <c r="AV52" s="258">
        <f>+AV48+AV51</f>
        <v>0</v>
      </c>
      <c r="AW52" s="261">
        <f>+AV52/AJ52</f>
        <v>0</v>
      </c>
      <c r="AX52" s="258">
        <f ca="1">+AX48+AX51</f>
        <v>0</v>
      </c>
      <c r="AY52" s="261">
        <f ca="1">+AX52/AL52</f>
        <v>0</v>
      </c>
      <c r="AZ52" s="48"/>
      <c r="BA52" s="48"/>
      <c r="BB52" s="48"/>
      <c r="BC52" s="48"/>
      <c r="BD52" s="48"/>
      <c r="BE52" s="48"/>
      <c r="BF52" s="48"/>
    </row>
    <row r="53" spans="1:58" ht="128.25">
      <c r="A53" s="455" t="s">
        <v>228</v>
      </c>
      <c r="B53" s="455" t="s">
        <v>229</v>
      </c>
      <c r="C53" s="454" t="s">
        <v>492</v>
      </c>
      <c r="D53" s="451" t="s">
        <v>375</v>
      </c>
      <c r="E53" s="444" t="s">
        <v>377</v>
      </c>
      <c r="F53" s="449">
        <v>2024130010079</v>
      </c>
      <c r="G53" s="447" t="s">
        <v>393</v>
      </c>
      <c r="H53" s="447" t="s">
        <v>448</v>
      </c>
      <c r="I53" s="404" t="s">
        <v>450</v>
      </c>
      <c r="J53" s="360">
        <v>0.5</v>
      </c>
      <c r="K53" s="131" t="s">
        <v>451</v>
      </c>
      <c r="L53" s="403" t="s">
        <v>321</v>
      </c>
      <c r="M53" s="44" t="s">
        <v>591</v>
      </c>
      <c r="N53" s="77">
        <v>2</v>
      </c>
      <c r="O53" s="77">
        <v>1</v>
      </c>
      <c r="P53" s="77">
        <v>1</v>
      </c>
      <c r="Q53" s="77"/>
      <c r="R53" s="77"/>
      <c r="S53" s="170">
        <f t="shared" ref="S53:S72" si="13">+O53+P53+Q53+R53</f>
        <v>2</v>
      </c>
      <c r="T53" s="132">
        <f t="shared" ref="T53:T59" si="14">+S53/N53</f>
        <v>1</v>
      </c>
      <c r="U53" s="123">
        <v>45689</v>
      </c>
      <c r="V53" s="123">
        <v>46022</v>
      </c>
      <c r="W53" s="38">
        <f t="shared" si="7"/>
        <v>333</v>
      </c>
      <c r="X53" s="38">
        <v>978560</v>
      </c>
      <c r="Y53" s="38" t="s">
        <v>528</v>
      </c>
      <c r="Z53" s="38" t="s">
        <v>531</v>
      </c>
      <c r="AA53" s="49" t="s">
        <v>532</v>
      </c>
      <c r="AB53" s="49" t="s">
        <v>533</v>
      </c>
      <c r="AC53" s="38" t="s">
        <v>534</v>
      </c>
      <c r="AD53" s="48"/>
      <c r="AE53" s="48"/>
      <c r="AF53" s="48"/>
      <c r="AG53" s="48"/>
      <c r="AH53" s="48"/>
      <c r="AI53" s="418">
        <v>799999999</v>
      </c>
      <c r="AJ53" s="418">
        <v>799999999</v>
      </c>
      <c r="AK53" s="418">
        <v>799999999</v>
      </c>
      <c r="AL53" s="418">
        <v>799999999</v>
      </c>
      <c r="AM53" s="418"/>
      <c r="AN53" s="418" t="s">
        <v>626</v>
      </c>
      <c r="AO53" s="403" t="s">
        <v>674</v>
      </c>
      <c r="AP53" s="418">
        <v>799999999</v>
      </c>
      <c r="AQ53" s="543">
        <f>+AP53/AJ53</f>
        <v>1</v>
      </c>
      <c r="AR53" s="418">
        <v>403999999</v>
      </c>
      <c r="AS53" s="543">
        <f>+AR53/AJ53</f>
        <v>0.50499999938124995</v>
      </c>
      <c r="AT53" s="395">
        <v>799999999</v>
      </c>
      <c r="AU53" s="384">
        <f>+AT53/AJ53</f>
        <v>1</v>
      </c>
      <c r="AV53" s="398">
        <v>799999999</v>
      </c>
      <c r="AW53" s="357">
        <f>+AV53/AJ53</f>
        <v>1</v>
      </c>
      <c r="AX53" s="398">
        <v>799999999</v>
      </c>
      <c r="AY53" s="357">
        <f ca="1">+AX53/AL53</f>
        <v>1</v>
      </c>
      <c r="AZ53" s="48"/>
      <c r="BA53" s="48"/>
      <c r="BB53" s="48"/>
      <c r="BC53" s="48"/>
      <c r="BD53" s="48"/>
      <c r="BE53" s="48"/>
      <c r="BF53" s="48"/>
    </row>
    <row r="54" spans="1:58" ht="128.25">
      <c r="A54" s="455"/>
      <c r="B54" s="455"/>
      <c r="C54" s="454"/>
      <c r="D54" s="451"/>
      <c r="E54" s="403"/>
      <c r="F54" s="449"/>
      <c r="G54" s="447"/>
      <c r="H54" s="447"/>
      <c r="I54" s="404"/>
      <c r="J54" s="360"/>
      <c r="K54" s="131" t="s">
        <v>619</v>
      </c>
      <c r="L54" s="403"/>
      <c r="M54" s="108" t="s">
        <v>592</v>
      </c>
      <c r="N54" s="77">
        <v>115000</v>
      </c>
      <c r="O54" s="77">
        <v>3057</v>
      </c>
      <c r="P54" s="77">
        <v>3057</v>
      </c>
      <c r="Q54" s="77"/>
      <c r="R54" s="77"/>
      <c r="S54" s="170">
        <f t="shared" si="13"/>
        <v>6114</v>
      </c>
      <c r="T54" s="132">
        <f t="shared" si="14"/>
        <v>5.3165217391304351E-2</v>
      </c>
      <c r="U54" s="123">
        <v>45689</v>
      </c>
      <c r="V54" s="123">
        <v>46022</v>
      </c>
      <c r="W54" s="38">
        <f t="shared" si="7"/>
        <v>333</v>
      </c>
      <c r="X54" s="38">
        <v>978560</v>
      </c>
      <c r="Y54" s="38" t="s">
        <v>528</v>
      </c>
      <c r="Z54" s="38" t="s">
        <v>531</v>
      </c>
      <c r="AA54" s="49" t="s">
        <v>532</v>
      </c>
      <c r="AB54" s="49" t="s">
        <v>533</v>
      </c>
      <c r="AC54" s="38" t="s">
        <v>534</v>
      </c>
      <c r="AD54" s="48"/>
      <c r="AE54" s="48"/>
      <c r="AF54" s="48"/>
      <c r="AG54" s="48"/>
      <c r="AH54" s="48"/>
      <c r="AI54" s="419"/>
      <c r="AJ54" s="419"/>
      <c r="AK54" s="419"/>
      <c r="AL54" s="419"/>
      <c r="AM54" s="419"/>
      <c r="AN54" s="419"/>
      <c r="AO54" s="403"/>
      <c r="AP54" s="419"/>
      <c r="AQ54" s="544"/>
      <c r="AR54" s="419"/>
      <c r="AS54" s="544"/>
      <c r="AT54" s="396"/>
      <c r="AU54" s="385"/>
      <c r="AV54" s="398"/>
      <c r="AW54" s="357"/>
      <c r="AX54" s="398"/>
      <c r="AY54" s="357"/>
      <c r="AZ54" s="48"/>
      <c r="BA54" s="48"/>
      <c r="BB54" s="48"/>
      <c r="BC54" s="48"/>
      <c r="BD54" s="48"/>
      <c r="BE54" s="48"/>
      <c r="BF54" s="48"/>
    </row>
    <row r="55" spans="1:58" ht="128.25">
      <c r="A55" s="455"/>
      <c r="B55" s="455"/>
      <c r="C55" s="454"/>
      <c r="D55" s="451"/>
      <c r="E55" s="403"/>
      <c r="F55" s="449"/>
      <c r="G55" s="447"/>
      <c r="H55" s="447"/>
      <c r="I55" s="404"/>
      <c r="J55" s="360"/>
      <c r="K55" s="131" t="s">
        <v>453</v>
      </c>
      <c r="L55" s="403"/>
      <c r="M55" s="108" t="s">
        <v>593</v>
      </c>
      <c r="N55" s="77">
        <v>2</v>
      </c>
      <c r="O55" s="77">
        <v>1</v>
      </c>
      <c r="P55" s="77">
        <v>1</v>
      </c>
      <c r="Q55" s="77">
        <v>0</v>
      </c>
      <c r="R55" s="77"/>
      <c r="S55" s="170">
        <f t="shared" ca="1" si="13"/>
        <v>2</v>
      </c>
      <c r="T55" s="132">
        <f t="shared" ca="1" si="14"/>
        <v>1</v>
      </c>
      <c r="U55" s="123">
        <v>45689</v>
      </c>
      <c r="V55" s="123">
        <v>46022</v>
      </c>
      <c r="W55" s="38">
        <f t="shared" si="7"/>
        <v>333</v>
      </c>
      <c r="X55" s="38">
        <v>978560</v>
      </c>
      <c r="Y55" s="38" t="s">
        <v>528</v>
      </c>
      <c r="Z55" s="38" t="s">
        <v>531</v>
      </c>
      <c r="AA55" s="49" t="s">
        <v>532</v>
      </c>
      <c r="AB55" s="49" t="s">
        <v>533</v>
      </c>
      <c r="AC55" s="38" t="s">
        <v>534</v>
      </c>
      <c r="AD55" s="48"/>
      <c r="AE55" s="48"/>
      <c r="AF55" s="48"/>
      <c r="AG55" s="48"/>
      <c r="AH55" s="48"/>
      <c r="AI55" s="419"/>
      <c r="AJ55" s="419"/>
      <c r="AK55" s="419"/>
      <c r="AL55" s="419"/>
      <c r="AM55" s="419"/>
      <c r="AN55" s="419"/>
      <c r="AO55" s="403"/>
      <c r="AP55" s="419"/>
      <c r="AQ55" s="544"/>
      <c r="AR55" s="419"/>
      <c r="AS55" s="544"/>
      <c r="AT55" s="396"/>
      <c r="AU55" s="385"/>
      <c r="AV55" s="398"/>
      <c r="AW55" s="357"/>
      <c r="AX55" s="398"/>
      <c r="AY55" s="357"/>
      <c r="AZ55" s="48"/>
      <c r="BA55" s="48"/>
      <c r="BB55" s="48"/>
      <c r="BC55" s="48"/>
      <c r="BD55" s="48"/>
      <c r="BE55" s="48"/>
      <c r="BF55" s="48"/>
    </row>
    <row r="56" spans="1:58" ht="128.25">
      <c r="A56" s="455"/>
      <c r="B56" s="455"/>
      <c r="C56" s="454"/>
      <c r="D56" s="451"/>
      <c r="E56" s="403"/>
      <c r="F56" s="449"/>
      <c r="G56" s="447"/>
      <c r="H56" s="447"/>
      <c r="I56" s="404"/>
      <c r="J56" s="360"/>
      <c r="K56" s="131" t="s">
        <v>454</v>
      </c>
      <c r="L56" s="403"/>
      <c r="M56" s="108" t="s">
        <v>594</v>
      </c>
      <c r="N56" s="77">
        <v>2</v>
      </c>
      <c r="O56" s="77">
        <v>1</v>
      </c>
      <c r="P56" s="77">
        <v>1</v>
      </c>
      <c r="Q56" s="77">
        <v>0</v>
      </c>
      <c r="R56" s="77"/>
      <c r="S56" s="170">
        <f t="shared" ca="1" si="13"/>
        <v>2</v>
      </c>
      <c r="T56" s="132">
        <f t="shared" ca="1" si="14"/>
        <v>1</v>
      </c>
      <c r="U56" s="123">
        <v>45689</v>
      </c>
      <c r="V56" s="123">
        <v>46022</v>
      </c>
      <c r="W56" s="38">
        <f t="shared" si="7"/>
        <v>333</v>
      </c>
      <c r="X56" s="38">
        <v>978560</v>
      </c>
      <c r="Y56" s="38" t="s">
        <v>528</v>
      </c>
      <c r="Z56" s="38" t="s">
        <v>531</v>
      </c>
      <c r="AA56" s="49" t="s">
        <v>532</v>
      </c>
      <c r="AB56" s="49" t="s">
        <v>533</v>
      </c>
      <c r="AC56" s="38" t="s">
        <v>534</v>
      </c>
      <c r="AD56" s="48"/>
      <c r="AE56" s="48"/>
      <c r="AF56" s="48"/>
      <c r="AG56" s="48"/>
      <c r="AH56" s="48"/>
      <c r="AI56" s="419"/>
      <c r="AJ56" s="419"/>
      <c r="AK56" s="419"/>
      <c r="AL56" s="419"/>
      <c r="AM56" s="419"/>
      <c r="AN56" s="419"/>
      <c r="AO56" s="403"/>
      <c r="AP56" s="419"/>
      <c r="AQ56" s="544"/>
      <c r="AR56" s="419"/>
      <c r="AS56" s="544"/>
      <c r="AT56" s="396"/>
      <c r="AU56" s="385"/>
      <c r="AV56" s="398"/>
      <c r="AW56" s="357"/>
      <c r="AX56" s="398"/>
      <c r="AY56" s="357"/>
      <c r="AZ56" s="48"/>
      <c r="BA56" s="48"/>
      <c r="BB56" s="48"/>
      <c r="BC56" s="48"/>
      <c r="BD56" s="48"/>
      <c r="BE56" s="48"/>
      <c r="BF56" s="48"/>
    </row>
    <row r="57" spans="1:58" ht="128.25">
      <c r="A57" s="455"/>
      <c r="B57" s="403" t="s">
        <v>229</v>
      </c>
      <c r="C57" s="446" t="s">
        <v>492</v>
      </c>
      <c r="D57" s="456" t="s">
        <v>376</v>
      </c>
      <c r="E57" s="403"/>
      <c r="F57" s="449"/>
      <c r="G57" s="447"/>
      <c r="H57" s="447" t="s">
        <v>449</v>
      </c>
      <c r="I57" s="404" t="s">
        <v>452</v>
      </c>
      <c r="J57" s="360">
        <v>0.5</v>
      </c>
      <c r="K57" s="131" t="s">
        <v>455</v>
      </c>
      <c r="L57" s="403"/>
      <c r="M57" s="108" t="s">
        <v>595</v>
      </c>
      <c r="N57" s="77">
        <v>2</v>
      </c>
      <c r="O57" s="77">
        <v>0</v>
      </c>
      <c r="P57" s="77">
        <v>0</v>
      </c>
      <c r="Q57" s="77">
        <v>1</v>
      </c>
      <c r="R57" s="77"/>
      <c r="S57" s="170">
        <f ca="1">+O57+P57+Q57+R57</f>
        <v>1</v>
      </c>
      <c r="T57" s="132">
        <f ca="1">+S57/N57</f>
        <v>0.5</v>
      </c>
      <c r="U57" s="123">
        <v>45689</v>
      </c>
      <c r="V57" s="123">
        <v>46022</v>
      </c>
      <c r="W57" s="38">
        <f t="shared" si="7"/>
        <v>333</v>
      </c>
      <c r="X57" s="38">
        <v>978560</v>
      </c>
      <c r="Y57" s="38" t="s">
        <v>528</v>
      </c>
      <c r="Z57" s="38" t="s">
        <v>531</v>
      </c>
      <c r="AA57" s="49" t="s">
        <v>532</v>
      </c>
      <c r="AB57" s="49" t="s">
        <v>533</v>
      </c>
      <c r="AC57" s="38" t="s">
        <v>534</v>
      </c>
      <c r="AD57" s="48"/>
      <c r="AE57" s="48"/>
      <c r="AF57" s="48"/>
      <c r="AG57" s="48"/>
      <c r="AH57" s="48"/>
      <c r="AI57" s="420"/>
      <c r="AJ57" s="420"/>
      <c r="AK57" s="420"/>
      <c r="AL57" s="420"/>
      <c r="AM57" s="420"/>
      <c r="AN57" s="420"/>
      <c r="AO57" s="403"/>
      <c r="AP57" s="420"/>
      <c r="AQ57" s="545"/>
      <c r="AR57" s="420"/>
      <c r="AS57" s="545"/>
      <c r="AT57" s="397"/>
      <c r="AU57" s="386"/>
      <c r="AV57" s="398"/>
      <c r="AW57" s="357"/>
      <c r="AX57" s="398"/>
      <c r="AY57" s="357"/>
      <c r="AZ57" s="48"/>
      <c r="BA57" s="48"/>
      <c r="BB57" s="48"/>
      <c r="BC57" s="48"/>
      <c r="BD57" s="48"/>
      <c r="BE57" s="48"/>
      <c r="BF57" s="48"/>
    </row>
    <row r="58" spans="1:58" ht="128.25">
      <c r="A58" s="455"/>
      <c r="B58" s="403"/>
      <c r="C58" s="446"/>
      <c r="D58" s="456"/>
      <c r="E58" s="403"/>
      <c r="F58" s="449"/>
      <c r="G58" s="447"/>
      <c r="H58" s="447"/>
      <c r="I58" s="404"/>
      <c r="J58" s="360"/>
      <c r="K58" s="131" t="s">
        <v>456</v>
      </c>
      <c r="L58" s="403"/>
      <c r="M58" s="108" t="s">
        <v>596</v>
      </c>
      <c r="N58" s="77">
        <v>1</v>
      </c>
      <c r="O58" s="134">
        <v>0.1</v>
      </c>
      <c r="P58" s="77">
        <v>0.1</v>
      </c>
      <c r="Q58" s="77">
        <v>0.1</v>
      </c>
      <c r="R58" s="77"/>
      <c r="S58" s="170">
        <f ca="1">+O58+P58+Q58+R58</f>
        <v>0.30000000000000004</v>
      </c>
      <c r="T58" s="132">
        <f ca="1">+S58/N58</f>
        <v>0.30000000000000004</v>
      </c>
      <c r="U58" s="123">
        <v>45689</v>
      </c>
      <c r="V58" s="123">
        <v>46022</v>
      </c>
      <c r="W58" s="38">
        <f t="shared" si="7"/>
        <v>333</v>
      </c>
      <c r="X58" s="38">
        <v>978560</v>
      </c>
      <c r="Y58" s="38" t="s">
        <v>528</v>
      </c>
      <c r="Z58" s="38" t="s">
        <v>531</v>
      </c>
      <c r="AA58" s="49" t="s">
        <v>532</v>
      </c>
      <c r="AB58" s="49" t="s">
        <v>533</v>
      </c>
      <c r="AC58" s="38" t="s">
        <v>534</v>
      </c>
      <c r="AD58" s="48"/>
      <c r="AE58" s="48"/>
      <c r="AF58" s="48"/>
      <c r="AG58" s="48"/>
      <c r="AH58" s="48"/>
      <c r="AI58" s="161"/>
      <c r="AK58" s="162">
        <v>39000000</v>
      </c>
      <c r="AL58" s="162">
        <v>39000000</v>
      </c>
      <c r="AM58" s="162"/>
      <c r="AN58" s="159" t="s">
        <v>680</v>
      </c>
      <c r="AO58" s="403"/>
      <c r="AP58" s="177"/>
      <c r="AQ58" s="177"/>
      <c r="AR58" s="177"/>
      <c r="AS58" s="177"/>
      <c r="AT58" s="150">
        <v>0</v>
      </c>
      <c r="AU58" s="249"/>
      <c r="AV58" s="150">
        <v>0</v>
      </c>
      <c r="AW58" s="149"/>
      <c r="AX58" s="150">
        <v>0</v>
      </c>
      <c r="AY58" s="149"/>
      <c r="AZ58" s="48"/>
      <c r="BA58" s="48"/>
      <c r="BB58" s="48"/>
      <c r="BC58" s="48"/>
      <c r="BD58" s="48"/>
      <c r="BE58" s="48"/>
      <c r="BF58" s="48"/>
    </row>
    <row r="59" spans="1:58" ht="128.25">
      <c r="A59" s="455"/>
      <c r="B59" s="403"/>
      <c r="C59" s="446"/>
      <c r="D59" s="456"/>
      <c r="E59" s="403"/>
      <c r="F59" s="449"/>
      <c r="G59" s="447"/>
      <c r="H59" s="447"/>
      <c r="I59" s="404"/>
      <c r="J59" s="360"/>
      <c r="K59" s="131" t="s">
        <v>457</v>
      </c>
      <c r="L59" s="403"/>
      <c r="M59" s="108" t="s">
        <v>597</v>
      </c>
      <c r="N59" s="77">
        <v>2</v>
      </c>
      <c r="O59" s="134">
        <v>0.2</v>
      </c>
      <c r="P59" s="140">
        <v>0.2</v>
      </c>
      <c r="Q59" s="140">
        <v>0.2</v>
      </c>
      <c r="R59" s="140"/>
      <c r="S59" s="170">
        <f ca="1">+O59+P59+Q59+R59</f>
        <v>0.60000000000000009</v>
      </c>
      <c r="T59" s="132">
        <f ca="1">+S59/N59</f>
        <v>0.30000000000000004</v>
      </c>
      <c r="U59" s="123">
        <v>45689</v>
      </c>
      <c r="V59" s="123">
        <v>46022</v>
      </c>
      <c r="W59" s="38">
        <f t="shared" si="7"/>
        <v>333</v>
      </c>
      <c r="X59" s="38">
        <v>978560</v>
      </c>
      <c r="Y59" s="38" t="s">
        <v>528</v>
      </c>
      <c r="Z59" s="38" t="s">
        <v>531</v>
      </c>
      <c r="AA59" s="49" t="s">
        <v>532</v>
      </c>
      <c r="AB59" s="49" t="s">
        <v>533</v>
      </c>
      <c r="AC59" s="38" t="s">
        <v>534</v>
      </c>
      <c r="AD59" s="48"/>
      <c r="AE59" s="48"/>
      <c r="AF59" s="48"/>
      <c r="AG59" s="48"/>
      <c r="AH59" s="48"/>
      <c r="AI59" s="161"/>
      <c r="AK59" s="162">
        <v>800000000</v>
      </c>
      <c r="AL59" s="162">
        <v>800000000</v>
      </c>
      <c r="AM59" s="162"/>
      <c r="AN59" s="159" t="s">
        <v>679</v>
      </c>
      <c r="AO59" s="403"/>
      <c r="AP59" s="177"/>
      <c r="AQ59" s="177"/>
      <c r="AR59" s="177"/>
      <c r="AS59" s="177"/>
      <c r="AT59" s="150">
        <v>0</v>
      </c>
      <c r="AU59" s="249"/>
      <c r="AV59" s="150">
        <v>0</v>
      </c>
      <c r="AW59" s="149"/>
      <c r="AX59" s="150">
        <v>0</v>
      </c>
      <c r="AY59" s="149"/>
      <c r="AZ59" s="48"/>
      <c r="BA59" s="48"/>
      <c r="BB59" s="48"/>
      <c r="BC59" s="48"/>
      <c r="BD59" s="48"/>
      <c r="BE59" s="48"/>
      <c r="BF59" s="48"/>
    </row>
    <row r="60" spans="1:58" ht="40.5" customHeight="1">
      <c r="A60" s="438" t="s">
        <v>660</v>
      </c>
      <c r="B60" s="439"/>
      <c r="C60" s="439"/>
      <c r="D60" s="439"/>
      <c r="E60" s="439"/>
      <c r="F60" s="439"/>
      <c r="G60" s="439"/>
      <c r="H60" s="439"/>
      <c r="I60" s="439"/>
      <c r="J60" s="439"/>
      <c r="K60" s="439"/>
      <c r="L60" s="439"/>
      <c r="M60" s="439"/>
      <c r="N60" s="439"/>
      <c r="O60" s="439"/>
      <c r="P60" s="439"/>
      <c r="Q60" s="439"/>
      <c r="R60" s="439"/>
      <c r="S60" s="440"/>
      <c r="T60" s="253">
        <f ca="1">+AVERAGE(T53:T59)</f>
        <v>0.59330931677018639</v>
      </c>
      <c r="U60" s="254"/>
      <c r="V60" s="254"/>
      <c r="W60" s="255"/>
      <c r="X60" s="255"/>
      <c r="Y60" s="255"/>
      <c r="Z60" s="255"/>
      <c r="AA60" s="256"/>
      <c r="AB60" s="256"/>
      <c r="AC60" s="255"/>
      <c r="AD60" s="257"/>
      <c r="AE60" s="257"/>
      <c r="AF60" s="257"/>
      <c r="AG60" s="257"/>
      <c r="AH60" s="257"/>
      <c r="AI60" s="258">
        <f>+AI53+AI58+AI59</f>
        <v>799999999</v>
      </c>
      <c r="AJ60" s="258">
        <f>+AJ53+AJ58+AJ59</f>
        <v>799999999</v>
      </c>
      <c r="AK60" s="258">
        <f>+AK53+AK58+AK59</f>
        <v>1638999999</v>
      </c>
      <c r="AL60" s="258">
        <f ca="1">+AL53+AL58+AL59</f>
        <v>1638999999</v>
      </c>
      <c r="AM60" s="258"/>
      <c r="AN60" s="184"/>
      <c r="AO60" s="185"/>
      <c r="AP60" s="258">
        <f>+AP53+AP58+AP59</f>
        <v>799999999</v>
      </c>
      <c r="AQ60" s="259">
        <f>+AP60/AJ60</f>
        <v>1</v>
      </c>
      <c r="AR60" s="258">
        <f>+AR53+AR58+AR59</f>
        <v>403999999</v>
      </c>
      <c r="AS60" s="259">
        <f>+AR60/AJ60</f>
        <v>0.50499999938124995</v>
      </c>
      <c r="AT60" s="258">
        <f>+AT53+AT58+AT59</f>
        <v>799999999</v>
      </c>
      <c r="AU60" s="260">
        <f>+AT60/AK60</f>
        <v>0.48810250121299725</v>
      </c>
      <c r="AV60" s="258">
        <f>+AV53</f>
        <v>799999999</v>
      </c>
      <c r="AW60" s="261">
        <f>+AV60/AK60</f>
        <v>0.48810250121299725</v>
      </c>
      <c r="AX60" s="258">
        <f ca="1">+AX53</f>
        <v>799999999</v>
      </c>
      <c r="AY60" s="261">
        <f ca="1">+AX60/AM60</f>
        <v>0.48810250121299725</v>
      </c>
      <c r="AZ60" s="48"/>
      <c r="BA60" s="48"/>
      <c r="BB60" s="48"/>
      <c r="BC60" s="48"/>
      <c r="BD60" s="48"/>
      <c r="BE60" s="48"/>
      <c r="BF60" s="48"/>
    </row>
    <row r="61" spans="1:58" ht="128.25">
      <c r="A61" s="445" t="s">
        <v>291</v>
      </c>
      <c r="B61" s="445" t="s">
        <v>369</v>
      </c>
      <c r="C61" s="446" t="s">
        <v>497</v>
      </c>
      <c r="D61" s="445" t="s">
        <v>293</v>
      </c>
      <c r="E61" s="404" t="s">
        <v>383</v>
      </c>
      <c r="F61" s="452">
        <v>2024130010082</v>
      </c>
      <c r="G61" s="453" t="s">
        <v>390</v>
      </c>
      <c r="H61" s="413" t="s">
        <v>458</v>
      </c>
      <c r="I61" s="413" t="s">
        <v>459</v>
      </c>
      <c r="J61" s="356">
        <v>0.6</v>
      </c>
      <c r="K61" s="58" t="s">
        <v>460</v>
      </c>
      <c r="L61" s="404" t="s">
        <v>321</v>
      </c>
      <c r="M61" s="118" t="s">
        <v>524</v>
      </c>
      <c r="N61" s="38">
        <v>1</v>
      </c>
      <c r="O61" s="38">
        <v>0</v>
      </c>
      <c r="P61" s="137">
        <v>3</v>
      </c>
      <c r="Q61" s="181"/>
      <c r="R61" s="181"/>
      <c r="S61" s="170">
        <f t="shared" si="13"/>
        <v>3</v>
      </c>
      <c r="T61" s="115">
        <f>+IF(((S61)/N61)&gt;100%,100%,((S61)/N61))</f>
        <v>1</v>
      </c>
      <c r="U61" s="123">
        <v>45689</v>
      </c>
      <c r="V61" s="123">
        <v>46022</v>
      </c>
      <c r="W61" s="79">
        <f t="shared" ref="W61:W72" si="15">+V61-U61</f>
        <v>333</v>
      </c>
      <c r="X61" s="38">
        <v>978560</v>
      </c>
      <c r="Y61" s="38" t="s">
        <v>528</v>
      </c>
      <c r="Z61" s="38" t="s">
        <v>531</v>
      </c>
      <c r="AA61" s="49" t="s">
        <v>532</v>
      </c>
      <c r="AB61" s="49" t="s">
        <v>533</v>
      </c>
      <c r="AC61" s="38" t="s">
        <v>534</v>
      </c>
      <c r="AD61" s="118" t="s">
        <v>552</v>
      </c>
      <c r="AE61" s="82">
        <v>800000000</v>
      </c>
      <c r="AF61" s="38" t="s">
        <v>76</v>
      </c>
      <c r="AG61" s="38" t="s">
        <v>53</v>
      </c>
      <c r="AH61" s="38" t="s">
        <v>566</v>
      </c>
      <c r="AI61" s="415">
        <v>3686042800</v>
      </c>
      <c r="AJ61" s="415">
        <v>3686042800</v>
      </c>
      <c r="AK61" s="415">
        <v>3686042800</v>
      </c>
      <c r="AL61" s="415">
        <v>3686042800</v>
      </c>
      <c r="AM61" s="415"/>
      <c r="AN61" s="381" t="s">
        <v>630</v>
      </c>
      <c r="AO61" s="390" t="s">
        <v>669</v>
      </c>
      <c r="AP61" s="415">
        <v>0</v>
      </c>
      <c r="AQ61" s="528">
        <f>+AP61/AJ61</f>
        <v>0</v>
      </c>
      <c r="AR61" s="415">
        <v>0</v>
      </c>
      <c r="AS61" s="528">
        <f>+AR61/AJ61</f>
        <v>0</v>
      </c>
      <c r="AT61" s="375">
        <v>0</v>
      </c>
      <c r="AU61" s="376">
        <f>+AT61/AI61</f>
        <v>0</v>
      </c>
      <c r="AV61" s="375">
        <v>0</v>
      </c>
      <c r="AW61" s="357">
        <f>+AV61/AI61</f>
        <v>0</v>
      </c>
      <c r="AX61" s="375">
        <v>0</v>
      </c>
      <c r="AY61" s="357">
        <f ca="1">+AX61/AK61</f>
        <v>0</v>
      </c>
      <c r="AZ61" s="48"/>
      <c r="BA61" s="48"/>
      <c r="BB61" s="48"/>
      <c r="BC61" s="48"/>
      <c r="BD61" s="48"/>
      <c r="BE61" s="48"/>
      <c r="BF61" s="48"/>
    </row>
    <row r="62" spans="1:58" ht="128.25">
      <c r="A62" s="445"/>
      <c r="B62" s="445"/>
      <c r="C62" s="446"/>
      <c r="D62" s="445"/>
      <c r="E62" s="404"/>
      <c r="F62" s="452"/>
      <c r="G62" s="453"/>
      <c r="H62" s="413"/>
      <c r="I62" s="413"/>
      <c r="J62" s="356"/>
      <c r="K62" s="58" t="s">
        <v>461</v>
      </c>
      <c r="L62" s="404"/>
      <c r="M62" s="118" t="s">
        <v>517</v>
      </c>
      <c r="N62" s="38">
        <v>2</v>
      </c>
      <c r="O62" s="38">
        <v>0</v>
      </c>
      <c r="P62" s="137">
        <v>2</v>
      </c>
      <c r="Q62" s="181"/>
      <c r="R62" s="181"/>
      <c r="S62" s="170">
        <f t="shared" si="13"/>
        <v>2</v>
      </c>
      <c r="T62" s="132">
        <f t="shared" ref="T62:T72" si="16">+(O62+P62)/N62</f>
        <v>1</v>
      </c>
      <c r="U62" s="123">
        <v>45689</v>
      </c>
      <c r="V62" s="123">
        <v>46022</v>
      </c>
      <c r="W62" s="79">
        <f t="shared" si="15"/>
        <v>333</v>
      </c>
      <c r="X62" s="38">
        <v>978560</v>
      </c>
      <c r="Y62" s="38" t="s">
        <v>528</v>
      </c>
      <c r="Z62" s="38" t="s">
        <v>531</v>
      </c>
      <c r="AA62" s="49" t="s">
        <v>532</v>
      </c>
      <c r="AB62" s="49" t="s">
        <v>533</v>
      </c>
      <c r="AC62" s="38" t="s">
        <v>534</v>
      </c>
      <c r="AD62" s="118" t="s">
        <v>553</v>
      </c>
      <c r="AE62" s="82">
        <v>100000000</v>
      </c>
      <c r="AF62" s="38" t="s">
        <v>76</v>
      </c>
      <c r="AG62" s="38" t="s">
        <v>53</v>
      </c>
      <c r="AH62" s="38" t="s">
        <v>566</v>
      </c>
      <c r="AI62" s="416"/>
      <c r="AJ62" s="416"/>
      <c r="AK62" s="416"/>
      <c r="AL62" s="416"/>
      <c r="AM62" s="416"/>
      <c r="AN62" s="382"/>
      <c r="AO62" s="391"/>
      <c r="AP62" s="416"/>
      <c r="AQ62" s="529"/>
      <c r="AR62" s="416"/>
      <c r="AS62" s="529"/>
      <c r="AT62" s="375"/>
      <c r="AU62" s="376"/>
      <c r="AV62" s="375"/>
      <c r="AW62" s="357"/>
      <c r="AX62" s="375"/>
      <c r="AY62" s="357"/>
      <c r="AZ62" s="48"/>
      <c r="BA62" s="48"/>
      <c r="BB62" s="48"/>
      <c r="BC62" s="48"/>
      <c r="BD62" s="48"/>
      <c r="BE62" s="48"/>
      <c r="BF62" s="48"/>
    </row>
    <row r="63" spans="1:58" ht="128.25">
      <c r="A63" s="445"/>
      <c r="B63" s="445"/>
      <c r="C63" s="446"/>
      <c r="D63" s="445"/>
      <c r="E63" s="404"/>
      <c r="F63" s="452"/>
      <c r="G63" s="453"/>
      <c r="H63" s="413"/>
      <c r="I63" s="413"/>
      <c r="J63" s="356"/>
      <c r="K63" s="58" t="s">
        <v>462</v>
      </c>
      <c r="L63" s="404"/>
      <c r="M63" s="118" t="s">
        <v>517</v>
      </c>
      <c r="N63" s="38">
        <v>2</v>
      </c>
      <c r="O63" s="38">
        <v>0</v>
      </c>
      <c r="P63" s="137">
        <v>2</v>
      </c>
      <c r="Q63" s="181"/>
      <c r="R63" s="181"/>
      <c r="S63" s="170">
        <f t="shared" si="13"/>
        <v>2</v>
      </c>
      <c r="T63" s="132">
        <f t="shared" si="16"/>
        <v>1</v>
      </c>
      <c r="U63" s="123">
        <v>45689</v>
      </c>
      <c r="V63" s="123">
        <v>46022</v>
      </c>
      <c r="W63" s="79">
        <f t="shared" si="15"/>
        <v>333</v>
      </c>
      <c r="X63" s="38">
        <v>978560</v>
      </c>
      <c r="Y63" s="38" t="s">
        <v>528</v>
      </c>
      <c r="Z63" s="38" t="s">
        <v>531</v>
      </c>
      <c r="AA63" s="49" t="s">
        <v>532</v>
      </c>
      <c r="AB63" s="49" t="s">
        <v>533</v>
      </c>
      <c r="AC63" s="38" t="s">
        <v>534</v>
      </c>
      <c r="AD63" s="118" t="s">
        <v>554</v>
      </c>
      <c r="AE63" s="82">
        <v>1000000000</v>
      </c>
      <c r="AF63" s="38" t="s">
        <v>76</v>
      </c>
      <c r="AG63" s="38" t="s">
        <v>53</v>
      </c>
      <c r="AH63" s="38" t="s">
        <v>566</v>
      </c>
      <c r="AI63" s="416"/>
      <c r="AJ63" s="416"/>
      <c r="AK63" s="416"/>
      <c r="AL63" s="416"/>
      <c r="AM63" s="416"/>
      <c r="AN63" s="382"/>
      <c r="AO63" s="391"/>
      <c r="AP63" s="416"/>
      <c r="AQ63" s="529"/>
      <c r="AR63" s="416"/>
      <c r="AS63" s="529"/>
      <c r="AT63" s="375"/>
      <c r="AU63" s="376"/>
      <c r="AV63" s="375"/>
      <c r="AW63" s="357"/>
      <c r="AX63" s="375"/>
      <c r="AY63" s="357"/>
      <c r="AZ63" s="48"/>
      <c r="BA63" s="48"/>
      <c r="BB63" s="48"/>
      <c r="BC63" s="48"/>
      <c r="BD63" s="48"/>
      <c r="BE63" s="48"/>
      <c r="BF63" s="48"/>
    </row>
    <row r="64" spans="1:58" ht="128.25">
      <c r="A64" s="445"/>
      <c r="B64" s="445"/>
      <c r="C64" s="446"/>
      <c r="D64" s="445"/>
      <c r="E64" s="404"/>
      <c r="F64" s="452"/>
      <c r="G64" s="453"/>
      <c r="H64" s="413"/>
      <c r="I64" s="413"/>
      <c r="J64" s="356"/>
      <c r="K64" s="58" t="s">
        <v>463</v>
      </c>
      <c r="L64" s="404"/>
      <c r="M64" s="118" t="s">
        <v>526</v>
      </c>
      <c r="N64" s="38">
        <v>2</v>
      </c>
      <c r="O64" s="38">
        <v>0</v>
      </c>
      <c r="P64" s="137">
        <v>2</v>
      </c>
      <c r="Q64" s="181"/>
      <c r="R64" s="181"/>
      <c r="S64" s="170">
        <f t="shared" si="13"/>
        <v>2</v>
      </c>
      <c r="T64" s="132">
        <f t="shared" si="16"/>
        <v>1</v>
      </c>
      <c r="U64" s="123">
        <v>45689</v>
      </c>
      <c r="V64" s="123">
        <v>46022</v>
      </c>
      <c r="W64" s="79">
        <f t="shared" si="15"/>
        <v>333</v>
      </c>
      <c r="X64" s="38">
        <v>978560</v>
      </c>
      <c r="Y64" s="38" t="s">
        <v>528</v>
      </c>
      <c r="Z64" s="38" t="s">
        <v>531</v>
      </c>
      <c r="AA64" s="49" t="s">
        <v>532</v>
      </c>
      <c r="AB64" s="49" t="s">
        <v>533</v>
      </c>
      <c r="AC64" s="38" t="s">
        <v>534</v>
      </c>
      <c r="AD64" s="118" t="s">
        <v>555</v>
      </c>
      <c r="AE64" s="82">
        <v>80000000</v>
      </c>
      <c r="AF64" s="38" t="s">
        <v>76</v>
      </c>
      <c r="AG64" s="38" t="s">
        <v>53</v>
      </c>
      <c r="AH64" s="38" t="s">
        <v>566</v>
      </c>
      <c r="AI64" s="417"/>
      <c r="AJ64" s="417"/>
      <c r="AK64" s="417"/>
      <c r="AL64" s="417"/>
      <c r="AM64" s="417"/>
      <c r="AN64" s="383"/>
      <c r="AO64" s="392"/>
      <c r="AP64" s="417"/>
      <c r="AQ64" s="530"/>
      <c r="AR64" s="417"/>
      <c r="AS64" s="530"/>
      <c r="AT64" s="375"/>
      <c r="AU64" s="376"/>
      <c r="AV64" s="375"/>
      <c r="AW64" s="357"/>
      <c r="AX64" s="375"/>
      <c r="AY64" s="357"/>
      <c r="AZ64" s="48"/>
      <c r="BA64" s="48"/>
      <c r="BB64" s="48"/>
      <c r="BC64" s="48"/>
      <c r="BD64" s="48"/>
      <c r="BE64" s="48"/>
      <c r="BF64" s="48"/>
    </row>
    <row r="65" spans="1:58" ht="128.25">
      <c r="A65" s="445"/>
      <c r="B65" s="445"/>
      <c r="C65" s="446"/>
      <c r="D65" s="445"/>
      <c r="E65" s="404"/>
      <c r="F65" s="452"/>
      <c r="G65" s="453"/>
      <c r="H65" s="413"/>
      <c r="I65" s="413"/>
      <c r="J65" s="356"/>
      <c r="K65" s="58" t="s">
        <v>464</v>
      </c>
      <c r="L65" s="404"/>
      <c r="M65" s="77" t="s">
        <v>523</v>
      </c>
      <c r="N65" s="38">
        <v>2</v>
      </c>
      <c r="O65" s="38">
        <v>0</v>
      </c>
      <c r="P65" s="137">
        <v>0.5</v>
      </c>
      <c r="Q65" s="181"/>
      <c r="R65" s="181"/>
      <c r="S65" s="170">
        <f t="shared" si="13"/>
        <v>0.5</v>
      </c>
      <c r="T65" s="132">
        <f t="shared" si="16"/>
        <v>0.25</v>
      </c>
      <c r="U65" s="123">
        <v>45689</v>
      </c>
      <c r="V65" s="123">
        <v>46022</v>
      </c>
      <c r="W65" s="79">
        <f t="shared" si="15"/>
        <v>333</v>
      </c>
      <c r="X65" s="38">
        <v>978560</v>
      </c>
      <c r="Y65" s="38" t="s">
        <v>528</v>
      </c>
      <c r="Z65" s="38" t="s">
        <v>531</v>
      </c>
      <c r="AA65" s="49" t="s">
        <v>532</v>
      </c>
      <c r="AB65" s="49" t="s">
        <v>533</v>
      </c>
      <c r="AC65" s="38" t="s">
        <v>534</v>
      </c>
      <c r="AD65" s="118" t="s">
        <v>546</v>
      </c>
      <c r="AE65" s="82">
        <v>100800000</v>
      </c>
      <c r="AF65" s="38" t="s">
        <v>76</v>
      </c>
      <c r="AG65" s="38" t="s">
        <v>53</v>
      </c>
      <c r="AH65" s="38" t="s">
        <v>566</v>
      </c>
      <c r="AI65" s="415">
        <v>18878612</v>
      </c>
      <c r="AJ65" s="381">
        <v>18878612</v>
      </c>
      <c r="AK65" s="381">
        <v>18878612</v>
      </c>
      <c r="AL65" s="381">
        <v>18878612</v>
      </c>
      <c r="AM65" s="415"/>
      <c r="AN65" s="381" t="s">
        <v>631</v>
      </c>
      <c r="AO65" s="390"/>
      <c r="AP65" s="415">
        <v>0</v>
      </c>
      <c r="AQ65" s="528">
        <f>+AP65/AJ65</f>
        <v>0</v>
      </c>
      <c r="AR65" s="415">
        <v>0</v>
      </c>
      <c r="AS65" s="528">
        <f>+AR65/AJ65</f>
        <v>0</v>
      </c>
      <c r="AT65" s="375">
        <v>0</v>
      </c>
      <c r="AU65" s="376">
        <f>+AT65/AI65</f>
        <v>0</v>
      </c>
      <c r="AV65" s="375">
        <v>0</v>
      </c>
      <c r="AW65" s="357">
        <f>+AV65/AI65</f>
        <v>0</v>
      </c>
      <c r="AX65" s="375">
        <v>0</v>
      </c>
      <c r="AY65" s="357">
        <f ca="1">+AX65/AK65</f>
        <v>0</v>
      </c>
      <c r="AZ65" s="48"/>
      <c r="BA65" s="48"/>
      <c r="BB65" s="48"/>
      <c r="BC65" s="48"/>
      <c r="BD65" s="48"/>
      <c r="BE65" s="48"/>
      <c r="BF65" s="48"/>
    </row>
    <row r="66" spans="1:58" ht="128.25">
      <c r="A66" s="445"/>
      <c r="B66" s="445" t="s">
        <v>369</v>
      </c>
      <c r="C66" s="446" t="s">
        <v>497</v>
      </c>
      <c r="D66" s="445" t="s">
        <v>296</v>
      </c>
      <c r="E66" s="404"/>
      <c r="F66" s="452"/>
      <c r="G66" s="453"/>
      <c r="H66" s="413" t="s">
        <v>465</v>
      </c>
      <c r="I66" s="413" t="s">
        <v>529</v>
      </c>
      <c r="J66" s="356">
        <v>0</v>
      </c>
      <c r="K66" s="58" t="s">
        <v>518</v>
      </c>
      <c r="L66" s="404"/>
      <c r="M66" s="118" t="s">
        <v>519</v>
      </c>
      <c r="N66" s="38">
        <v>1</v>
      </c>
      <c r="O66" s="38">
        <v>0</v>
      </c>
      <c r="P66" s="137">
        <v>0</v>
      </c>
      <c r="Q66" s="181"/>
      <c r="R66" s="181"/>
      <c r="S66" s="170">
        <f t="shared" si="13"/>
        <v>0</v>
      </c>
      <c r="T66" s="132">
        <f t="shared" si="16"/>
        <v>0</v>
      </c>
      <c r="U66" s="123">
        <v>45689</v>
      </c>
      <c r="V66" s="123">
        <v>46022</v>
      </c>
      <c r="W66" s="79">
        <v>0</v>
      </c>
      <c r="X66" s="38">
        <v>978560</v>
      </c>
      <c r="Y66" s="38" t="s">
        <v>528</v>
      </c>
      <c r="Z66" s="38" t="s">
        <v>531</v>
      </c>
      <c r="AA66" s="49" t="s">
        <v>532</v>
      </c>
      <c r="AB66" s="49" t="s">
        <v>533</v>
      </c>
      <c r="AC66" s="38" t="s">
        <v>534</v>
      </c>
      <c r="AD66" s="118" t="s">
        <v>556</v>
      </c>
      <c r="AE66" s="82">
        <v>100000000</v>
      </c>
      <c r="AF66" s="38" t="s">
        <v>76</v>
      </c>
      <c r="AG66" s="38" t="s">
        <v>53</v>
      </c>
      <c r="AH66" s="38" t="s">
        <v>566</v>
      </c>
      <c r="AI66" s="416"/>
      <c r="AJ66" s="382"/>
      <c r="AK66" s="382"/>
      <c r="AL66" s="382"/>
      <c r="AM66" s="416"/>
      <c r="AN66" s="382"/>
      <c r="AO66" s="391"/>
      <c r="AP66" s="416"/>
      <c r="AQ66" s="529"/>
      <c r="AR66" s="416"/>
      <c r="AS66" s="529"/>
      <c r="AT66" s="375"/>
      <c r="AU66" s="376"/>
      <c r="AV66" s="375"/>
      <c r="AW66" s="357"/>
      <c r="AX66" s="375"/>
      <c r="AY66" s="357"/>
      <c r="AZ66" s="48"/>
      <c r="BA66" s="48"/>
      <c r="BB66" s="48"/>
      <c r="BC66" s="48"/>
      <c r="BD66" s="48"/>
      <c r="BE66" s="48"/>
      <c r="BF66" s="48"/>
    </row>
    <row r="67" spans="1:58" ht="128.25">
      <c r="A67" s="445"/>
      <c r="B67" s="445"/>
      <c r="C67" s="446"/>
      <c r="D67" s="445"/>
      <c r="E67" s="404"/>
      <c r="F67" s="452"/>
      <c r="G67" s="453"/>
      <c r="H67" s="413"/>
      <c r="I67" s="413"/>
      <c r="J67" s="356"/>
      <c r="K67" s="58" t="s">
        <v>466</v>
      </c>
      <c r="L67" s="404"/>
      <c r="M67" s="118" t="s">
        <v>525</v>
      </c>
      <c r="N67" s="38">
        <v>4</v>
      </c>
      <c r="O67" s="38">
        <v>0</v>
      </c>
      <c r="P67" s="137">
        <v>0</v>
      </c>
      <c r="Q67" s="181"/>
      <c r="R67" s="181"/>
      <c r="S67" s="170">
        <f t="shared" si="13"/>
        <v>0</v>
      </c>
      <c r="T67" s="132">
        <f t="shared" si="16"/>
        <v>0</v>
      </c>
      <c r="U67" s="123">
        <v>45689</v>
      </c>
      <c r="V67" s="123">
        <v>46022</v>
      </c>
      <c r="W67" s="79">
        <f t="shared" si="15"/>
        <v>333</v>
      </c>
      <c r="X67" s="38">
        <v>978560</v>
      </c>
      <c r="Y67" s="38" t="s">
        <v>528</v>
      </c>
      <c r="Z67" s="38" t="s">
        <v>531</v>
      </c>
      <c r="AA67" s="49" t="s">
        <v>532</v>
      </c>
      <c r="AB67" s="49" t="s">
        <v>533</v>
      </c>
      <c r="AC67" s="38" t="s">
        <v>534</v>
      </c>
      <c r="AD67" s="118" t="s">
        <v>557</v>
      </c>
      <c r="AE67" s="82">
        <v>1000000000</v>
      </c>
      <c r="AF67" s="38" t="s">
        <v>76</v>
      </c>
      <c r="AG67" s="38" t="s">
        <v>53</v>
      </c>
      <c r="AH67" s="38" t="s">
        <v>566</v>
      </c>
      <c r="AI67" s="416"/>
      <c r="AJ67" s="382"/>
      <c r="AK67" s="382"/>
      <c r="AL67" s="382"/>
      <c r="AM67" s="416"/>
      <c r="AN67" s="382"/>
      <c r="AO67" s="391"/>
      <c r="AP67" s="416"/>
      <c r="AQ67" s="529"/>
      <c r="AR67" s="416"/>
      <c r="AS67" s="529"/>
      <c r="AT67" s="375"/>
      <c r="AU67" s="376"/>
      <c r="AV67" s="375"/>
      <c r="AW67" s="357"/>
      <c r="AX67" s="375"/>
      <c r="AY67" s="357"/>
      <c r="AZ67" s="48"/>
      <c r="BA67" s="48"/>
      <c r="BB67" s="48"/>
      <c r="BC67" s="48"/>
      <c r="BD67" s="48"/>
      <c r="BE67" s="48"/>
      <c r="BF67" s="48"/>
    </row>
    <row r="68" spans="1:58" ht="128.25">
      <c r="A68" s="445"/>
      <c r="B68" s="445"/>
      <c r="C68" s="446"/>
      <c r="D68" s="445"/>
      <c r="E68" s="404"/>
      <c r="F68" s="452"/>
      <c r="G68" s="453"/>
      <c r="H68" s="413"/>
      <c r="I68" s="413"/>
      <c r="J68" s="356"/>
      <c r="K68" s="58" t="s">
        <v>527</v>
      </c>
      <c r="L68" s="404"/>
      <c r="M68" s="118" t="s">
        <v>520</v>
      </c>
      <c r="N68" s="38">
        <v>1</v>
      </c>
      <c r="O68" s="38">
        <v>0</v>
      </c>
      <c r="P68" s="137">
        <v>0</v>
      </c>
      <c r="Q68" s="181"/>
      <c r="R68" s="181"/>
      <c r="S68" s="170">
        <f t="shared" si="13"/>
        <v>0</v>
      </c>
      <c r="T68" s="132">
        <f t="shared" si="16"/>
        <v>0</v>
      </c>
      <c r="U68" s="123">
        <v>45689</v>
      </c>
      <c r="V68" s="123">
        <v>46022</v>
      </c>
      <c r="W68" s="79">
        <v>0</v>
      </c>
      <c r="X68" s="38">
        <v>978560</v>
      </c>
      <c r="Y68" s="38" t="s">
        <v>528</v>
      </c>
      <c r="Z68" s="38" t="s">
        <v>531</v>
      </c>
      <c r="AA68" s="49" t="s">
        <v>532</v>
      </c>
      <c r="AB68" s="49" t="s">
        <v>533</v>
      </c>
      <c r="AC68" s="38" t="s">
        <v>534</v>
      </c>
      <c r="AD68" s="118" t="s">
        <v>558</v>
      </c>
      <c r="AE68" s="82">
        <v>50000000</v>
      </c>
      <c r="AF68" s="38" t="s">
        <v>76</v>
      </c>
      <c r="AG68" s="38" t="s">
        <v>53</v>
      </c>
      <c r="AH68" s="38" t="s">
        <v>566</v>
      </c>
      <c r="AI68" s="417"/>
      <c r="AJ68" s="383"/>
      <c r="AK68" s="383"/>
      <c r="AL68" s="383"/>
      <c r="AM68" s="417"/>
      <c r="AN68" s="383"/>
      <c r="AO68" s="392"/>
      <c r="AP68" s="417"/>
      <c r="AQ68" s="530"/>
      <c r="AR68" s="417"/>
      <c r="AS68" s="530"/>
      <c r="AT68" s="375"/>
      <c r="AU68" s="376"/>
      <c r="AV68" s="375"/>
      <c r="AW68" s="357"/>
      <c r="AX68" s="375"/>
      <c r="AY68" s="357"/>
      <c r="AZ68" s="48"/>
      <c r="BA68" s="48"/>
      <c r="BB68" s="48"/>
      <c r="BC68" s="48"/>
      <c r="BD68" s="48"/>
      <c r="BE68" s="48"/>
      <c r="BF68" s="48"/>
    </row>
    <row r="69" spans="1:58" ht="128.25">
      <c r="A69" s="445"/>
      <c r="B69" s="445"/>
      <c r="C69" s="446"/>
      <c r="D69" s="445"/>
      <c r="E69" s="404"/>
      <c r="F69" s="452"/>
      <c r="G69" s="453"/>
      <c r="H69" s="413"/>
      <c r="I69" s="413"/>
      <c r="J69" s="356"/>
      <c r="K69" s="58" t="s">
        <v>467</v>
      </c>
      <c r="L69" s="404"/>
      <c r="M69" s="118" t="s">
        <v>521</v>
      </c>
      <c r="N69" s="38">
        <v>2</v>
      </c>
      <c r="O69" s="38">
        <v>0</v>
      </c>
      <c r="P69" s="137">
        <v>2</v>
      </c>
      <c r="Q69" s="181"/>
      <c r="R69" s="181"/>
      <c r="S69" s="170">
        <f t="shared" si="13"/>
        <v>2</v>
      </c>
      <c r="T69" s="132">
        <f t="shared" si="16"/>
        <v>1</v>
      </c>
      <c r="U69" s="123">
        <v>45689</v>
      </c>
      <c r="V69" s="123">
        <v>46022</v>
      </c>
      <c r="W69" s="79">
        <v>0</v>
      </c>
      <c r="X69" s="38">
        <v>978560</v>
      </c>
      <c r="Y69" s="38" t="s">
        <v>528</v>
      </c>
      <c r="Z69" s="38" t="s">
        <v>531</v>
      </c>
      <c r="AA69" s="49" t="s">
        <v>532</v>
      </c>
      <c r="AB69" s="49" t="s">
        <v>533</v>
      </c>
      <c r="AC69" s="38" t="s">
        <v>534</v>
      </c>
      <c r="AD69" s="118" t="s">
        <v>559</v>
      </c>
      <c r="AE69" s="82">
        <v>29600000</v>
      </c>
      <c r="AF69" s="38" t="s">
        <v>76</v>
      </c>
      <c r="AG69" s="38" t="s">
        <v>53</v>
      </c>
      <c r="AH69" s="38" t="s">
        <v>566</v>
      </c>
      <c r="AI69" s="423">
        <v>2713957200</v>
      </c>
      <c r="AJ69" s="426">
        <v>2713957200</v>
      </c>
      <c r="AK69" s="426">
        <v>2713957200</v>
      </c>
      <c r="AL69" s="426">
        <v>2713957200</v>
      </c>
      <c r="AM69" s="423"/>
      <c r="AN69" s="387" t="s">
        <v>629</v>
      </c>
      <c r="AO69" s="390"/>
      <c r="AP69" s="423">
        <v>0</v>
      </c>
      <c r="AQ69" s="533">
        <f>+AP69/AJ69</f>
        <v>0</v>
      </c>
      <c r="AR69" s="423">
        <v>0</v>
      </c>
      <c r="AS69" s="533">
        <f>+AR69/AJ69</f>
        <v>0</v>
      </c>
      <c r="AT69" s="410">
        <v>0</v>
      </c>
      <c r="AU69" s="411">
        <f>+AT69/AI69</f>
        <v>0</v>
      </c>
      <c r="AV69" s="410">
        <v>0</v>
      </c>
      <c r="AW69" s="412">
        <f>+AV69/AI69</f>
        <v>0</v>
      </c>
      <c r="AX69" s="410">
        <v>0</v>
      </c>
      <c r="AY69" s="412">
        <f ca="1">+AX69/AK69</f>
        <v>0</v>
      </c>
      <c r="AZ69" s="48"/>
      <c r="BA69" s="48"/>
      <c r="BB69" s="48"/>
      <c r="BC69" s="48"/>
      <c r="BD69" s="48"/>
      <c r="BE69" s="48"/>
      <c r="BF69" s="48"/>
    </row>
    <row r="70" spans="1:58" ht="128.25">
      <c r="A70" s="445"/>
      <c r="B70" s="445" t="s">
        <v>369</v>
      </c>
      <c r="C70" s="446" t="s">
        <v>497</v>
      </c>
      <c r="D70" s="445" t="s">
        <v>299</v>
      </c>
      <c r="E70" s="404"/>
      <c r="F70" s="452"/>
      <c r="G70" s="453"/>
      <c r="H70" s="413" t="s">
        <v>468</v>
      </c>
      <c r="I70" s="437" t="s">
        <v>469</v>
      </c>
      <c r="J70" s="356">
        <v>0.4</v>
      </c>
      <c r="K70" s="49" t="s">
        <v>470</v>
      </c>
      <c r="L70" s="404"/>
      <c r="M70" s="118" t="s">
        <v>517</v>
      </c>
      <c r="N70" s="38">
        <v>2</v>
      </c>
      <c r="O70" s="38">
        <v>0</v>
      </c>
      <c r="P70" s="137">
        <v>2</v>
      </c>
      <c r="Q70" s="181"/>
      <c r="R70" s="181"/>
      <c r="S70" s="170">
        <f t="shared" si="13"/>
        <v>2</v>
      </c>
      <c r="T70" s="132">
        <f t="shared" si="16"/>
        <v>1</v>
      </c>
      <c r="U70" s="123">
        <v>45689</v>
      </c>
      <c r="V70" s="123">
        <v>46022</v>
      </c>
      <c r="W70" s="79">
        <f t="shared" si="15"/>
        <v>333</v>
      </c>
      <c r="X70" s="38">
        <v>978560</v>
      </c>
      <c r="Y70" s="38" t="s">
        <v>528</v>
      </c>
      <c r="Z70" s="109" t="s">
        <v>625</v>
      </c>
      <c r="AA70" s="49" t="s">
        <v>532</v>
      </c>
      <c r="AB70" s="49" t="s">
        <v>533</v>
      </c>
      <c r="AC70" s="38" t="s">
        <v>534</v>
      </c>
      <c r="AD70" s="118" t="s">
        <v>560</v>
      </c>
      <c r="AE70" s="82">
        <v>80000000</v>
      </c>
      <c r="AF70" s="38" t="s">
        <v>76</v>
      </c>
      <c r="AG70" s="38" t="s">
        <v>53</v>
      </c>
      <c r="AH70" s="38" t="s">
        <v>566</v>
      </c>
      <c r="AI70" s="424"/>
      <c r="AJ70" s="427"/>
      <c r="AK70" s="427"/>
      <c r="AL70" s="427"/>
      <c r="AM70" s="424"/>
      <c r="AN70" s="388"/>
      <c r="AO70" s="391"/>
      <c r="AP70" s="424"/>
      <c r="AQ70" s="534"/>
      <c r="AR70" s="424"/>
      <c r="AS70" s="534"/>
      <c r="AT70" s="410"/>
      <c r="AU70" s="411"/>
      <c r="AV70" s="410"/>
      <c r="AW70" s="412"/>
      <c r="AX70" s="410"/>
      <c r="AY70" s="412"/>
      <c r="AZ70" s="48"/>
      <c r="BA70" s="48"/>
      <c r="BB70" s="48"/>
      <c r="BC70" s="48"/>
      <c r="BD70" s="48"/>
      <c r="BE70" s="48"/>
      <c r="BF70" s="48"/>
    </row>
    <row r="71" spans="1:58" ht="128.25">
      <c r="A71" s="445"/>
      <c r="B71" s="445"/>
      <c r="C71" s="446"/>
      <c r="D71" s="445"/>
      <c r="E71" s="404"/>
      <c r="F71" s="452"/>
      <c r="G71" s="453"/>
      <c r="H71" s="413"/>
      <c r="I71" s="437"/>
      <c r="J71" s="356"/>
      <c r="K71" s="49" t="s">
        <v>471</v>
      </c>
      <c r="L71" s="404"/>
      <c r="M71" s="118" t="s">
        <v>517</v>
      </c>
      <c r="N71" s="38">
        <v>2</v>
      </c>
      <c r="O71" s="38">
        <v>0</v>
      </c>
      <c r="P71" s="137">
        <v>3</v>
      </c>
      <c r="Q71" s="181">
        <v>0.1</v>
      </c>
      <c r="R71" s="181"/>
      <c r="S71" s="170">
        <f t="shared" si="13"/>
        <v>3.1</v>
      </c>
      <c r="T71" s="132">
        <f t="shared" si="16"/>
        <v>1.5</v>
      </c>
      <c r="U71" s="123">
        <v>45689</v>
      </c>
      <c r="V71" s="123">
        <v>46022</v>
      </c>
      <c r="W71" s="79">
        <f t="shared" si="15"/>
        <v>333</v>
      </c>
      <c r="X71" s="38">
        <v>978560</v>
      </c>
      <c r="Y71" s="38" t="s">
        <v>528</v>
      </c>
      <c r="Z71" s="109" t="s">
        <v>625</v>
      </c>
      <c r="AA71" s="49" t="s">
        <v>532</v>
      </c>
      <c r="AB71" s="49" t="s">
        <v>533</v>
      </c>
      <c r="AC71" s="38" t="s">
        <v>534</v>
      </c>
      <c r="AD71" s="118" t="s">
        <v>561</v>
      </c>
      <c r="AE71" s="82">
        <v>33600000</v>
      </c>
      <c r="AF71" s="38" t="s">
        <v>76</v>
      </c>
      <c r="AG71" s="38" t="s">
        <v>53</v>
      </c>
      <c r="AH71" s="38" t="s">
        <v>566</v>
      </c>
      <c r="AI71" s="425"/>
      <c r="AJ71" s="428"/>
      <c r="AK71" s="428"/>
      <c r="AL71" s="428"/>
      <c r="AM71" s="425"/>
      <c r="AN71" s="389"/>
      <c r="AO71" s="392"/>
      <c r="AP71" s="425"/>
      <c r="AQ71" s="535"/>
      <c r="AR71" s="425"/>
      <c r="AS71" s="535"/>
      <c r="AT71" s="410"/>
      <c r="AU71" s="411"/>
      <c r="AV71" s="410"/>
      <c r="AW71" s="412"/>
      <c r="AX71" s="410"/>
      <c r="AY71" s="412"/>
      <c r="AZ71" s="48"/>
      <c r="BA71" s="48"/>
      <c r="BB71" s="48"/>
      <c r="BC71" s="48"/>
      <c r="BD71" s="48"/>
      <c r="BE71" s="48"/>
      <c r="BF71" s="48"/>
    </row>
    <row r="72" spans="1:58" ht="128.25">
      <c r="A72" s="445"/>
      <c r="B72" s="445"/>
      <c r="C72" s="446"/>
      <c r="D72" s="445"/>
      <c r="E72" s="404"/>
      <c r="F72" s="452"/>
      <c r="G72" s="453"/>
      <c r="H72" s="413"/>
      <c r="I72" s="437"/>
      <c r="J72" s="356"/>
      <c r="K72" s="49" t="s">
        <v>472</v>
      </c>
      <c r="L72" s="404"/>
      <c r="M72" s="118" t="s">
        <v>517</v>
      </c>
      <c r="N72" s="38">
        <v>2</v>
      </c>
      <c r="O72" s="38">
        <v>0</v>
      </c>
      <c r="P72" s="137">
        <v>2</v>
      </c>
      <c r="Q72" s="181">
        <v>0.2</v>
      </c>
      <c r="R72" s="181"/>
      <c r="S72" s="170">
        <f t="shared" si="13"/>
        <v>2.2000000000000002</v>
      </c>
      <c r="T72" s="132">
        <f t="shared" si="16"/>
        <v>1</v>
      </c>
      <c r="U72" s="123">
        <v>45689</v>
      </c>
      <c r="V72" s="123">
        <v>46022</v>
      </c>
      <c r="W72" s="79">
        <f t="shared" si="15"/>
        <v>333</v>
      </c>
      <c r="X72" s="38">
        <v>978560</v>
      </c>
      <c r="Y72" s="38" t="s">
        <v>528</v>
      </c>
      <c r="Z72" s="109" t="s">
        <v>625</v>
      </c>
      <c r="AA72" s="49" t="s">
        <v>532</v>
      </c>
      <c r="AB72" s="49" t="s">
        <v>533</v>
      </c>
      <c r="AC72" s="38" t="s">
        <v>534</v>
      </c>
      <c r="AD72" s="118" t="s">
        <v>562</v>
      </c>
      <c r="AE72" s="82">
        <v>96000000</v>
      </c>
      <c r="AF72" s="38" t="s">
        <v>76</v>
      </c>
      <c r="AG72" s="38" t="s">
        <v>53</v>
      </c>
      <c r="AH72" s="38" t="s">
        <v>566</v>
      </c>
      <c r="AI72" s="163"/>
      <c r="AK72" s="163">
        <v>5891607137.79</v>
      </c>
      <c r="AL72" s="163">
        <v>5891607137.79</v>
      </c>
      <c r="AM72" s="163"/>
      <c r="AN72" s="142" t="s">
        <v>679</v>
      </c>
      <c r="AO72" s="49"/>
      <c r="AP72" s="163"/>
      <c r="AQ72" s="163"/>
      <c r="AR72" s="163"/>
      <c r="AS72" s="163"/>
      <c r="AT72" s="410"/>
      <c r="AU72" s="411"/>
      <c r="AV72" s="410"/>
      <c r="AW72" s="412"/>
      <c r="AX72" s="410"/>
      <c r="AY72" s="412"/>
      <c r="AZ72" s="48"/>
      <c r="BA72" s="48"/>
      <c r="BB72" s="48"/>
      <c r="BC72" s="48"/>
      <c r="BD72" s="48"/>
      <c r="BE72" s="48"/>
      <c r="BF72" s="48"/>
    </row>
    <row r="73" spans="1:58" ht="33" customHeight="1">
      <c r="A73" s="438" t="s">
        <v>661</v>
      </c>
      <c r="B73" s="439"/>
      <c r="C73" s="439"/>
      <c r="D73" s="439"/>
      <c r="E73" s="439"/>
      <c r="F73" s="439"/>
      <c r="G73" s="439"/>
      <c r="H73" s="439"/>
      <c r="I73" s="439"/>
      <c r="J73" s="439"/>
      <c r="K73" s="439"/>
      <c r="L73" s="439"/>
      <c r="M73" s="439"/>
      <c r="N73" s="439"/>
      <c r="O73" s="439"/>
      <c r="P73" s="439"/>
      <c r="Q73" s="439"/>
      <c r="R73" s="439"/>
      <c r="S73" s="440"/>
      <c r="T73" s="253">
        <f>+AVERAGE(T61:T72)</f>
        <v>0.72916666666666663</v>
      </c>
      <c r="U73" s="254"/>
      <c r="V73" s="254"/>
      <c r="W73" s="264"/>
      <c r="X73" s="255"/>
      <c r="Y73" s="255"/>
      <c r="Z73" s="262"/>
      <c r="AA73" s="256"/>
      <c r="AB73" s="256"/>
      <c r="AC73" s="255"/>
      <c r="AD73" s="185"/>
      <c r="AE73" s="267"/>
      <c r="AF73" s="255"/>
      <c r="AG73" s="255"/>
      <c r="AH73" s="255"/>
      <c r="AI73" s="258">
        <f>+AI61+AI65+AI69+AI72</f>
        <v>6418878612</v>
      </c>
      <c r="AJ73" s="258">
        <f>+AJ61+AJ65+AJ69+AJ72</f>
        <v>6418878612</v>
      </c>
      <c r="AK73" s="258">
        <f>+AK61+AK65+AK69+AK72</f>
        <v>12310485749.790001</v>
      </c>
      <c r="AL73" s="258">
        <f ca="1">+AL61+AL65+AL69+AL72</f>
        <v>12310485749.790001</v>
      </c>
      <c r="AM73" s="258"/>
      <c r="AN73" s="184"/>
      <c r="AO73" s="185"/>
      <c r="AP73" s="258">
        <f>+AP61+AP65+AP69+AP72</f>
        <v>0</v>
      </c>
      <c r="AQ73" s="259">
        <f>+AP73/AJ73</f>
        <v>0</v>
      </c>
      <c r="AR73" s="258">
        <f>+AR61+AR65+AR69+AR72</f>
        <v>0</v>
      </c>
      <c r="AS73" s="259">
        <f>+AR73/AJ73</f>
        <v>0</v>
      </c>
      <c r="AT73" s="258">
        <f>+AT61+AT65+AT69+AT72</f>
        <v>0</v>
      </c>
      <c r="AU73" s="260">
        <f>+AT73/AI73</f>
        <v>0</v>
      </c>
      <c r="AV73" s="258">
        <f>+AV61+AV65+AV69+AV72</f>
        <v>0</v>
      </c>
      <c r="AW73" s="261">
        <f>+AV73/AI73</f>
        <v>0</v>
      </c>
      <c r="AX73" s="258">
        <f ca="1">+AX61+AX65+AX69+AX72</f>
        <v>0</v>
      </c>
      <c r="AY73" s="261">
        <f ca="1">+AX73/AK73</f>
        <v>0</v>
      </c>
      <c r="AZ73" s="257"/>
      <c r="BA73" s="257"/>
      <c r="BB73" s="48"/>
      <c r="BC73" s="48"/>
      <c r="BD73" s="48"/>
      <c r="BE73" s="48"/>
      <c r="BF73" s="48"/>
    </row>
    <row r="74" spans="1:58" ht="128.25">
      <c r="A74" s="403" t="s">
        <v>239</v>
      </c>
      <c r="B74" s="403" t="s">
        <v>229</v>
      </c>
      <c r="C74" s="450" t="s">
        <v>492</v>
      </c>
      <c r="D74" s="403" t="s">
        <v>241</v>
      </c>
      <c r="E74" s="444" t="s">
        <v>378</v>
      </c>
      <c r="F74" s="449">
        <v>2024130010090</v>
      </c>
      <c r="G74" s="447" t="s">
        <v>394</v>
      </c>
      <c r="H74" s="404" t="s">
        <v>394</v>
      </c>
      <c r="I74" s="404" t="s">
        <v>473</v>
      </c>
      <c r="J74" s="360">
        <v>1</v>
      </c>
      <c r="K74" s="58" t="s">
        <v>474</v>
      </c>
      <c r="L74" s="403" t="s">
        <v>321</v>
      </c>
      <c r="M74" s="77" t="s">
        <v>620</v>
      </c>
      <c r="N74" s="77">
        <v>4</v>
      </c>
      <c r="O74" s="77">
        <v>0</v>
      </c>
      <c r="P74" s="141">
        <v>2</v>
      </c>
      <c r="Q74" s="141">
        <v>1</v>
      </c>
      <c r="R74" s="141"/>
      <c r="S74" s="170">
        <f t="shared" ref="S74" si="17">+O74+P74+Q74+R74</f>
        <v>3</v>
      </c>
      <c r="T74" s="132">
        <f ca="1">+(O74+P74+Q74)/N74</f>
        <v>0.75</v>
      </c>
      <c r="U74" s="123">
        <v>45689</v>
      </c>
      <c r="V74" s="123">
        <v>46022</v>
      </c>
      <c r="W74" s="79">
        <f>+V74-U74</f>
        <v>333</v>
      </c>
      <c r="X74" s="38">
        <v>978560</v>
      </c>
      <c r="Y74" s="38" t="s">
        <v>528</v>
      </c>
      <c r="Z74" s="109" t="s">
        <v>625</v>
      </c>
      <c r="AA74" s="49" t="s">
        <v>532</v>
      </c>
      <c r="AB74" s="49" t="s">
        <v>533</v>
      </c>
      <c r="AC74" s="38" t="s">
        <v>534</v>
      </c>
      <c r="AD74" s="48"/>
      <c r="AE74" s="48"/>
      <c r="AF74" s="48"/>
      <c r="AG74" s="48"/>
      <c r="AH74" s="48"/>
      <c r="AI74" s="157">
        <v>1</v>
      </c>
      <c r="AJ74" s="157">
        <v>1</v>
      </c>
      <c r="AK74" s="157">
        <v>1</v>
      </c>
      <c r="AL74" s="157">
        <v>1</v>
      </c>
      <c r="AM74" s="157"/>
      <c r="AN74" s="156" t="s">
        <v>626</v>
      </c>
      <c r="AO74" s="403" t="s">
        <v>675</v>
      </c>
      <c r="AP74" s="177">
        <v>0</v>
      </c>
      <c r="AQ74" s="242">
        <f>+AP74/AJ74</f>
        <v>0</v>
      </c>
      <c r="AR74" s="177">
        <v>0</v>
      </c>
      <c r="AS74" s="242">
        <f>+AR74/AJ74</f>
        <v>0</v>
      </c>
      <c r="AT74" s="147">
        <v>0</v>
      </c>
      <c r="AU74" s="249">
        <f>+AT74/AJ74</f>
        <v>0</v>
      </c>
      <c r="AV74" s="147">
        <v>0</v>
      </c>
      <c r="AW74" s="149">
        <f>+AV74/AJ74</f>
        <v>0</v>
      </c>
      <c r="AX74" s="147">
        <v>0</v>
      </c>
      <c r="AY74" s="149">
        <f ca="1">+AX74/AL74</f>
        <v>0</v>
      </c>
      <c r="AZ74" s="48"/>
      <c r="BA74" s="48"/>
      <c r="BB74" s="48"/>
      <c r="BC74" s="48"/>
      <c r="BD74" s="48"/>
      <c r="BE74" s="48"/>
      <c r="BF74" s="48"/>
    </row>
    <row r="75" spans="1:58" ht="128.25">
      <c r="A75" s="403"/>
      <c r="B75" s="403"/>
      <c r="C75" s="446"/>
      <c r="D75" s="403"/>
      <c r="E75" s="403"/>
      <c r="F75" s="449"/>
      <c r="G75" s="447"/>
      <c r="H75" s="404"/>
      <c r="I75" s="404"/>
      <c r="J75" s="360"/>
      <c r="K75" s="58" t="s">
        <v>475</v>
      </c>
      <c r="L75" s="403"/>
      <c r="M75" s="77" t="s">
        <v>621</v>
      </c>
      <c r="N75" s="77">
        <v>4</v>
      </c>
      <c r="O75" s="77">
        <v>0</v>
      </c>
      <c r="P75" s="77">
        <v>1.54</v>
      </c>
      <c r="Q75" s="77">
        <v>2.2109999999999999</v>
      </c>
      <c r="R75" s="77"/>
      <c r="S75" s="170">
        <f ca="1">+O75+P75+Q75+R75</f>
        <v>3.7509999999999999</v>
      </c>
      <c r="T75" s="132">
        <f ca="1">+(O75+P75+Q75)/N75</f>
        <v>0.93774999999999997</v>
      </c>
      <c r="U75" s="123">
        <v>45689</v>
      </c>
      <c r="V75" s="123">
        <v>46022</v>
      </c>
      <c r="W75" s="79">
        <f>+V75-U75</f>
        <v>333</v>
      </c>
      <c r="X75" s="38">
        <v>978560</v>
      </c>
      <c r="Y75" s="38" t="s">
        <v>528</v>
      </c>
      <c r="Z75" s="109" t="s">
        <v>625</v>
      </c>
      <c r="AA75" s="49" t="s">
        <v>532</v>
      </c>
      <c r="AB75" s="49" t="s">
        <v>533</v>
      </c>
      <c r="AC75" s="38" t="s">
        <v>534</v>
      </c>
      <c r="AD75" s="48"/>
      <c r="AE75" s="48"/>
      <c r="AF75" s="48"/>
      <c r="AG75" s="48"/>
      <c r="AH75" s="48"/>
      <c r="AI75" s="157">
        <v>0</v>
      </c>
      <c r="AK75" s="157">
        <v>200000000</v>
      </c>
      <c r="AL75" s="157">
        <v>200000000</v>
      </c>
      <c r="AM75" s="157"/>
      <c r="AN75" s="156" t="s">
        <v>681</v>
      </c>
      <c r="AO75" s="403"/>
      <c r="AP75" s="177"/>
      <c r="AQ75" s="177"/>
      <c r="AR75" s="177"/>
      <c r="AS75" s="177"/>
      <c r="AT75" s="147">
        <v>0</v>
      </c>
      <c r="AU75" s="249">
        <f>+AT75/AK75</f>
        <v>0</v>
      </c>
      <c r="AV75" s="147">
        <v>0</v>
      </c>
      <c r="AW75" s="149">
        <f>+AV75/AK75</f>
        <v>0</v>
      </c>
      <c r="AX75" s="147">
        <v>0</v>
      </c>
      <c r="AY75" s="149">
        <f ca="1">+AX75/AM75</f>
        <v>0</v>
      </c>
      <c r="AZ75" s="48"/>
      <c r="BA75" s="48"/>
      <c r="BB75" s="48"/>
      <c r="BC75" s="48"/>
      <c r="BD75" s="48"/>
      <c r="BE75" s="48"/>
      <c r="BF75" s="48"/>
    </row>
    <row r="76" spans="1:58" ht="34.5" customHeight="1">
      <c r="A76" s="438" t="s">
        <v>662</v>
      </c>
      <c r="B76" s="439"/>
      <c r="C76" s="439"/>
      <c r="D76" s="439"/>
      <c r="E76" s="439"/>
      <c r="F76" s="439"/>
      <c r="G76" s="439"/>
      <c r="H76" s="439"/>
      <c r="I76" s="439"/>
      <c r="J76" s="439"/>
      <c r="K76" s="439"/>
      <c r="L76" s="439"/>
      <c r="M76" s="439"/>
      <c r="N76" s="439"/>
      <c r="O76" s="439"/>
      <c r="P76" s="439"/>
      <c r="Q76" s="439"/>
      <c r="R76" s="439"/>
      <c r="S76" s="440"/>
      <c r="T76" s="253">
        <f ca="1">+AVERAGE(T74:T75)</f>
        <v>0.84387499999999993</v>
      </c>
      <c r="U76" s="254"/>
      <c r="V76" s="254"/>
      <c r="W76" s="264"/>
      <c r="X76" s="255"/>
      <c r="Y76" s="255"/>
      <c r="Z76" s="262"/>
      <c r="AA76" s="256"/>
      <c r="AB76" s="256"/>
      <c r="AC76" s="255"/>
      <c r="AD76" s="257"/>
      <c r="AE76" s="257"/>
      <c r="AF76" s="257"/>
      <c r="AG76" s="257"/>
      <c r="AH76" s="257"/>
      <c r="AI76" s="258">
        <f>+AI74+AI75</f>
        <v>1</v>
      </c>
      <c r="AJ76" s="258">
        <f>+AJ74+AJ75</f>
        <v>1</v>
      </c>
      <c r="AK76" s="258">
        <f>+AK74+AK75</f>
        <v>200000001</v>
      </c>
      <c r="AL76" s="258">
        <f ca="1">+AL74+AL75</f>
        <v>200000001</v>
      </c>
      <c r="AM76" s="258"/>
      <c r="AN76" s="184"/>
      <c r="AO76" s="185"/>
      <c r="AP76" s="258">
        <f>+AP74+AP75</f>
        <v>0</v>
      </c>
      <c r="AQ76" s="259">
        <f>+AP76/AJ76</f>
        <v>0</v>
      </c>
      <c r="AR76" s="258">
        <f>+AR74+AR75</f>
        <v>0</v>
      </c>
      <c r="AS76" s="259">
        <f>+AR76/AJ76</f>
        <v>0</v>
      </c>
      <c r="AT76" s="258">
        <f>+AT74+AT75</f>
        <v>0</v>
      </c>
      <c r="AU76" s="260">
        <f>+AT76/AI76</f>
        <v>0</v>
      </c>
      <c r="AV76" s="258">
        <f>+AV64+AV68+AV72</f>
        <v>0</v>
      </c>
      <c r="AW76" s="261">
        <f>+AV76/AI76</f>
        <v>0</v>
      </c>
      <c r="AX76" s="258">
        <f ca="1">+AX64+AX68+AX72</f>
        <v>0</v>
      </c>
      <c r="AY76" s="261">
        <f ca="1">+AX76/AK76</f>
        <v>0</v>
      </c>
      <c r="AZ76" s="48"/>
      <c r="BA76" s="48"/>
      <c r="BB76" s="48"/>
      <c r="BC76" s="48"/>
      <c r="BD76" s="48"/>
      <c r="BE76" s="48"/>
      <c r="BF76" s="48"/>
    </row>
    <row r="77" spans="1:58" ht="128.25">
      <c r="A77" s="442" t="s">
        <v>291</v>
      </c>
      <c r="B77" s="448" t="s">
        <v>280</v>
      </c>
      <c r="C77" s="446" t="s">
        <v>496</v>
      </c>
      <c r="D77" s="403" t="s">
        <v>287</v>
      </c>
      <c r="E77" s="404" t="s">
        <v>599</v>
      </c>
      <c r="F77" s="449">
        <v>2024130010093</v>
      </c>
      <c r="G77" s="447" t="s">
        <v>481</v>
      </c>
      <c r="H77" s="413" t="s">
        <v>476</v>
      </c>
      <c r="I77" s="413" t="s">
        <v>477</v>
      </c>
      <c r="J77" s="360">
        <v>0.3</v>
      </c>
      <c r="K77" s="57" t="s">
        <v>482</v>
      </c>
      <c r="L77" s="404" t="s">
        <v>321</v>
      </c>
      <c r="M77" s="118" t="s">
        <v>517</v>
      </c>
      <c r="N77" s="38">
        <v>4</v>
      </c>
      <c r="O77" s="38">
        <v>0</v>
      </c>
      <c r="P77" s="137">
        <v>0.5</v>
      </c>
      <c r="Q77" s="181">
        <v>2</v>
      </c>
      <c r="R77" s="181"/>
      <c r="S77" s="170">
        <f ca="1">+O77+P77+Q77+R77</f>
        <v>0.7</v>
      </c>
      <c r="T77" s="132">
        <f ca="1">+(O77+P77+Q77)/N77</f>
        <v>0.625</v>
      </c>
      <c r="U77" s="123">
        <v>45689</v>
      </c>
      <c r="V77" s="123">
        <v>46022</v>
      </c>
      <c r="W77" s="79">
        <v>0</v>
      </c>
      <c r="X77" s="38">
        <v>978560</v>
      </c>
      <c r="Y77" s="38" t="s">
        <v>528</v>
      </c>
      <c r="Z77" s="38" t="s">
        <v>531</v>
      </c>
      <c r="AA77" s="49" t="s">
        <v>532</v>
      </c>
      <c r="AB77" s="49" t="s">
        <v>533</v>
      </c>
      <c r="AC77" s="38" t="s">
        <v>534</v>
      </c>
      <c r="AD77" s="120" t="s">
        <v>563</v>
      </c>
      <c r="AE77" s="84">
        <v>350000000</v>
      </c>
      <c r="AF77" s="38" t="s">
        <v>76</v>
      </c>
      <c r="AG77" s="38" t="s">
        <v>53</v>
      </c>
      <c r="AH77" s="38" t="s">
        <v>566</v>
      </c>
      <c r="AI77" s="361">
        <v>22668035</v>
      </c>
      <c r="AJ77" s="361">
        <v>22668035</v>
      </c>
      <c r="AK77" s="361">
        <v>22668035</v>
      </c>
      <c r="AL77" s="361">
        <v>22668035</v>
      </c>
      <c r="AM77" s="173"/>
      <c r="AN77" s="402" t="s">
        <v>634</v>
      </c>
      <c r="AO77" s="404" t="s">
        <v>670</v>
      </c>
      <c r="AP77" s="361">
        <v>0</v>
      </c>
      <c r="AQ77" s="362">
        <f>+AP77/AJ77</f>
        <v>0</v>
      </c>
      <c r="AR77" s="361">
        <v>0</v>
      </c>
      <c r="AS77" s="362">
        <f>+AR77/AJ77</f>
        <v>0</v>
      </c>
      <c r="AT77" s="375">
        <v>0</v>
      </c>
      <c r="AU77" s="376">
        <f>+AT77/AJ77</f>
        <v>0</v>
      </c>
      <c r="AV77" s="375">
        <v>0</v>
      </c>
      <c r="AW77" s="357">
        <f>+AV77/AJ77</f>
        <v>0</v>
      </c>
      <c r="AX77" s="375">
        <v>0</v>
      </c>
      <c r="AY77" s="357">
        <f ca="1">+AX77/AL77</f>
        <v>0</v>
      </c>
      <c r="AZ77" s="48"/>
      <c r="BA77" s="48"/>
      <c r="BB77" s="48"/>
      <c r="BC77" s="48"/>
      <c r="BD77" s="48"/>
      <c r="BE77" s="48"/>
      <c r="BF77" s="48"/>
    </row>
    <row r="78" spans="1:58" ht="128.25">
      <c r="A78" s="442"/>
      <c r="B78" s="403"/>
      <c r="C78" s="446"/>
      <c r="D78" s="403"/>
      <c r="E78" s="404"/>
      <c r="F78" s="449"/>
      <c r="G78" s="447"/>
      <c r="H78" s="413"/>
      <c r="I78" s="413"/>
      <c r="J78" s="360"/>
      <c r="K78" s="56" t="s">
        <v>483</v>
      </c>
      <c r="L78" s="404"/>
      <c r="M78" s="118" t="s">
        <v>517</v>
      </c>
      <c r="N78" s="38">
        <v>4</v>
      </c>
      <c r="O78" s="38">
        <v>0</v>
      </c>
      <c r="P78" s="137">
        <v>0</v>
      </c>
      <c r="Q78" s="181">
        <v>0</v>
      </c>
      <c r="R78" s="181"/>
      <c r="S78" s="170">
        <f ca="1">+O78+P78+Q78+R78</f>
        <v>0</v>
      </c>
      <c r="T78" s="132">
        <f ca="1">+(O78+P78)/N78</f>
        <v>0</v>
      </c>
      <c r="U78" s="123">
        <v>45689</v>
      </c>
      <c r="V78" s="123">
        <v>46022</v>
      </c>
      <c r="W78" s="79">
        <v>0</v>
      </c>
      <c r="X78" s="38">
        <v>978560</v>
      </c>
      <c r="Y78" s="38" t="s">
        <v>528</v>
      </c>
      <c r="Z78" s="38" t="s">
        <v>531</v>
      </c>
      <c r="AA78" s="49" t="s">
        <v>532</v>
      </c>
      <c r="AB78" s="49" t="s">
        <v>533</v>
      </c>
      <c r="AC78" s="38" t="s">
        <v>534</v>
      </c>
      <c r="AD78" s="120" t="s">
        <v>546</v>
      </c>
      <c r="AE78" s="84">
        <v>48000000</v>
      </c>
      <c r="AF78" s="38" t="s">
        <v>76</v>
      </c>
      <c r="AG78" s="38" t="s">
        <v>53</v>
      </c>
      <c r="AH78" s="38" t="s">
        <v>566</v>
      </c>
      <c r="AI78" s="361"/>
      <c r="AJ78" s="361"/>
      <c r="AK78" s="361"/>
      <c r="AL78" s="361"/>
      <c r="AM78" s="173"/>
      <c r="AN78" s="402"/>
      <c r="AO78" s="404"/>
      <c r="AP78" s="361"/>
      <c r="AQ78" s="363"/>
      <c r="AR78" s="361"/>
      <c r="AS78" s="363"/>
      <c r="AT78" s="375"/>
      <c r="AU78" s="376"/>
      <c r="AV78" s="375"/>
      <c r="AW78" s="357"/>
      <c r="AX78" s="375"/>
      <c r="AY78" s="357"/>
      <c r="AZ78" s="48"/>
      <c r="BA78" s="48"/>
      <c r="BB78" s="48"/>
      <c r="BC78" s="48"/>
      <c r="BD78" s="48"/>
      <c r="BE78" s="48"/>
      <c r="BF78" s="48"/>
    </row>
    <row r="79" spans="1:58" ht="128.25">
      <c r="A79" s="442" t="s">
        <v>288</v>
      </c>
      <c r="B79" s="403"/>
      <c r="C79" s="446"/>
      <c r="D79" s="403"/>
      <c r="E79" s="404"/>
      <c r="F79" s="449"/>
      <c r="G79" s="447" t="s">
        <v>290</v>
      </c>
      <c r="H79" s="413"/>
      <c r="I79" s="413" t="s">
        <v>478</v>
      </c>
      <c r="J79" s="360">
        <v>0.7</v>
      </c>
      <c r="K79" s="57" t="s">
        <v>622</v>
      </c>
      <c r="L79" s="404"/>
      <c r="M79" s="118" t="s">
        <v>517</v>
      </c>
      <c r="N79" s="38">
        <v>4</v>
      </c>
      <c r="O79" s="38">
        <v>0</v>
      </c>
      <c r="P79" s="137">
        <v>2</v>
      </c>
      <c r="Q79" s="181">
        <v>1</v>
      </c>
      <c r="R79" s="181"/>
      <c r="S79" s="170">
        <f ca="1">+O79+P79+Q79+R79</f>
        <v>3</v>
      </c>
      <c r="T79" s="132">
        <f ca="1">+(O79+P79+Q79)/N79</f>
        <v>0.75</v>
      </c>
      <c r="U79" s="123">
        <v>45689</v>
      </c>
      <c r="V79" s="123">
        <v>46022</v>
      </c>
      <c r="W79" s="79">
        <f t="shared" ref="W79:W85" si="18">+V79-U79</f>
        <v>333</v>
      </c>
      <c r="X79" s="38">
        <v>978560</v>
      </c>
      <c r="Y79" s="38" t="s">
        <v>528</v>
      </c>
      <c r="Z79" s="38" t="s">
        <v>531</v>
      </c>
      <c r="AA79" s="49" t="s">
        <v>532</v>
      </c>
      <c r="AB79" s="49" t="s">
        <v>533</v>
      </c>
      <c r="AC79" s="38" t="s">
        <v>534</v>
      </c>
      <c r="AD79" s="120" t="s">
        <v>564</v>
      </c>
      <c r="AE79" s="84">
        <v>48000000</v>
      </c>
      <c r="AF79" s="38" t="s">
        <v>76</v>
      </c>
      <c r="AG79" s="38" t="s">
        <v>53</v>
      </c>
      <c r="AH79" s="38" t="s">
        <v>566</v>
      </c>
      <c r="AI79" s="361"/>
      <c r="AJ79" s="361"/>
      <c r="AK79" s="361"/>
      <c r="AL79" s="361"/>
      <c r="AM79" s="173"/>
      <c r="AN79" s="402"/>
      <c r="AO79" s="404"/>
      <c r="AP79" s="361"/>
      <c r="AQ79" s="364"/>
      <c r="AR79" s="361"/>
      <c r="AS79" s="364"/>
      <c r="AT79" s="375"/>
      <c r="AU79" s="376"/>
      <c r="AV79" s="375"/>
      <c r="AW79" s="357"/>
      <c r="AX79" s="375"/>
      <c r="AY79" s="357"/>
      <c r="AZ79" s="48"/>
      <c r="BA79" s="48"/>
      <c r="BB79" s="48"/>
      <c r="BC79" s="48"/>
      <c r="BD79" s="48"/>
      <c r="BE79" s="48"/>
      <c r="BF79" s="48"/>
    </row>
    <row r="80" spans="1:58" ht="128.25">
      <c r="A80" s="442"/>
      <c r="B80" s="403"/>
      <c r="C80" s="446"/>
      <c r="D80" s="403"/>
      <c r="E80" s="404"/>
      <c r="F80" s="449"/>
      <c r="G80" s="447"/>
      <c r="H80" s="413"/>
      <c r="I80" s="413"/>
      <c r="J80" s="360"/>
      <c r="K80" s="57" t="s">
        <v>479</v>
      </c>
      <c r="L80" s="404"/>
      <c r="M80" s="118" t="s">
        <v>517</v>
      </c>
      <c r="N80" s="38">
        <v>4</v>
      </c>
      <c r="O80" s="38">
        <v>1</v>
      </c>
      <c r="P80" s="137">
        <v>1.5</v>
      </c>
      <c r="Q80" s="181">
        <v>0.625</v>
      </c>
      <c r="R80" s="181"/>
      <c r="S80" s="170">
        <f ca="1">+O80+P80+Q80+R80</f>
        <v>3.125</v>
      </c>
      <c r="T80" s="132">
        <f ca="1">+(O80+P80+Q80)/N80</f>
        <v>0.78125</v>
      </c>
      <c r="U80" s="123">
        <v>45689</v>
      </c>
      <c r="V80" s="123">
        <v>46022</v>
      </c>
      <c r="W80" s="79">
        <f t="shared" si="18"/>
        <v>333</v>
      </c>
      <c r="X80" s="38">
        <v>978560</v>
      </c>
      <c r="Y80" s="38" t="s">
        <v>528</v>
      </c>
      <c r="Z80" s="38" t="s">
        <v>531</v>
      </c>
      <c r="AA80" s="49" t="s">
        <v>532</v>
      </c>
      <c r="AB80" s="49" t="s">
        <v>533</v>
      </c>
      <c r="AC80" s="38" t="s">
        <v>534</v>
      </c>
      <c r="AD80" s="120"/>
      <c r="AE80" s="84"/>
      <c r="AF80" s="38" t="s">
        <v>76</v>
      </c>
      <c r="AG80" s="38" t="s">
        <v>53</v>
      </c>
      <c r="AH80" s="38" t="s">
        <v>566</v>
      </c>
      <c r="AJ80" s="157">
        <v>1240906946.5599999</v>
      </c>
      <c r="AK80" s="157">
        <v>1186135968.5599999</v>
      </c>
      <c r="AL80" s="157">
        <v>1186135968.5599999</v>
      </c>
      <c r="AM80" s="157"/>
      <c r="AN80" s="156" t="s">
        <v>627</v>
      </c>
      <c r="AO80" s="404"/>
      <c r="AP80" s="174">
        <v>0</v>
      </c>
      <c r="AQ80" s="243">
        <f>+AP80/AJ80</f>
        <v>0</v>
      </c>
      <c r="AR80" s="174">
        <v>0</v>
      </c>
      <c r="AS80" s="243">
        <f>+AR80/AJ80</f>
        <v>0</v>
      </c>
      <c r="AT80" s="375">
        <v>0</v>
      </c>
      <c r="AU80" s="376">
        <f>+AT80/AK80</f>
        <v>0</v>
      </c>
      <c r="AV80" s="375">
        <v>0</v>
      </c>
      <c r="AW80" s="357">
        <f>+AV80/AK80</f>
        <v>0</v>
      </c>
      <c r="AX80" s="375">
        <v>0</v>
      </c>
      <c r="AY80" s="357">
        <f ca="1">+AX80/AM80</f>
        <v>0</v>
      </c>
      <c r="AZ80" s="48"/>
      <c r="BA80" s="48"/>
      <c r="BB80" s="48"/>
      <c r="BC80" s="48"/>
      <c r="BD80" s="48"/>
      <c r="BE80" s="48"/>
      <c r="BF80" s="48"/>
    </row>
    <row r="81" spans="1:58" ht="128.25">
      <c r="A81" s="442"/>
      <c r="B81" s="403"/>
      <c r="C81" s="446"/>
      <c r="D81" s="403"/>
      <c r="E81" s="404"/>
      <c r="F81" s="449"/>
      <c r="G81" s="447"/>
      <c r="H81" s="413"/>
      <c r="I81" s="413"/>
      <c r="J81" s="360"/>
      <c r="K81" s="57" t="s">
        <v>480</v>
      </c>
      <c r="L81" s="404"/>
      <c r="M81" s="118" t="s">
        <v>623</v>
      </c>
      <c r="N81" s="38">
        <v>4</v>
      </c>
      <c r="O81" s="38">
        <v>1</v>
      </c>
      <c r="P81" s="137">
        <v>0</v>
      </c>
      <c r="Q81" s="181">
        <v>1</v>
      </c>
      <c r="R81" s="181"/>
      <c r="S81" s="170">
        <f ca="1">+O81+P81+Q81+R81</f>
        <v>2</v>
      </c>
      <c r="T81" s="132">
        <f ca="1">+(O81+P81+Q81)/N81</f>
        <v>0.5</v>
      </c>
      <c r="U81" s="123">
        <v>45689</v>
      </c>
      <c r="V81" s="123">
        <v>46022</v>
      </c>
      <c r="W81" s="79">
        <f t="shared" si="18"/>
        <v>333</v>
      </c>
      <c r="X81" s="38">
        <v>978560</v>
      </c>
      <c r="Y81" s="38" t="s">
        <v>528</v>
      </c>
      <c r="Z81" s="38" t="s">
        <v>531</v>
      </c>
      <c r="AA81" s="49" t="s">
        <v>532</v>
      </c>
      <c r="AB81" s="49" t="s">
        <v>533</v>
      </c>
      <c r="AC81" s="38" t="s">
        <v>534</v>
      </c>
      <c r="AD81" s="120" t="s">
        <v>565</v>
      </c>
      <c r="AE81" s="84">
        <v>254000000</v>
      </c>
      <c r="AF81" s="38" t="s">
        <v>76</v>
      </c>
      <c r="AG81" s="38" t="s">
        <v>53</v>
      </c>
      <c r="AH81" s="38" t="s">
        <v>566</v>
      </c>
      <c r="AI81" s="157">
        <v>0</v>
      </c>
      <c r="AK81" s="157">
        <v>558000000</v>
      </c>
      <c r="AL81" s="157">
        <v>558000000</v>
      </c>
      <c r="AM81" s="157"/>
      <c r="AN81" s="156" t="s">
        <v>679</v>
      </c>
      <c r="AO81" s="404"/>
      <c r="AP81" s="174"/>
      <c r="AQ81" s="174"/>
      <c r="AR81" s="174"/>
      <c r="AS81" s="174"/>
      <c r="AT81" s="375"/>
      <c r="AU81" s="376"/>
      <c r="AV81" s="375"/>
      <c r="AW81" s="357"/>
      <c r="AX81" s="375"/>
      <c r="AY81" s="357"/>
      <c r="AZ81" s="48"/>
      <c r="BA81" s="48"/>
      <c r="BB81" s="48"/>
      <c r="BC81" s="48"/>
      <c r="BD81" s="48"/>
      <c r="BE81" s="48"/>
      <c r="BF81" s="48"/>
    </row>
    <row r="82" spans="1:58" ht="34.5" customHeight="1">
      <c r="A82" s="438" t="s">
        <v>663</v>
      </c>
      <c r="B82" s="439"/>
      <c r="C82" s="439"/>
      <c r="D82" s="439"/>
      <c r="E82" s="439"/>
      <c r="F82" s="439"/>
      <c r="G82" s="439"/>
      <c r="H82" s="439"/>
      <c r="I82" s="439"/>
      <c r="J82" s="439"/>
      <c r="K82" s="439"/>
      <c r="L82" s="439"/>
      <c r="M82" s="439"/>
      <c r="N82" s="439"/>
      <c r="O82" s="439"/>
      <c r="P82" s="439"/>
      <c r="Q82" s="439"/>
      <c r="R82" s="439"/>
      <c r="S82" s="440"/>
      <c r="T82" s="253">
        <f ca="1">+AVERAGE(T77:T81)</f>
        <v>0.53125</v>
      </c>
      <c r="U82" s="254"/>
      <c r="V82" s="254"/>
      <c r="W82" s="264"/>
      <c r="X82" s="255"/>
      <c r="Y82" s="255"/>
      <c r="Z82" s="255"/>
      <c r="AA82" s="256"/>
      <c r="AB82" s="256"/>
      <c r="AC82" s="255"/>
      <c r="AD82" s="265"/>
      <c r="AE82" s="271"/>
      <c r="AF82" s="255"/>
      <c r="AG82" s="255"/>
      <c r="AH82" s="255"/>
      <c r="AI82" s="258">
        <f>+AI77+AI80+AI81</f>
        <v>22668035</v>
      </c>
      <c r="AJ82" s="258">
        <f>+AJ77+AJ80+AJ81</f>
        <v>1263574981.5599999</v>
      </c>
      <c r="AK82" s="258">
        <f>+AK77+AK80+AK81</f>
        <v>1766804003.5599999</v>
      </c>
      <c r="AL82" s="258">
        <f ca="1">+AL77+AL80+AL81</f>
        <v>1766804003.5599999</v>
      </c>
      <c r="AM82" s="258"/>
      <c r="AN82" s="184"/>
      <c r="AO82" s="185"/>
      <c r="AP82" s="258">
        <f>+AP77+AP80+AP81</f>
        <v>0</v>
      </c>
      <c r="AQ82" s="185"/>
      <c r="AR82" s="258">
        <f>+AR77+AR80+AR81</f>
        <v>0</v>
      </c>
      <c r="AS82" s="185"/>
      <c r="AT82" s="258">
        <f>+AT77+AT80+AT81</f>
        <v>0</v>
      </c>
      <c r="AU82" s="260">
        <f>+AT82/AI82</f>
        <v>0</v>
      </c>
      <c r="AV82" s="258">
        <f>+AV77+AV80+AV81</f>
        <v>0</v>
      </c>
      <c r="AW82" s="261">
        <f>+AV82/AI82</f>
        <v>0</v>
      </c>
      <c r="AX82" s="258">
        <f ca="1">+AX77+AX80+AX81</f>
        <v>0</v>
      </c>
      <c r="AY82" s="261">
        <f ca="1">+AX82/AK82</f>
        <v>0</v>
      </c>
      <c r="AZ82" s="48"/>
      <c r="BA82" s="48"/>
      <c r="BB82" s="48"/>
      <c r="BC82" s="48"/>
      <c r="BD82" s="48"/>
      <c r="BE82" s="48"/>
      <c r="BF82" s="48"/>
    </row>
    <row r="83" spans="1:58" ht="128.25">
      <c r="A83" s="443" t="s">
        <v>291</v>
      </c>
      <c r="B83" s="444" t="s">
        <v>275</v>
      </c>
      <c r="C83" s="446" t="s">
        <v>495</v>
      </c>
      <c r="D83" s="444" t="s">
        <v>283</v>
      </c>
      <c r="E83" s="404" t="s">
        <v>385</v>
      </c>
      <c r="F83" s="435">
        <v>2024130010097</v>
      </c>
      <c r="G83" s="441" t="s">
        <v>632</v>
      </c>
      <c r="H83" s="413" t="s">
        <v>633</v>
      </c>
      <c r="I83" s="413" t="s">
        <v>632</v>
      </c>
      <c r="J83" s="360">
        <v>1</v>
      </c>
      <c r="K83" s="59" t="s">
        <v>484</v>
      </c>
      <c r="L83" s="404" t="s">
        <v>321</v>
      </c>
      <c r="M83" s="118" t="s">
        <v>522</v>
      </c>
      <c r="N83" s="38">
        <v>2</v>
      </c>
      <c r="O83" s="38">
        <v>0</v>
      </c>
      <c r="P83" s="137">
        <v>0</v>
      </c>
      <c r="Q83" s="181">
        <v>0</v>
      </c>
      <c r="R83" s="181"/>
      <c r="S83" s="170">
        <f ca="1">+O83+P83+Q83+R83</f>
        <v>0</v>
      </c>
      <c r="T83" s="132">
        <f ca="1">+(O83+P83+Q83)/N83</f>
        <v>0</v>
      </c>
      <c r="U83" s="123">
        <v>45689</v>
      </c>
      <c r="V83" s="123">
        <v>46022</v>
      </c>
      <c r="W83" s="79">
        <v>0</v>
      </c>
      <c r="X83" s="38">
        <v>978560</v>
      </c>
      <c r="Y83" s="38" t="s">
        <v>528</v>
      </c>
      <c r="Z83" s="38" t="s">
        <v>531</v>
      </c>
      <c r="AA83" s="49" t="s">
        <v>532</v>
      </c>
      <c r="AB83" s="49" t="s">
        <v>533</v>
      </c>
      <c r="AC83" s="38" t="s">
        <v>534</v>
      </c>
      <c r="AD83" s="120"/>
      <c r="AE83" s="84">
        <v>0</v>
      </c>
      <c r="AF83" s="38" t="s">
        <v>76</v>
      </c>
      <c r="AG83" s="38" t="s">
        <v>53</v>
      </c>
      <c r="AH83" s="38" t="s">
        <v>566</v>
      </c>
      <c r="AI83" s="361">
        <v>1400000000</v>
      </c>
      <c r="AJ83" s="361">
        <v>1400000000</v>
      </c>
      <c r="AK83" s="361">
        <v>1500000000</v>
      </c>
      <c r="AL83" s="361">
        <v>1500000000</v>
      </c>
      <c r="AM83" s="173"/>
      <c r="AN83" s="402" t="s">
        <v>627</v>
      </c>
      <c r="AO83" s="405" t="s">
        <v>668</v>
      </c>
      <c r="AP83" s="361"/>
      <c r="AQ83" s="540">
        <f>+AP83/AJ83</f>
        <v>0</v>
      </c>
      <c r="AR83" s="361"/>
      <c r="AS83" s="540">
        <f>+AR83/AJ83</f>
        <v>0</v>
      </c>
      <c r="AT83" s="375">
        <v>0</v>
      </c>
      <c r="AU83" s="376">
        <f>+AT83/AI83</f>
        <v>0</v>
      </c>
      <c r="AV83" s="375">
        <v>0</v>
      </c>
      <c r="AW83" s="357">
        <f>+AV83/AI83</f>
        <v>0</v>
      </c>
      <c r="AX83" s="48"/>
      <c r="AY83" s="48"/>
      <c r="AZ83" s="48"/>
      <c r="BA83" s="48"/>
      <c r="BB83" s="48"/>
      <c r="BC83" s="48"/>
      <c r="BD83" s="48"/>
      <c r="BE83" s="48"/>
      <c r="BF83" s="48"/>
    </row>
    <row r="84" spans="1:58" ht="128.25">
      <c r="A84" s="442"/>
      <c r="B84" s="445"/>
      <c r="C84" s="446"/>
      <c r="D84" s="445"/>
      <c r="E84" s="404"/>
      <c r="F84" s="435"/>
      <c r="G84" s="441"/>
      <c r="H84" s="413"/>
      <c r="I84" s="413"/>
      <c r="J84" s="360"/>
      <c r="K84" s="59" t="s">
        <v>485</v>
      </c>
      <c r="L84" s="404"/>
      <c r="M84" s="118" t="s">
        <v>517</v>
      </c>
      <c r="N84" s="38">
        <v>4</v>
      </c>
      <c r="O84" s="38">
        <v>0</v>
      </c>
      <c r="P84" s="137">
        <v>1</v>
      </c>
      <c r="Q84" s="181">
        <v>1</v>
      </c>
      <c r="R84" s="181"/>
      <c r="S84" s="170">
        <f ca="1">+O84+P84+Q84+R84</f>
        <v>2</v>
      </c>
      <c r="T84" s="132">
        <f ca="1">+(O84+P84+Q84)/N84</f>
        <v>0.5</v>
      </c>
      <c r="U84" s="123">
        <v>45689</v>
      </c>
      <c r="V84" s="123">
        <v>46022</v>
      </c>
      <c r="W84" s="79">
        <f t="shared" si="18"/>
        <v>333</v>
      </c>
      <c r="X84" s="38">
        <v>978560</v>
      </c>
      <c r="Y84" s="38" t="s">
        <v>528</v>
      </c>
      <c r="Z84" s="38" t="s">
        <v>531</v>
      </c>
      <c r="AA84" s="49" t="s">
        <v>532</v>
      </c>
      <c r="AB84" s="49" t="s">
        <v>533</v>
      </c>
      <c r="AC84" s="38" t="s">
        <v>534</v>
      </c>
      <c r="AD84" s="81" t="s">
        <v>537</v>
      </c>
      <c r="AE84" s="84">
        <v>300000000</v>
      </c>
      <c r="AF84" s="38" t="s">
        <v>76</v>
      </c>
      <c r="AG84" s="38" t="s">
        <v>53</v>
      </c>
      <c r="AH84" s="38" t="s">
        <v>566</v>
      </c>
      <c r="AI84" s="361"/>
      <c r="AJ84" s="361"/>
      <c r="AK84" s="361"/>
      <c r="AL84" s="361"/>
      <c r="AM84" s="173"/>
      <c r="AN84" s="402"/>
      <c r="AO84" s="405"/>
      <c r="AP84" s="361"/>
      <c r="AQ84" s="541"/>
      <c r="AR84" s="361"/>
      <c r="AS84" s="541"/>
      <c r="AT84" s="375"/>
      <c r="AU84" s="376"/>
      <c r="AV84" s="375"/>
      <c r="AW84" s="357"/>
      <c r="AX84" s="48"/>
      <c r="AY84" s="48"/>
      <c r="AZ84" s="48"/>
      <c r="BA84" s="48"/>
      <c r="BB84" s="48"/>
      <c r="BC84" s="48"/>
      <c r="BD84" s="48"/>
      <c r="BE84" s="48"/>
      <c r="BF84" s="48"/>
    </row>
    <row r="85" spans="1:58" ht="128.25">
      <c r="A85" s="442"/>
      <c r="B85" s="445"/>
      <c r="C85" s="446"/>
      <c r="D85" s="445"/>
      <c r="E85" s="404"/>
      <c r="F85" s="435"/>
      <c r="G85" s="441"/>
      <c r="H85" s="413"/>
      <c r="I85" s="413"/>
      <c r="J85" s="360"/>
      <c r="K85" s="59" t="s">
        <v>486</v>
      </c>
      <c r="L85" s="404"/>
      <c r="M85" s="118" t="s">
        <v>517</v>
      </c>
      <c r="N85" s="38">
        <v>4</v>
      </c>
      <c r="O85" s="38">
        <v>0</v>
      </c>
      <c r="P85" s="137">
        <v>1</v>
      </c>
      <c r="Q85" s="181">
        <v>1</v>
      </c>
      <c r="R85" s="181"/>
      <c r="S85" s="170">
        <f ca="1">+O85+P85+Q85+R85</f>
        <v>2</v>
      </c>
      <c r="T85" s="132">
        <f ca="1">+(O85+P85+Q85)/N85</f>
        <v>0.5</v>
      </c>
      <c r="U85" s="123">
        <v>45689</v>
      </c>
      <c r="V85" s="123">
        <v>46022</v>
      </c>
      <c r="W85" s="79">
        <f t="shared" si="18"/>
        <v>333</v>
      </c>
      <c r="X85" s="38">
        <v>978560</v>
      </c>
      <c r="Y85" s="38" t="s">
        <v>528</v>
      </c>
      <c r="Z85" s="38" t="s">
        <v>531</v>
      </c>
      <c r="AA85" s="49" t="s">
        <v>532</v>
      </c>
      <c r="AB85" s="49" t="s">
        <v>533</v>
      </c>
      <c r="AC85" s="38" t="s">
        <v>534</v>
      </c>
      <c r="AD85" s="44" t="s">
        <v>538</v>
      </c>
      <c r="AE85" s="84">
        <v>300000000</v>
      </c>
      <c r="AF85" s="38" t="s">
        <v>76</v>
      </c>
      <c r="AG85" s="38" t="s">
        <v>53</v>
      </c>
      <c r="AH85" s="38" t="s">
        <v>566</v>
      </c>
      <c r="AI85" s="361"/>
      <c r="AJ85" s="361"/>
      <c r="AK85" s="361"/>
      <c r="AL85" s="361"/>
      <c r="AM85" s="173"/>
      <c r="AN85" s="402"/>
      <c r="AO85" s="405"/>
      <c r="AP85" s="361"/>
      <c r="AQ85" s="542"/>
      <c r="AR85" s="361"/>
      <c r="AS85" s="542"/>
      <c r="AT85" s="375"/>
      <c r="AU85" s="376"/>
      <c r="AV85" s="375"/>
      <c r="AW85" s="357"/>
      <c r="AX85" s="48"/>
      <c r="AY85" s="48"/>
      <c r="AZ85" s="48"/>
      <c r="BA85" s="48"/>
      <c r="BB85" s="48"/>
      <c r="BC85" s="48"/>
      <c r="BD85" s="48"/>
      <c r="BE85" s="48"/>
      <c r="BF85" s="48"/>
    </row>
    <row r="86" spans="1:58" ht="37.5" customHeight="1">
      <c r="A86" s="438" t="s">
        <v>664</v>
      </c>
      <c r="B86" s="439"/>
      <c r="C86" s="439"/>
      <c r="D86" s="439"/>
      <c r="E86" s="439"/>
      <c r="F86" s="439"/>
      <c r="G86" s="439"/>
      <c r="H86" s="439"/>
      <c r="I86" s="439"/>
      <c r="J86" s="439"/>
      <c r="K86" s="439"/>
      <c r="L86" s="439"/>
      <c r="M86" s="439"/>
      <c r="N86" s="439"/>
      <c r="O86" s="439"/>
      <c r="P86" s="439"/>
      <c r="Q86" s="439"/>
      <c r="R86" s="439"/>
      <c r="S86" s="440"/>
      <c r="T86" s="253">
        <f ca="1">+AVERAGE(T83:T85)</f>
        <v>0.33333333333333331</v>
      </c>
      <c r="U86" s="272"/>
      <c r="V86" s="272"/>
      <c r="W86" s="272"/>
      <c r="X86" s="272"/>
      <c r="Y86" s="272"/>
      <c r="Z86" s="272"/>
      <c r="AA86" s="272"/>
      <c r="AB86" s="272"/>
      <c r="AC86" s="272"/>
      <c r="AD86" s="272"/>
      <c r="AE86" s="272"/>
      <c r="AF86" s="272"/>
      <c r="AG86" s="272"/>
      <c r="AH86" s="272"/>
      <c r="AI86" s="258">
        <f>+AI83</f>
        <v>1400000000</v>
      </c>
      <c r="AJ86" s="258">
        <f>+AJ83</f>
        <v>1400000000</v>
      </c>
      <c r="AK86" s="258">
        <f>+AK83</f>
        <v>1500000000</v>
      </c>
      <c r="AL86" s="258">
        <f ca="1">+AL83</f>
        <v>1500000000</v>
      </c>
      <c r="AM86" s="258"/>
      <c r="AN86" s="272"/>
      <c r="AO86" s="272"/>
      <c r="AP86" s="258">
        <f>+AP83</f>
        <v>0</v>
      </c>
      <c r="AQ86" s="273">
        <f>+AP86/AJ86</f>
        <v>0</v>
      </c>
      <c r="AR86" s="258">
        <f>+AR83</f>
        <v>0</v>
      </c>
      <c r="AS86" s="273">
        <f>+AR86/AJ86</f>
        <v>0</v>
      </c>
      <c r="AT86" s="258">
        <f t="shared" ref="AT86:AW86" si="19">+AT83</f>
        <v>0</v>
      </c>
      <c r="AU86" s="260">
        <f t="shared" si="19"/>
        <v>0</v>
      </c>
      <c r="AV86" s="258">
        <f t="shared" si="19"/>
        <v>0</v>
      </c>
      <c r="AW86" s="261">
        <f t="shared" si="19"/>
        <v>0</v>
      </c>
      <c r="AX86" s="48"/>
      <c r="AY86" s="48"/>
      <c r="AZ86" s="48"/>
      <c r="BA86" s="48"/>
      <c r="BB86" s="48"/>
      <c r="BC86" s="48"/>
      <c r="BD86" s="48"/>
      <c r="BE86" s="48"/>
      <c r="BF86" s="48"/>
    </row>
    <row r="87" spans="1:58">
      <c r="U87" s="80"/>
      <c r="AJ87" s="111"/>
      <c r="AK87" s="111"/>
      <c r="AL87" s="111"/>
      <c r="AM87" s="111"/>
      <c r="AO87" s="110"/>
      <c r="AP87" s="110"/>
      <c r="AQ87" s="110"/>
      <c r="AR87" s="110"/>
      <c r="AS87" s="110"/>
      <c r="AV87" s="48"/>
      <c r="AW87" s="48"/>
      <c r="AX87" s="48"/>
      <c r="AY87" s="48"/>
      <c r="AZ87" s="48"/>
      <c r="BA87" s="48"/>
      <c r="BB87" s="48"/>
      <c r="BC87" s="48"/>
      <c r="BD87" s="48"/>
      <c r="BE87" s="48"/>
      <c r="BF87" s="48"/>
    </row>
    <row r="88" spans="1:58" ht="47.25" customHeight="1">
      <c r="A88" s="377" t="s">
        <v>722</v>
      </c>
      <c r="B88" s="378"/>
      <c r="C88" s="378"/>
      <c r="D88" s="378"/>
      <c r="E88" s="378"/>
      <c r="F88" s="378"/>
      <c r="G88" s="378"/>
      <c r="H88" s="378"/>
      <c r="I88" s="378"/>
      <c r="J88" s="378"/>
      <c r="K88" s="378"/>
      <c r="L88" s="378"/>
      <c r="M88" s="378"/>
      <c r="N88" s="378"/>
      <c r="O88" s="378"/>
      <c r="P88" s="378"/>
      <c r="Q88" s="378"/>
      <c r="R88" s="378"/>
      <c r="S88" s="379"/>
      <c r="T88" s="274">
        <f ca="1">+(T20+T25+T31+T37+T42+T47+T52+T60+T73+T76+T82+T86)/12</f>
        <v>0.54524361478135386</v>
      </c>
      <c r="U88" s="80"/>
      <c r="AE88" s="380" t="s">
        <v>723</v>
      </c>
      <c r="AF88" s="380"/>
      <c r="AG88" s="380"/>
      <c r="AH88" s="380"/>
      <c r="AI88" s="258">
        <f>+AI20+AI25+AI31+AI37+AI42+AI47+AI52+AI60+AI73+AI76+AI82+AI86</f>
        <v>12733972872</v>
      </c>
      <c r="AJ88" s="258">
        <f>+AJ20+AJ25+AJ31+AJ37+AJ42+AJ47+AJ52+AJ60+AJ73+AJ76+AJ82+AJ86</f>
        <v>14241128491</v>
      </c>
      <c r="AK88" s="258">
        <f>+AK20+AK25+AK31+AK37+AK42+AK47+AK52+AK60+AK73+AK76+AK82+AK86</f>
        <v>28908308723.400002</v>
      </c>
      <c r="AL88" s="258">
        <f ca="1">+AL20+AL25+AL31+AL37+AL42+AL47+AL52+AL60+AL73+AL76+AL82+AL86</f>
        <v>28908308723.400002</v>
      </c>
      <c r="AM88" s="275"/>
      <c r="AN88" s="276"/>
      <c r="AO88" s="276"/>
      <c r="AP88" s="258">
        <f>+AP20+AP25+AP31+AP37+AP42+AP47+AP52+AP60+AP73+AP76+AP82+AP86</f>
        <v>2999999999</v>
      </c>
      <c r="AQ88" s="261">
        <f>+AP88/AJ88</f>
        <v>0.21065746305820618</v>
      </c>
      <c r="AR88" s="258">
        <f>+AR20+AR25+AR31+AR37+AR42+AR47+AR52+AR60+AR73+AR76+AR82+AR86</f>
        <v>894999999</v>
      </c>
      <c r="AS88" s="261">
        <f>+AR88/AJ88</f>
        <v>6.2846143096427734E-2</v>
      </c>
      <c r="AT88" s="258">
        <f>+AT20+AT25+AT31+AT37+AT42+AT47+AT52+AT60+AT73+AT76+AT82+AT86</f>
        <v>2999999999</v>
      </c>
      <c r="AU88" s="277">
        <f>+AT88/AJ88</f>
        <v>0.21065746305820618</v>
      </c>
      <c r="AV88" s="258">
        <f>+AV20+AV25+AV31+AV37+AV42+AV47+AV52+AV60+AV73+AV76+AV82+AV86</f>
        <v>2799999999</v>
      </c>
      <c r="AW88" s="278">
        <f>+AV88/AJ88</f>
        <v>0.19661363218297781</v>
      </c>
      <c r="AX88" s="258">
        <f ca="1">+AX20+AX25+AX31+AX37+AX42+AX47+AX52+AX60+AX73+AX76+AX82+AX86</f>
        <v>2999999999</v>
      </c>
      <c r="AY88" s="277">
        <f ca="1">+AX88/AL88</f>
        <v>0.10377639272171021</v>
      </c>
      <c r="AZ88" s="258">
        <f ca="1">+AZ20+AZ25+AZ31+AZ37+AZ42+AZ47+AZ52+AZ60+AZ73+AZ76+AZ82+AZ86</f>
        <v>2799999999</v>
      </c>
      <c r="BA88" s="278">
        <f ca="1">+AZ88/AL88</f>
        <v>9.6857966537956725E-2</v>
      </c>
      <c r="BB88" s="48"/>
      <c r="BC88" s="48"/>
      <c r="BD88" s="48"/>
      <c r="BE88" s="48"/>
      <c r="BF88" s="48"/>
    </row>
    <row r="89" spans="1:58">
      <c r="U89" s="80"/>
      <c r="AI89" s="279"/>
      <c r="AJ89" s="280"/>
      <c r="AK89" s="280"/>
      <c r="AL89" s="280"/>
      <c r="AM89" s="280"/>
      <c r="AN89" s="280"/>
      <c r="AO89" s="281"/>
      <c r="AP89" s="281"/>
      <c r="AQ89" s="281"/>
      <c r="AR89" s="281"/>
      <c r="AS89" s="281"/>
      <c r="AT89" s="280"/>
      <c r="AU89" s="280"/>
      <c r="AV89" s="280"/>
      <c r="AW89" s="280"/>
      <c r="AX89" s="280"/>
      <c r="AY89" s="280"/>
    </row>
    <row r="90" spans="1:58">
      <c r="U90" s="80"/>
    </row>
  </sheetData>
  <autoFilter ref="A8:AT85"/>
  <mergeCells count="447">
    <mergeCell ref="AX77:AX79"/>
    <mergeCell ref="AY77:AY79"/>
    <mergeCell ref="AX80:AX81"/>
    <mergeCell ref="AY80:AY81"/>
    <mergeCell ref="AL83:AL85"/>
    <mergeCell ref="AX48:AX50"/>
    <mergeCell ref="AY48:AY50"/>
    <mergeCell ref="AX53:AX57"/>
    <mergeCell ref="AY53:AY57"/>
    <mergeCell ref="AX61:AX64"/>
    <mergeCell ref="AY61:AY64"/>
    <mergeCell ref="AX65:AX68"/>
    <mergeCell ref="AY65:AY68"/>
    <mergeCell ref="AX69:AX72"/>
    <mergeCell ref="AY69:AY72"/>
    <mergeCell ref="AX29:AX30"/>
    <mergeCell ref="AY26:AY28"/>
    <mergeCell ref="AY29:AY30"/>
    <mergeCell ref="AL32:AL34"/>
    <mergeCell ref="AX32:AX34"/>
    <mergeCell ref="AY32:AY34"/>
    <mergeCell ref="AX38:AX40"/>
    <mergeCell ref="AY38:AY40"/>
    <mergeCell ref="AX9:AX17"/>
    <mergeCell ref="AL9:AL17"/>
    <mergeCell ref="AL18:AL19"/>
    <mergeCell ref="AX18:AX19"/>
    <mergeCell ref="AY9:AY17"/>
    <mergeCell ref="AY18:AY19"/>
    <mergeCell ref="AX21:AX23"/>
    <mergeCell ref="AY21:AY23"/>
    <mergeCell ref="AX26:AX28"/>
    <mergeCell ref="A86:S86"/>
    <mergeCell ref="A37:S37"/>
    <mergeCell ref="A31:S31"/>
    <mergeCell ref="A25:S25"/>
    <mergeCell ref="A20:S20"/>
    <mergeCell ref="AK9:AK17"/>
    <mergeCell ref="AK32:AK34"/>
    <mergeCell ref="AK77:AK79"/>
    <mergeCell ref="A42:S42"/>
    <mergeCell ref="A47:S47"/>
    <mergeCell ref="A52:S52"/>
    <mergeCell ref="A60:S60"/>
    <mergeCell ref="A73:S73"/>
    <mergeCell ref="A76:S76"/>
    <mergeCell ref="AK29:AK30"/>
    <mergeCell ref="J16:J18"/>
    <mergeCell ref="I9:I15"/>
    <mergeCell ref="AI29:AI30"/>
    <mergeCell ref="J26:J30"/>
    <mergeCell ref="AI21:AI23"/>
    <mergeCell ref="J21:J24"/>
    <mergeCell ref="L9:L19"/>
    <mergeCell ref="L21:L24"/>
    <mergeCell ref="J9:J15"/>
    <mergeCell ref="AJ83:AJ85"/>
    <mergeCell ref="AP83:AP85"/>
    <mergeCell ref="AR83:AR85"/>
    <mergeCell ref="AQ83:AQ85"/>
    <mergeCell ref="AS83:AS85"/>
    <mergeCell ref="AP53:AP57"/>
    <mergeCell ref="AQ53:AQ57"/>
    <mergeCell ref="AR53:AR57"/>
    <mergeCell ref="AS53:AS57"/>
    <mergeCell ref="AK61:AK64"/>
    <mergeCell ref="AK65:AK68"/>
    <mergeCell ref="AK69:AK71"/>
    <mergeCell ref="AL61:AL64"/>
    <mergeCell ref="AL65:AL68"/>
    <mergeCell ref="AL69:AL71"/>
    <mergeCell ref="AM61:AM64"/>
    <mergeCell ref="AM65:AM68"/>
    <mergeCell ref="AP65:AP68"/>
    <mergeCell ref="AS69:AS71"/>
    <mergeCell ref="AL77:AL79"/>
    <mergeCell ref="AR29:AR30"/>
    <mergeCell ref="AS29:AS30"/>
    <mergeCell ref="AS61:AS64"/>
    <mergeCell ref="AS65:AS68"/>
    <mergeCell ref="AP32:AP34"/>
    <mergeCell ref="AR32:AR34"/>
    <mergeCell ref="AP43:AP45"/>
    <mergeCell ref="AQ43:AQ45"/>
    <mergeCell ref="AR43:AR45"/>
    <mergeCell ref="AS43:AS45"/>
    <mergeCell ref="AQ48:AQ50"/>
    <mergeCell ref="AR48:AR50"/>
    <mergeCell ref="AS48:AS50"/>
    <mergeCell ref="AP48:AP50"/>
    <mergeCell ref="AP61:AP64"/>
    <mergeCell ref="AQ32:AQ34"/>
    <mergeCell ref="AS32:AS34"/>
    <mergeCell ref="AP38:AP40"/>
    <mergeCell ref="AQ38:AQ40"/>
    <mergeCell ref="AR38:AR40"/>
    <mergeCell ref="AS38:AS40"/>
    <mergeCell ref="AO32:AO36"/>
    <mergeCell ref="AN32:AN34"/>
    <mergeCell ref="AP69:AP71"/>
    <mergeCell ref="AQ61:AQ64"/>
    <mergeCell ref="AQ65:AQ68"/>
    <mergeCell ref="AQ69:AQ71"/>
    <mergeCell ref="AR61:AR64"/>
    <mergeCell ref="AR65:AR68"/>
    <mergeCell ref="AR69:AR71"/>
    <mergeCell ref="AO61:AO64"/>
    <mergeCell ref="AO65:AO68"/>
    <mergeCell ref="AW26:AW28"/>
    <mergeCell ref="AU29:AU30"/>
    <mergeCell ref="S43:S44"/>
    <mergeCell ref="AK18:AK19"/>
    <mergeCell ref="AP9:AP17"/>
    <mergeCell ref="AQ9:AQ17"/>
    <mergeCell ref="AR9:AR17"/>
    <mergeCell ref="AS9:AS17"/>
    <mergeCell ref="AK21:AK23"/>
    <mergeCell ref="AL21:AL23"/>
    <mergeCell ref="AM21:AM23"/>
    <mergeCell ref="AP21:AP23"/>
    <mergeCell ref="AQ21:AQ23"/>
    <mergeCell ref="AR21:AR23"/>
    <mergeCell ref="AS21:AS23"/>
    <mergeCell ref="AK26:AK28"/>
    <mergeCell ref="AL26:AL28"/>
    <mergeCell ref="AM26:AM28"/>
    <mergeCell ref="AN18:AN19"/>
    <mergeCell ref="AU9:AU17"/>
    <mergeCell ref="AL29:AL30"/>
    <mergeCell ref="AM29:AM30"/>
    <mergeCell ref="AP26:AP28"/>
    <mergeCell ref="AQ26:AQ28"/>
    <mergeCell ref="AU18:AU19"/>
    <mergeCell ref="AT9:AT17"/>
    <mergeCell ref="AT18:AT19"/>
    <mergeCell ref="AV9:AV17"/>
    <mergeCell ref="AV18:AV19"/>
    <mergeCell ref="AN29:AN30"/>
    <mergeCell ref="AO21:AO24"/>
    <mergeCell ref="AO26:AO30"/>
    <mergeCell ref="AJ1:AO1"/>
    <mergeCell ref="AJ2:AO2"/>
    <mergeCell ref="AJ3:AO3"/>
    <mergeCell ref="AJ4:AO4"/>
    <mergeCell ref="AJ26:AJ28"/>
    <mergeCell ref="AJ29:AJ30"/>
    <mergeCell ref="AN21:AN23"/>
    <mergeCell ref="AJ21:AJ23"/>
    <mergeCell ref="AO9:AO19"/>
    <mergeCell ref="AT29:AT30"/>
    <mergeCell ref="AU26:AU28"/>
    <mergeCell ref="AV26:AV28"/>
    <mergeCell ref="AR26:AR28"/>
    <mergeCell ref="AS26:AS28"/>
    <mergeCell ref="AP29:AP30"/>
    <mergeCell ref="AQ29:AQ30"/>
    <mergeCell ref="C1:AI1"/>
    <mergeCell ref="C2:AI2"/>
    <mergeCell ref="C3:AI3"/>
    <mergeCell ref="C4:AI4"/>
    <mergeCell ref="A6:Z7"/>
    <mergeCell ref="A5:B5"/>
    <mergeCell ref="A1:B4"/>
    <mergeCell ref="AA6:AF7"/>
    <mergeCell ref="C5:AO5"/>
    <mergeCell ref="AG6:AO7"/>
    <mergeCell ref="AI9:AI17"/>
    <mergeCell ref="AJ9:AJ17"/>
    <mergeCell ref="L26:L30"/>
    <mergeCell ref="I16:I18"/>
    <mergeCell ref="AI26:AI28"/>
    <mergeCell ref="AN26:AN28"/>
    <mergeCell ref="AN9:AN17"/>
    <mergeCell ref="AI18:AI19"/>
    <mergeCell ref="AJ18:AJ19"/>
    <mergeCell ref="A9:A19"/>
    <mergeCell ref="D9:D15"/>
    <mergeCell ref="D16:D18"/>
    <mergeCell ref="C9:C19"/>
    <mergeCell ref="E9:E19"/>
    <mergeCell ref="B9:B19"/>
    <mergeCell ref="F9:F19"/>
    <mergeCell ref="G9:G19"/>
    <mergeCell ref="H9:H15"/>
    <mergeCell ref="H16:H18"/>
    <mergeCell ref="A21:A24"/>
    <mergeCell ref="B21:B24"/>
    <mergeCell ref="C21:C24"/>
    <mergeCell ref="D21:D24"/>
    <mergeCell ref="E21:E24"/>
    <mergeCell ref="F21:F24"/>
    <mergeCell ref="G21:G24"/>
    <mergeCell ref="H21:H24"/>
    <mergeCell ref="I21:I24"/>
    <mergeCell ref="A26:A30"/>
    <mergeCell ref="D32:D33"/>
    <mergeCell ref="C32:C36"/>
    <mergeCell ref="B32:B36"/>
    <mergeCell ref="A32:A36"/>
    <mergeCell ref="D34:D36"/>
    <mergeCell ref="I26:I30"/>
    <mergeCell ref="H26:H30"/>
    <mergeCell ref="G26:G30"/>
    <mergeCell ref="F26:F30"/>
    <mergeCell ref="E26:E30"/>
    <mergeCell ref="B26:B30"/>
    <mergeCell ref="C26:C30"/>
    <mergeCell ref="D26:D30"/>
    <mergeCell ref="F32:F36"/>
    <mergeCell ref="E32:E36"/>
    <mergeCell ref="G32:G36"/>
    <mergeCell ref="J32:J33"/>
    <mergeCell ref="J34:J36"/>
    <mergeCell ref="A43:A46"/>
    <mergeCell ref="B43:B46"/>
    <mergeCell ref="C43:C46"/>
    <mergeCell ref="D43:D46"/>
    <mergeCell ref="E43:E46"/>
    <mergeCell ref="F43:F46"/>
    <mergeCell ref="G43:G46"/>
    <mergeCell ref="H43:H46"/>
    <mergeCell ref="A38:A41"/>
    <mergeCell ref="B38:B41"/>
    <mergeCell ref="C38:C41"/>
    <mergeCell ref="D38:D41"/>
    <mergeCell ref="E38:E41"/>
    <mergeCell ref="F38:F41"/>
    <mergeCell ref="G38:G41"/>
    <mergeCell ref="H38:H41"/>
    <mergeCell ref="C53:C56"/>
    <mergeCell ref="B53:B56"/>
    <mergeCell ref="H48:H51"/>
    <mergeCell ref="J53:J56"/>
    <mergeCell ref="J57:J59"/>
    <mergeCell ref="A48:A51"/>
    <mergeCell ref="B48:B51"/>
    <mergeCell ref="C48:C51"/>
    <mergeCell ref="G48:G51"/>
    <mergeCell ref="F48:F51"/>
    <mergeCell ref="E48:E51"/>
    <mergeCell ref="D48:D51"/>
    <mergeCell ref="I48:I51"/>
    <mergeCell ref="A53:A59"/>
    <mergeCell ref="D57:D59"/>
    <mergeCell ref="C57:C59"/>
    <mergeCell ref="B57:B59"/>
    <mergeCell ref="J48:J51"/>
    <mergeCell ref="H57:H59"/>
    <mergeCell ref="H53:H56"/>
    <mergeCell ref="I53:I56"/>
    <mergeCell ref="I57:I59"/>
    <mergeCell ref="I74:I75"/>
    <mergeCell ref="L53:L59"/>
    <mergeCell ref="A61:A72"/>
    <mergeCell ref="D61:D65"/>
    <mergeCell ref="C61:C65"/>
    <mergeCell ref="B61:B65"/>
    <mergeCell ref="D66:D69"/>
    <mergeCell ref="C66:C69"/>
    <mergeCell ref="B66:B69"/>
    <mergeCell ref="D70:D72"/>
    <mergeCell ref="C70:C72"/>
    <mergeCell ref="B70:B72"/>
    <mergeCell ref="I61:I65"/>
    <mergeCell ref="H66:H69"/>
    <mergeCell ref="I66:I69"/>
    <mergeCell ref="H70:H72"/>
    <mergeCell ref="E53:E59"/>
    <mergeCell ref="D53:D56"/>
    <mergeCell ref="L61:L72"/>
    <mergeCell ref="E61:E72"/>
    <mergeCell ref="F61:F72"/>
    <mergeCell ref="G61:G72"/>
    <mergeCell ref="G53:G59"/>
    <mergeCell ref="F53:F59"/>
    <mergeCell ref="G77:G78"/>
    <mergeCell ref="A74:A75"/>
    <mergeCell ref="G74:G75"/>
    <mergeCell ref="F74:F75"/>
    <mergeCell ref="E74:E75"/>
    <mergeCell ref="D74:D75"/>
    <mergeCell ref="C74:C75"/>
    <mergeCell ref="B74:B75"/>
    <mergeCell ref="H74:H75"/>
    <mergeCell ref="H83:H85"/>
    <mergeCell ref="I83:I85"/>
    <mergeCell ref="J83:J85"/>
    <mergeCell ref="H77:H81"/>
    <mergeCell ref="I77:I78"/>
    <mergeCell ref="I79:I81"/>
    <mergeCell ref="J77:J78"/>
    <mergeCell ref="L83:L85"/>
    <mergeCell ref="A82:S82"/>
    <mergeCell ref="J79:J81"/>
    <mergeCell ref="G83:G85"/>
    <mergeCell ref="A77:A78"/>
    <mergeCell ref="A79:A81"/>
    <mergeCell ref="A83:A85"/>
    <mergeCell ref="E83:E85"/>
    <mergeCell ref="D83:D85"/>
    <mergeCell ref="C83:C85"/>
    <mergeCell ref="B83:B85"/>
    <mergeCell ref="G79:G81"/>
    <mergeCell ref="B77:B81"/>
    <mergeCell ref="F77:F81"/>
    <mergeCell ref="E77:E81"/>
    <mergeCell ref="D77:D81"/>
    <mergeCell ref="C77:C81"/>
    <mergeCell ref="AI83:AI85"/>
    <mergeCell ref="AK83:AK85"/>
    <mergeCell ref="AI65:AI68"/>
    <mergeCell ref="AI61:AI64"/>
    <mergeCell ref="U39:U40"/>
    <mergeCell ref="W43:W44"/>
    <mergeCell ref="AI32:AI34"/>
    <mergeCell ref="AJ32:AJ34"/>
    <mergeCell ref="F83:F85"/>
    <mergeCell ref="H32:H33"/>
    <mergeCell ref="H34:H36"/>
    <mergeCell ref="I32:I33"/>
    <mergeCell ref="I34:I36"/>
    <mergeCell ref="AI48:AI50"/>
    <mergeCell ref="AJ48:AJ50"/>
    <mergeCell ref="AI53:AI57"/>
    <mergeCell ref="AJ53:AJ57"/>
    <mergeCell ref="J38:J41"/>
    <mergeCell ref="I38:I41"/>
    <mergeCell ref="I43:I46"/>
    <mergeCell ref="J43:J46"/>
    <mergeCell ref="I70:I72"/>
    <mergeCell ref="AJ61:AJ64"/>
    <mergeCell ref="AJ65:AJ68"/>
    <mergeCell ref="K39:K40"/>
    <mergeCell ref="AI69:AI71"/>
    <mergeCell ref="AJ69:AJ71"/>
    <mergeCell ref="L32:L36"/>
    <mergeCell ref="L38:L41"/>
    <mergeCell ref="L43:L46"/>
    <mergeCell ref="L48:L51"/>
    <mergeCell ref="AN43:AN45"/>
    <mergeCell ref="AN48:AN50"/>
    <mergeCell ref="AN53:AN57"/>
    <mergeCell ref="N43:N44"/>
    <mergeCell ref="P43:P44"/>
    <mergeCell ref="AI38:AI40"/>
    <mergeCell ref="AM69:AM71"/>
    <mergeCell ref="AN38:AN40"/>
    <mergeCell ref="AK38:AK40"/>
    <mergeCell ref="AL38:AL40"/>
    <mergeCell ref="AM38:AM40"/>
    <mergeCell ref="H61:H65"/>
    <mergeCell ref="AO38:AO41"/>
    <mergeCell ref="AO43:AO46"/>
    <mergeCell ref="AO48:AO51"/>
    <mergeCell ref="AO53:AO59"/>
    <mergeCell ref="AN77:AN79"/>
    <mergeCell ref="L77:L81"/>
    <mergeCell ref="AN65:AN68"/>
    <mergeCell ref="AN61:AN64"/>
    <mergeCell ref="L74:L75"/>
    <mergeCell ref="AJ77:AJ79"/>
    <mergeCell ref="AJ38:AJ40"/>
    <mergeCell ref="AI43:AI45"/>
    <mergeCell ref="AJ43:AJ45"/>
    <mergeCell ref="AK43:AK45"/>
    <mergeCell ref="AL43:AL45"/>
    <mergeCell ref="AM43:AM45"/>
    <mergeCell ref="AK48:AK50"/>
    <mergeCell ref="AL48:AL50"/>
    <mergeCell ref="AM48:AM50"/>
    <mergeCell ref="AK53:AK57"/>
    <mergeCell ref="AL53:AL57"/>
    <mergeCell ref="AM53:AM57"/>
    <mergeCell ref="M43:M44"/>
    <mergeCell ref="AW9:AW17"/>
    <mergeCell ref="AW18:AW19"/>
    <mergeCell ref="T43:T44"/>
    <mergeCell ref="O43:O44"/>
    <mergeCell ref="AI77:AI79"/>
    <mergeCell ref="AN83:AN85"/>
    <mergeCell ref="AO74:AO75"/>
    <mergeCell ref="AO77:AO81"/>
    <mergeCell ref="AO83:AO85"/>
    <mergeCell ref="AT21:AT23"/>
    <mergeCell ref="AU21:AU23"/>
    <mergeCell ref="AV21:AV23"/>
    <mergeCell ref="AW21:AW23"/>
    <mergeCell ref="AT26:AT28"/>
    <mergeCell ref="AT83:AT85"/>
    <mergeCell ref="AU83:AU85"/>
    <mergeCell ref="AV83:AV85"/>
    <mergeCell ref="AW83:AW85"/>
    <mergeCell ref="AV65:AV68"/>
    <mergeCell ref="AW65:AW68"/>
    <mergeCell ref="AT69:AT72"/>
    <mergeCell ref="AU69:AU72"/>
    <mergeCell ref="AV69:AV72"/>
    <mergeCell ref="AW69:AW72"/>
    <mergeCell ref="AT38:AT40"/>
    <mergeCell ref="AU38:AU40"/>
    <mergeCell ref="AV38:AV40"/>
    <mergeCell ref="AW38:AW40"/>
    <mergeCell ref="AT61:AT64"/>
    <mergeCell ref="AU61:AU64"/>
    <mergeCell ref="AV61:AV64"/>
    <mergeCell ref="AW61:AW64"/>
    <mergeCell ref="AT80:AT81"/>
    <mergeCell ref="AU80:AU81"/>
    <mergeCell ref="AV80:AV81"/>
    <mergeCell ref="AW80:AW81"/>
    <mergeCell ref="AT53:AT57"/>
    <mergeCell ref="AV53:AV57"/>
    <mergeCell ref="AU53:AU57"/>
    <mergeCell ref="AV29:AV30"/>
    <mergeCell ref="AW29:AW30"/>
    <mergeCell ref="AT32:AT34"/>
    <mergeCell ref="AV32:AV34"/>
    <mergeCell ref="AU32:AU34"/>
    <mergeCell ref="AW32:AW34"/>
    <mergeCell ref="AT65:AT68"/>
    <mergeCell ref="AU65:AU68"/>
    <mergeCell ref="A88:S88"/>
    <mergeCell ref="AE88:AH88"/>
    <mergeCell ref="AW53:AW57"/>
    <mergeCell ref="AT43:AT45"/>
    <mergeCell ref="AV43:AV45"/>
    <mergeCell ref="AU43:AU45"/>
    <mergeCell ref="AW43:AW45"/>
    <mergeCell ref="AT48:AT50"/>
    <mergeCell ref="AV48:AV50"/>
    <mergeCell ref="AU48:AU50"/>
    <mergeCell ref="AW48:AW50"/>
    <mergeCell ref="AT77:AT79"/>
    <mergeCell ref="AU77:AU79"/>
    <mergeCell ref="AV77:AV79"/>
    <mergeCell ref="AN69:AN71"/>
    <mergeCell ref="AO69:AO71"/>
    <mergeCell ref="J66:J69"/>
    <mergeCell ref="J70:J72"/>
    <mergeCell ref="AW77:AW79"/>
    <mergeCell ref="Q43:Q44"/>
    <mergeCell ref="J74:J75"/>
    <mergeCell ref="J61:J65"/>
    <mergeCell ref="AP77:AP79"/>
    <mergeCell ref="AR77:AR79"/>
    <mergeCell ref="AQ77:AQ79"/>
    <mergeCell ref="AS77:AS79"/>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ANEXO1!$F$15:$F$22</xm:f>
          </x14:formula1>
          <xm:sqref>L87 L89:L93</xm:sqref>
        </x14:dataValidation>
        <x14:dataValidation type="list" allowBlank="1" showInputMessage="1" showErrorMessage="1">
          <x14:formula1>
            <xm:f>ANEXO1!$H$10:$H$11</xm:f>
          </x14:formula1>
          <xm:sqref>AC21:AC85</xm:sqref>
        </x14:dataValidation>
        <x14:dataValidation type="list" allowBlank="1" showInputMessage="1" showErrorMessage="1">
          <x14:formula1>
            <xm:f>ANEXO1!$F$15:$F$23</xm:f>
          </x14:formula1>
          <xm:sqref>L9:L19 L21:L24 L26:L30 L32:L36 L38:L41 L43:L46 L48:L51 L53:L59 L61:L72 L74:L75 L77:L81 L83:L85</xm:sqref>
        </x14:dataValidation>
        <x14:dataValidation type="list" allowBlank="1" showInputMessage="1" showErrorMessage="1">
          <x14:formula1>
            <xm:f>ANEXO1!$A$2:$A$21</xm:f>
          </x14:formula1>
          <xm:sqref>AF9:AF85</xm:sqref>
        </x14:dataValidation>
        <x14:dataValidation type="list" allowBlank="1" showInputMessage="1" showErrorMessage="1">
          <x14:formula1>
            <xm:f>ANEXO1!$F$2:$F$7</xm:f>
          </x14:formula1>
          <xm:sqref>AG21:AG85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554" t="s">
        <v>36</v>
      </c>
      <c r="B2" s="555"/>
      <c r="C2" s="555"/>
      <c r="D2" s="555"/>
      <c r="E2" s="555"/>
      <c r="F2" s="555"/>
      <c r="G2" s="556"/>
    </row>
    <row r="3" spans="1:7" s="6" customFormat="1">
      <c r="A3" s="29" t="s">
        <v>37</v>
      </c>
      <c r="B3" s="551" t="s">
        <v>38</v>
      </c>
      <c r="C3" s="551"/>
      <c r="D3" s="551"/>
      <c r="E3" s="551"/>
      <c r="F3" s="551"/>
      <c r="G3" s="31" t="s">
        <v>39</v>
      </c>
    </row>
    <row r="4" spans="1:7" ht="12.75" customHeight="1">
      <c r="A4" s="32">
        <v>45489</v>
      </c>
      <c r="B4" s="552" t="s">
        <v>222</v>
      </c>
      <c r="C4" s="552"/>
      <c r="D4" s="552"/>
      <c r="E4" s="552"/>
      <c r="F4" s="552"/>
      <c r="G4" s="33" t="s">
        <v>223</v>
      </c>
    </row>
    <row r="5" spans="1:7" ht="12.75" customHeight="1">
      <c r="A5" s="34"/>
      <c r="B5" s="552"/>
      <c r="C5" s="552"/>
      <c r="D5" s="552"/>
      <c r="E5" s="552"/>
      <c r="F5" s="552"/>
      <c r="G5" s="33"/>
    </row>
    <row r="6" spans="1:7">
      <c r="A6" s="34"/>
      <c r="B6" s="553"/>
      <c r="C6" s="553"/>
      <c r="D6" s="553"/>
      <c r="E6" s="553"/>
      <c r="F6" s="553"/>
      <c r="G6" s="36"/>
    </row>
    <row r="7" spans="1:7">
      <c r="A7" s="34"/>
      <c r="B7" s="553"/>
      <c r="C7" s="553"/>
      <c r="D7" s="553"/>
      <c r="E7" s="553"/>
      <c r="F7" s="553"/>
      <c r="G7" s="36"/>
    </row>
    <row r="8" spans="1:7">
      <c r="A8" s="34"/>
      <c r="B8" s="35"/>
      <c r="C8" s="35"/>
      <c r="D8" s="35"/>
      <c r="E8" s="35"/>
      <c r="F8" s="35"/>
      <c r="G8" s="36"/>
    </row>
    <row r="9" spans="1:7">
      <c r="A9" s="547" t="s">
        <v>224</v>
      </c>
      <c r="B9" s="548"/>
      <c r="C9" s="548"/>
      <c r="D9" s="548"/>
      <c r="E9" s="548"/>
      <c r="F9" s="548"/>
      <c r="G9" s="549"/>
    </row>
    <row r="10" spans="1:7" s="6" customFormat="1">
      <c r="A10" s="30"/>
      <c r="B10" s="551" t="s">
        <v>40</v>
      </c>
      <c r="C10" s="551"/>
      <c r="D10" s="551" t="s">
        <v>41</v>
      </c>
      <c r="E10" s="551"/>
      <c r="F10" s="30" t="s">
        <v>37</v>
      </c>
      <c r="G10" s="30" t="s">
        <v>42</v>
      </c>
    </row>
    <row r="11" spans="1:7">
      <c r="A11" s="37" t="s">
        <v>43</v>
      </c>
      <c r="B11" s="552" t="s">
        <v>44</v>
      </c>
      <c r="C11" s="552"/>
      <c r="D11" s="550" t="s">
        <v>45</v>
      </c>
      <c r="E11" s="550"/>
      <c r="F11" s="34" t="s">
        <v>78</v>
      </c>
      <c r="G11" s="36"/>
    </row>
    <row r="12" spans="1:7">
      <c r="A12" s="37" t="s">
        <v>46</v>
      </c>
      <c r="B12" s="550" t="s">
        <v>47</v>
      </c>
      <c r="C12" s="550"/>
      <c r="D12" s="550" t="s">
        <v>79</v>
      </c>
      <c r="E12" s="550"/>
      <c r="F12" s="34" t="s">
        <v>78</v>
      </c>
      <c r="G12" s="36"/>
    </row>
    <row r="13" spans="1:7">
      <c r="A13" s="37" t="s">
        <v>48</v>
      </c>
      <c r="B13" s="550" t="s">
        <v>47</v>
      </c>
      <c r="C13" s="550"/>
      <c r="D13" s="550" t="s">
        <v>79</v>
      </c>
      <c r="E13" s="550"/>
      <c r="F13" s="34" t="s">
        <v>78</v>
      </c>
      <c r="G13" s="36"/>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
  <sheetViews>
    <sheetView workbookViewId="0">
      <selection activeCell="H9" sqref="H9"/>
    </sheetView>
  </sheetViews>
  <sheetFormatPr baseColWidth="10" defaultColWidth="10.875" defaultRowHeight="14.25"/>
  <cols>
    <col min="1" max="1" width="55.375" customWidth="1"/>
    <col min="5" max="5" width="20.125" customWidth="1"/>
    <col min="6" max="6" width="34.625" customWidth="1"/>
    <col min="8" max="8" width="32.5" bestFit="1" customWidth="1"/>
  </cols>
  <sheetData>
    <row r="1" spans="1:8" ht="52.5" customHeight="1">
      <c r="A1" s="27" t="s">
        <v>49</v>
      </c>
      <c r="E1" s="7" t="s">
        <v>50</v>
      </c>
      <c r="F1" s="7" t="s">
        <v>51</v>
      </c>
    </row>
    <row r="2" spans="1:8" ht="25.5" customHeight="1">
      <c r="A2" s="26" t="s">
        <v>52</v>
      </c>
      <c r="E2" s="8">
        <v>0</v>
      </c>
      <c r="F2" s="9" t="s">
        <v>53</v>
      </c>
    </row>
    <row r="3" spans="1:8" ht="45" customHeight="1">
      <c r="A3" s="26" t="s">
        <v>54</v>
      </c>
      <c r="E3" s="8">
        <v>1</v>
      </c>
      <c r="F3" s="9" t="s">
        <v>55</v>
      </c>
    </row>
    <row r="4" spans="1:8" ht="45" customHeight="1">
      <c r="A4" s="26" t="s">
        <v>56</v>
      </c>
      <c r="E4" s="8">
        <v>2</v>
      </c>
      <c r="F4" s="9" t="s">
        <v>57</v>
      </c>
    </row>
    <row r="5" spans="1:8" ht="45" customHeight="1">
      <c r="A5" s="26" t="s">
        <v>58</v>
      </c>
      <c r="E5" s="8">
        <v>3</v>
      </c>
      <c r="F5" s="9" t="s">
        <v>59</v>
      </c>
    </row>
    <row r="6" spans="1:8" ht="45" customHeight="1">
      <c r="A6" s="26" t="s">
        <v>60</v>
      </c>
      <c r="E6" s="8">
        <v>4</v>
      </c>
      <c r="F6" s="9" t="s">
        <v>61</v>
      </c>
    </row>
    <row r="7" spans="1:8" ht="45" customHeight="1">
      <c r="A7" s="26" t="s">
        <v>62</v>
      </c>
      <c r="E7" s="8">
        <v>5</v>
      </c>
      <c r="F7" s="9" t="s">
        <v>63</v>
      </c>
    </row>
    <row r="8" spans="1:8" ht="45" customHeight="1">
      <c r="A8" s="26" t="s">
        <v>64</v>
      </c>
    </row>
    <row r="9" spans="1:8" ht="45" customHeight="1">
      <c r="A9" s="26" t="s">
        <v>65</v>
      </c>
      <c r="F9" s="7" t="s">
        <v>176</v>
      </c>
      <c r="H9" s="7" t="s">
        <v>536</v>
      </c>
    </row>
    <row r="10" spans="1:8" ht="45" customHeight="1">
      <c r="A10" s="26" t="s">
        <v>66</v>
      </c>
      <c r="F10" s="51" t="s">
        <v>371</v>
      </c>
      <c r="H10" s="51" t="s">
        <v>534</v>
      </c>
    </row>
    <row r="11" spans="1:8" ht="45" customHeight="1">
      <c r="A11" s="26" t="s">
        <v>67</v>
      </c>
      <c r="F11" s="51" t="s">
        <v>372</v>
      </c>
      <c r="H11" s="51" t="s">
        <v>535</v>
      </c>
    </row>
    <row r="12" spans="1:8" ht="45" customHeight="1">
      <c r="A12" s="26" t="s">
        <v>68</v>
      </c>
      <c r="F12" s="51" t="s">
        <v>373</v>
      </c>
    </row>
    <row r="13" spans="1:8" ht="45" customHeight="1">
      <c r="A13" s="26" t="s">
        <v>69</v>
      </c>
    </row>
    <row r="14" spans="1:8" ht="45" customHeight="1">
      <c r="A14" s="26" t="s">
        <v>70</v>
      </c>
      <c r="F14" s="7" t="s">
        <v>209</v>
      </c>
    </row>
    <row r="15" spans="1:8" ht="45" customHeight="1">
      <c r="A15" s="26" t="s">
        <v>71</v>
      </c>
      <c r="F15" t="s">
        <v>210</v>
      </c>
    </row>
    <row r="16" spans="1:8" ht="45" customHeight="1">
      <c r="A16" s="26" t="s">
        <v>72</v>
      </c>
      <c r="F16" t="s">
        <v>206</v>
      </c>
    </row>
    <row r="17" spans="1:6" ht="45" customHeight="1">
      <c r="A17" s="26" t="s">
        <v>73</v>
      </c>
      <c r="F17" t="s">
        <v>214</v>
      </c>
    </row>
    <row r="18" spans="1:6" ht="45" customHeight="1">
      <c r="A18" s="26" t="s">
        <v>74</v>
      </c>
      <c r="F18" t="s">
        <v>207</v>
      </c>
    </row>
    <row r="19" spans="1:6" ht="45" customHeight="1">
      <c r="A19" s="26" t="s">
        <v>75</v>
      </c>
      <c r="F19" t="s">
        <v>208</v>
      </c>
    </row>
    <row r="20" spans="1:6" ht="45" customHeight="1">
      <c r="A20" s="26" t="s">
        <v>76</v>
      </c>
      <c r="F20" t="s">
        <v>211</v>
      </c>
    </row>
    <row r="21" spans="1:6" ht="45" customHeight="1">
      <c r="A21" s="26" t="s">
        <v>77</v>
      </c>
      <c r="F21" t="s">
        <v>212</v>
      </c>
    </row>
    <row r="22" spans="1:6" ht="45" customHeight="1">
      <c r="F22" t="s">
        <v>213</v>
      </c>
    </row>
    <row r="23" spans="1:6" ht="45" customHeight="1">
      <c r="F23" t="s">
        <v>321</v>
      </c>
    </row>
    <row r="24" spans="1:6" ht="45" customHeight="1"/>
    <row r="25" spans="1:6" ht="45" customHeight="1"/>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46"/>
  <sheetViews>
    <sheetView workbookViewId="0">
      <selection activeCell="B35" sqref="B35:B36"/>
    </sheetView>
  </sheetViews>
  <sheetFormatPr baseColWidth="10" defaultRowHeight="14.25"/>
  <cols>
    <col min="1" max="1" width="67" customWidth="1"/>
    <col min="2" max="2" width="65.5" bestFit="1" customWidth="1"/>
    <col min="3" max="3" width="72.125" customWidth="1"/>
  </cols>
  <sheetData>
    <row r="3" spans="1:1">
      <c r="A3" s="91" t="s">
        <v>582</v>
      </c>
    </row>
    <row r="4" spans="1:1">
      <c r="A4" s="92" t="s">
        <v>247</v>
      </c>
    </row>
    <row r="5" spans="1:1">
      <c r="A5" s="93" t="s">
        <v>380</v>
      </c>
    </row>
    <row r="6" spans="1:1">
      <c r="A6" s="93" t="s">
        <v>379</v>
      </c>
    </row>
    <row r="7" spans="1:1">
      <c r="A7" s="92" t="s">
        <v>370</v>
      </c>
    </row>
    <row r="8" spans="1:1">
      <c r="A8" s="93" t="s">
        <v>387</v>
      </c>
    </row>
    <row r="9" spans="1:1">
      <c r="A9" s="92" t="s">
        <v>229</v>
      </c>
    </row>
    <row r="10" spans="1:1">
      <c r="A10" s="93" t="s">
        <v>377</v>
      </c>
    </row>
    <row r="11" spans="1:1">
      <c r="A11" s="93" t="s">
        <v>378</v>
      </c>
    </row>
    <row r="12" spans="1:1">
      <c r="A12" s="93" t="s">
        <v>584</v>
      </c>
    </row>
    <row r="13" spans="1:1">
      <c r="A13" s="92" t="s">
        <v>275</v>
      </c>
    </row>
    <row r="14" spans="1:1">
      <c r="A14" s="93" t="s">
        <v>386</v>
      </c>
    </row>
    <row r="15" spans="1:1">
      <c r="A15" s="93" t="s">
        <v>385</v>
      </c>
    </row>
    <row r="16" spans="1:1">
      <c r="A16" s="92" t="s">
        <v>260</v>
      </c>
    </row>
    <row r="17" spans="1:1">
      <c r="A17" s="93" t="s">
        <v>381</v>
      </c>
    </row>
    <row r="18" spans="1:1">
      <c r="A18" s="92" t="s">
        <v>304</v>
      </c>
    </row>
    <row r="19" spans="1:1">
      <c r="A19" s="93" t="s">
        <v>382</v>
      </c>
    </row>
    <row r="20" spans="1:1">
      <c r="A20" s="92" t="s">
        <v>256</v>
      </c>
    </row>
    <row r="21" spans="1:1">
      <c r="A21" s="93" t="s">
        <v>388</v>
      </c>
    </row>
    <row r="22" spans="1:1">
      <c r="A22" s="92" t="s">
        <v>369</v>
      </c>
    </row>
    <row r="23" spans="1:1">
      <c r="A23" s="93" t="s">
        <v>383</v>
      </c>
    </row>
    <row r="24" spans="1:1">
      <c r="A24" s="93" t="s">
        <v>584</v>
      </c>
    </row>
    <row r="25" spans="1:1">
      <c r="A25" s="92" t="s">
        <v>280</v>
      </c>
    </row>
    <row r="26" spans="1:1">
      <c r="A26" s="93" t="s">
        <v>384</v>
      </c>
    </row>
    <row r="27" spans="1:1">
      <c r="A27" s="92" t="s">
        <v>584</v>
      </c>
    </row>
    <row r="28" spans="1:1">
      <c r="A28" s="93" t="s">
        <v>584</v>
      </c>
    </row>
    <row r="29" spans="1:1">
      <c r="A29" s="92" t="s">
        <v>583</v>
      </c>
    </row>
    <row r="33" spans="1:3" ht="15" thickBot="1"/>
    <row r="34" spans="1:3" ht="21" thickBot="1">
      <c r="A34" s="94" t="s">
        <v>586</v>
      </c>
      <c r="B34" s="95" t="s">
        <v>32</v>
      </c>
      <c r="C34" s="96" t="s">
        <v>585</v>
      </c>
    </row>
    <row r="35" spans="1:3" ht="30">
      <c r="A35" s="559" t="s">
        <v>226</v>
      </c>
      <c r="B35" s="557" t="s">
        <v>247</v>
      </c>
      <c r="C35" s="97" t="s">
        <v>380</v>
      </c>
    </row>
    <row r="36" spans="1:3" ht="45">
      <c r="A36" s="560"/>
      <c r="B36" s="558"/>
      <c r="C36" s="99" t="s">
        <v>379</v>
      </c>
    </row>
    <row r="37" spans="1:3" ht="30">
      <c r="A37" s="560"/>
      <c r="B37" s="558" t="s">
        <v>229</v>
      </c>
      <c r="C37" s="99" t="s">
        <v>377</v>
      </c>
    </row>
    <row r="38" spans="1:3" ht="30">
      <c r="A38" s="560"/>
      <c r="B38" s="558"/>
      <c r="C38" s="99" t="s">
        <v>378</v>
      </c>
    </row>
    <row r="39" spans="1:3" ht="45">
      <c r="A39" s="560"/>
      <c r="B39" s="558" t="s">
        <v>275</v>
      </c>
      <c r="C39" s="99" t="s">
        <v>386</v>
      </c>
    </row>
    <row r="40" spans="1:3" ht="45">
      <c r="A40" s="560"/>
      <c r="B40" s="558"/>
      <c r="C40" s="99" t="s">
        <v>385</v>
      </c>
    </row>
    <row r="41" spans="1:3" ht="60">
      <c r="A41" s="560"/>
      <c r="B41" s="98" t="s">
        <v>260</v>
      </c>
      <c r="C41" s="99" t="s">
        <v>381</v>
      </c>
    </row>
    <row r="42" spans="1:3" ht="30">
      <c r="A42" s="560"/>
      <c r="B42" s="98" t="s">
        <v>256</v>
      </c>
      <c r="C42" s="99" t="s">
        <v>388</v>
      </c>
    </row>
    <row r="43" spans="1:3" ht="45">
      <c r="A43" s="560"/>
      <c r="B43" s="98" t="s">
        <v>369</v>
      </c>
      <c r="C43" s="99" t="s">
        <v>383</v>
      </c>
    </row>
    <row r="44" spans="1:3" ht="30">
      <c r="A44" s="561"/>
      <c r="B44" s="100" t="s">
        <v>280</v>
      </c>
      <c r="C44" s="101" t="s">
        <v>384</v>
      </c>
    </row>
    <row r="45" spans="1:3" ht="59.1" customHeight="1">
      <c r="A45" s="102" t="s">
        <v>268</v>
      </c>
      <c r="B45" s="103" t="s">
        <v>370</v>
      </c>
      <c r="C45" s="104" t="s">
        <v>387</v>
      </c>
    </row>
    <row r="46" spans="1:3" ht="59.1" customHeight="1" thickBot="1">
      <c r="A46" s="105" t="s">
        <v>301</v>
      </c>
      <c r="B46" s="106" t="s">
        <v>304</v>
      </c>
      <c r="C46" s="107" t="s">
        <v>382</v>
      </c>
    </row>
  </sheetData>
  <mergeCells count="4">
    <mergeCell ref="B35:B36"/>
    <mergeCell ref="B37:B38"/>
    <mergeCell ref="B39:B40"/>
    <mergeCell ref="A35:A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Hoja3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2025-10-21T18:51:32Z</dcterms:modified>
</cp:coreProperties>
</file>