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updateLinks="always"/>
  <mc:AlternateContent xmlns:mc="http://schemas.openxmlformats.org/markup-compatibility/2006">
    <mc:Choice Requires="x15">
      <x15ac:absPath xmlns:x15ac="http://schemas.microsoft.com/office/spreadsheetml/2010/11/ac" url="C:\Users\pc\Desktop\EVALUACIONES 15 DE SEPTIEMBRE\GEPM\"/>
    </mc:Choice>
  </mc:AlternateContent>
  <xr:revisionPtr revIDLastSave="0" documentId="13_ncr:1_{608F3F2B-5AC0-415C-82E6-348977310422}" xr6:coauthVersionLast="47" xr6:coauthVersionMax="47" xr10:uidLastSave="{00000000-0000-0000-0000-000000000000}"/>
  <bookViews>
    <workbookView xWindow="-120" yWindow="-120" windowWidth="20730" windowHeight="11040" firstSheet="1" activeTab="3" xr2:uid="{00000000-000D-0000-FFFF-FFFF00000000}"/>
  </bookViews>
  <sheets>
    <sheet name="INSTRUCTIVO" sheetId="2" r:id="rId1"/>
    <sheet name="1. ESTRATÉGICO" sheetId="1" r:id="rId2"/>
    <sheet name="2. GESTIÓN-MIPG" sheetId="5" r:id="rId3"/>
    <sheet name="3. INVERSIÓN" sheetId="6" r:id="rId4"/>
    <sheet name="ANEXO1" sheetId="4" r:id="rId5"/>
    <sheet name="CONTROL DE CAMBIOS " sheetId="3" r:id="rId6"/>
  </sheets>
  <externalReferences>
    <externalReference r:id="rId7"/>
  </externalReferences>
  <definedNames>
    <definedName name="_xlnm._FilterDatabase" localSheetId="1" hidden="1">'1. ESTRATÉGICO'!$A$1:$AF$8</definedName>
    <definedName name="CDP">[1]!Tabla3[CDP]</definedName>
    <definedName name="CDPPROYECTO">[1]!Tabla3[PROYECTO]</definedName>
    <definedName name="CODIGO">[1]!Tabla2[CÓDIGO DE PROYECTO BPIN]</definedName>
    <definedName name="estado">[1]!Tabla7[Estado]</definedName>
    <definedName name="Frecuencia">[1]!Tabla6[Frecuencia]</definedName>
    <definedName name="PROYECTO">[1]!Tabla2[PROYECTO DE INVERSIÓN]</definedName>
    <definedName name="PROYECTOS">[1]!Tabla2[PROYECTO DE INVERSIÓN]</definedName>
    <definedName name="RP">[1]!Tabla5[RP]</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E39" i="1" l="1"/>
  <c r="AF39" i="1"/>
  <c r="AE18" i="1"/>
  <c r="BA54" i="6" l="1"/>
  <c r="BA61" i="6" s="1"/>
  <c r="BA47" i="6"/>
  <c r="BA37" i="6"/>
  <c r="BA46" i="6" s="1"/>
  <c r="BA29" i="6"/>
  <c r="BA36" i="6" s="1"/>
  <c r="BA53" i="6"/>
  <c r="BA23" i="6"/>
  <c r="BA15" i="6"/>
  <c r="AW15" i="6"/>
  <c r="AY15" i="6"/>
  <c r="AZ61" i="6"/>
  <c r="AZ53" i="6"/>
  <c r="AZ46" i="6"/>
  <c r="AZ36" i="6"/>
  <c r="AZ28" i="6"/>
  <c r="AZ23" i="6"/>
  <c r="AX61" i="6"/>
  <c r="AY54" i="6"/>
  <c r="AY61" i="6" s="1"/>
  <c r="AX53" i="6"/>
  <c r="AY47" i="6"/>
  <c r="AY53" i="6" s="1"/>
  <c r="AY46" i="6"/>
  <c r="AY37" i="6"/>
  <c r="AX46" i="6"/>
  <c r="AY29" i="6"/>
  <c r="AY36" i="6" s="1"/>
  <c r="AX36" i="6"/>
  <c r="AX28" i="6"/>
  <c r="AY24" i="6"/>
  <c r="AY28" i="6" s="1"/>
  <c r="AY23" i="6"/>
  <c r="AX23" i="6"/>
  <c r="AL24" i="6"/>
  <c r="BA24" i="6" s="1"/>
  <c r="BA28" i="6" s="1"/>
  <c r="AL61" i="6"/>
  <c r="AK53" i="6"/>
  <c r="AL53" i="6"/>
  <c r="AK46" i="6"/>
  <c r="AL46" i="6"/>
  <c r="AK36" i="6"/>
  <c r="AL36" i="6"/>
  <c r="AL28" i="6"/>
  <c r="AZ66" i="6" l="1"/>
  <c r="AX66" i="6"/>
  <c r="S19" i="6"/>
  <c r="T19" i="6" s="1"/>
  <c r="AH12" i="1" l="1"/>
  <c r="X13" i="1" l="1"/>
  <c r="X12" i="1"/>
  <c r="X10" i="1"/>
  <c r="X9" i="1"/>
  <c r="AF13" i="1" l="1"/>
  <c r="AD13" i="1"/>
  <c r="AF12" i="1"/>
  <c r="AD12" i="1"/>
  <c r="AF10" i="1"/>
  <c r="AD10" i="1"/>
  <c r="AF9" i="1"/>
  <c r="AD9" i="1"/>
  <c r="U34" i="1"/>
  <c r="AE34" i="1" s="1"/>
  <c r="U33" i="1"/>
  <c r="AE33" i="1" s="1"/>
  <c r="U31" i="1"/>
  <c r="AC31" i="1" s="1"/>
  <c r="U30" i="1"/>
  <c r="AC30" i="1" s="1"/>
  <c r="U28" i="1"/>
  <c r="AE28" i="1" s="1"/>
  <c r="U26" i="1"/>
  <c r="AE26" i="1" s="1"/>
  <c r="U27" i="1"/>
  <c r="AE27" i="1" s="1"/>
  <c r="U25" i="1"/>
  <c r="AE25" i="1" s="1"/>
  <c r="U23" i="1"/>
  <c r="AE23" i="1" s="1"/>
  <c r="U22" i="1"/>
  <c r="AE22" i="1" s="1"/>
  <c r="U19" i="1"/>
  <c r="U17" i="1"/>
  <c r="AC17" i="1" s="1"/>
  <c r="U15" i="1"/>
  <c r="AE30" i="1" l="1"/>
  <c r="AE15" i="1"/>
  <c r="X15" i="1"/>
  <c r="AE19" i="1"/>
  <c r="AE21" i="1" s="1"/>
  <c r="X19" i="1"/>
  <c r="AC34" i="1"/>
  <c r="AC33" i="1"/>
  <c r="AE31" i="1"/>
  <c r="AC28" i="1"/>
  <c r="AC27" i="1"/>
  <c r="AC26" i="1"/>
  <c r="AC25" i="1"/>
  <c r="AC23" i="1"/>
  <c r="AC22" i="1"/>
  <c r="AC19" i="1"/>
  <c r="AC21" i="1" s="1"/>
  <c r="AE17" i="1"/>
  <c r="AC15" i="1"/>
  <c r="AC18" i="1" s="1"/>
  <c r="X16" i="1"/>
  <c r="X17" i="1"/>
  <c r="X20" i="1"/>
  <c r="X22" i="1"/>
  <c r="X23" i="1"/>
  <c r="X25" i="1"/>
  <c r="X26" i="1"/>
  <c r="X27" i="1"/>
  <c r="X28" i="1"/>
  <c r="X30" i="1"/>
  <c r="X31" i="1"/>
  <c r="X33" i="1"/>
  <c r="X34" i="1"/>
  <c r="X36" i="1"/>
  <c r="AF34" i="1" l="1"/>
  <c r="AD34" i="1"/>
  <c r="AF33" i="1"/>
  <c r="AD33" i="1"/>
  <c r="AF31" i="1"/>
  <c r="AD31" i="1"/>
  <c r="AF30" i="1"/>
  <c r="AD30" i="1"/>
  <c r="AF28" i="1"/>
  <c r="AD28" i="1"/>
  <c r="AF27" i="1"/>
  <c r="AD27" i="1"/>
  <c r="AF26" i="1"/>
  <c r="AD26" i="1"/>
  <c r="AC29" i="1"/>
  <c r="AF25" i="1"/>
  <c r="AD25" i="1"/>
  <c r="AF23" i="1"/>
  <c r="AD23" i="1"/>
  <c r="AF22" i="1"/>
  <c r="AD22" i="1"/>
  <c r="AF20" i="1"/>
  <c r="AD20" i="1"/>
  <c r="AF19" i="1"/>
  <c r="AD19" i="1"/>
  <c r="AF17" i="1"/>
  <c r="AD17" i="1"/>
  <c r="AF15" i="1"/>
  <c r="AD15" i="1"/>
  <c r="S22" i="6"/>
  <c r="T22" i="6" s="1"/>
  <c r="AW54" i="6" l="1"/>
  <c r="AW61" i="6" s="1"/>
  <c r="AU54" i="6"/>
  <c r="AU61" i="6" s="1"/>
  <c r="AW47" i="6"/>
  <c r="AW53" i="6" s="1"/>
  <c r="AU47" i="6"/>
  <c r="AU53" i="6" s="1"/>
  <c r="AW37" i="6"/>
  <c r="AW46" i="6" s="1"/>
  <c r="AU37" i="6"/>
  <c r="AU46" i="6" s="1"/>
  <c r="AW29" i="6"/>
  <c r="AW36" i="6" s="1"/>
  <c r="AU29" i="6"/>
  <c r="AU36" i="6" s="1"/>
  <c r="AW24" i="6"/>
  <c r="AW28" i="6" s="1"/>
  <c r="AU24" i="6"/>
  <c r="AU28" i="6" s="1"/>
  <c r="AW23" i="6"/>
  <c r="AU15" i="6"/>
  <c r="AU23" i="6" s="1"/>
  <c r="AV61" i="6"/>
  <c r="AV53" i="6"/>
  <c r="AV46" i="6"/>
  <c r="AV36" i="6"/>
  <c r="AV28" i="6"/>
  <c r="AV23" i="6"/>
  <c r="AT61" i="6"/>
  <c r="AT53" i="6"/>
  <c r="AT46" i="6"/>
  <c r="AT36" i="6"/>
  <c r="AT28" i="6"/>
  <c r="AT23" i="6"/>
  <c r="AT66" i="6" l="1"/>
  <c r="AV66" i="6"/>
  <c r="AI61" i="6"/>
  <c r="AJ61" i="6"/>
  <c r="AK61" i="6"/>
  <c r="AI53" i="6"/>
  <c r="AI46" i="6"/>
  <c r="AI23" i="6"/>
  <c r="AI36" i="6"/>
  <c r="AK28" i="6"/>
  <c r="AI28" i="6"/>
  <c r="AL23" i="6"/>
  <c r="AM23" i="6"/>
  <c r="AK23" i="6"/>
  <c r="AK64" i="6" s="1"/>
  <c r="AJ23" i="6"/>
  <c r="AI64" i="6" l="1"/>
  <c r="AL66" i="6"/>
  <c r="AL64" i="6"/>
  <c r="AK66" i="6"/>
  <c r="AW66" i="6" s="1"/>
  <c r="S60" i="6"/>
  <c r="T60" i="6" s="1"/>
  <c r="S55" i="6"/>
  <c r="T55" i="6" s="1"/>
  <c r="S56" i="6"/>
  <c r="T56" i="6" s="1"/>
  <c r="S57" i="6"/>
  <c r="T57" i="6" s="1"/>
  <c r="S58" i="6"/>
  <c r="T58" i="6" s="1"/>
  <c r="S59" i="6"/>
  <c r="T59" i="6" s="1"/>
  <c r="S54" i="6"/>
  <c r="T54" i="6" s="1"/>
  <c r="S52" i="6"/>
  <c r="T52" i="6" s="1"/>
  <c r="S48" i="6"/>
  <c r="T48" i="6" s="1"/>
  <c r="S49" i="6"/>
  <c r="T49" i="6" s="1"/>
  <c r="S50" i="6"/>
  <c r="T50" i="6" s="1"/>
  <c r="S51" i="6"/>
  <c r="T51" i="6" s="1"/>
  <c r="S47" i="6"/>
  <c r="T47" i="6" s="1"/>
  <c r="S38" i="6"/>
  <c r="T38" i="6" s="1"/>
  <c r="S39" i="6"/>
  <c r="T39" i="6" s="1"/>
  <c r="S40" i="6"/>
  <c r="T40" i="6" s="1"/>
  <c r="S41" i="6"/>
  <c r="T41" i="6" s="1"/>
  <c r="S42" i="6"/>
  <c r="T42" i="6" s="1"/>
  <c r="S43" i="6"/>
  <c r="T43" i="6" s="1"/>
  <c r="S44" i="6"/>
  <c r="T44" i="6" s="1"/>
  <c r="S45" i="6"/>
  <c r="T45" i="6" s="1"/>
  <c r="S37" i="6"/>
  <c r="T37" i="6" s="1"/>
  <c r="S30" i="6"/>
  <c r="T30" i="6" s="1"/>
  <c r="S31" i="6"/>
  <c r="T31" i="6" s="1"/>
  <c r="S32" i="6"/>
  <c r="T32" i="6" s="1"/>
  <c r="S33" i="6"/>
  <c r="T33" i="6" s="1"/>
  <c r="S34" i="6"/>
  <c r="T34" i="6" s="1"/>
  <c r="S35" i="6"/>
  <c r="T35" i="6" s="1"/>
  <c r="S29" i="6"/>
  <c r="T29" i="6" s="1"/>
  <c r="S25" i="6"/>
  <c r="T25" i="6" s="1"/>
  <c r="S26" i="6"/>
  <c r="T26" i="6" s="1"/>
  <c r="S27" i="6"/>
  <c r="T27" i="6" s="1"/>
  <c r="S24" i="6"/>
  <c r="T24" i="6" s="1"/>
  <c r="S16" i="6"/>
  <c r="T16" i="6" s="1"/>
  <c r="S17" i="6"/>
  <c r="T17" i="6" s="1"/>
  <c r="S18" i="6"/>
  <c r="T18" i="6" s="1"/>
  <c r="S20" i="6"/>
  <c r="T20" i="6" s="1"/>
  <c r="S21" i="6"/>
  <c r="T21" i="6" s="1"/>
  <c r="S15" i="6"/>
  <c r="T15" i="6" s="1"/>
  <c r="T28" i="6" l="1"/>
  <c r="T36" i="6"/>
  <c r="T53" i="6"/>
  <c r="T61" i="6"/>
  <c r="BA66" i="6"/>
  <c r="AY66" i="6"/>
  <c r="AU66" i="6"/>
  <c r="T23" i="6"/>
  <c r="T46" i="6"/>
  <c r="T66" i="6" l="1"/>
  <c r="AC24" i="1"/>
  <c r="AF24" i="1" l="1"/>
  <c r="AE32" i="1"/>
  <c r="AC37" i="1"/>
  <c r="AF37" i="1"/>
  <c r="AD21" i="1"/>
  <c r="AF11" i="1" l="1"/>
  <c r="AE35" i="1"/>
  <c r="AC35" i="1"/>
  <c r="AC32" i="1"/>
  <c r="AE24" i="1"/>
  <c r="AD14" i="1"/>
  <c r="AD18" i="1"/>
  <c r="AF14" i="1" l="1"/>
  <c r="AC39" i="1"/>
  <c r="AD35" i="1"/>
  <c r="AF35" i="1"/>
  <c r="AF18" i="1"/>
  <c r="AF29" i="1"/>
  <c r="AJ28" i="6"/>
  <c r="AJ36" i="6"/>
  <c r="AJ46" i="6"/>
  <c r="AJ53" i="6"/>
  <c r="AJ64" i="6" l="1"/>
  <c r="AD11" i="1"/>
  <c r="AE29" i="1" l="1"/>
  <c r="AD37" i="1"/>
  <c r="AD32" i="1" l="1"/>
  <c r="AD24" i="1"/>
  <c r="AF21" i="1"/>
  <c r="AD29" i="1"/>
  <c r="AD39" i="1" l="1"/>
  <c r="AF3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48" authorId="0" shapeId="0" xr:uid="{00000000-0006-0000-0000-000001000000}">
      <text>
        <r>
          <rPr>
            <b/>
            <sz val="9"/>
            <color indexed="81"/>
            <rFont val="Tahoma"/>
            <family val="2"/>
          </rPr>
          <t xml:space="preserve">USUARIO:
</t>
        </r>
        <r>
          <rPr>
            <sz val="9"/>
            <color indexed="81"/>
            <rFont val="Tahoma"/>
            <family val="2"/>
          </rPr>
          <t>Hitos intermedios que evidencian el avance en la generacion de un producto en el tiempo
PRODUCTO TANGIBLE DE LA ACTIVIDAD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KEYFER CORREA TORRES</author>
  </authors>
  <commentList>
    <comment ref="M8" authorId="0" shapeId="0" xr:uid="{AD013B24-66F6-41D0-A37D-9B6FD5B1F606}">
      <text>
        <r>
          <rPr>
            <b/>
            <sz val="9"/>
            <color indexed="81"/>
            <rFont val="Tahoma"/>
            <family val="2"/>
          </rPr>
          <t>USUARIO:
1. BIEN
2. SERVICIO</t>
        </r>
        <r>
          <rPr>
            <sz val="9"/>
            <color indexed="81"/>
            <rFont val="Tahoma"/>
            <family val="2"/>
          </rPr>
          <t xml:space="preserve">
</t>
        </r>
      </text>
    </comment>
    <comment ref="K20" authorId="1" shapeId="0" xr:uid="{01268F9F-A015-4783-9DDF-CB36E5A41F0C}">
      <text>
        <r>
          <rPr>
            <b/>
            <sz val="9"/>
            <color indexed="81"/>
            <rFont val="Tahoma"/>
            <family val="2"/>
          </rPr>
          <t>KEYFER CORREA TORRES:</t>
        </r>
        <r>
          <rPr>
            <sz val="9"/>
            <color indexed="81"/>
            <rFont val="Tahoma"/>
            <family val="2"/>
          </rPr>
          <t xml:space="preserve">
CAMBIAR UNIDAD DE MEDIDA PARA ESTA META QUE SERIAN 5MIL MTS POR CADA MEGA PROYECTO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JOHANA VIELLAR</author>
    <author>tc={4D959608-4849-4187-A5AE-17F5A4272535}</author>
  </authors>
  <commentList>
    <comment ref="M8" authorId="0" shapeId="0" xr:uid="{A79227CB-D4BF-4F73-9D57-57A016E1CF6A}">
      <text>
        <r>
          <rPr>
            <b/>
            <sz val="9"/>
            <color rgb="FF000000"/>
            <rFont val="Tahoma"/>
            <family val="2"/>
          </rPr>
          <t xml:space="preserve">USUARIO:
</t>
        </r>
        <r>
          <rPr>
            <sz val="9"/>
            <color rgb="FF000000"/>
            <rFont val="Tahoma"/>
            <family val="2"/>
          </rPr>
          <t xml:space="preserve">Hitos intermedios que evidencian el avance en la generacion de un producto en el tiempo
</t>
        </r>
        <r>
          <rPr>
            <sz val="9"/>
            <color rgb="FF000000"/>
            <rFont val="Tahoma"/>
            <family val="2"/>
          </rPr>
          <t>PRODUCTO TANGIBLE DE LA ACTIVIDAD</t>
        </r>
      </text>
    </comment>
    <comment ref="AF8" authorId="1" shapeId="0" xr:uid="{1190149E-6F9D-4A42-B0FB-E8941A3C60FB}">
      <text>
        <r>
          <rPr>
            <sz val="9"/>
            <color indexed="81"/>
            <rFont val="Tahoma"/>
            <family val="2"/>
          </rPr>
          <t xml:space="preserve">VER ANEXO 1
</t>
        </r>
      </text>
    </comment>
    <comment ref="AG8" authorId="1" shapeId="0" xr:uid="{1A89BDC2-0A31-4847-9416-BFB3A9B9438B}">
      <text>
        <r>
          <rPr>
            <b/>
            <sz val="9"/>
            <color indexed="81"/>
            <rFont val="Tahoma"/>
            <family val="2"/>
          </rPr>
          <t>VER ANEXO 1</t>
        </r>
        <r>
          <rPr>
            <sz val="9"/>
            <color indexed="81"/>
            <rFont val="Tahoma"/>
            <family val="2"/>
          </rPr>
          <t xml:space="preserve">
</t>
        </r>
      </text>
    </comment>
    <comment ref="N38" authorId="2" shapeId="0" xr:uid="{4D959608-4849-4187-A5AE-17F5A4272535}">
      <text>
        <r>
          <rPr>
            <sz val="11"/>
            <color theme="1"/>
            <rFont val="Aptos Narrow"/>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cual es la unidad de medida</t>
        </r>
      </text>
    </comment>
  </commentList>
</comments>
</file>

<file path=xl/sharedStrings.xml><?xml version="1.0" encoding="utf-8"?>
<sst xmlns="http://schemas.openxmlformats.org/spreadsheetml/2006/main" count="1769" uniqueCount="607">
  <si>
    <t>INSTRUCTIVO PARA EL DILIGENCIAMIENTO DEL PLAN DE ACCIÓN INSTITUCIONAL VIGENCIA 2024</t>
  </si>
  <si>
    <t>PLANTEAMIENTO ESTRATÉGICO PLAN DE ACCIÓN INSTITUCIONAL (Hoja 1)</t>
  </si>
  <si>
    <t>OBJETIVO DE DESARROLLO SOSTENIBLE</t>
  </si>
  <si>
    <t>Ingrese en esta casilla el ODS con el que se articula el programa de su competencia según el Acuerdo 139 que adopta el Plan de Desarrollo Distrital 2024-2027 'Cartagena, Ciudad de Derechos'.</t>
  </si>
  <si>
    <t>OBJETIVO ESTRATÉGICO</t>
  </si>
  <si>
    <t>Ingrese en esta casilla el objetivo estratégico definido en la plataforma estratégica,  relacionado con su proceso y con la línea estratégica en la cual el Acuerdo 139 del 2024 le asignó su responsabilidad.</t>
  </si>
  <si>
    <t xml:space="preserve">LINEA ESTRATÉGICA </t>
  </si>
  <si>
    <t>Ingrese en esta casilla la línea estratégica correspondiente al programa de su competencia según el Acuerdo 139 que adopta el Plan de Desarrollo Distrital 2024-2027 'Cartagena, Ciudad de Derechos'.</t>
  </si>
  <si>
    <t xml:space="preserve">IMPULSOR DE AVANCE </t>
  </si>
  <si>
    <t>Ingrese en esta casilla el impulsor de avance que facilita el logro del objetivo del programa de su competencia según el Acuerdo 139 que adopta el Plan de Desarrollo Distrital 2024-2027 'Cartagena, Ciudad de Derechos'.</t>
  </si>
  <si>
    <t>META DE RESULTADO</t>
  </si>
  <si>
    <t>Ingrese en esta casilla la meta de resultado esperada del programa de su competencia según el Acuerdo 139 que adopta el Plan de Desarrollo Distrital 2024-2027 'Cartagena, Ciudad de Derechos'.</t>
  </si>
  <si>
    <t>PROGRAMA</t>
  </si>
  <si>
    <t xml:space="preserve">Ingrese en esta casilla el nombre de los programas de su competencia según el Acuerdo 139 que adopta el Plan de Desarrollo Distrital 2024-2027 'Cartagena, Ciudad de Derechos' (revise e incorpore los programas del Capítulo de los Pueblos y Comunidades Étnicas donde tienen compromisos, así como sus metas compartidas con otras dependencias). </t>
  </si>
  <si>
    <t>CÓDIGO DE PROGRAMA</t>
  </si>
  <si>
    <t>Ingrese en esta casilla el código del programa establecido en el Plan Operativo Anual de Inversiones.</t>
  </si>
  <si>
    <t>INDICADOR DE PRODUCTO SEGÚN PDD</t>
  </si>
  <si>
    <t xml:space="preserve">Ingrese en este casilla el indicador definido para cumplir la meta de producto en el Plan de Desarrollo según el Acuerdo 139 que adopta el Plan de Desarrollo Distrital 2024-2027 'Cartagena, Ciudad de Derechos' </t>
  </si>
  <si>
    <t>UNIDAD DE MEDIDA DEL INDICADOR DE PRODUCTO</t>
  </si>
  <si>
    <t>Ingrese en esta casilla la expresion fisica con la que se mostrará el resultado de la meta propuesta. (Ejemplo: número, porcentaje, kilometro).</t>
  </si>
  <si>
    <t>LINEA BASE SEGUN PDD</t>
  </si>
  <si>
    <t xml:space="preserve">Ingrese en esta casilla el valor que se encuentra en el Acuerdo 139 que adopta el Plan de Desarrollo Distrital 2024-2027 'Cartagena, Ciudad de Derechos', como el punto de partida para definir el alcance de la meta producto.  </t>
  </si>
  <si>
    <t>DESCRIPCION DE LA META PRODUCTO 2024-2027</t>
  </si>
  <si>
    <t>Ingrese en esta casilla lo que persigue el indicador en el cuatrenio, se encuentra plasmado en el Acuerdo 139 que adopta el Plan de Desarrollo Distrital 2024-2027 'Cartagena, Ciudad de Derechos'</t>
  </si>
  <si>
    <t xml:space="preserve">PONDERACION DE LA META PRODUCTO </t>
  </si>
  <si>
    <t xml:space="preserve">Ingrese en esta casilla el valor porcentual asignado a la meta producto </t>
  </si>
  <si>
    <t>DENOMINACION DEL PRODUCTO</t>
  </si>
  <si>
    <t>Ingrese en esta casilla la naturaleza del producto a entregar, señalando con una X si es bien o servicio</t>
  </si>
  <si>
    <t>ENTREGABLE
INDICADOR DE PRODUCTO SEGÚN CATALOGO DE PRODUCTO</t>
  </si>
  <si>
    <t>Ingrese en esta casilla el indicador de producto según el catálogo de producto de la MGA</t>
  </si>
  <si>
    <t>VALOR DE LA META PRODUCTO 2024-2027</t>
  </si>
  <si>
    <t>Ingrese en esta casilla el numero de la meta a alcanzar al finalizar el cuatrienio. Esto se encuentra inmerso en la descripcion de la meta producto identificada en el Plan de Desarrollo Distrital.</t>
  </si>
  <si>
    <t>PROGRAMACIÓN META PRODUCTO A 2024</t>
  </si>
  <si>
    <t>Ingrese en esta casilla, la cantidad de la meta propuesta para la actual vigencia, relacionada con el Plan Indicativo.</t>
  </si>
  <si>
    <t>GESTIÓN ADMINISTRATIVA MIPG (Hoja 2)</t>
  </si>
  <si>
    <t xml:space="preserve"> El objetivo principal del Modelo Integrado de Planeación y Gestión - MIPG es dinamizar la gestión de las organizaciones públicas para generar bienes y servicios que resuelvan efectivamente las necesidades de la ciudadanía en el marco de la integralidad y la legalidad y la promoción de acciones que contribuyan a la  lucha contra la corrupcion. Por lo que el  principal beneficio del actual Modelo Integrado de Planeación y Gestión - MIPG es su contribución al fortalecimiento de las capacidades de las organizaciones, ya que se focaliza en las prácticas y procesos clave que ellas adelantan para convertir insumos en resultados, apuntando a transformar el Estado Colombiano, de un Estado legislativo a un Estado prestador de servicios.   
En relacion a lo anterior pretendemos que se identifique desde su dependencia como se relaciona el trabajo que se efectua para lograr lo propuesto.</t>
  </si>
  <si>
    <t>DIMENSIONES DE MIPG</t>
  </si>
  <si>
    <t>Ingrese en esta casilla la dimensión identificada:
Definir desde la competencia de la dependencia y sus procesos con que dimensión se identifican de las 7 que componen el modelo. Como son:
1. Talento Humano
2. Direccionamiento Estrategico
3. Gestion con Valores por Resultados
4. Evaluacion de Resultados
5. Informacion y Comunicación 
6. Gestion del Conocimiento
7. Control Interno</t>
  </si>
  <si>
    <t>POLÍTICAS DE GESTIÓN Y DESEMPEÑO INSTITUCIONAL</t>
  </si>
  <si>
    <t xml:space="preserve">Relacione en esta casilla la política de gestión y desempeño institucional alineada a su proceso (Éstas se ubican en una de las siete dimensiones de MIPG y las 19 políticas)
</t>
  </si>
  <si>
    <t>PROCESO ASOCIADO A PROGRAMA Y PRODUCTO</t>
  </si>
  <si>
    <t xml:space="preserve">Relacione en esta casilla el proceso de gestión asociado al programa y al producto (Identifique el proceso de su competencia en el mapa de interrelacion de procesos alineado con su dependencia).
</t>
  </si>
  <si>
    <t>SUBPROCESO ASOCIADO</t>
  </si>
  <si>
    <t>Relacione en esta casilla el subproceso de su competencia (Identifique esto en el mapa de interrelación de procesos).</t>
  </si>
  <si>
    <t>OBJETIVO DEL SUBPROCESO</t>
  </si>
  <si>
    <t xml:space="preserve">Descripcion del objetivo del subproceso al cual pertenece </t>
  </si>
  <si>
    <t>NOMBRE DEL INDICADOR</t>
  </si>
  <si>
    <t>Ingrese en esta casilla el nombre del indicador asociado a los objetivos estratégicos de la entidad, de acuerdo al proceso o subproceso de su competencia.</t>
  </si>
  <si>
    <t>PROPÓSITO</t>
  </si>
  <si>
    <t>Describa en esta casilla la meta que espera lograr a partir del indicador mencionado en la casilla anterior.</t>
  </si>
  <si>
    <t>FRECUENCIA</t>
  </si>
  <si>
    <t>Describa en esta casilla la frecuencia con la que se hará el reporte.</t>
  </si>
  <si>
    <t>TIPO DE INDICADOR</t>
  </si>
  <si>
    <t>Describa en esta casilla el tipo de indicador relacionado, según su naturaleza (eficiencia, eficaz, efectividad, etc).</t>
  </si>
  <si>
    <t>GRUPOS DE VALOR</t>
  </si>
  <si>
    <t>Defina en esta casilla con una X a qué grupo de valor pertenece, ya sea entidades, ciudadanía, servidores-interno.</t>
  </si>
  <si>
    <t>PLANES DECRETO 612 DE 2018</t>
  </si>
  <si>
    <t>Indique a cuál Plan Institucional, de los establecidos en el Decreto 612 del 2018, le aporta este producto.</t>
  </si>
  <si>
    <t>POLÍTICA DE ADMINISTRACION DE RIESGOS</t>
  </si>
  <si>
    <t xml:space="preserve">“Establece los lineamientos y parámetros en la Alcaldía Mayor de Cartagena de Indias para la identificación, análisis, evaluación, tratamiento, monitoreo, revisión, 
valoración, comunicación, consulta y seguimiento de los riesgos a los que se  expone y pueden afectar el cumplimiento de los objetivos institucionales en el marco 
de los procesos, planes y proyectos de la entidad debido a eventos potenciales y  que pueden llevar a la posibilidad de incurrir en pérdidas o afectaciones a nivel 
económico o reputaciones por deficiencias, fallas o inadecuaciones, en el recurso  humano, procesos, tecnología, infraestructura o por la ocurrencia de 
acontecimientos externos.” </t>
  </si>
  <si>
    <t xml:space="preserve">RIESGOS ASOCIADOS AL PROCESO </t>
  </si>
  <si>
    <t>Ingrese en esta casilla cada uno de los riesgos identificados en el proceso definido, y desarrollado en la caracterización de la gestión por proceso</t>
  </si>
  <si>
    <t>CONTROLES ESTABLECIDOS PARA LOS RIESGOS</t>
  </si>
  <si>
    <t xml:space="preserve">Ingrese en esta casilla cada uno de los controles formulados para cada riesgo identificado en el proceso definido </t>
  </si>
  <si>
    <t>PLAN DE ACCION - INVERSIÓN (Hoja 3)</t>
  </si>
  <si>
    <t>PROYECTO DE INVERSIÓN</t>
  </si>
  <si>
    <t>Ingrese en esta casilla el nombre del proyecto a partir del cual se desarrollará el programa con el que se articula.</t>
  </si>
  <si>
    <t>CÓDIGO DE PROYECTO BPIN</t>
  </si>
  <si>
    <t>Ingrese en esta casilla el número BPIN del proyecto a partir del cual se desarrollará el programa con el que se articula.</t>
  </si>
  <si>
    <t>OBJETIVO GENERAL DEL PROYECTO</t>
  </si>
  <si>
    <t>Ingrese en esta casilla el fin general del proyecto a partir del cual se desarrollará el programa con el que se articula.</t>
  </si>
  <si>
    <t>OBJETIVO ESPECÍFICO DEL PROYECTO</t>
  </si>
  <si>
    <t>Ingrese en esta casilla el objetivo específico asociado al objetivo general diligenciado en la casilla anterior.</t>
  </si>
  <si>
    <t>PRODUCTO DEL PROYECTO</t>
  </si>
  <si>
    <t>Ingrese en esta casilla el producto que materializa el objetivo específico relacionado en la casilla anterior.</t>
  </si>
  <si>
    <t>PONDERACIÓN DE PRODUCTO</t>
  </si>
  <si>
    <t>Ingrese en esta casilla la ponderacion asignada al producto en cuestión.</t>
  </si>
  <si>
    <t>ACTIVIDADES DE PROYECTO DE INVERSIÓN
( HITOS )</t>
  </si>
  <si>
    <t>Ingrese en esta casilla el listado de actividades del proyecto a partir de las cuales se desarrollará el programa con el que se articula (Incluir actividades misionales que se desarrollan conforme al propósito de la entidad y su proceso). Es importante que este listado de actividades coincida totalmente con las viabilizadas en el SUIFP.</t>
  </si>
  <si>
    <t>TRAZADOR PRESUPUESTAL</t>
  </si>
  <si>
    <t>Ingrese en esta casilla el trazador presupuestal asociado a la actividad de proyecto.</t>
  </si>
  <si>
    <t>ENTREGABLE</t>
  </si>
  <si>
    <t>Ingrese en esta casilla el producto resultante de cada actividad de proyecto a realizar.</t>
  </si>
  <si>
    <t>PROGRAMACIÓN NUMÉRICA DE LA ACTIVIDAD PROYECTO 2024</t>
  </si>
  <si>
    <t>Ingrese en esta casilla el número o pocentaje que se pretende alcanzar con cada actividad del proyecto durante la vigencia.</t>
  </si>
  <si>
    <t>FECHA DE INICIO DE LA ACTIVIDAD O ENTREGABLE</t>
  </si>
  <si>
    <t>Indique en esta casilla la fecha de inicio de la actividad en la vigencia 2024</t>
  </si>
  <si>
    <t>FECHA DE TERMINACIÓN DEL ENTREGABLE</t>
  </si>
  <si>
    <t>Indique en esta casilla la fecha de terminación de la actividad en la vigencia 2024</t>
  </si>
  <si>
    <t>TIEMPO DE EJECUCIÓN
(número de días)</t>
  </si>
  <si>
    <t>Indique en esta casilla el número de días que requiere el desarrollo de la actividad para la vigencia 2024</t>
  </si>
  <si>
    <t>BENEFICIARIOS PROGRAMADOS</t>
  </si>
  <si>
    <t>Ingrese en esta casilla el número de personas estimadas que van a recibir beneficio de la actividad programada en el proyecto</t>
  </si>
  <si>
    <t>UNIDAD COMUNERA DE GOBIERNO A IMPACTAR</t>
  </si>
  <si>
    <t>Ingrese en esta casilla la Unidad Comunera de Gobierno donde se aplica el proyecto asociado</t>
  </si>
  <si>
    <t>NOMBRE DEL RESPONSABLE</t>
  </si>
  <si>
    <t xml:space="preserve">Indique en esta casilla el nombre de la pesona encargada de supervisar las actividades del proyecto encaminadas a conseguir la meta propuesta </t>
  </si>
  <si>
    <t xml:space="preserve">RIESGOS DEL PROYECTO </t>
  </si>
  <si>
    <t xml:space="preserve">Ingrese en esta casilla los riesgos identificados al proyecto </t>
  </si>
  <si>
    <t>ACCIONES DE CONTROL DE LOS RIESGOS DE LOS PROYECTOS</t>
  </si>
  <si>
    <t xml:space="preserve">Ingrese en esta casilla las acciones para controlar los riesgos identificados al proyecto </t>
  </si>
  <si>
    <t>PLAN ANUAL DE ADQUISICIONES (Hoja 3)</t>
  </si>
  <si>
    <t>¿REQUIERE CONTRATACIÓN?</t>
  </si>
  <si>
    <t>En esta casilla ingrese si es necesaria la contratación</t>
  </si>
  <si>
    <t>DESCRIPCION DE LA ADQUISICION ASOCIADA AL PROYECTO</t>
  </si>
  <si>
    <t xml:space="preserve">Relacione la descripcion que se encuentra en el Plan Anual de Adquisiciones asociada al proyecto de inversión </t>
  </si>
  <si>
    <t>CUANTÍA ASIGNADA A LA CONTRATACIÓN</t>
  </si>
  <si>
    <t>Ingrese en esta casilla el valor de la contratación relacionada</t>
  </si>
  <si>
    <t>MODALIDAD DE SELECCIÓN</t>
  </si>
  <si>
    <t>Indique la modalidad de contratación selecionada (Licitación Pública, concurso de méritos, selección abreviada, mínima cuantía, contratación directa)</t>
  </si>
  <si>
    <t>FUENTE DE RECURSOS</t>
  </si>
  <si>
    <t>Indique la fuente de recursos asignada por el acuerdo de presupuesto</t>
  </si>
  <si>
    <t>FECHA DE INICIO DE CONTRATACIÓN</t>
  </si>
  <si>
    <t>Indique la fecha tentativa de inicio del proceso de contratación</t>
  </si>
  <si>
    <t>PROGRAMACIÓN PRESUPUESTAL (Hoja 3)</t>
  </si>
  <si>
    <t>APROPIACIÓN INICIAL
(en pesos)</t>
  </si>
  <si>
    <t>Ingrese el valor numérico en pesos del Plan Operativo Anual de Inversión asignado al rubro presupuestal</t>
  </si>
  <si>
    <t>APROPACION DEFINITIVA POR PROYECTO</t>
  </si>
  <si>
    <t xml:space="preserve">Ingrese el valor numérico en pesos del Plan Operativo Anual de Inversion asignado al rubro presupuestal luego de adiciones y deducciones </t>
  </si>
  <si>
    <t>FUENTE DE FINANCIACIÓN</t>
  </si>
  <si>
    <t>Ingrese el nombre de la fuente de recursos con lo que financiará la actividad</t>
  </si>
  <si>
    <t>RUBRO PRESUPUESTAL</t>
  </si>
  <si>
    <t>Indique el rubro del presupuesto que abarca el sector de su competencia.</t>
  </si>
  <si>
    <t>CODIGO RUBRO PRESUPUESTAL</t>
  </si>
  <si>
    <t>Ingrese el código numérico que identifica el concepto del gasto (Funcionamiento, Deuda, Inversión) y el cual es definido en el Decreto de Liquidación.</t>
  </si>
  <si>
    <t>ALCALDIA DISTRITAL DE CARTAGENA DE INDIAS</t>
  </si>
  <si>
    <t>MACROPROCESO: PLANEACIÓN TERRITORIAL Y DIRECCIONAMIENTO ESTRATEGICO</t>
  </si>
  <si>
    <t>Versión: 1.0</t>
  </si>
  <si>
    <t>PROCESO / SUBPROCESO: GESTIÓN DE LA INVERSIÓN PUBLICA / GESTIÓN DEL PLAN DE DESARROLLO Y SUS INSTRUMENTOS DE EJECUCIÓN</t>
  </si>
  <si>
    <t>Página: 1 de 3</t>
  </si>
  <si>
    <t>DEPENDENCIA:</t>
  </si>
  <si>
    <t>LÍNEA ESTRATÉGICA</t>
  </si>
  <si>
    <t>IMPULSOR DE AVANCE</t>
  </si>
  <si>
    <t>META RESULTADO</t>
  </si>
  <si>
    <t xml:space="preserve">PROGRAMA </t>
  </si>
  <si>
    <t>LÍNEA BASE 
SEGUN PDD</t>
  </si>
  <si>
    <t>DESCRIPCIÓN DE LA META PRODUCTO 2024-2027</t>
  </si>
  <si>
    <t>PONDERACIÓN DE LA META PRODUCTO</t>
  </si>
  <si>
    <t>DENOMINACIÓN DEL PRODUCTO</t>
  </si>
  <si>
    <t>PROGRAMACIÓN META PRODUCTO 2025</t>
  </si>
  <si>
    <t>PROGRAMACIÓN META PRODUCTO 2026</t>
  </si>
  <si>
    <t>PROGRAMACIÓN META PRODUCTO 2027</t>
  </si>
  <si>
    <t>8. Trabajo decente y crecimiento economico
10. Reducción de las desigualdades</t>
  </si>
  <si>
    <t>Promover programas de fomento empresarial para estimular la creación y el crecimiento de las pequeñas empresas en cumplimiento a lo estipulado en el Decreto 801 de 2022, en el cual se plantea la necesidad de brindar un acompañamiento integral que tenga como resultado la formalización de los vendedores de la Economía Popular, para reducir la tasa de desempleo.</t>
  </si>
  <si>
    <t>DESARROLLO ECONÓMICO EQUITATIVO</t>
  </si>
  <si>
    <t>COMPONENTE IMPULSOR DEL AVANCE: ECONOMÍA POPULAR</t>
  </si>
  <si>
    <t>Fortalecer con capacidades técnicas y financieras a 2.876 emprendimientos y Mi Pymes</t>
  </si>
  <si>
    <t>Fomento Empresarial Y Desarrollo Sostenible</t>
  </si>
  <si>
    <t>03.04.04</t>
  </si>
  <si>
    <t>Número de vendedores formalizados con emprendimiento y creación de pequeña empresa</t>
  </si>
  <si>
    <t>Número</t>
  </si>
  <si>
    <t>3.419
vendedores formalizados a corte 2023 Fuente: Secretaría de Hacienda,
2023</t>
  </si>
  <si>
    <t>Formalizar seiscientos (600) vendedores con emprendimiento y creación de pequeña empresa</t>
  </si>
  <si>
    <t>Servicio</t>
  </si>
  <si>
    <t>Unidades productivas vinculadas</t>
  </si>
  <si>
    <t>NP</t>
  </si>
  <si>
    <t>NA</t>
  </si>
  <si>
    <t>Mobiliario urbano para el emprendimiento económico diseñado</t>
  </si>
  <si>
    <t xml:space="preserve">N.D.
</t>
  </si>
  <si>
    <t>Diseñar seis (6) mobiliarios urbanos para el emprendimiento económico</t>
  </si>
  <si>
    <t xml:space="preserve">Bien </t>
  </si>
  <si>
    <t>Avance Programa Fomento Empresarial y Desarrollo Sostenible</t>
  </si>
  <si>
    <t>11. Ciudades y comunidades sostenibles</t>
  </si>
  <si>
    <t>Implemetar un rediseño institucional e innovación administrativa del Sistema de Mercados del Distrito de Cartagena de Indias a partir de procesos alineados al contexto organizacional, que atienda a los cambios que se presentan en los diferentes entornos ambientakes, sociales, politicos, económicos y tecnológicos.</t>
  </si>
  <si>
    <t>COMPONENTE IMPULSOR DE AVANCE: SISTEMA INTEGRAL DE ABASTECIMIENTO DEL DISTRITO</t>
  </si>
  <si>
    <t>Implementar el 100% del proceso de traslado del Mercado de Bazurto</t>
  </si>
  <si>
    <t xml:space="preserve"> Desarrollo Del Nuevo Sistema De Mercados Del Distrito</t>
  </si>
  <si>
    <t>03.07.01</t>
  </si>
  <si>
    <t>Número de Ocupantes del Espacio Público (O.E.P.) que fueron reubicados en zonas al interior del mercado formalizados (tramo 5A Transcaribe y otros)</t>
  </si>
  <si>
    <t>0
Fuente: Gerencia de Espacio Público y Movilidad, 2023</t>
  </si>
  <si>
    <t>Formalizar a ciento setenta y seis (176) O.E.P. reubicados al interior del mercado</t>
  </si>
  <si>
    <t>Instrumentos para el  mejoramiento productivo implementados</t>
  </si>
  <si>
    <t>Número de Ocupantes del Espacio Público (O.E.P.) de zonas no intervenidas en el mercado de Bazurto pendientes por formalizar en mercados sectoriales</t>
  </si>
  <si>
    <t>50 O.E.P.
reubicados en plaza de mercado de Santa Rita Fuente: Gerencia de Espacio Público y Movilidad, 2023</t>
  </si>
  <si>
    <t>Formalizar a seiscientos cuarenta y siete (647) O.E.P. de zonas no intervenidas en el mercado de Bazurto pendientes por formalizar en mercados sectoriales</t>
  </si>
  <si>
    <t>Avance Programa  Desarrollo del Nuevo Sistema de Mercados del Distrito</t>
  </si>
  <si>
    <t>Procurar el buen uso del espacio público en todo el distrito de Cartagena, a través de operativos de seguimiento, monitoreo y control en los espacios públicos afectados por los ocupantes indebidos, con el fin de recuperar, adecuar y generar los espacios públicos de manera permanente</t>
  </si>
  <si>
    <t>CIUDAD CONECTADA Y SOSTENIBLE</t>
  </si>
  <si>
    <t>COMPONENTE IMPULSOR DEL AVANCE: ORDENAMIENTO DEL TERRITORIO Y ESPACIO PÚBLICO</t>
  </si>
  <si>
    <t>Incrementar a 7,91 los metros cuadrados de espacio publico efectivo por habitante</t>
  </si>
  <si>
    <t>RECUPERACIÓN Y TRANSFORMACIÓN DEL ESPACIO PÚBLICO</t>
  </si>
  <si>
    <t xml:space="preserve">04.07.01 </t>
  </si>
  <si>
    <t>Metros de espacios públicos recuperados y mantenidos</t>
  </si>
  <si>
    <t xml:space="preserve">Metros cuadrados </t>
  </si>
  <si>
    <t>145.000 metros Cuadrados recuperados en el cuatrienio 2020- 2023
Fuente: Gerencia de Espacio Público y Movilidad, 2023</t>
  </si>
  <si>
    <t>Recuperar y mantener ciento ochenta y cinco mil (185.000) metros cuadrados de espacios públicos</t>
  </si>
  <si>
    <t>Espacio publico adecuado</t>
  </si>
  <si>
    <t>Metros cuadrados de espacio público aprovechados económicamente</t>
  </si>
  <si>
    <t xml:space="preserve">22.000 mts cuadrados de espacio público para El aprovechamiento económico
Fuente: Gerencia deEspacio Público y Movilidad, 2023
</t>
  </si>
  <si>
    <t>Habilitar once mil (11.000) metros cuadrados de espacio público nuevos para el aprovechamiento económico</t>
  </si>
  <si>
    <t>Número de querellas presentadas para la recuperación del espacio público en Cartagena</t>
  </si>
  <si>
    <t>N.D
Fuente: Gerencia de Espacio Público y Movilidad, 2023</t>
  </si>
  <si>
    <t>Presentar doscientas (200) querellas para la recuperación del espacio público en Cartagena</t>
  </si>
  <si>
    <t xml:space="preserve"> Espacio publico construido</t>
  </si>
  <si>
    <t>Avance Programa Recuperación y Transformación del Espacio Público</t>
  </si>
  <si>
    <t>14. Vida submarima
15. Vida ecosistemas terrestres</t>
  </si>
  <si>
    <t>COMPONENTE IMPULSOR DE AVANCE: CARTAGENA AMIGABLE CON EL AMBIENTE</t>
  </si>
  <si>
    <t>Incremnetar en 4% el porcentaje de crecimiento de espacios publicos intervenidos para la sana convivencia y proteccion de los animales domesticos</t>
  </si>
  <si>
    <t>GENERACIÓN DE ESPACIOS PÚBLICOS REVITALIZADOS Y ADAPTADOS PARA TODOS</t>
  </si>
  <si>
    <t xml:space="preserve">04.04.05 </t>
  </si>
  <si>
    <t>Metros lineales de senderos peatonales diseñados</t>
  </si>
  <si>
    <t>ND</t>
  </si>
  <si>
    <t>Diseñar diez mil (10.000) metros lineales de senderos peatonales</t>
  </si>
  <si>
    <t xml:space="preserve"> Estudios o diseños realizados</t>
  </si>
  <si>
    <t>Megaproyectos de parques con criterios de adaptación al cambio climático diseñados y construidos</t>
  </si>
  <si>
    <t>Numero</t>
  </si>
  <si>
    <t>Diseñar y construir seis (6) megaproyectos de parques con criterios de adaptación al cambio climático</t>
  </si>
  <si>
    <t>Parques construidos</t>
  </si>
  <si>
    <t>COMPONENTE IMPULSOR DEL AVANCE: CARTAGENA ADAPTADA AL CLIMA Y RESILIENTES A LOS DESASTRES</t>
  </si>
  <si>
    <t>Incrementar al 100% el porcentaje de avance del proyecto de contruccion de protecccion costera</t>
  </si>
  <si>
    <t>ADAPTACIÓN DEL ESPACIO PÚBLICO AL CAMBIO CLIMÁTICO</t>
  </si>
  <si>
    <t>12.4.6</t>
  </si>
  <si>
    <t>Plan Integral de Parques y Zonas Verdes formulado e implementado</t>
  </si>
  <si>
    <t>Formular e implementar un (1) Plan INTEGRAL DE PARQUES Y ZONAS VERDES</t>
  </si>
  <si>
    <t>Documentos de planeación</t>
  </si>
  <si>
    <t>Kilómetros de Orillas mejorados para uso recreativo en caños, lagos y lagunas</t>
  </si>
  <si>
    <t>Mejorar cinco (5) kilómetros de orillas para uso recreativo en caños, lagos y lagunas</t>
  </si>
  <si>
    <t>Zonas verdes adecuadas</t>
  </si>
  <si>
    <t>Avance Programa Adaptatación del Espacio Público Al Cambio Climatico</t>
  </si>
  <si>
    <t>COMPONENTE IMPULSOR DEL AVANCE: CIUDAD HISTÓRICA Y PATRIMONIAL</t>
  </si>
  <si>
    <t>Incrementar al 100% el porcentaje de vias diseñadas e implementadas para la peatonalizacion del Centro Historico</t>
  </si>
  <si>
    <t>SOSTENIBILIDAD DEL ESPACIO PÚBLICO DEL CENTRO HISTÓRICO DE CARTAGENA DE INDIAS</t>
  </si>
  <si>
    <t xml:space="preserve">04.05.01 </t>
  </si>
  <si>
    <t>Plan Espacial de Movilidad y Peatonalización del Centro Histórico Formulado e Implementado</t>
  </si>
  <si>
    <t>Formular e implementar un (1) un Plan Especial de Movilidad y  Peatonalización del Centro Histórico</t>
  </si>
  <si>
    <t>Plazas, Parques y Plazoletas del Centro Histórico mejoradas</t>
  </si>
  <si>
    <t>Mejorar quince (15) plazas, Parques y Plazoletas del Centro Histórico</t>
  </si>
  <si>
    <t xml:space="preserve"> Plazas mejoradas </t>
  </si>
  <si>
    <t>Estudio de Capacidad de Carga del Espacio Público Patrimonial elaborado</t>
  </si>
  <si>
    <t>Elaborar un (1) Estudio de Capacidad de Carga del Espacio Público Patrimonial</t>
  </si>
  <si>
    <t>Estudios de pre inversión e inversión</t>
  </si>
  <si>
    <t>Cartilla del Espacio Público Patrimonial elaborada</t>
  </si>
  <si>
    <t>Elaborar una (1) Cartilla del Espacio Público Patrimonial</t>
  </si>
  <si>
    <t>Avance Programa Sostenibilidad del Espacio Público del Centro Histórico de Cartagena de Indias</t>
  </si>
  <si>
    <t>Rehabilitar cuatrocientos (400) metros cuadrados de Espacio Público  en el Centro Historico y su area de influencia.</t>
  </si>
  <si>
    <t>CONEXIÓN ENTRE EL CASTILLO DE SAN FELIPE DE BARAJAS Y SU ÁREA DE INFLUENCIA PARA LA RECUPERACIÓN DEL PATRIMONIO ARQUEOLÓGICO, MATERIAL E INMATERIAL</t>
  </si>
  <si>
    <t xml:space="preserve">04.05.03 </t>
  </si>
  <si>
    <t>Espacios públicos rehabilitados que comunican el Centro Histórico y Castillo de San Felipe</t>
  </si>
  <si>
    <t>0
Fuente:
Escuela
Taller,
2023</t>
  </si>
  <si>
    <t>Rehabilitar cuatro (4) espacios públicos que comunican el Centro Histórico y Castillo de San Felipe</t>
  </si>
  <si>
    <t>Enlaces peatonales de cordón amurallado construidos</t>
  </si>
  <si>
    <t>Construir dos (2) enlaces peatonales de cordón amurallado</t>
  </si>
  <si>
    <t>Espacio publico construido</t>
  </si>
  <si>
    <t>Avance Programa Conexión entre el Castillo de San Felipe de Barajas y su área de influencia para la Recuperación del Patrimonio Arqueolígico, Material e Inmaterial</t>
  </si>
  <si>
    <t>COMPONENTE IMPULSOR DE AVANCE: INFRAESTRUCTURA, MOVILIDAD SOSTENIBLE Y ACCESIBILIDAD PARA TODOS</t>
  </si>
  <si>
    <t xml:space="preserve">Implementar en un 100% el sistema de Zona de Estacionamieto regulado (ZER)   </t>
  </si>
  <si>
    <t xml:space="preserve">MOVILIDAD ORDENADA, SOSTENIBLE Y AMIGABLE CON EL MEDIO AMBIENTE </t>
  </si>
  <si>
    <t xml:space="preserve">04.01.01 </t>
  </si>
  <si>
    <t>Kilómetros de ciclorutas diseñadas y demarcadas</t>
  </si>
  <si>
    <t>23 kilómetros de
ciclorutas Fuente: Gerencia de Espacio Público y Movilidad
/ Dic 2023</t>
  </si>
  <si>
    <t>Diseñar y demarcar veinte (20 km) de ciclorrutas</t>
  </si>
  <si>
    <t>Zonas de Estacionamiento Regulado (ZER) diseñadas y demarcadas</t>
  </si>
  <si>
    <t>Diseñar y demarcar veinte (20) Zonas de Estacionamiento Regulado (ZER)</t>
  </si>
  <si>
    <t>Avance Programa Movilidad Ordenada, Sostenible y Amigable con el Medio Ambiente</t>
  </si>
  <si>
    <t>COMPONENTE IMPULSOR DE AVANCE: CARTAGENA ORDENADA ALREDEDOR DEL AGUA</t>
  </si>
  <si>
    <t>Proteger el 100% de las áreas de rondas hídricas</t>
  </si>
  <si>
    <t>RECUPERACIÓN Y ESTABILIZACIÓN DEL SISTEMA HÍDRICO Y LITORAL DE CARTAGENA</t>
  </si>
  <si>
    <t>04.03.04</t>
  </si>
  <si>
    <t>Kilómetros recuperados de bordes de costa de cuerpos de agua</t>
  </si>
  <si>
    <t>0
Fuente: Gerencia de Espacio Público y Movilidad,
2023</t>
  </si>
  <si>
    <t>Recuperar diez (10) kilómetros de bordes de costa de cuerpos de agua</t>
  </si>
  <si>
    <t>Avance Programa Recuperación y Estabilización del Sistema Hídrico y Litoral de Cartagena</t>
  </si>
  <si>
    <t>CONTROL DE CAMBIOS</t>
  </si>
  <si>
    <t>FECHA</t>
  </si>
  <si>
    <t>DESCRIPCIÓN DEL CAMBIO</t>
  </si>
  <si>
    <t>VERSIÓN</t>
  </si>
  <si>
    <t>Elaboración del  documento</t>
  </si>
  <si>
    <t>1.0</t>
  </si>
  <si>
    <t>VALIDACIÓN DEL DOCUMENTO</t>
  </si>
  <si>
    <t>CARGO</t>
  </si>
  <si>
    <t>NOMBRE</t>
  </si>
  <si>
    <t>FIRMA</t>
  </si>
  <si>
    <t>ELABORÓ</t>
  </si>
  <si>
    <t>Profesional Especializado codigo 222 grado 41</t>
  </si>
  <si>
    <t>María Bernarda Pérez Carmona</t>
  </si>
  <si>
    <t>Julio 16-2024</t>
  </si>
  <si>
    <t>REVISÓ</t>
  </si>
  <si>
    <t>Secretario de Planeación Distrital</t>
  </si>
  <si>
    <t>Camilo Rey Sabogal</t>
  </si>
  <si>
    <t>APROBÓ</t>
  </si>
  <si>
    <t>Página: 2 de 3</t>
  </si>
  <si>
    <t xml:space="preserve">DEPENDENCIA : </t>
  </si>
  <si>
    <t>GERENCIA DE ESPACIO PÚBLICO Y MOVILIDAD</t>
  </si>
  <si>
    <t>GESTIÓN ADMINISTRATIVA - MIPG</t>
  </si>
  <si>
    <t>ADMINISTRACIÓN DE RIESGOS</t>
  </si>
  <si>
    <t>DIMENSIÓN (ES) DE MIPG</t>
  </si>
  <si>
    <t xml:space="preserve"> POLÍTICA DE GESTIÓN Y DESEMPEÑO INSTITUCIONAL</t>
  </si>
  <si>
    <t>PROCESO ASOCIADO</t>
  </si>
  <si>
    <t>N/A</t>
  </si>
  <si>
    <t>MOVILIDAD Y ESPACIO PUBLICO</t>
  </si>
  <si>
    <t>DEFENSA Y RECUPERACIÓN DEL ESPACIO PÚBLICO</t>
  </si>
  <si>
    <t>Procurar por la defensa, protección y recuperación del espacio público en el distrito de Cartagena, asegurando la conservación de los elementos que lo conforman y resguardando la integridad de los usuarios.</t>
  </si>
  <si>
    <t>Metros cuadrados de Espacio Publico recuperados y mantenidos</t>
  </si>
  <si>
    <t>185.000 metros cuadrados</t>
  </si>
  <si>
    <t>TRIMESTRAL</t>
  </si>
  <si>
    <t>EFICACIA</t>
  </si>
  <si>
    <t xml:space="preserve">Plan Anual de Adquisiciones </t>
  </si>
  <si>
    <t>No cumplimiento de manera efectiva con las fechas propuestas dentro del cronograma de actividades de los proyectos, generando retrasos en el cumplimiento de los objetivos</t>
  </si>
  <si>
    <t xml:space="preserve">El o la profesional de central de cuentas verifica los requisitos soportes para trámite de pago recibidos conforme a los lineamientos para la ejecución financiera y presupuestal generando la cuenta por pagar y obligación, reasignando a través de Orfeo al profesional de contabilidad, en caso de evidenciar inconsistencias se devuelve al supervisor. El profesional de contabilidad verifica que la liquidación de las deducciones, impuestos y/o afectaciones contables se hayan aplicado de forma correcta y oportuna, con el fin de realizar los
registros contables de acuerdo a la realidad económica del trámite. </t>
  </si>
  <si>
    <t>Metros de Espacio Publico habilitados para el aprovechamiento economico</t>
  </si>
  <si>
    <t>11.000 metros cuadrados</t>
  </si>
  <si>
    <t>Numero de querellas presentadas para la recuperacion del Espacio Publico</t>
  </si>
  <si>
    <t>200 querrellas</t>
  </si>
  <si>
    <t>EFECTIVIDAD</t>
  </si>
  <si>
    <t>GENERACION, SOSTENIBILIDAD, REGULACION Y REVITALIZACION DEL ESPACIO PUBLICO</t>
  </si>
  <si>
    <t>Procurar por el buen uso del espacio público en el distrito de Cartagena, desde la regulación, generación, sostenibilidad y mantenimiento de los mismos, teniendo en cuenta los actores que lo conforman.</t>
  </si>
  <si>
    <t>Metros lineales de senderos peatonales diseñados.</t>
  </si>
  <si>
    <t>10.000 metros lineales</t>
  </si>
  <si>
    <t>Megaproyectos de parques con criterios de adaptacion al cambio climatico diseñados y construidos</t>
  </si>
  <si>
    <t>6 megaproyectos</t>
  </si>
  <si>
    <t>Plan integral de parques y zonas verdes formulado e implementado</t>
  </si>
  <si>
    <t>1 plan integral</t>
  </si>
  <si>
    <t>Kilometros de orillas mejoradas para el uso recreativo de caños, lagos y lagunas</t>
  </si>
  <si>
    <t>5 kilometros de orillas</t>
  </si>
  <si>
    <t>Plan especial de movilidad y peatonalizacion del Centro Historico formulado e implementado</t>
  </si>
  <si>
    <t>1 plan especia de movilidad</t>
  </si>
  <si>
    <t>Plazas, parques y plazoletas del Centro Historico mejoradas</t>
  </si>
  <si>
    <t>15 plazas mejoras</t>
  </si>
  <si>
    <t>Estudio de capacidad de carga del Espacio Publico patrimonial</t>
  </si>
  <si>
    <t>1 estudio</t>
  </si>
  <si>
    <t>Cartilla de Espacio Publico patrimonial elaborado.</t>
  </si>
  <si>
    <t>1 cartilla</t>
  </si>
  <si>
    <t>Espacios Publicos rehabilitados de comunique el Centro Historico y Castillo de San Felipe</t>
  </si>
  <si>
    <t>4 espacios rehabilitados</t>
  </si>
  <si>
    <t>Enlaces peatonales de cordon amurallado construidos</t>
  </si>
  <si>
    <t>2 enlaces peatonales</t>
  </si>
  <si>
    <t>Kilometros de ciclorutas y demarcadas</t>
  </si>
  <si>
    <t>20 kilometros de ciclorutas</t>
  </si>
  <si>
    <t>Zonas de Estacionamiento reguladas, diseñadas y demarcadas</t>
  </si>
  <si>
    <t>20 zonas de estacionamiento</t>
  </si>
  <si>
    <t xml:space="preserve">
</t>
  </si>
  <si>
    <t>Personas caracterizadas para la inclusión productiva</t>
  </si>
  <si>
    <t>CONSTRUCCIÓN DE PAZ</t>
  </si>
  <si>
    <t>TANNIS ROCIO PUELLO MIRANDA</t>
  </si>
  <si>
    <t xml:space="preserve">Recursos propios </t>
  </si>
  <si>
    <t>Avance Proyecto Fomento Empresarial Y Desarrollo Sostenible</t>
  </si>
  <si>
    <t xml:space="preserve"> Avance Proyecto Desarrollo Del Nuevo Sistema De Mercados Del Distrito</t>
  </si>
  <si>
    <t>Recuperación y Transformación del Espacio Público en el Distrito de  Cartagena de Indias</t>
  </si>
  <si>
    <t xml:space="preserve">Recuperar y fortalecer el espacio público destinado al uso común en la ciudad de Cartagena de Indias.	</t>
  </si>
  <si>
    <t>Incrementar los controles para la defensa y protección de los M2 de espacio público en la ciudad de Cartagena</t>
  </si>
  <si>
    <t xml:space="preserve">1. Presentar querellas para la recuperación del espacio público en Cartagena
</t>
  </si>
  <si>
    <t>EQUIDAD DE LA MUJER</t>
  </si>
  <si>
    <t>Querellas atendidas y resueltas</t>
  </si>
  <si>
    <t>SE ABRIRAN LOS POLIGONOS A LAS TRES LOCALIDADES DEL DISTRITO DE CARTAGENA, PARA LA DEBIDA  RECUPERACIÓN DEL ESPACIO PÚBLICO Y SU APROVECHAMIENTO ECONOMICO</t>
  </si>
  <si>
    <t>SI</t>
  </si>
  <si>
    <t>Prestación de servicios profesionales, técnico, tecnólogo y de apoyo a la gestión para realizar actividades del proyecto de inversión Recuperación y Transformación del Espacio Público en el Distrito de  Cartagena de Indias</t>
  </si>
  <si>
    <t>Contratación directa.</t>
  </si>
  <si>
    <t>2.3.4002.1400.2024130010194</t>
  </si>
  <si>
    <t xml:space="preserve">2. Realizar operativos para mantener y defender metros cuadrados de espacios públicos
</t>
  </si>
  <si>
    <t>Operativos realizados</t>
  </si>
  <si>
    <t>Revitalizar metros cuadrados de espacio publico para su aprovechamiento económico.</t>
  </si>
  <si>
    <t>Campañass realizadas</t>
  </si>
  <si>
    <t>Avance Proyecto Recuperación y Transformación del Espacio Público en el Distrito de  Cartagena de Indias</t>
  </si>
  <si>
    <t>Diseño y Generación de Espacios Públicos Revitalizados y Adaptados para Todos en el Distrito de  Cartagena de Indias</t>
  </si>
  <si>
    <t xml:space="preserve">Promover la creación, adaptación y renaturalización de espacios accesibles para todos, con enfoque hacia la cultura y creatividad, fortaleciendo el arbolado urbano de manera sostenible </t>
  </si>
  <si>
    <t>Diseñar senderos peatonales</t>
  </si>
  <si>
    <t xml:space="preserve">1. Diagnosticar las zonas a intervenir para la realización de senderos peatonales identificando sus atractivos
</t>
  </si>
  <si>
    <t>CAMBIO CLIMÁTICO</t>
  </si>
  <si>
    <t>Estudios de pre inversión e inversión de senderos peatonales</t>
  </si>
  <si>
    <t>UCG 1</t>
  </si>
  <si>
    <t>Prestación de servicios profesionales, técnico, tecnólogo y de apoyo a la gestión para realizar actividades del proyecto de inversión "Diseño y Generación de Espacios Públicos Revitalizados y Adaptados para Todos en el Distrito de  Cartagena de Indias"</t>
  </si>
  <si>
    <t>1,2,1,0,00-001 - ICLD</t>
  </si>
  <si>
    <t>2.3.4002.1400.2024130010190</t>
  </si>
  <si>
    <t xml:space="preserve">
2. Establecer el tipo recorrido del sendero peatonal y las zonas que lo conformaran para su diseño.
</t>
  </si>
  <si>
    <t>Senderos peatonales establecidos</t>
  </si>
  <si>
    <t xml:space="preserve">Generar y transformar espacios públicos sostenibles, culturales e incluyentes de calidad en parques con criterios de adaptación al cambio climático
</t>
  </si>
  <si>
    <t xml:space="preserve">
3. Elaborar los estudios y diseños para la generación de espacio público sostenible, cultural, incluyente y de calidad, mediante la creación de distritos creativos
</t>
  </si>
  <si>
    <t>estudios de diseños elaborados y entregados</t>
  </si>
  <si>
    <t>Licitación pública</t>
  </si>
  <si>
    <t>1,2,3,2,22-008  - AMOBLAMIENTO URBANO</t>
  </si>
  <si>
    <t xml:space="preserve">
4. Construir megaproyectos de parques o espacios para la creación y cultura con criterios de adaptación al cambio climático</t>
  </si>
  <si>
    <t>megaproyectos diseñados y construidos</t>
  </si>
  <si>
    <t>GESTIÓN DEL RIESGO DE DESASTRES</t>
  </si>
  <si>
    <t>Avance Proyecto Diseño y Generación de Espacios Públicos Revitalizados y Adaptados para Todos en el Distrito de  Cartagena de Indias</t>
  </si>
  <si>
    <t>Adecuación del Espacio Público al Cambio Climático en el Distrito de Cartagena de Indias</t>
  </si>
  <si>
    <t>Adaptar los espacios públicos al cambio climático para mejorar la calidad de vida urbana y promover la sostenibilidad ambiental.</t>
  </si>
  <si>
    <t>Formular e implementar un Plan Integral de Parques y Zonas Verdes.</t>
  </si>
  <si>
    <t>Situación actual analizada</t>
  </si>
  <si>
    <t>UCG 4
UCG 5</t>
  </si>
  <si>
    <t>Prestación de servicios profesionales, técnico, tecnólogo y de apoyo a la gestión para realizar actividades del proyecto de inversión "Adecuación del Espacio Público al Cambio Climático en el Distrito de Cartagena de Indias"</t>
  </si>
  <si>
    <t>2.3.4002.1400.2024130010201</t>
  </si>
  <si>
    <t>Documento estrategico</t>
  </si>
  <si>
    <t>Documento publicado</t>
  </si>
  <si>
    <t>Mejorar la infraestructura para uso el recreativo en las orillas de caños, lagos y lagunas</t>
  </si>
  <si>
    <t>Diagnóstico y articulación del estado de parques y zonas verdes realizados y entregados</t>
  </si>
  <si>
    <t xml:space="preserve"> Jornadas intégrales de reparación, mantenimiento y dotación de orillas intervenidos</t>
  </si>
  <si>
    <t>ADECUACION  DE ZONAS VERDES PARQUES, PLAZAS Y PLAZOLETAS PARA LA CIUDAD DE CARTAGENA</t>
  </si>
  <si>
    <t>Convenios realizados y ejecutados</t>
  </si>
  <si>
    <t>Avance Proyecto Adecuación del Espacio Público al Cambio Climático en el Distrito de Cartagena de Indias</t>
  </si>
  <si>
    <t>Fortalecimiento y Sostenibilidad del Espacio Público del Centro Histórico en el Distrito de  Cartagena de Indias</t>
  </si>
  <si>
    <t>Fomentar un entorno urbano sostenible y participativo, promoviendo la conservación, el uso equitativo y la apropiación responsable de plazas, parques, plazoletas, zonas verdes en el Centro Histórico Patrimonial</t>
  </si>
  <si>
    <t>Mejorar e intervenir Plazas, Parques y Plazoletas del Centro Histórico en la ciudad de Cartagena de Indias</t>
  </si>
  <si>
    <t>Diagnóstico de las plazas, parques y plazoletas del centro historico de la ciudad</t>
  </si>
  <si>
    <t>Prestación de servicios profesionales, técnico, tecnólogo y de apoyo a la gestión para realizar actividades del proyecto de inversión "Fortalecimiento y Sostenibilidad del Espacio Público del Centro Histórico en el Distrito de  Cartagena de Indias"</t>
  </si>
  <si>
    <t>2.3.4002.1400.2024130010189</t>
  </si>
  <si>
    <t>Espacios públicos Rehabilitados e intervenidos</t>
  </si>
  <si>
    <t xml:space="preserve">  Espacios públicos del centro historico recuperados </t>
  </si>
  <si>
    <t>REALIZAR OBRAS DE CONSTRUCCIÓN, MANTENIMIENTO Y REPARACIONES LOCATIVAS ESPECIALIZADAS EN PLAZAS PRIORIZADAS DEL CENTRO HISTÓRICO DEL DISTRITO DE CARTAGENA</t>
  </si>
  <si>
    <t>Diseñar un Estudio de Capacidad de Carga del Espacio Público Patrimonial en la ciudad de Cartagena de Indias</t>
  </si>
  <si>
    <t>Espacio público del centro historico caracterizado</t>
  </si>
  <si>
    <t>Selección abreviada menor cuantía</t>
  </si>
  <si>
    <t>1,3,3,4,16-95-100 RB APROVECHAMIENTO ECONOMICO DEL ESPACIO PUBLICO</t>
  </si>
  <si>
    <t>Capacidad de carga del espacio publico del centro historico diseñado</t>
  </si>
  <si>
    <t>ELABORAR ESTUDIOS Y DISEÑOS PARA LA CONSTRUCCIÓN, ADECUACIÓN Y MEJORAMIENTO  DEL PARQUE DEL RELOJ FLORAL EN EL DISTRITO DE CARTAGENA</t>
  </si>
  <si>
    <t>Inventario del espacios públicos patrimoniales del centro historico realizado</t>
  </si>
  <si>
    <t>ESTUDIOS Y REDISEÑOS DE LOS PROYECTOS PARQUE LINEAL JUAN ANGOLA Y PARQUE LINEAL CRA 53 CON CALLE 30 ENTRE AVENIDA PEDRO DE HEREDIA Y AVENIDA VENAO FLOREZ EN EL DISTRITO DE CARTAGENA</t>
  </si>
  <si>
    <t>Formular e implementar un plan especial de movilidad y peatonalización en el centro historico</t>
  </si>
  <si>
    <t>Diagnóstico de la peatonalización actual y futura del centro historico de la ciudad</t>
  </si>
  <si>
    <t>CONSTRUCCIÓN, RESTAURACIÓN, ORNATO Y EMBELLECIMIENTO PAISAJÍSTICO DE ZONAS VERDES Y EQUIPAMIENTO DE MOBILIARIO URBANO EN EL  PARQUE APOLO DEL DISTRITO DE CARTAGENA</t>
  </si>
  <si>
    <t>Estrategias y objetivos definidos para el plan de movilidad y peatonalización</t>
  </si>
  <si>
    <t>SUMINISTRO E INSTALACIÓN DE BOLARDOS FIJOS PARA GARANTIZAR LA LIBRE MOVILIDAD PEATONAL  EN LA PLAZA SANTO DOMINGO EN EL DISTRITO DE CARTAGENA</t>
  </si>
  <si>
    <t>Plan especial de movilidad diseñado e implementado</t>
  </si>
  <si>
    <t>Avance Proyecto Fortalecimiento y Sostenibilidad del Espacio Público del Centro Histórico en el Distrito de  Cartagena de Indias</t>
  </si>
  <si>
    <t>Fortalecimiento de la Conexión entre el Castillo de San Felipe de Barajas y su Área de influencia en el Distrito de  Cartagena de Indias</t>
  </si>
  <si>
    <t>CONSTRUIR Y RECUPERAR LOS ESPACIOS PUBLICOS QUE CONECTAN EL CASTILLO DE SAN FELIPE DE BARAJAS Y SUS ÁREAS DE INFLUENCIAS, FORTALECIENDO EL PATRIMONIO ARQUEOLOGICO MATERIAL E INMATERIAL</t>
  </si>
  <si>
    <t xml:space="preserve">Rehabilitar cuatro (4) espacios públicos que comunican el Centro Histórico y Castillo de San Felipe
</t>
  </si>
  <si>
    <t>Prestación de servicios profesionales, técnico, tecnólogo y de apoyo a la gestión para realizar actividades del proyecto de inversión "Fortalecimiento de la Conexión entre el Castillo de San Felipe de Barajas y su Área de influencia en el Distrito de  Cartagena de Indias"</t>
  </si>
  <si>
    <t>2.3.4002.1400.2024130010211</t>
  </si>
  <si>
    <t xml:space="preserve">Construir dos (2) enlaces peatonales de cordón amurallado
</t>
  </si>
  <si>
    <t>Avance Proyecto Fortalecimiento de la Conexión entre el Castillo de San Felipe de Barajas y su Área de influencia en el Distrito de  Cartagena de Indias</t>
  </si>
  <si>
    <t>Diseño de la Movilidad Ordenada, Sostenible y Amigable con el Medio Ambiente en el Espacio Público del Distrito de  Cartagena de Indias</t>
  </si>
  <si>
    <t>Organizar la movilidad de la ciudad, con un enfoque innovador y sostenible para mejorar el tráfico vehicular y garantizar el desplazamiento seguro de las personas</t>
  </si>
  <si>
    <t xml:space="preserve">Impulsar el diseño y demarcación de kilómetros de ciclorutas en el espacio público para la ciudad de Cartagena de Indias.
</t>
  </si>
  <si>
    <t>Prestación de servicios profesionales, técnico, tecnólogo y de apoyo a la gestión para realizar actividades del proyecto de inversión "Diseño de la Movilidad Ordenada, Sostenible y Amigable con el Medio Ambiente en el Espacio Público del Distrito de  Cartagena de Indias"</t>
  </si>
  <si>
    <t>2.3.4002.1400.2024130010202</t>
  </si>
  <si>
    <t>Diagnóstico de ciclorutas realizado</t>
  </si>
  <si>
    <t>ALQUILER DE VEHICULOS (trasnsporte de pasajeros por carretera) PARA CUMPLIR CON LA MISIONALIDAD DE LA GERENCIA DE ESPACIO PÚBLICO</t>
  </si>
  <si>
    <t>Impulsar el diseño y demarcación de las zonas de estacionamiento (ZER) para la ciudad de Cartagena de Indias</t>
  </si>
  <si>
    <t>CONVENIO DE ASOCIACIÓN  (CAMPAÑAS DE CAPACITACIÓN Y FORMALIZACIÓN PARA LOS VENDEDORES ESTACIONARIOS INFORMALES EN ESPACIO PÚBLICO, JORNADAS PEDAGOGICAS Y FESTIVALES )</t>
  </si>
  <si>
    <t>Avance Proyecto Diseño de la Movilidad Ordenada, Sostenible y Amigable con el Medio Ambiente en el Espacio Público del Distrito de  Cartagena de Indias</t>
  </si>
  <si>
    <t xml:space="preserve"> RECUPERACIÓN Y ESTABILIZACIÓN DEL SISTEMA HÍDRICO Y LITORAL DE CARTAGENA</t>
  </si>
  <si>
    <t>Avance Proyecto  RECUPERACIÓN Y ESTABILIZACIÓN DEL SISTEMA HÍDRICO Y LITORAL DE CARTAGENA</t>
  </si>
  <si>
    <t xml:space="preserve">Modalidad de selección </t>
  </si>
  <si>
    <t>Código</t>
  </si>
  <si>
    <t>Fuente de los recursos</t>
  </si>
  <si>
    <t>Solicitud de información a los Proveedores</t>
  </si>
  <si>
    <t>Presupuesto de entidad nacional</t>
  </si>
  <si>
    <t>Licitación pública (Obra pública)</t>
  </si>
  <si>
    <t>Regalías</t>
  </si>
  <si>
    <t>Concurso de méritos con precalificación</t>
  </si>
  <si>
    <t>Recursos de crédito</t>
  </si>
  <si>
    <t>Concurso de méritos abierto</t>
  </si>
  <si>
    <t>SGP</t>
  </si>
  <si>
    <t xml:space="preserve">Contratación directa (con ofertas) </t>
  </si>
  <si>
    <t>No Aplica</t>
  </si>
  <si>
    <t>Selección Abreviada de Menor Cuantia sin Manifestacion de Interés</t>
  </si>
  <si>
    <t>Selección abreviada subasta inversa</t>
  </si>
  <si>
    <t>Mínima cuantía</t>
  </si>
  <si>
    <t>Contratación régimen especial - Selección de comisionista</t>
  </si>
  <si>
    <t>Contratación régimen especial - Enajenación de bienes para intermediarios idóneos</t>
  </si>
  <si>
    <t>Contratación régimen especial - Régimen especial</t>
  </si>
  <si>
    <t>Contratación régimen especial - Banco multilateral y organismos multilaterales</t>
  </si>
  <si>
    <t>Contratación régimen especial (con ofertas)  - Selección de comisionista</t>
  </si>
  <si>
    <t>Contratación régimen especial (con ofertas)  - Enajenación de bienes para intermediarios idóneos</t>
  </si>
  <si>
    <t>Contratación régimen especial (con ofertas)  - Régimen especial</t>
  </si>
  <si>
    <t>Contratación régimen especial (con ofertas)  - Banco multilateral y organismos multilaterales</t>
  </si>
  <si>
    <t>Seléccion abreviada - acuerdo marco</t>
  </si>
  <si>
    <t>Avance Programa GENERACIÓN DE ESPACIOS PÚBLICOS REVITALIZADOS Y ADAPTADOS PARA TODOS</t>
  </si>
  <si>
    <t>04.02.06</t>
  </si>
  <si>
    <t>OBSERVACIONES</t>
  </si>
  <si>
    <t>3. Instalación de Mobiliario urban o para la organización de vendedores informal es en el espacios público</t>
  </si>
  <si>
    <t>4. Ajustes de formulación a la política pública distrital de espacio público según la ley 1925</t>
  </si>
  <si>
    <t>Mobiliarios instalados</t>
  </si>
  <si>
    <t>Politica pública distrital de espacio público formulada</t>
  </si>
  <si>
    <t>Diagnostico realizado</t>
  </si>
  <si>
    <t>Revitalización realizada</t>
  </si>
  <si>
    <t>1,2,3,2,22-080 - OCUPACION DE VIAS</t>
  </si>
  <si>
    <t xml:space="preserve">1,2,3,2,22-100  -  Aprovechamiento Economico del Espacio Publico </t>
  </si>
  <si>
    <t>1,3,2,3,11-147 - RF AMOBLAMIENTO URBANO</t>
  </si>
  <si>
    <t>CONSULTORÍA PARA EL DESARROLLO DE ESTUIDOS, DISEÑOS Y TRAMITES CORRESPONDIENTE PARA LA RECUPERACIÓN DEL PATRIMONIO TURÍSTICO, CULTURAL, ARQUEOLÓGICO, MATERIAL E INMATERIAL DE LA CONEXIÓN PEATONAL ENTRE LOS BALUARTES DE SANTA TERESA Y SANTA BARBARA (ANTIGUA PUERTA DE LA MEDIA LUNA) – PUENTE HEREDIA - EL BARRIO EL ESPINAL – CASTILLO DE SAN FELIPE DE BARAJAS, EN EL DISTRITO DE CARTAGENA DE INDIAS</t>
  </si>
  <si>
    <t>1. Publicar documento</t>
  </si>
  <si>
    <t>2. Elaboracion de documento estrategico</t>
  </si>
  <si>
    <t>3. Analizar situacion actual y futura</t>
  </si>
  <si>
    <t>4. Creación de estrategias de sostenibilidad para la generación, revitalización, embellicimiento y mantenimiento de los espacios público mediante convenios de adopción de parques y zonas verdes</t>
  </si>
  <si>
    <t>5. Buscar  y establecer acuerdos con organizaciones para la sostenibilidad y protección de parques y zonas verdes</t>
  </si>
  <si>
    <t>6. Jornadas intégrales de reparación, mantenimiento y dotación de orillas para uso recreativo en caños, lagos y lagunas.</t>
  </si>
  <si>
    <t>7. Diagnóstico y articulación del estado de parques y zonas verdes en las orillas de cuerpos de agua en el distrito de Cartagena</t>
  </si>
  <si>
    <t>Estrategias creadas</t>
  </si>
  <si>
    <t>ACTUALIZACIÓN Y/O AJUSTES DE LA POLÍTICA PÚBLICA DISTRITAL DE ESPACIO PÚBLICO DE CARTAGENA - PPDEP</t>
  </si>
  <si>
    <t>Concurso de meritos</t>
  </si>
  <si>
    <t>0.50</t>
  </si>
  <si>
    <t>1. Diagnosticar el estado actual de las plazas, parques y plazoletas del centro historia de la ciudad</t>
  </si>
  <si>
    <t>2. Determinar el cuadro de necesidades, materiales, equipamiento y recurso humano para la intervención de los espacios</t>
  </si>
  <si>
    <t>3. Ejecutar las obras necesarias determinadas en el estudio térmico para la recuperación y sostenimiento de los espacios del centro histórico</t>
  </si>
  <si>
    <t>4. Desarrollar los estudios pertinentes a la determinación de la capacidad de carga del espacio público del centro histórico de la ciudad</t>
  </si>
  <si>
    <t>5. Caracterizar el espacio público del centro histórico de la ciudad</t>
  </si>
  <si>
    <t>6. Elaborar una (1) cartilla del Espacio Público Patrimonial</t>
  </si>
  <si>
    <t>7. Definir la política en términos de movilidad, la estrategias y objetivos para la construcción del plan de movilidad y peatonalización</t>
  </si>
  <si>
    <t>8. Determinar las necesidades de movilidad y peatonalización actual y futura del centro histórico de la ciudad</t>
  </si>
  <si>
    <t>9. Entregar y publicar documento</t>
  </si>
  <si>
    <t>REVITALIZACION Y CONSTRUCCIÓN DEL NUEVO PARQUE FLANAGAN EN EL DISTRITO DE CARTAGENA</t>
  </si>
  <si>
    <t>Prestación de servicios artisticos para el embellecimiento de mobiliario itinerante a entregar a vendedores de frutas registrados en el RUV</t>
  </si>
  <si>
    <t>Contratar la adquisición de carpas para el desarrollo de actividades y programas misionales de la gerencia de espacio público de Cartagena de Indias</t>
  </si>
  <si>
    <t>1. Evaluar el espacio a intervenir, determinando el nivel de afectación y mejoras a realizar</t>
  </si>
  <si>
    <t>2. Diseño preliminar que induya todos los elementos necesarios, como áreas verdes, bancos, juegos infantiles o espacios para eventos.</t>
  </si>
  <si>
    <t>3. Ejecutar las obras establecidas en el diseño</t>
  </si>
  <si>
    <t>4. Crear un diseño preliminar que oonsidere la anchura del enlace, los materiales autilizar y cómo se integrará con el entorno.</t>
  </si>
  <si>
    <t>5. Ejecutar la construcción siguiendo el diseño aprobado, asegurando la utilización de materiales duraderos y seguros acordes al trafico peatonal.</t>
  </si>
  <si>
    <t>6. Analizar el área de construcción de los enlaces peatonales, observando el flujo de tráfioo, las rutas actuales de los peatones y cualquier obstáculo que pueda existir.</t>
  </si>
  <si>
    <t>Espacios intervenidos y mejorados</t>
  </si>
  <si>
    <t>Diseño de intervención rehabilitados y entregados</t>
  </si>
  <si>
    <t>Lineamientos estabelcidos</t>
  </si>
  <si>
    <t>Diseño preliminar realizado</t>
  </si>
  <si>
    <t>Construcción de diseño aprobado</t>
  </si>
  <si>
    <t>Enlaces peatonales construidos</t>
  </si>
  <si>
    <t>UCG 2</t>
  </si>
  <si>
    <t>ALQUILER DE BODEGA DE ACOPIO DE MATERIALES Y MOBILIARIO A DISPOSICION DE LA GEPM EN EL DESEMPEÑODE LAS ACTIVIDADES MISIONALES DE LA GEPM</t>
  </si>
  <si>
    <t>SUMINISTRO E INSTALACION DE MOBILIARIO INFANTIL PARA ADECUACIÓN Y REVITALIZACIÓN DE PARQUES DENTRO DEL PROYECTO DE GENERACIÓN DEL ESPACIO PÚBLICO   CARTAGENA.</t>
  </si>
  <si>
    <t>1. Desarrollar de acuerdo al diseño y necesidades determinadas la demarcación de kilómetros de ciclorrutas.</t>
  </si>
  <si>
    <t>2. Obtener los recursos materiales, humanos y equipos necesarios para la demarcación de kilómetros de ciclorrutas alineados a las disposiciones de las dependencias responsables</t>
  </si>
  <si>
    <t>3. Diagnosticar el estado actual de la infraestructura vial existente para demarcación de ciclorrutas.</t>
  </si>
  <si>
    <t>4. Desarrollar talleres y/o jornadas de sensibilización a la comunidad para el uso de los espacios y mejoramiento de hábitos y cultura ciudadana</t>
  </si>
  <si>
    <t>5. Desarrollar la demarcación 20 zonas de estacionamiento alineados al modelo ZERDesarrollar la demarcación 20 zonas de estacionamiento alineados al modelo ZER</t>
  </si>
  <si>
    <t>6. Construir documento diagnostico con los estudios pertinentes para el desarrollo de celdas de estacionamiento en el Distrito de Cartagena</t>
  </si>
  <si>
    <t>7. Recuperar y mejorar el espacio público determinado para la creación de zonas de estacionamiento</t>
  </si>
  <si>
    <t xml:space="preserve"> Kilómetros de ciclorrutas demarcados</t>
  </si>
  <si>
    <t xml:space="preserve"> Kilómetros de ciclorrutas alineados a las disposiciones de las dependencias</t>
  </si>
  <si>
    <t>Talleres de sensibilización y cultura ciudadana desarrollados</t>
  </si>
  <si>
    <t>Zonas de estacionamientos demarcados</t>
  </si>
  <si>
    <t xml:space="preserve">Diagnóstico de estudios de  desarrollo de celdas de estacionamiento </t>
  </si>
  <si>
    <t>Zonas de estacionamientos recuperados y mejorados</t>
  </si>
  <si>
    <t>SUMINISTRO DE VALLAS METÁLICAS DE SEGURIDAD Y CONTENCIÓN PARA EL EJERCICIO DE LAS DISTINTAS ACTIVIDADES MISIONALES DE LA GERENCIA DE ESPACIO PÚBLICO Y MOVILIDAD</t>
  </si>
  <si>
    <t>PRESUPUESTO EJECUTADO JUNIO OBLIGACIONES</t>
  </si>
  <si>
    <t>PORCENTAJE EJECUTADO JUNIO SEGÚN OBLIGACIONES</t>
  </si>
  <si>
    <t>PRESUPUESTO EJECUTADO SEPTIEMBRE COMPROMISOS</t>
  </si>
  <si>
    <t>PORCENTAJE EJECUTADO SEPTIEMBRE SEGÚN COMPROMISOS</t>
  </si>
  <si>
    <t>PRESUPUESTO EJECUTADO SEPTIEMBRE OBLIGACIONES</t>
  </si>
  <si>
    <t>PORCENTAJE EJECUTADO SEPTIEMBRE SEGÚN OBLIGACIONES</t>
  </si>
  <si>
    <t>PRESUPUESTO EJECUTADO DICIEMBRE COMPROMISOS</t>
  </si>
  <si>
    <t>PORCENTAJE EJECUTADO DICIEMBRE SEGÚN COMPROMISOS</t>
  </si>
  <si>
    <t>PRESUPUESTO EJECUTADO DICIEMBRE OBLIGACIONES</t>
  </si>
  <si>
    <t>PORCENTAJE EJECUTADO DICIEMBRE SEGÚN OBLIGACIONES</t>
  </si>
  <si>
    <t xml:space="preserve"> META PRODUCTO PDD 2025</t>
  </si>
  <si>
    <t>PONDERACIÓN DE  PRODUCTO</t>
  </si>
  <si>
    <t>ACTIVIDADES DE PROYECTO DE INVERSIÓN 
( HITOS )</t>
  </si>
  <si>
    <t>FECHA DE INICIO DE LA ACTIVIDAD</t>
  </si>
  <si>
    <t>FECHA DE TERMINACIÓN DE LA ACTIVIDAD</t>
  </si>
  <si>
    <t>DESCRIPCIÓN DE LA ADQUISICIÓN ASOCIADA AL PROYECTO</t>
  </si>
  <si>
    <t>PRESUPUESTO EJECUTADO JUNIO COMPROMISOS</t>
  </si>
  <si>
    <t>PORCENTAJE EJECUTADO JUNIO SEGÚN COMPROMISOS</t>
  </si>
  <si>
    <t>PROYECTOS DE INVERSIÓN</t>
  </si>
  <si>
    <t>PLAN ANUAL DE ADQUISICIONES</t>
  </si>
  <si>
    <t>PROGRAMACIÓN PRESUPUESTAL</t>
  </si>
  <si>
    <t>GERENCIA DE ESPACIO PUBLICO Y MOVILIDAD GEPM</t>
  </si>
  <si>
    <t>PROGRAMACIÓN META PRODUCTO 2024</t>
  </si>
  <si>
    <t>ACUMULADO 2024</t>
  </si>
  <si>
    <t>ACUMULADO 2025</t>
  </si>
  <si>
    <t>ACUMULADO 2026</t>
  </si>
  <si>
    <t>ACUMULADO 2027</t>
  </si>
  <si>
    <t>ACUMULADO CUATRIENIO</t>
  </si>
  <si>
    <t>REPORTE META PRODUCTO DE  MARZO 2025</t>
  </si>
  <si>
    <t>REPORTE META PRODUCTO DE   JUNIO 2025</t>
  </si>
  <si>
    <t>REPORTE META PRODUCTO DE  SEPTIEMBRE 2025</t>
  </si>
  <si>
    <t>REPORTE META PRODUCTO DE  DICIEMBRE 2025</t>
  </si>
  <si>
    <t>AVANCE META PRODUCTO AL AÑO (PONDERADO)</t>
  </si>
  <si>
    <t>AVANCE META PRODUCTO AL CUATRIENIO (PONDERADO)</t>
  </si>
  <si>
    <t>AVANCE META PRODUCTO AL AÑO (SIMPLE)</t>
  </si>
  <si>
    <t>AVANCE META PRODUCTO AL CUATRIENIO (SIMPLE)</t>
  </si>
  <si>
    <t xml:space="preserve">DATOS GENERALES </t>
  </si>
  <si>
    <t>PROGRAMACIÓN META PRODUCTO</t>
  </si>
  <si>
    <t>ACUMULADOS</t>
  </si>
  <si>
    <t>REPORTES META PRODUCTO</t>
  </si>
  <si>
    <t>AVANCES Y RESULTADOS</t>
  </si>
  <si>
    <t>GRUPO DE VALOR</t>
  </si>
  <si>
    <t>Página: 3 de 3</t>
  </si>
  <si>
    <t>OBJETIVO ESPECIFICO DEL PROYECTO</t>
  </si>
  <si>
    <t>PROGRAMACIÓN NUMÉRICA DE LA ACTIVIDAD PROYECTO (VIGENCIA)</t>
  </si>
  <si>
    <t>REPORTE ACTIVIDADES PROYECTO DE  ENERO A MARZO 2025</t>
  </si>
  <si>
    <t>REPORTE ACTIVIDADES PROYECTO DE  ABRIL A JUNIO 2025</t>
  </si>
  <si>
    <t>REPORTE ACTIVIDADES PROYECTO DE  JULIO A SEPTIEMBRE 2025</t>
  </si>
  <si>
    <t>REPORTE ACTIVIDADES PROYECTO DE  OCTUBRE A DICIEMBRE 2025</t>
  </si>
  <si>
    <t>ACUMULADO ACTIVIDAD DE PROYECTO 2025</t>
  </si>
  <si>
    <t>AVANCES ACTIVIDADES DE PROYECTO</t>
  </si>
  <si>
    <t>APROPACIÓN DEFINITIVA POR PROYECTO (MARZO)</t>
  </si>
  <si>
    <t>APROPACIÓN DEFINITIVA POR PROYECTO (JUNIO)</t>
  </si>
  <si>
    <t>APROPACIÓN DEFINITIVA POR PROYECTO (SEPTIEMBRE)</t>
  </si>
  <si>
    <t>APROPACIÓN DEFINITIVA POR PROYECTO (DICIEMBRE)</t>
  </si>
  <si>
    <t>PRESUPUESTO EJECUTADO MARZO COMPROMISOS</t>
  </si>
  <si>
    <t>PORCENTAJE EJECUTADO MARZO SEGÚN COMPROMISOS</t>
  </si>
  <si>
    <t>PRESUPUESTO EJECUTADO MARZO OBLIGACIONES</t>
  </si>
  <si>
    <t>PORCENTAJE EJECUTADO MARZO SEGÚN OBLIGACIONES</t>
  </si>
  <si>
    <t>Avance del proyecto Adecuación del Espacio Público al Cambio Climático en el Distrito de Cartagena de Indias</t>
  </si>
  <si>
    <t>Avance del proyecto Fortalecimiento y Sostenibilidad del Espacio Público del Centro Histórico en el Distrito de  Cartagena de Indias</t>
  </si>
  <si>
    <t>Avance del proyecto Fortalecimiento de la Conexión entre el Castillo de San Felipe de Barajas y su Área de influencia en el Distrito de  Cartagena de Indias</t>
  </si>
  <si>
    <t>Avance del proyecto Diseño de la Movilidad Ordenada, Sostenible y Amigable con el Medio Ambiente en el Espacio Público del Distrito de  Cartagena de Indias</t>
  </si>
  <si>
    <t>03.04.05</t>
  </si>
  <si>
    <t>AVANCE PLAN DE DESARROLLO PARTE ESTRATÉGICA - GERENCIA DE ESPACIO PUBLICO Y MOVILIDAD  SEPTIEMBRE 15  DE  2025</t>
  </si>
  <si>
    <t>AVANCE PROYECTOS DE LA GERENCIA DE ESPACIO PUBLICO Y MOVILIDAD A SEPTIEMBRE 15  DE  2025</t>
  </si>
  <si>
    <t>EJECUCIÓN PRESUPUESTAL GERENCIA DE ESPACIO PUBLICO Y MOVILIDAD  SEPTIEMBRE 15 DE 2025</t>
  </si>
  <si>
    <t>OBSERVACIONES SEPTIEMBRE 15</t>
  </si>
  <si>
    <t>5. Realizar tramites de permisos y licencias del espacio público en Cartagena</t>
  </si>
  <si>
    <t>6. Efectuar campañas de sensibilización y capacitación para la recuperación y aprovechamien to del espacio pú blico en el Distrito de Cartagena de Indias</t>
  </si>
  <si>
    <t>7. Diagnosticar el estado de los espacios públicos en la ciudad de Cartagena para su acondicionamiento y aprovechamiento</t>
  </si>
  <si>
    <t>8. Revitalización de parques y zonas verdes a través de Instalación mobiliarios urbanos, mobiliario infantil, juegos lúdicos, urbanism o táctico, acupuntura urbana, y siembras de plantas ornamentales y arbolado</t>
  </si>
  <si>
    <t>REPORTE EJECUCION PRESUPUESTAL (COMPROMISOS) JUNIO</t>
  </si>
  <si>
    <t>% EJECUCION COMPROMISOS  JUNIO</t>
  </si>
  <si>
    <t>REPORTE EJECUCION PRESUPUESTAL (OBLIGACIONES)  JUNIO</t>
  </si>
  <si>
    <t>% EJECUCION OBLIGACIONES  JUNIO</t>
  </si>
  <si>
    <t>REPORTE EJECUCION PRESUPUESTAL (COMPROMISOS) SEPTIEMBRE</t>
  </si>
  <si>
    <t>% EJECUCION COMPROMISOS  SEPTIEMBRE</t>
  </si>
  <si>
    <t>% EJECUCION OBLIGACIONES  SEPTIEMBRE</t>
  </si>
  <si>
    <t>REPORTE EJECUCION PRESUPUESTAL (OBLIGACIONES) SEPTIEMBRE</t>
  </si>
  <si>
    <t>Código: PTDGI02-F002</t>
  </si>
  <si>
    <t>Fecha: 15/09/2025</t>
  </si>
  <si>
    <t>PROCESO/ SUBPROCESO: GESTIÓN DE INVERSIONES, PLANES Y PROYECTOS / MONITOREO DE LA EJECUCION DE PLANES, POLITICAS, PROGRAMAS Y PROYECTOS</t>
  </si>
  <si>
    <t>FORMATO SALIDA DE INFORMACION RESULTADOS DE SEGUIMIENTO  Y EVALUACIÓN DE PLAN DE ACCIÓN INSTITUCIONAL</t>
  </si>
  <si>
    <t>GERENCIA DE ESPACIO PUBLICO Y MOVILIDAD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</si>
</sst>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 #,##0;[Red]\-&quot;$&quot;\ #,##0"/>
    <numFmt numFmtId="8" formatCode="&quot;$&quot;\ #,##0.00;[Red]\-&quot;$&quot;\ #,##0.00"/>
    <numFmt numFmtId="42" formatCode="_-&quot;$&quot;\ * #,##0_-;\-&quot;$&quot;\ * #,##0_-;_-&quot;$&quot;\ * &quot;-&quot;_-;_-@_-"/>
    <numFmt numFmtId="44" formatCode="_-&quot;$&quot;\ * #,##0.00_-;\-&quot;$&quot;\ * #,##0.00_-;_-&quot;$&quot;\ * &quot;-&quot;??_-;_-@_-"/>
    <numFmt numFmtId="43" formatCode="_-* #,##0.00_-;\-* #,##0.00_-;_-* &quot;-&quot;??_-;_-@_-"/>
    <numFmt numFmtId="164" formatCode="_-&quot;$&quot;* #,##0_-;\-&quot;$&quot;* #,##0_-;_-&quot;$&quot;* &quot;-&quot;_-;_-@_-"/>
    <numFmt numFmtId="165" formatCode="_-&quot;$&quot;* #,##0.00_-;\-&quot;$&quot;* #,##0.00_-;_-&quot;$&quot;* &quot;-&quot;??_-;_-@_-"/>
    <numFmt numFmtId="166" formatCode="0.0%"/>
    <numFmt numFmtId="167" formatCode="0.000"/>
    <numFmt numFmtId="168" formatCode="_-&quot;$&quot;\ * #,##0_-;\-&quot;$&quot;\ * #,##0_-;_-&quot;$&quot;\ * &quot;-&quot;??_-;_-@_-"/>
    <numFmt numFmtId="169" formatCode="&quot;$&quot;\ #,##0.00"/>
    <numFmt numFmtId="170" formatCode="0.0"/>
  </numFmts>
  <fonts count="66">
    <font>
      <sz val="11"/>
      <color theme="1"/>
      <name val="Aptos Narrow"/>
      <family val="2"/>
      <scheme val="minor"/>
    </font>
    <font>
      <sz val="11"/>
      <color theme="1"/>
      <name val="Aptos Narrow"/>
      <family val="2"/>
      <scheme val="minor"/>
    </font>
    <font>
      <b/>
      <sz val="20"/>
      <color theme="1"/>
      <name val="Aptos Narrow"/>
      <family val="2"/>
      <scheme val="minor"/>
    </font>
    <font>
      <sz val="10"/>
      <name val="Arial"/>
      <family val="2"/>
    </font>
    <font>
      <b/>
      <sz val="12"/>
      <color theme="1"/>
      <name val="Arial"/>
      <family val="2"/>
    </font>
    <font>
      <b/>
      <sz val="11"/>
      <color theme="1"/>
      <name val="Arial"/>
      <family val="2"/>
    </font>
    <font>
      <b/>
      <sz val="9"/>
      <color indexed="81"/>
      <name val="Tahoma"/>
      <family val="2"/>
    </font>
    <font>
      <sz val="9"/>
      <color indexed="81"/>
      <name val="Tahoma"/>
      <family val="2"/>
    </font>
    <font>
      <sz val="12"/>
      <name val="Arial"/>
      <family val="2"/>
    </font>
    <font>
      <b/>
      <sz val="10"/>
      <color theme="1"/>
      <name val="Verdana"/>
      <family val="2"/>
    </font>
    <font>
      <sz val="10"/>
      <color theme="1"/>
      <name val="Verdana"/>
      <family val="2"/>
    </font>
    <font>
      <b/>
      <sz val="11"/>
      <color theme="1"/>
      <name val="Aptos Narrow"/>
      <family val="2"/>
      <scheme val="minor"/>
    </font>
    <font>
      <sz val="8"/>
      <name val="Aptos Narrow"/>
      <family val="2"/>
      <scheme val="minor"/>
    </font>
    <font>
      <sz val="12"/>
      <color theme="1"/>
      <name val="Arial"/>
      <family val="2"/>
    </font>
    <font>
      <sz val="12"/>
      <color theme="1" tint="4.9989318521683403E-2"/>
      <name val="Arial"/>
      <family val="2"/>
    </font>
    <font>
      <b/>
      <sz val="16"/>
      <color theme="1"/>
      <name val="Arial"/>
      <family val="2"/>
    </font>
    <font>
      <sz val="8"/>
      <color theme="1"/>
      <name val="Arial"/>
      <family val="2"/>
    </font>
    <font>
      <b/>
      <sz val="8"/>
      <color theme="1"/>
      <name val="Arial"/>
      <family val="2"/>
    </font>
    <font>
      <b/>
      <sz val="8"/>
      <name val="Arial"/>
      <family val="2"/>
    </font>
    <font>
      <sz val="8"/>
      <color theme="1"/>
      <name val="Aptos Narrow"/>
      <family val="2"/>
      <scheme val="minor"/>
    </font>
    <font>
      <sz val="8"/>
      <name val="Arial"/>
      <family val="2"/>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sz val="11"/>
      <color theme="0"/>
      <name val="Aptos Narrow"/>
      <family val="2"/>
      <scheme val="minor"/>
    </font>
    <font>
      <sz val="12"/>
      <name val="Book Antiqua"/>
      <family val="1"/>
    </font>
    <font>
      <sz val="11"/>
      <color indexed="8"/>
      <name val="Calibri"/>
      <family val="2"/>
    </font>
    <font>
      <sz val="11"/>
      <color rgb="FF9C6500"/>
      <name val="Aptos Narrow"/>
      <family val="2"/>
      <scheme val="minor"/>
    </font>
    <font>
      <sz val="11"/>
      <color rgb="FF1C2F33"/>
      <name val="Aptos Narrow"/>
      <family val="2"/>
      <scheme val="minor"/>
    </font>
    <font>
      <b/>
      <sz val="14"/>
      <color theme="1"/>
      <name val="Arial"/>
      <family val="2"/>
    </font>
    <font>
      <b/>
      <sz val="9"/>
      <color rgb="FF000000"/>
      <name val="Tahoma"/>
      <family val="2"/>
    </font>
    <font>
      <sz val="9"/>
      <color rgb="FF000000"/>
      <name val="Tahoma"/>
      <family val="2"/>
    </font>
    <font>
      <sz val="11"/>
      <color theme="1"/>
      <name val="Aptos Narrow"/>
      <family val="2"/>
    </font>
    <font>
      <b/>
      <sz val="11"/>
      <color theme="1"/>
      <name val="Aptos Narrow"/>
      <family val="2"/>
    </font>
    <font>
      <b/>
      <sz val="11"/>
      <name val="Aptos Narrow"/>
      <family val="2"/>
    </font>
    <font>
      <sz val="11"/>
      <name val="Aptos Narrow"/>
      <family val="2"/>
    </font>
    <font>
      <sz val="11"/>
      <color theme="1" tint="4.9989318521683403E-2"/>
      <name val="Aptos Narrow"/>
      <family val="2"/>
    </font>
    <font>
      <b/>
      <sz val="11"/>
      <color theme="1" tint="4.9989318521683403E-2"/>
      <name val="Aptos Narrow"/>
      <family val="2"/>
    </font>
    <font>
      <b/>
      <sz val="16"/>
      <color theme="1"/>
      <name val="Aptos Narrow"/>
      <family val="2"/>
    </font>
    <font>
      <b/>
      <sz val="18"/>
      <color theme="1"/>
      <name val="Aptos Narrow"/>
      <family val="2"/>
    </font>
    <font>
      <sz val="11"/>
      <color rgb="FFFF0000"/>
      <name val="Aptos Narrow"/>
      <family val="2"/>
    </font>
    <font>
      <sz val="11"/>
      <color rgb="FF010101"/>
      <name val="Aptos Narrow"/>
      <family val="2"/>
    </font>
    <font>
      <b/>
      <sz val="11"/>
      <color rgb="FFFF0000"/>
      <name val="Aptos Narrow"/>
      <family val="2"/>
    </font>
    <font>
      <b/>
      <sz val="11"/>
      <color theme="4"/>
      <name val="Aptos Narrow"/>
      <family val="2"/>
    </font>
    <font>
      <b/>
      <sz val="16"/>
      <color rgb="FFFF0000"/>
      <name val="Aptos Narrow"/>
      <family val="2"/>
    </font>
    <font>
      <sz val="16"/>
      <color theme="1"/>
      <name val="Aptos Narrow"/>
      <family val="2"/>
    </font>
    <font>
      <sz val="11"/>
      <color theme="1"/>
      <name val="Aptos Narrow"/>
      <family val="2"/>
    </font>
    <font>
      <sz val="11"/>
      <color theme="1" tint="4.9989318521683403E-2"/>
      <name val="Aptos Narrow"/>
      <family val="2"/>
    </font>
    <font>
      <sz val="11"/>
      <name val="Aptos Narrow"/>
      <family val="2"/>
    </font>
    <font>
      <b/>
      <sz val="11"/>
      <color theme="1"/>
      <name val="Aptos Narrow"/>
      <family val="2"/>
    </font>
    <font>
      <b/>
      <sz val="10"/>
      <color theme="1"/>
      <name val="Arial"/>
      <family val="2"/>
    </font>
    <font>
      <sz val="14"/>
      <color theme="1"/>
      <name val="Arial"/>
      <family val="2"/>
    </font>
    <font>
      <sz val="14"/>
      <color theme="1"/>
      <name val="Aptos Narrow"/>
      <family val="2"/>
      <scheme val="minor"/>
    </font>
    <font>
      <b/>
      <sz val="18"/>
      <color theme="1"/>
      <name val="Aptos Narrow"/>
      <family val="2"/>
      <scheme val="minor"/>
    </font>
    <font>
      <b/>
      <sz val="12"/>
      <color rgb="FFFF0000"/>
      <name val="Aptos Narrow"/>
      <family val="2"/>
    </font>
    <font>
      <b/>
      <sz val="12"/>
      <color theme="1"/>
      <name val="Aptos Narrow"/>
      <family val="2"/>
    </font>
  </fonts>
  <fills count="43">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E2EFDA"/>
        <bgColor indexed="64"/>
      </patternFill>
    </fill>
    <fill>
      <patternFill patternType="solid">
        <fgColor rgb="FFDBE5F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92D050"/>
        <bgColor indexed="64"/>
      </patternFill>
    </fill>
    <fill>
      <patternFill patternType="solid">
        <fgColor theme="3" tint="0.89999084444715716"/>
        <bgColor indexed="64"/>
      </patternFill>
    </fill>
    <fill>
      <patternFill patternType="solid">
        <fgColor theme="2" tint="-0.249977111117893"/>
        <bgColor indexed="64"/>
      </patternFill>
    </fill>
    <fill>
      <patternFill patternType="solid">
        <fgColor theme="9" tint="0.7999816888943144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rgb="FF000000"/>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thin">
        <color rgb="FF000000"/>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style="medium">
        <color indexed="64"/>
      </top>
      <bottom style="thin">
        <color indexed="64"/>
      </bottom>
      <diagonal/>
    </border>
    <border>
      <left style="thin">
        <color indexed="64"/>
      </left>
      <right style="thin">
        <color rgb="FF000000"/>
      </right>
      <top style="medium">
        <color indexed="64"/>
      </top>
      <bottom style="thin">
        <color indexed="64"/>
      </bottom>
      <diagonal/>
    </border>
    <border>
      <left style="thin">
        <color rgb="FF000000"/>
      </left>
      <right style="thin">
        <color rgb="FF000000"/>
      </right>
      <top/>
      <bottom style="thin">
        <color indexed="64"/>
      </bottom>
      <diagonal/>
    </border>
    <border>
      <left style="medium">
        <color indexed="64"/>
      </left>
      <right style="medium">
        <color indexed="64"/>
      </right>
      <top/>
      <bottom style="medium">
        <color indexed="64"/>
      </bottom>
      <diagonal/>
    </border>
  </borders>
  <cellStyleXfs count="306">
    <xf numFmtId="0" fontId="0" fillId="0" borderId="0"/>
    <xf numFmtId="0" fontId="3" fillId="0" borderId="0"/>
    <xf numFmtId="44" fontId="1" fillId="0" borderId="0" applyFont="0" applyFill="0" applyBorder="0" applyAlignment="0" applyProtection="0"/>
    <xf numFmtId="43" fontId="1" fillId="0" borderId="0" applyFont="0" applyFill="0" applyBorder="0" applyAlignment="0" applyProtection="0"/>
    <xf numFmtId="0" fontId="9" fillId="6" borderId="0" applyNumberFormat="0" applyBorder="0" applyProtection="0">
      <alignment horizontal="center" vertical="center"/>
    </xf>
    <xf numFmtId="49" fontId="10" fillId="0" borderId="0" applyFill="0" applyBorder="0" applyProtection="0">
      <alignment horizontal="left" vertical="center"/>
    </xf>
    <xf numFmtId="3" fontId="10" fillId="0" borderId="0" applyFill="0" applyBorder="0" applyProtection="0">
      <alignment horizontal="right" vertical="center"/>
    </xf>
    <xf numFmtId="0" fontId="21" fillId="0" borderId="0" applyNumberFormat="0" applyFill="0" applyBorder="0" applyAlignment="0" applyProtection="0"/>
    <xf numFmtId="0" fontId="22" fillId="0" borderId="18" applyNumberFormat="0" applyFill="0" applyAlignment="0" applyProtection="0"/>
    <xf numFmtId="0" fontId="23" fillId="0" borderId="19" applyNumberFormat="0" applyFill="0" applyAlignment="0" applyProtection="0"/>
    <xf numFmtId="0" fontId="24" fillId="0" borderId="20" applyNumberFormat="0" applyFill="0" applyAlignment="0" applyProtection="0"/>
    <xf numFmtId="0" fontId="24" fillId="0" borderId="0" applyNumberFormat="0" applyFill="0" applyBorder="0" applyAlignment="0" applyProtection="0"/>
    <xf numFmtId="0" fontId="25" fillId="7" borderId="0" applyNumberFormat="0" applyBorder="0" applyAlignment="0" applyProtection="0"/>
    <xf numFmtId="0" fontId="26" fillId="8" borderId="0" applyNumberFormat="0" applyBorder="0" applyAlignment="0" applyProtection="0"/>
    <xf numFmtId="0" fontId="27" fillId="10" borderId="21" applyNumberFormat="0" applyAlignment="0" applyProtection="0"/>
    <xf numFmtId="0" fontId="28" fillId="11" borderId="22" applyNumberFormat="0" applyAlignment="0" applyProtection="0"/>
    <xf numFmtId="0" fontId="29" fillId="11" borderId="21" applyNumberFormat="0" applyAlignment="0" applyProtection="0"/>
    <xf numFmtId="0" fontId="30" fillId="0" borderId="23" applyNumberFormat="0" applyFill="0" applyAlignment="0" applyProtection="0"/>
    <xf numFmtId="0" fontId="31" fillId="12" borderId="24" applyNumberFormat="0" applyAlignment="0" applyProtection="0"/>
    <xf numFmtId="0" fontId="32" fillId="0" borderId="0" applyNumberFormat="0" applyFill="0" applyBorder="0" applyAlignment="0" applyProtection="0"/>
    <xf numFmtId="0" fontId="1" fillId="13" borderId="25" applyNumberFormat="0" applyFont="0" applyAlignment="0" applyProtection="0"/>
    <xf numFmtId="0" fontId="33" fillId="0" borderId="0" applyNumberFormat="0" applyFill="0" applyBorder="0" applyAlignment="0" applyProtection="0"/>
    <xf numFmtId="0" fontId="11" fillId="0" borderId="26" applyNumberFormat="0" applyFill="0" applyAlignment="0" applyProtection="0"/>
    <xf numFmtId="0" fontId="3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4"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43" fontId="1" fillId="0" borderId="0" applyFont="0" applyFill="0" applyBorder="0" applyAlignment="0" applyProtection="0"/>
    <xf numFmtId="0" fontId="35" fillId="0" borderId="0"/>
    <xf numFmtId="0" fontId="3" fillId="0" borderId="0"/>
    <xf numFmtId="0" fontId="36" fillId="0" borderId="0"/>
    <xf numFmtId="164" fontId="1" fillId="0" borderId="0" applyFont="0" applyFill="0" applyBorder="0" applyAlignment="0" applyProtection="0"/>
    <xf numFmtId="0" fontId="1" fillId="0" borderId="0"/>
    <xf numFmtId="165" fontId="1" fillId="0" borderId="0" applyFont="0" applyFill="0" applyBorder="0" applyAlignment="0" applyProtection="0"/>
    <xf numFmtId="164" fontId="1" fillId="0" borderId="0" applyFont="0" applyFill="0" applyBorder="0" applyAlignment="0" applyProtection="0"/>
    <xf numFmtId="9" fontId="36" fillId="0" borderId="0" applyFont="0" applyFill="0" applyBorder="0" applyAlignment="0" applyProtection="0"/>
    <xf numFmtId="165"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0" fontId="37" fillId="9" borderId="0" applyNumberFormat="0" applyBorder="0" applyAlignment="0" applyProtection="0"/>
    <xf numFmtId="0" fontId="34" fillId="17" borderId="0" applyNumberFormat="0" applyBorder="0" applyAlignment="0" applyProtection="0"/>
    <xf numFmtId="0" fontId="34" fillId="21" borderId="0" applyNumberFormat="0" applyBorder="0" applyAlignment="0" applyProtection="0"/>
    <xf numFmtId="0" fontId="34" fillId="25" borderId="0" applyNumberFormat="0" applyBorder="0" applyAlignment="0" applyProtection="0"/>
    <xf numFmtId="0" fontId="34" fillId="29" borderId="0" applyNumberFormat="0" applyBorder="0" applyAlignment="0" applyProtection="0"/>
    <xf numFmtId="0" fontId="34" fillId="33" borderId="0" applyNumberFormat="0" applyBorder="0" applyAlignment="0" applyProtection="0"/>
    <xf numFmtId="0" fontId="34" fillId="37" borderId="0" applyNumberFormat="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38" fillId="0" borderId="9" applyAlignment="0">
      <alignment horizontal="justify" vertical="center" wrapText="1"/>
    </xf>
    <xf numFmtId="9" fontId="1" fillId="0" borderId="0" applyFont="0" applyFill="0" applyBorder="0" applyAlignment="0" applyProtection="0"/>
  </cellStyleXfs>
  <cellXfs count="409">
    <xf numFmtId="0" fontId="0" fillId="0" borderId="0" xfId="0"/>
    <xf numFmtId="0" fontId="0" fillId="0" borderId="0" xfId="0" applyAlignment="1">
      <alignment vertical="center"/>
    </xf>
    <xf numFmtId="0" fontId="9" fillId="6" borderId="1" xfId="4" applyBorder="1" applyProtection="1">
      <alignment horizontal="center" vertical="center"/>
    </xf>
    <xf numFmtId="3" fontId="10" fillId="0" borderId="1" xfId="6" applyBorder="1" applyAlignment="1" applyProtection="1">
      <alignment horizontal="center" vertical="center"/>
    </xf>
    <xf numFmtId="49" fontId="10" fillId="0" borderId="1" xfId="5" applyBorder="1" applyProtection="1">
      <alignment horizontal="left" vertical="center"/>
    </xf>
    <xf numFmtId="0" fontId="13" fillId="0" borderId="0" xfId="0" applyFont="1" applyAlignment="1">
      <alignment horizontal="left"/>
    </xf>
    <xf numFmtId="0" fontId="13" fillId="0" borderId="0" xfId="0" applyFont="1" applyAlignment="1">
      <alignment horizontal="left" vertical="center" wrapText="1"/>
    </xf>
    <xf numFmtId="0" fontId="14" fillId="0" borderId="0" xfId="0" applyFont="1" applyAlignment="1">
      <alignment horizontal="left" vertical="center" wrapText="1"/>
    </xf>
    <xf numFmtId="0" fontId="8" fillId="0" borderId="0" xfId="0" applyFont="1" applyAlignment="1">
      <alignment horizontal="left" vertical="center" wrapText="1"/>
    </xf>
    <xf numFmtId="0" fontId="13" fillId="4" borderId="1" xfId="0" applyFont="1" applyFill="1" applyBorder="1" applyAlignment="1">
      <alignment horizontal="left" vertical="center" wrapText="1"/>
    </xf>
    <xf numFmtId="0" fontId="13" fillId="4" borderId="1" xfId="0" applyFont="1" applyFill="1" applyBorder="1" applyAlignment="1">
      <alignment horizontal="left" vertical="center"/>
    </xf>
    <xf numFmtId="0" fontId="14" fillId="4" borderId="1" xfId="0" applyFont="1" applyFill="1" applyBorder="1" applyAlignment="1">
      <alignment horizontal="left" vertical="center" wrapText="1"/>
    </xf>
    <xf numFmtId="0" fontId="8" fillId="4" borderId="1" xfId="0" applyFont="1" applyFill="1" applyBorder="1" applyAlignment="1">
      <alignment horizontal="left" vertical="center" wrapText="1"/>
    </xf>
    <xf numFmtId="0" fontId="13" fillId="0" borderId="0" xfId="0" applyFont="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49" fontId="10" fillId="0" borderId="1" xfId="5" applyBorder="1" applyAlignment="1" applyProtection="1">
      <alignment vertical="center" wrapText="1"/>
    </xf>
    <xf numFmtId="0" fontId="9" fillId="6" borderId="1" xfId="4" applyBorder="1" applyAlignment="1" applyProtection="1">
      <alignment vertical="center"/>
    </xf>
    <xf numFmtId="0" fontId="18" fillId="5" borderId="9" xfId="1" applyFont="1" applyFill="1" applyBorder="1" applyAlignment="1">
      <alignment horizontal="center" vertical="center"/>
    </xf>
    <xf numFmtId="0" fontId="18" fillId="5" borderId="10" xfId="1" applyFont="1" applyFill="1" applyBorder="1" applyAlignment="1">
      <alignment horizontal="center" vertical="center"/>
    </xf>
    <xf numFmtId="14" fontId="19" fillId="0" borderId="1" xfId="0" applyNumberFormat="1" applyFont="1" applyBorder="1" applyAlignment="1">
      <alignment horizontal="center" vertical="center"/>
    </xf>
    <xf numFmtId="0" fontId="20" fillId="0" borderId="1" xfId="1" applyFont="1" applyBorder="1" applyAlignment="1">
      <alignment horizontal="center" vertical="center"/>
    </xf>
    <xf numFmtId="14" fontId="20" fillId="0" borderId="1" xfId="1" applyNumberFormat="1" applyFont="1" applyBorder="1" applyAlignment="1">
      <alignment horizontal="center" vertical="center"/>
    </xf>
    <xf numFmtId="0" fontId="20" fillId="0" borderId="1" xfId="1" applyFont="1" applyBorder="1"/>
    <xf numFmtId="0" fontId="20" fillId="0" borderId="1" xfId="1" applyFont="1" applyBorder="1" applyAlignment="1">
      <alignment horizontal="center" wrapText="1"/>
    </xf>
    <xf numFmtId="0" fontId="18" fillId="5" borderId="1" xfId="1" applyFont="1" applyFill="1" applyBorder="1" applyAlignment="1">
      <alignment horizontal="center" vertical="center"/>
    </xf>
    <xf numFmtId="0" fontId="18" fillId="5" borderId="1" xfId="1" applyFont="1" applyFill="1" applyBorder="1" applyAlignment="1">
      <alignment vertical="center"/>
    </xf>
    <xf numFmtId="0" fontId="0" fillId="0" borderId="1" xfId="0" applyBorder="1" applyAlignment="1">
      <alignment horizontal="center" vertical="center" wrapText="1"/>
    </xf>
    <xf numFmtId="0" fontId="0" fillId="0" borderId="1" xfId="0" applyBorder="1" applyAlignment="1">
      <alignment vertical="center" wrapText="1"/>
    </xf>
    <xf numFmtId="0" fontId="0" fillId="2" borderId="0" xfId="0" applyFill="1"/>
    <xf numFmtId="0" fontId="2" fillId="2" borderId="3" xfId="0" applyFont="1" applyFill="1" applyBorder="1" applyAlignment="1">
      <alignment vertical="center" wrapText="1"/>
    </xf>
    <xf numFmtId="0" fontId="0" fillId="2" borderId="0" xfId="0" applyFill="1" applyAlignment="1">
      <alignment horizontal="center"/>
    </xf>
    <xf numFmtId="49" fontId="10" fillId="0" borderId="28" xfId="5" applyFill="1" applyBorder="1" applyAlignment="1" applyProtection="1">
      <alignment vertical="center" wrapText="1"/>
    </xf>
    <xf numFmtId="0" fontId="0" fillId="0" borderId="0" xfId="0" applyAlignment="1">
      <alignment horizontal="center" vertical="center"/>
    </xf>
    <xf numFmtId="0" fontId="42" fillId="2" borderId="0" xfId="0" applyFont="1" applyFill="1" applyAlignment="1">
      <alignment vertical="center" wrapText="1"/>
    </xf>
    <xf numFmtId="0" fontId="43" fillId="2" borderId="11" xfId="0" applyFont="1" applyFill="1" applyBorder="1" applyAlignment="1">
      <alignment horizontal="center" vertical="center" wrapText="1"/>
    </xf>
    <xf numFmtId="0" fontId="43" fillId="2" borderId="5" xfId="0" applyFont="1" applyFill="1" applyBorder="1" applyAlignment="1">
      <alignment horizontal="center" vertical="center" wrapText="1"/>
    </xf>
    <xf numFmtId="0" fontId="42" fillId="2" borderId="0" xfId="0" applyFont="1" applyFill="1" applyAlignment="1">
      <alignment horizontal="center" vertical="center" wrapText="1"/>
    </xf>
    <xf numFmtId="0" fontId="43" fillId="2" borderId="0" xfId="0" applyFont="1" applyFill="1" applyAlignment="1">
      <alignment horizontal="center" vertical="center" wrapText="1"/>
    </xf>
    <xf numFmtId="0" fontId="42" fillId="2" borderId="0" xfId="0" applyFont="1" applyFill="1"/>
    <xf numFmtId="0" fontId="43" fillId="2" borderId="1" xfId="0" applyFont="1" applyFill="1" applyBorder="1" applyAlignment="1">
      <alignment horizontal="center" vertical="center" wrapText="1"/>
    </xf>
    <xf numFmtId="0" fontId="44" fillId="2" borderId="1" xfId="0" applyFont="1" applyFill="1" applyBorder="1" applyAlignment="1">
      <alignment horizontal="center" vertical="center" wrapText="1"/>
    </xf>
    <xf numFmtId="0" fontId="43" fillId="0" borderId="1" xfId="0" applyFont="1" applyBorder="1" applyAlignment="1">
      <alignment horizontal="center" vertical="center" wrapText="1"/>
    </xf>
    <xf numFmtId="0" fontId="43" fillId="38" borderId="1" xfId="0" applyFont="1" applyFill="1" applyBorder="1" applyAlignment="1">
      <alignment horizontal="center" vertical="center" wrapText="1"/>
    </xf>
    <xf numFmtId="0" fontId="43" fillId="40" borderId="1" xfId="0" applyFont="1" applyFill="1" applyBorder="1" applyAlignment="1">
      <alignment horizontal="center" vertical="center" wrapText="1"/>
    </xf>
    <xf numFmtId="0" fontId="44" fillId="39" borderId="1" xfId="0" applyFont="1" applyFill="1" applyBorder="1" applyAlignment="1">
      <alignment horizontal="center" vertical="center" wrapText="1"/>
    </xf>
    <xf numFmtId="0" fontId="45" fillId="2" borderId="27" xfId="0" applyFont="1" applyFill="1" applyBorder="1" applyAlignment="1">
      <alignment vertical="center" wrapText="1"/>
    </xf>
    <xf numFmtId="9" fontId="45" fillId="2" borderId="27" xfId="0" applyNumberFormat="1" applyFont="1" applyFill="1" applyBorder="1" applyAlignment="1">
      <alignment vertical="center" wrapText="1"/>
    </xf>
    <xf numFmtId="0" fontId="42" fillId="2" borderId="27" xfId="0" applyFont="1" applyFill="1" applyBorder="1" applyAlignment="1">
      <alignment vertical="center" wrapText="1"/>
    </xf>
    <xf numFmtId="14" fontId="42" fillId="2" borderId="27" xfId="0" applyNumberFormat="1" applyFont="1" applyFill="1" applyBorder="1" applyAlignment="1">
      <alignment vertical="center" wrapText="1"/>
    </xf>
    <xf numFmtId="0" fontId="42" fillId="2" borderId="1" xfId="0" applyFont="1" applyFill="1" applyBorder="1" applyAlignment="1">
      <alignment vertical="center" wrapText="1"/>
    </xf>
    <xf numFmtId="0" fontId="42" fillId="2" borderId="1" xfId="0" applyFont="1" applyFill="1" applyBorder="1" applyAlignment="1">
      <alignment horizontal="center" vertical="center" wrapText="1"/>
    </xf>
    <xf numFmtId="0" fontId="45" fillId="2" borderId="1" xfId="0" applyFont="1" applyFill="1" applyBorder="1" applyAlignment="1">
      <alignment horizontal="center" vertical="center" wrapText="1"/>
    </xf>
    <xf numFmtId="9" fontId="45" fillId="2" borderId="1" xfId="0" applyNumberFormat="1" applyFont="1" applyFill="1" applyBorder="1" applyAlignment="1">
      <alignment horizontal="center" vertical="center" wrapText="1"/>
    </xf>
    <xf numFmtId="0" fontId="45" fillId="2" borderId="1" xfId="0" applyFont="1" applyFill="1" applyBorder="1" applyAlignment="1">
      <alignment vertical="center" wrapText="1"/>
    </xf>
    <xf numFmtId="10" fontId="43" fillId="2" borderId="1" xfId="305" applyNumberFormat="1" applyFont="1" applyFill="1" applyBorder="1" applyAlignment="1">
      <alignment horizontal="center" vertical="center" wrapText="1"/>
    </xf>
    <xf numFmtId="9" fontId="45" fillId="2" borderId="1" xfId="0" applyNumberFormat="1" applyFont="1" applyFill="1" applyBorder="1" applyAlignment="1">
      <alignment vertical="center" wrapText="1"/>
    </xf>
    <xf numFmtId="14" fontId="42" fillId="2" borderId="1" xfId="0" applyNumberFormat="1" applyFont="1" applyFill="1" applyBorder="1" applyAlignment="1">
      <alignment vertical="center" wrapText="1"/>
    </xf>
    <xf numFmtId="0" fontId="45" fillId="2" borderId="28" xfId="0" applyFont="1" applyFill="1" applyBorder="1" applyAlignment="1">
      <alignment horizontal="center" vertical="center" wrapText="1"/>
    </xf>
    <xf numFmtId="0" fontId="42" fillId="2" borderId="1" xfId="0" applyFont="1" applyFill="1" applyBorder="1" applyAlignment="1">
      <alignment horizontal="left" vertical="center" wrapText="1"/>
    </xf>
    <xf numFmtId="9" fontId="45" fillId="2" borderId="28" xfId="0" applyNumberFormat="1" applyFont="1" applyFill="1" applyBorder="1" applyAlignment="1">
      <alignment horizontal="center" vertical="center" wrapText="1"/>
    </xf>
    <xf numFmtId="0" fontId="45" fillId="2" borderId="27" xfId="0" applyFont="1" applyFill="1" applyBorder="1" applyAlignment="1">
      <alignment horizontal="center" vertical="center" wrapText="1"/>
    </xf>
    <xf numFmtId="0" fontId="45" fillId="2" borderId="29" xfId="0" applyFont="1" applyFill="1" applyBorder="1" applyAlignment="1">
      <alignment horizontal="center" vertical="center" wrapText="1"/>
    </xf>
    <xf numFmtId="0" fontId="42" fillId="2" borderId="1" xfId="0" applyFont="1" applyFill="1" applyBorder="1" applyAlignment="1">
      <alignment horizontal="center" vertical="center"/>
    </xf>
    <xf numFmtId="0" fontId="42" fillId="2" borderId="28" xfId="0" applyFont="1" applyFill="1" applyBorder="1" applyAlignment="1">
      <alignment vertical="center" wrapText="1"/>
    </xf>
    <xf numFmtId="9" fontId="42" fillId="2" borderId="1" xfId="0" applyNumberFormat="1" applyFont="1" applyFill="1" applyBorder="1" applyAlignment="1">
      <alignment vertical="center" wrapText="1"/>
    </xf>
    <xf numFmtId="0" fontId="42" fillId="2" borderId="27" xfId="0" applyFont="1" applyFill="1" applyBorder="1" applyAlignment="1">
      <alignment horizontal="center" vertical="center" wrapText="1"/>
    </xf>
    <xf numFmtId="0" fontId="42" fillId="0" borderId="1" xfId="0" applyFont="1" applyBorder="1" applyAlignment="1">
      <alignment vertical="center" wrapText="1"/>
    </xf>
    <xf numFmtId="9" fontId="42" fillId="0" borderId="1" xfId="0" applyNumberFormat="1" applyFont="1" applyBorder="1" applyAlignment="1">
      <alignment horizontal="center" vertical="center" wrapText="1"/>
    </xf>
    <xf numFmtId="0" fontId="42" fillId="0" borderId="1" xfId="0" applyFont="1" applyBorder="1" applyAlignment="1">
      <alignment horizontal="center" vertical="center" wrapText="1"/>
    </xf>
    <xf numFmtId="1" fontId="42" fillId="0" borderId="1" xfId="2" applyNumberFormat="1" applyFont="1" applyFill="1" applyBorder="1" applyAlignment="1">
      <alignment horizontal="center" vertical="center" wrapText="1"/>
    </xf>
    <xf numFmtId="1" fontId="42" fillId="2" borderId="1" xfId="2" applyNumberFormat="1" applyFont="1" applyFill="1" applyBorder="1" applyAlignment="1">
      <alignment horizontal="center" vertical="center" wrapText="1"/>
    </xf>
    <xf numFmtId="0" fontId="46" fillId="0" borderId="1" xfId="0" applyFont="1" applyBorder="1" applyAlignment="1">
      <alignment horizontal="center" vertical="center" wrapText="1"/>
    </xf>
    <xf numFmtId="1" fontId="43" fillId="2" borderId="1" xfId="0" applyNumberFormat="1" applyFont="1" applyFill="1" applyBorder="1" applyAlignment="1">
      <alignment horizontal="center" vertical="center" wrapText="1"/>
    </xf>
    <xf numFmtId="0" fontId="42" fillId="0" borderId="29" xfId="0" applyFont="1" applyBorder="1" applyAlignment="1">
      <alignment horizontal="center" vertical="center" wrapText="1"/>
    </xf>
    <xf numFmtId="1" fontId="42" fillId="2" borderId="0" xfId="0" applyNumberFormat="1" applyFont="1" applyFill="1" applyAlignment="1">
      <alignment vertical="center" wrapText="1"/>
    </xf>
    <xf numFmtId="0" fontId="42" fillId="2" borderId="28" xfId="0" applyFont="1" applyFill="1" applyBorder="1" applyAlignment="1">
      <alignment horizontal="center" vertical="center" wrapText="1"/>
    </xf>
    <xf numFmtId="0" fontId="45" fillId="2" borderId="1" xfId="304" applyFont="1" applyFill="1" applyBorder="1" applyAlignment="1">
      <alignment vertical="center" wrapText="1"/>
    </xf>
    <xf numFmtId="0" fontId="45" fillId="0" borderId="1" xfId="304" applyFont="1" applyBorder="1" applyAlignment="1">
      <alignment vertical="center" wrapText="1"/>
    </xf>
    <xf numFmtId="0" fontId="42" fillId="0" borderId="27" xfId="0" applyFont="1" applyBorder="1" applyAlignment="1">
      <alignment horizontal="center" vertical="center" wrapText="1"/>
    </xf>
    <xf numFmtId="166" fontId="43" fillId="2" borderId="1" xfId="305" applyNumberFormat="1" applyFont="1" applyFill="1" applyBorder="1" applyAlignment="1">
      <alignment horizontal="center" vertical="center" wrapText="1"/>
    </xf>
    <xf numFmtId="1" fontId="43" fillId="2" borderId="1" xfId="305" applyNumberFormat="1" applyFont="1" applyFill="1" applyBorder="1" applyAlignment="1">
      <alignment horizontal="center" vertical="center" wrapText="1"/>
    </xf>
    <xf numFmtId="9" fontId="42" fillId="2" borderId="28" xfId="0" applyNumberFormat="1" applyFont="1" applyFill="1" applyBorder="1" applyAlignment="1">
      <alignment horizontal="center" vertical="center" wrapText="1"/>
    </xf>
    <xf numFmtId="2" fontId="42" fillId="0" borderId="1" xfId="2" applyNumberFormat="1" applyFont="1" applyFill="1" applyBorder="1" applyAlignment="1">
      <alignment horizontal="center" vertical="center" wrapText="1"/>
    </xf>
    <xf numFmtId="2" fontId="43" fillId="0" borderId="1" xfId="0" applyNumberFormat="1" applyFont="1" applyBorder="1" applyAlignment="1">
      <alignment horizontal="center" vertical="center" wrapText="1"/>
    </xf>
    <xf numFmtId="2" fontId="42" fillId="2" borderId="1" xfId="0" applyNumberFormat="1" applyFont="1" applyFill="1" applyBorder="1" applyAlignment="1">
      <alignment vertical="center" wrapText="1"/>
    </xf>
    <xf numFmtId="167" fontId="42" fillId="0" borderId="1" xfId="2" applyNumberFormat="1" applyFont="1" applyFill="1" applyBorder="1" applyAlignment="1">
      <alignment horizontal="center" vertical="center" wrapText="1"/>
    </xf>
    <xf numFmtId="9" fontId="42" fillId="2" borderId="1" xfId="0" applyNumberFormat="1" applyFont="1" applyFill="1" applyBorder="1" applyAlignment="1">
      <alignment horizontal="center" vertical="center" wrapText="1"/>
    </xf>
    <xf numFmtId="0" fontId="45" fillId="2" borderId="1" xfId="304" applyFont="1" applyFill="1" applyBorder="1" applyAlignment="1">
      <alignment horizontal="left" vertical="center" wrapText="1"/>
    </xf>
    <xf numFmtId="0" fontId="42" fillId="2" borderId="29" xfId="0" applyFont="1" applyFill="1" applyBorder="1" applyAlignment="1">
      <alignment horizontal="center" vertical="center" wrapText="1"/>
    </xf>
    <xf numFmtId="1" fontId="43" fillId="0" borderId="1" xfId="2" applyNumberFormat="1" applyFont="1" applyFill="1" applyBorder="1" applyAlignment="1">
      <alignment horizontal="center" vertical="center" wrapText="1"/>
    </xf>
    <xf numFmtId="0" fontId="42" fillId="2" borderId="29" xfId="0" applyFont="1" applyFill="1" applyBorder="1" applyAlignment="1">
      <alignment horizontal="left" vertical="center" wrapText="1"/>
    </xf>
    <xf numFmtId="0" fontId="42" fillId="2" borderId="29" xfId="0" applyFont="1" applyFill="1" applyBorder="1" applyAlignment="1">
      <alignment vertical="center" wrapText="1"/>
    </xf>
    <xf numFmtId="14" fontId="42" fillId="2" borderId="1" xfId="0" applyNumberFormat="1" applyFont="1" applyFill="1" applyBorder="1" applyAlignment="1">
      <alignment horizontal="center" vertical="center" wrapText="1"/>
    </xf>
    <xf numFmtId="0" fontId="45" fillId="2" borderId="0" xfId="0" applyFont="1" applyFill="1" applyAlignment="1">
      <alignment horizontal="center" vertical="center" wrapText="1"/>
    </xf>
    <xf numFmtId="9" fontId="42" fillId="2" borderId="0" xfId="0" applyNumberFormat="1" applyFont="1" applyFill="1" applyAlignment="1">
      <alignment horizontal="center" vertical="center" wrapText="1"/>
    </xf>
    <xf numFmtId="0" fontId="46" fillId="2" borderId="0" xfId="0" applyFont="1" applyFill="1" applyAlignment="1">
      <alignment horizontal="center" vertical="center" wrapText="1"/>
    </xf>
    <xf numFmtId="10" fontId="46" fillId="2" borderId="0" xfId="305" applyNumberFormat="1" applyFont="1" applyFill="1" applyAlignment="1">
      <alignment horizontal="center" vertical="center" wrapText="1"/>
    </xf>
    <xf numFmtId="10" fontId="49" fillId="2" borderId="1" xfId="0" applyNumberFormat="1" applyFont="1" applyFill="1" applyBorder="1" applyAlignment="1">
      <alignment horizontal="center" vertical="center" wrapText="1"/>
    </xf>
    <xf numFmtId="9" fontId="42" fillId="2" borderId="1" xfId="305" applyFont="1" applyFill="1" applyBorder="1" applyAlignment="1">
      <alignment horizontal="center" vertical="center" wrapText="1"/>
    </xf>
    <xf numFmtId="1" fontId="42" fillId="42" borderId="1" xfId="2" applyNumberFormat="1" applyFont="1" applyFill="1" applyBorder="1" applyAlignment="1">
      <alignment horizontal="center" vertical="center" wrapText="1"/>
    </xf>
    <xf numFmtId="0" fontId="43" fillId="42" borderId="1" xfId="0" applyFont="1" applyFill="1" applyBorder="1" applyAlignment="1">
      <alignment horizontal="center" vertical="center" wrapText="1"/>
    </xf>
    <xf numFmtId="0" fontId="45" fillId="42" borderId="1" xfId="0" applyFont="1" applyFill="1" applyBorder="1" applyAlignment="1">
      <alignment horizontal="center" vertical="center" wrapText="1"/>
    </xf>
    <xf numFmtId="0" fontId="44" fillId="42" borderId="1" xfId="0" applyFont="1" applyFill="1" applyBorder="1" applyAlignment="1">
      <alignment horizontal="center" vertical="center" wrapText="1"/>
    </xf>
    <xf numFmtId="2" fontId="42" fillId="42" borderId="1" xfId="2" applyNumberFormat="1" applyFont="1" applyFill="1" applyBorder="1" applyAlignment="1">
      <alignment horizontal="center" vertical="center" wrapText="1"/>
    </xf>
    <xf numFmtId="1" fontId="43" fillId="42" borderId="1" xfId="2" applyNumberFormat="1" applyFont="1" applyFill="1" applyBorder="1" applyAlignment="1">
      <alignment horizontal="center" vertical="center" wrapText="1"/>
    </xf>
    <xf numFmtId="170" fontId="42" fillId="42" borderId="1" xfId="2" applyNumberFormat="1" applyFont="1" applyFill="1" applyBorder="1" applyAlignment="1">
      <alignment horizontal="center" vertical="center" wrapText="1"/>
    </xf>
    <xf numFmtId="0" fontId="42" fillId="42" borderId="1" xfId="0" applyFont="1" applyFill="1" applyBorder="1" applyAlignment="1">
      <alignment horizontal="center" vertical="center" wrapText="1"/>
    </xf>
    <xf numFmtId="0" fontId="46" fillId="42" borderId="1" xfId="0" applyFont="1" applyFill="1" applyBorder="1" applyAlignment="1">
      <alignment horizontal="center" vertical="center" wrapText="1"/>
    </xf>
    <xf numFmtId="2" fontId="42" fillId="42" borderId="1" xfId="2" applyNumberFormat="1" applyFont="1" applyFill="1" applyBorder="1" applyAlignment="1">
      <alignment horizontal="center" vertical="center"/>
    </xf>
    <xf numFmtId="2" fontId="46" fillId="42" borderId="1" xfId="0" applyNumberFormat="1" applyFont="1" applyFill="1" applyBorder="1" applyAlignment="1">
      <alignment horizontal="center" vertical="center" wrapText="1"/>
    </xf>
    <xf numFmtId="0" fontId="56" fillId="42" borderId="1" xfId="0" applyFont="1" applyFill="1" applyBorder="1" applyAlignment="1">
      <alignment horizontal="center" vertical="center" wrapText="1"/>
    </xf>
    <xf numFmtId="2" fontId="57" fillId="42" borderId="1" xfId="0" applyNumberFormat="1" applyFont="1" applyFill="1" applyBorder="1" applyAlignment="1">
      <alignment horizontal="center" vertical="center" wrapText="1"/>
    </xf>
    <xf numFmtId="2" fontId="56" fillId="42" borderId="1" xfId="0" applyNumberFormat="1" applyFont="1" applyFill="1" applyBorder="1" applyAlignment="1">
      <alignment horizontal="center" vertical="center" wrapText="1"/>
    </xf>
    <xf numFmtId="1" fontId="56" fillId="42" borderId="1" xfId="2" applyNumberFormat="1" applyFont="1" applyFill="1" applyBorder="1" applyAlignment="1">
      <alignment horizontal="center" vertical="center" wrapText="1"/>
    </xf>
    <xf numFmtId="2" fontId="56" fillId="42" borderId="1" xfId="2" applyNumberFormat="1" applyFont="1" applyFill="1" applyBorder="1" applyAlignment="1">
      <alignment horizontal="center" vertical="center" wrapText="1"/>
    </xf>
    <xf numFmtId="0" fontId="58" fillId="42" borderId="1" xfId="0" applyFont="1" applyFill="1" applyBorder="1" applyAlignment="1">
      <alignment horizontal="center" vertical="center" wrapText="1"/>
    </xf>
    <xf numFmtId="167" fontId="42" fillId="42" borderId="1" xfId="2" applyNumberFormat="1" applyFont="1" applyFill="1" applyBorder="1" applyAlignment="1">
      <alignment horizontal="center" vertical="center" wrapText="1"/>
    </xf>
    <xf numFmtId="10" fontId="56" fillId="2" borderId="1" xfId="305" applyNumberFormat="1" applyFont="1" applyFill="1" applyBorder="1" applyAlignment="1">
      <alignment horizontal="center" vertical="center" wrapText="1"/>
    </xf>
    <xf numFmtId="10" fontId="56" fillId="0" borderId="1" xfId="305" applyNumberFormat="1" applyFont="1" applyFill="1" applyBorder="1" applyAlignment="1">
      <alignment horizontal="center" vertical="center" wrapText="1"/>
    </xf>
    <xf numFmtId="166" fontId="56" fillId="2" borderId="1" xfId="305" applyNumberFormat="1" applyFont="1" applyFill="1" applyBorder="1" applyAlignment="1">
      <alignment horizontal="center" vertical="center" wrapText="1"/>
    </xf>
    <xf numFmtId="9" fontId="56" fillId="2" borderId="1" xfId="305" applyFont="1" applyFill="1" applyBorder="1" applyAlignment="1">
      <alignment horizontal="center" vertical="center" wrapText="1"/>
    </xf>
    <xf numFmtId="10" fontId="54" fillId="0" borderId="0" xfId="305" applyNumberFormat="1" applyFont="1" applyFill="1" applyBorder="1" applyAlignment="1">
      <alignment horizontal="center" vertical="center"/>
    </xf>
    <xf numFmtId="9" fontId="59" fillId="0" borderId="1" xfId="305" applyFont="1" applyFill="1" applyBorder="1" applyAlignment="1">
      <alignment horizontal="center" vertical="center"/>
    </xf>
    <xf numFmtId="10" fontId="43" fillId="0" borderId="1" xfId="305" applyNumberFormat="1" applyFont="1" applyFill="1" applyBorder="1" applyAlignment="1">
      <alignment horizontal="center" vertical="center"/>
    </xf>
    <xf numFmtId="0" fontId="60" fillId="2" borderId="1" xfId="1" applyFont="1" applyFill="1" applyBorder="1" applyAlignment="1">
      <alignment horizontal="left" vertical="center"/>
    </xf>
    <xf numFmtId="0" fontId="5" fillId="2" borderId="1" xfId="1" applyFont="1" applyFill="1" applyBorder="1" applyAlignment="1">
      <alignment horizontal="left" vertical="center"/>
    </xf>
    <xf numFmtId="0" fontId="62" fillId="2" borderId="0" xfId="0" applyFont="1" applyFill="1"/>
    <xf numFmtId="0" fontId="63" fillId="2" borderId="3" xfId="0" applyFont="1" applyFill="1" applyBorder="1"/>
    <xf numFmtId="0" fontId="5" fillId="39" borderId="1" xfId="0" applyFont="1" applyFill="1" applyBorder="1" applyAlignment="1">
      <alignment horizontal="center" vertical="center" wrapText="1"/>
    </xf>
    <xf numFmtId="0" fontId="5" fillId="39" borderId="27" xfId="0" applyFont="1" applyFill="1" applyBorder="1" applyAlignment="1">
      <alignment horizontal="center" vertical="center" wrapText="1"/>
    </xf>
    <xf numFmtId="10" fontId="42" fillId="2" borderId="1" xfId="305" applyNumberFormat="1" applyFont="1" applyFill="1" applyBorder="1" applyAlignment="1">
      <alignment horizontal="center" vertical="center" wrapText="1"/>
    </xf>
    <xf numFmtId="9" fontId="52" fillId="41" borderId="1" xfId="0" applyNumberFormat="1" applyFont="1" applyFill="1" applyBorder="1" applyAlignment="1">
      <alignment horizontal="center" vertical="center" wrapText="1"/>
    </xf>
    <xf numFmtId="9" fontId="43" fillId="41" borderId="1" xfId="0" applyNumberFormat="1" applyFont="1" applyFill="1" applyBorder="1" applyAlignment="1">
      <alignment horizontal="center" vertical="center" wrapText="1"/>
    </xf>
    <xf numFmtId="10" fontId="50" fillId="0" borderId="1" xfId="305" applyNumberFormat="1" applyFont="1" applyFill="1" applyBorder="1" applyAlignment="1">
      <alignment horizontal="center" vertical="center" wrapText="1"/>
    </xf>
    <xf numFmtId="10" fontId="50" fillId="2" borderId="1" xfId="305" applyNumberFormat="1" applyFont="1" applyFill="1" applyBorder="1" applyAlignment="1">
      <alignment horizontal="center" vertical="center" wrapText="1"/>
    </xf>
    <xf numFmtId="166" fontId="43" fillId="41" borderId="1" xfId="0" applyNumberFormat="1" applyFont="1" applyFill="1" applyBorder="1" applyAlignment="1">
      <alignment horizontal="center" vertical="center" wrapText="1"/>
    </xf>
    <xf numFmtId="166" fontId="50" fillId="2" borderId="1" xfId="305" applyNumberFormat="1" applyFont="1" applyFill="1" applyBorder="1" applyAlignment="1">
      <alignment horizontal="center" vertical="center" wrapText="1"/>
    </xf>
    <xf numFmtId="10" fontId="43" fillId="41" borderId="1" xfId="0" applyNumberFormat="1" applyFont="1" applyFill="1" applyBorder="1" applyAlignment="1">
      <alignment horizontal="center" vertical="center" wrapText="1"/>
    </xf>
    <xf numFmtId="10" fontId="42" fillId="2" borderId="27" xfId="305" applyNumberFormat="1" applyFont="1" applyFill="1" applyBorder="1" applyAlignment="1">
      <alignment horizontal="center" vertical="center" wrapText="1"/>
    </xf>
    <xf numFmtId="9" fontId="42" fillId="0" borderId="1" xfId="305" applyFont="1" applyFill="1" applyBorder="1" applyAlignment="1">
      <alignment horizontal="center" vertical="center"/>
    </xf>
    <xf numFmtId="44" fontId="42" fillId="0" borderId="28" xfId="303" applyFont="1" applyFill="1" applyBorder="1" applyAlignment="1">
      <alignment horizontal="center" vertical="center"/>
    </xf>
    <xf numFmtId="9" fontId="42" fillId="0" borderId="1" xfId="305" applyFont="1" applyFill="1" applyBorder="1" applyAlignment="1">
      <alignment horizontal="center" vertical="center" wrapText="1"/>
    </xf>
    <xf numFmtId="0" fontId="13" fillId="2" borderId="1" xfId="0" applyFont="1" applyFill="1" applyBorder="1" applyAlignment="1">
      <alignment horizontal="left" vertical="center" wrapText="1"/>
    </xf>
    <xf numFmtId="0" fontId="15" fillId="0" borderId="1" xfId="0" applyFont="1" applyBorder="1" applyAlignment="1">
      <alignment horizontal="left" vertical="center" wrapText="1"/>
    </xf>
    <xf numFmtId="0" fontId="13" fillId="2" borderId="2" xfId="0" applyFont="1" applyFill="1" applyBorder="1" applyAlignment="1">
      <alignment horizontal="left" vertical="center" wrapText="1"/>
    </xf>
    <xf numFmtId="0" fontId="13" fillId="2" borderId="3" xfId="0" applyFont="1" applyFill="1" applyBorder="1" applyAlignment="1">
      <alignment horizontal="left" vertical="center" wrapText="1"/>
    </xf>
    <xf numFmtId="0" fontId="13" fillId="2" borderId="4" xfId="0" applyFont="1" applyFill="1" applyBorder="1" applyAlignment="1">
      <alignment horizontal="left" vertical="center" wrapText="1"/>
    </xf>
    <xf numFmtId="0" fontId="4" fillId="3" borderId="1" xfId="0" applyFont="1" applyFill="1" applyBorder="1" applyAlignment="1">
      <alignment horizontal="left" vertical="center" wrapText="1"/>
    </xf>
    <xf numFmtId="0" fontId="13" fillId="2" borderId="1" xfId="0" applyFont="1" applyFill="1" applyBorder="1" applyAlignment="1">
      <alignment horizontal="left" vertical="center"/>
    </xf>
    <xf numFmtId="0" fontId="13" fillId="2" borderId="2"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3" fillId="0" borderId="1" xfId="0" applyFont="1" applyBorder="1" applyAlignment="1">
      <alignment horizontal="left" vertical="center" wrapText="1"/>
    </xf>
    <xf numFmtId="0" fontId="14" fillId="0" borderId="1" xfId="0" applyFont="1" applyBorder="1" applyAlignment="1">
      <alignment horizontal="left" vertical="center" wrapText="1"/>
    </xf>
    <xf numFmtId="0" fontId="8" fillId="0" borderId="1" xfId="0" applyFont="1" applyBorder="1" applyAlignment="1">
      <alignment horizontal="left" vertical="center" wrapText="1"/>
    </xf>
    <xf numFmtId="0" fontId="14" fillId="0" borderId="2" xfId="0" applyFont="1" applyBorder="1" applyAlignment="1">
      <alignment horizontal="left" vertical="center" wrapText="1"/>
    </xf>
    <xf numFmtId="0" fontId="14" fillId="0" borderId="3" xfId="0" applyFont="1" applyBorder="1" applyAlignment="1">
      <alignment horizontal="left" vertical="center" wrapText="1"/>
    </xf>
    <xf numFmtId="0" fontId="14" fillId="0" borderId="4" xfId="0" applyFont="1" applyBorder="1" applyAlignment="1">
      <alignment horizontal="left" vertical="center" wrapText="1"/>
    </xf>
    <xf numFmtId="0" fontId="13" fillId="0" borderId="1" xfId="0" applyFont="1" applyBorder="1" applyAlignment="1">
      <alignment horizontal="left" vertical="center"/>
    </xf>
    <xf numFmtId="0" fontId="13" fillId="0" borderId="1" xfId="0" applyFont="1" applyBorder="1" applyAlignment="1">
      <alignment horizontal="left"/>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13" fillId="0" borderId="3" xfId="0" applyFont="1" applyBorder="1" applyAlignment="1">
      <alignment horizontal="center"/>
    </xf>
    <xf numFmtId="0" fontId="4" fillId="3" borderId="1" xfId="0" applyFont="1" applyFill="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43" fillId="41" borderId="2" xfId="0" applyFont="1" applyFill="1" applyBorder="1" applyAlignment="1">
      <alignment horizontal="center" vertical="center" wrapText="1"/>
    </xf>
    <xf numFmtId="0" fontId="43" fillId="41" borderId="3" xfId="0" applyFont="1" applyFill="1" applyBorder="1" applyAlignment="1">
      <alignment horizontal="center" vertical="center" wrapText="1"/>
    </xf>
    <xf numFmtId="0" fontId="45" fillId="2" borderId="27" xfId="0" applyFont="1" applyFill="1" applyBorder="1" applyAlignment="1">
      <alignment horizontal="center" vertical="center" wrapText="1"/>
    </xf>
    <xf numFmtId="0" fontId="45" fillId="2" borderId="29" xfId="0" applyFont="1" applyFill="1" applyBorder="1" applyAlignment="1">
      <alignment horizontal="center" vertical="center" wrapText="1"/>
    </xf>
    <xf numFmtId="0" fontId="42" fillId="2" borderId="1" xfId="0" applyFont="1" applyFill="1" applyBorder="1" applyAlignment="1">
      <alignment horizontal="left" vertical="center" wrapText="1"/>
    </xf>
    <xf numFmtId="0" fontId="43" fillId="41" borderId="13" xfId="0" applyFont="1" applyFill="1" applyBorder="1" applyAlignment="1">
      <alignment horizontal="center" vertical="center" wrapText="1"/>
    </xf>
    <xf numFmtId="0" fontId="43" fillId="41" borderId="14" xfId="0" applyFont="1" applyFill="1" applyBorder="1" applyAlignment="1">
      <alignment horizontal="center" vertical="center" wrapText="1"/>
    </xf>
    <xf numFmtId="0" fontId="43" fillId="41" borderId="4" xfId="0" applyFont="1" applyFill="1" applyBorder="1" applyAlignment="1">
      <alignment horizontal="center" vertical="center" wrapText="1"/>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4" xfId="0" applyFont="1" applyFill="1" applyBorder="1" applyAlignment="1">
      <alignment horizontal="center" vertical="center" wrapText="1"/>
    </xf>
    <xf numFmtId="0" fontId="5" fillId="0" borderId="1" xfId="0" applyFont="1" applyBorder="1" applyAlignment="1">
      <alignment horizontal="center" vertical="center"/>
    </xf>
    <xf numFmtId="0" fontId="43" fillId="41" borderId="36" xfId="0" applyFont="1" applyFill="1" applyBorder="1" applyAlignment="1">
      <alignment horizontal="center" vertical="center" wrapText="1"/>
    </xf>
    <xf numFmtId="0" fontId="43" fillId="41" borderId="37" xfId="0" applyFont="1" applyFill="1" applyBorder="1" applyAlignment="1">
      <alignment horizontal="center" vertical="center" wrapText="1"/>
    </xf>
    <xf numFmtId="0" fontId="42" fillId="2" borderId="27" xfId="0" applyFont="1" applyFill="1" applyBorder="1" applyAlignment="1">
      <alignment vertical="center" wrapText="1"/>
    </xf>
    <xf numFmtId="0" fontId="42" fillId="2" borderId="28" xfId="0" applyFont="1" applyFill="1" applyBorder="1" applyAlignment="1">
      <alignment vertical="center" wrapText="1"/>
    </xf>
    <xf numFmtId="0" fontId="42" fillId="2" borderId="29" xfId="0" applyFont="1" applyFill="1" applyBorder="1" applyAlignment="1">
      <alignment vertical="center" wrapText="1"/>
    </xf>
    <xf numFmtId="0" fontId="45" fillId="2" borderId="28" xfId="0" applyFont="1" applyFill="1" applyBorder="1" applyAlignment="1">
      <alignment horizontal="center" vertical="center" wrapText="1"/>
    </xf>
    <xf numFmtId="0" fontId="42" fillId="2" borderId="27" xfId="0" applyFont="1" applyFill="1" applyBorder="1" applyAlignment="1">
      <alignment horizontal="left" vertical="center" wrapText="1"/>
    </xf>
    <xf numFmtId="0" fontId="42" fillId="2" borderId="29" xfId="0" applyFont="1" applyFill="1" applyBorder="1" applyAlignment="1">
      <alignment horizontal="left" vertical="center" wrapText="1"/>
    </xf>
    <xf numFmtId="0" fontId="2" fillId="2" borderId="1" xfId="0" applyFont="1" applyFill="1" applyBorder="1" applyAlignment="1">
      <alignment horizontal="center" vertical="center"/>
    </xf>
    <xf numFmtId="0" fontId="61" fillId="2" borderId="1" xfId="0" applyFont="1" applyFill="1" applyBorder="1" applyAlignment="1">
      <alignment horizontal="center"/>
    </xf>
    <xf numFmtId="0" fontId="0" fillId="0" borderId="1" xfId="0" applyBorder="1" applyAlignment="1">
      <alignment horizontal="center" vertical="center" wrapText="1"/>
    </xf>
    <xf numFmtId="9" fontId="0" fillId="2" borderId="27" xfId="0" applyNumberFormat="1" applyFill="1" applyBorder="1" applyAlignment="1">
      <alignment horizontal="center" vertical="center" wrapText="1"/>
    </xf>
    <xf numFmtId="0" fontId="0" fillId="2" borderId="29" xfId="0" applyFill="1" applyBorder="1" applyAlignment="1">
      <alignment horizontal="center" vertical="center" wrapText="1"/>
    </xf>
    <xf numFmtId="0" fontId="0" fillId="0" borderId="30" xfId="0" applyBorder="1" applyAlignment="1">
      <alignment horizontal="center"/>
    </xf>
    <xf numFmtId="0" fontId="0" fillId="0" borderId="31" xfId="0" applyBorder="1" applyAlignment="1">
      <alignment horizontal="center"/>
    </xf>
    <xf numFmtId="0" fontId="0" fillId="2" borderId="28" xfId="0"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9" fontId="0" fillId="2" borderId="1" xfId="0" applyNumberFormat="1" applyFill="1" applyBorder="1" applyAlignment="1">
      <alignment horizontal="center" vertical="center" wrapText="1"/>
    </xf>
    <xf numFmtId="0" fontId="0" fillId="0" borderId="28" xfId="0" applyBorder="1" applyAlignment="1">
      <alignment horizontal="center"/>
    </xf>
    <xf numFmtId="0" fontId="0" fillId="0" borderId="28" xfId="0" applyBorder="1" applyAlignment="1">
      <alignment horizontal="center" vertical="center"/>
    </xf>
    <xf numFmtId="9" fontId="0" fillId="2" borderId="28" xfId="0" applyNumberFormat="1" applyFill="1" applyBorder="1" applyAlignment="1">
      <alignment horizontal="center" vertical="center" wrapText="1"/>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0" fontId="11" fillId="2" borderId="13" xfId="0" applyFont="1" applyFill="1" applyBorder="1" applyAlignment="1">
      <alignment horizontal="center" vertical="center"/>
    </xf>
    <xf numFmtId="0" fontId="11" fillId="2" borderId="15"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16" fillId="2" borderId="11" xfId="0" applyFont="1" applyFill="1" applyBorder="1" applyAlignment="1">
      <alignment horizontal="center"/>
    </xf>
    <xf numFmtId="0" fontId="16" fillId="2" borderId="12" xfId="0" applyFont="1" applyFill="1" applyBorder="1" applyAlignment="1">
      <alignment horizontal="center"/>
    </xf>
    <xf numFmtId="0" fontId="16" fillId="2" borderId="16" xfId="0" applyFont="1" applyFill="1" applyBorder="1" applyAlignment="1">
      <alignment horizontal="center"/>
    </xf>
    <xf numFmtId="0" fontId="16" fillId="2" borderId="17" xfId="0" applyFont="1" applyFill="1" applyBorder="1" applyAlignment="1">
      <alignment horizontal="center"/>
    </xf>
    <xf numFmtId="0" fontId="16" fillId="2" borderId="13" xfId="0" applyFont="1" applyFill="1" applyBorder="1" applyAlignment="1">
      <alignment horizontal="center"/>
    </xf>
    <xf numFmtId="0" fontId="16" fillId="2" borderId="15" xfId="0" applyFont="1" applyFill="1" applyBorder="1" applyAlignment="1">
      <alignment horizontal="center"/>
    </xf>
    <xf numFmtId="0" fontId="39" fillId="2" borderId="2" xfId="0" applyFont="1" applyFill="1" applyBorder="1" applyAlignment="1">
      <alignment horizontal="center" vertical="center" wrapText="1"/>
    </xf>
    <xf numFmtId="0" fontId="39" fillId="2" borderId="3" xfId="0" applyFont="1" applyFill="1" applyBorder="1" applyAlignment="1">
      <alignment horizontal="center" vertical="center" wrapText="1"/>
    </xf>
    <xf numFmtId="0" fontId="39" fillId="2" borderId="4" xfId="0" applyFont="1" applyFill="1" applyBorder="1" applyAlignment="1">
      <alignment horizontal="center" vertical="center" wrapText="1"/>
    </xf>
    <xf numFmtId="168" fontId="42" fillId="0" borderId="1" xfId="303" applyNumberFormat="1" applyFont="1" applyFill="1" applyBorder="1" applyAlignment="1">
      <alignment horizontal="center" vertical="center"/>
    </xf>
    <xf numFmtId="9" fontId="42" fillId="0" borderId="1" xfId="305" applyFont="1" applyFill="1" applyBorder="1" applyAlignment="1">
      <alignment horizontal="center" vertical="center"/>
    </xf>
    <xf numFmtId="168" fontId="42" fillId="0" borderId="1" xfId="303" applyNumberFormat="1" applyFont="1" applyFill="1" applyBorder="1" applyAlignment="1">
      <alignment horizontal="center" vertical="center" wrapText="1"/>
    </xf>
    <xf numFmtId="9" fontId="42" fillId="0" borderId="1" xfId="305" applyFont="1" applyFill="1" applyBorder="1" applyAlignment="1">
      <alignment horizontal="center" vertical="center" wrapText="1"/>
    </xf>
    <xf numFmtId="9" fontId="42" fillId="0" borderId="28" xfId="305" applyFont="1" applyFill="1" applyBorder="1" applyAlignment="1">
      <alignment horizontal="center" vertical="center"/>
    </xf>
    <xf numFmtId="9" fontId="42" fillId="0" borderId="29" xfId="305" applyFont="1" applyFill="1" applyBorder="1" applyAlignment="1">
      <alignment horizontal="center" vertical="center"/>
    </xf>
    <xf numFmtId="44" fontId="42" fillId="0" borderId="28" xfId="303" applyFont="1" applyFill="1" applyBorder="1" applyAlignment="1">
      <alignment horizontal="center" vertical="center"/>
    </xf>
    <xf numFmtId="44" fontId="42" fillId="0" borderId="29" xfId="303" applyFont="1" applyFill="1" applyBorder="1" applyAlignment="1">
      <alignment horizontal="center" vertical="center"/>
    </xf>
    <xf numFmtId="0" fontId="20" fillId="0" borderId="1" xfId="1" applyFont="1" applyBorder="1" applyAlignment="1">
      <alignment horizontal="center" wrapText="1"/>
    </xf>
    <xf numFmtId="0" fontId="18" fillId="5" borderId="6" xfId="1" applyFont="1" applyFill="1" applyBorder="1" applyAlignment="1">
      <alignment horizontal="center" vertical="center"/>
    </xf>
    <xf numFmtId="0" fontId="18" fillId="5" borderId="7" xfId="1" applyFont="1" applyFill="1" applyBorder="1" applyAlignment="1">
      <alignment horizontal="center" vertical="center"/>
    </xf>
    <xf numFmtId="0" fontId="18" fillId="5" borderId="8" xfId="1" applyFont="1" applyFill="1" applyBorder="1" applyAlignment="1">
      <alignment horizontal="center" vertical="center"/>
    </xf>
    <xf numFmtId="0" fontId="18" fillId="5" borderId="1" xfId="1" applyFont="1" applyFill="1" applyBorder="1" applyAlignment="1">
      <alignment horizontal="center" vertical="center"/>
    </xf>
    <xf numFmtId="0" fontId="20" fillId="0" borderId="1" xfId="1" applyFont="1" applyBorder="1" applyAlignment="1">
      <alignment horizontal="center" vertical="center" wrapText="1"/>
    </xf>
    <xf numFmtId="0" fontId="18" fillId="5" borderId="2" xfId="1" applyFont="1" applyFill="1" applyBorder="1" applyAlignment="1">
      <alignment horizontal="center" vertical="center"/>
    </xf>
    <xf numFmtId="0" fontId="18" fillId="5" borderId="3" xfId="1" applyFont="1" applyFill="1" applyBorder="1" applyAlignment="1">
      <alignment horizontal="center" vertical="center"/>
    </xf>
    <xf numFmtId="0" fontId="18" fillId="5" borderId="4" xfId="1" applyFont="1" applyFill="1" applyBorder="1" applyAlignment="1">
      <alignment horizontal="center" vertical="center"/>
    </xf>
    <xf numFmtId="0" fontId="20" fillId="0" borderId="1" xfId="1" applyFont="1" applyBorder="1" applyAlignment="1">
      <alignment horizontal="center" vertical="center"/>
    </xf>
    <xf numFmtId="0" fontId="43" fillId="0" borderId="1" xfId="0" applyFont="1" applyFill="1" applyBorder="1" applyAlignment="1">
      <alignment horizontal="center" vertical="center" wrapText="1"/>
    </xf>
    <xf numFmtId="0" fontId="5" fillId="0" borderId="1" xfId="1" applyFont="1" applyFill="1" applyBorder="1" applyAlignment="1">
      <alignment horizontal="left" vertical="center"/>
    </xf>
    <xf numFmtId="0" fontId="42" fillId="0" borderId="0" xfId="0" applyFont="1" applyFill="1"/>
    <xf numFmtId="0" fontId="43" fillId="0" borderId="2" xfId="0" applyFont="1" applyFill="1" applyBorder="1" applyAlignment="1">
      <alignment horizontal="center" vertical="center" wrapText="1"/>
    </xf>
    <xf numFmtId="0" fontId="43" fillId="0" borderId="3" xfId="0" applyFont="1" applyFill="1" applyBorder="1" applyAlignment="1">
      <alignment horizontal="center" vertical="center" wrapText="1"/>
    </xf>
    <xf numFmtId="0" fontId="43" fillId="0" borderId="4" xfId="0" applyFont="1" applyFill="1" applyBorder="1" applyAlignment="1">
      <alignment horizontal="center" vertical="center" wrapText="1"/>
    </xf>
    <xf numFmtId="0" fontId="5" fillId="0" borderId="1" xfId="1" applyFont="1" applyFill="1" applyBorder="1" applyAlignment="1">
      <alignment vertical="center"/>
    </xf>
    <xf numFmtId="0" fontId="42" fillId="0" borderId="1" xfId="0" applyFont="1" applyFill="1" applyBorder="1"/>
    <xf numFmtId="0" fontId="5" fillId="0" borderId="5" xfId="0" applyFont="1" applyFill="1" applyBorder="1" applyAlignment="1">
      <alignment horizontal="center" vertical="center"/>
    </xf>
    <xf numFmtId="0" fontId="5" fillId="0" borderId="12" xfId="0" applyFont="1" applyFill="1" applyBorder="1" applyAlignment="1">
      <alignment horizontal="center" vertical="center"/>
    </xf>
    <xf numFmtId="0" fontId="5" fillId="0" borderId="11"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0" xfId="0" applyFont="1" applyFill="1" applyAlignment="1">
      <alignment horizontal="center" vertical="center"/>
    </xf>
    <xf numFmtId="0" fontId="0" fillId="0" borderId="0" xfId="0" applyFill="1" applyAlignment="1">
      <alignment horizontal="center"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44" fillId="0" borderId="1" xfId="0" applyFont="1" applyFill="1" applyBorder="1" applyAlignment="1">
      <alignment horizontal="center" vertical="center" wrapText="1"/>
    </xf>
    <xf numFmtId="0" fontId="43" fillId="0" borderId="1" xfId="0" applyFont="1" applyFill="1" applyBorder="1" applyAlignment="1">
      <alignment horizontal="center" vertical="center" wrapText="1"/>
    </xf>
    <xf numFmtId="0" fontId="47" fillId="0" borderId="1" xfId="0" applyFont="1" applyFill="1" applyBorder="1" applyAlignment="1">
      <alignment horizontal="center" vertical="center" wrapText="1"/>
    </xf>
    <xf numFmtId="0" fontId="43" fillId="0" borderId="30" xfId="0" applyFont="1" applyFill="1" applyBorder="1" applyAlignment="1">
      <alignment horizontal="center" vertical="center" wrapText="1"/>
    </xf>
    <xf numFmtId="10" fontId="43" fillId="0" borderId="30" xfId="305" applyNumberFormat="1" applyFont="1" applyFill="1" applyBorder="1" applyAlignment="1">
      <alignment horizontal="center" vertical="center" wrapText="1"/>
    </xf>
    <xf numFmtId="0" fontId="44" fillId="0" borderId="27" xfId="0" applyFont="1" applyFill="1" applyBorder="1" applyAlignment="1">
      <alignment horizontal="center" vertical="center" wrapText="1"/>
    </xf>
    <xf numFmtId="169" fontId="43" fillId="0" borderId="1" xfId="0" applyNumberFormat="1" applyFont="1" applyFill="1" applyBorder="1" applyAlignment="1">
      <alignment horizontal="center" vertical="center" wrapText="1"/>
    </xf>
    <xf numFmtId="0" fontId="42" fillId="0" borderId="0" xfId="0" applyFont="1" applyFill="1" applyAlignment="1">
      <alignment horizontal="center" vertical="center"/>
    </xf>
    <xf numFmtId="9" fontId="45" fillId="0" borderId="6" xfId="0" applyNumberFormat="1" applyFont="1" applyFill="1" applyBorder="1" applyAlignment="1">
      <alignment horizontal="center" vertical="center" wrapText="1"/>
    </xf>
    <xf numFmtId="0" fontId="42" fillId="0" borderId="7" xfId="0" applyFont="1" applyFill="1" applyBorder="1" applyAlignment="1">
      <alignment horizontal="center" vertical="center" wrapText="1"/>
    </xf>
    <xf numFmtId="14" fontId="42" fillId="0" borderId="7" xfId="0" applyNumberFormat="1" applyFont="1" applyFill="1" applyBorder="1" applyAlignment="1">
      <alignment horizontal="center" vertical="center"/>
    </xf>
    <xf numFmtId="0" fontId="45" fillId="0" borderId="7" xfId="0" applyFont="1" applyFill="1" applyBorder="1" applyAlignment="1">
      <alignment horizontal="center" vertical="center" wrapText="1"/>
    </xf>
    <xf numFmtId="0" fontId="42" fillId="0" borderId="30" xfId="0" applyFont="1" applyFill="1" applyBorder="1" applyAlignment="1">
      <alignment horizontal="center" vertical="center" wrapText="1"/>
    </xf>
    <xf numFmtId="0" fontId="42" fillId="0" borderId="1" xfId="0" applyFont="1" applyFill="1" applyBorder="1" applyAlignment="1">
      <alignment horizontal="center" vertical="center" wrapText="1"/>
    </xf>
    <xf numFmtId="0" fontId="46" fillId="0" borderId="1" xfId="0" applyFont="1" applyFill="1" applyBorder="1" applyAlignment="1">
      <alignment horizontal="center" vertical="center" wrapText="1"/>
    </xf>
    <xf numFmtId="10" fontId="46" fillId="0" borderId="1" xfId="0" applyNumberFormat="1" applyFont="1" applyFill="1" applyBorder="1" applyAlignment="1">
      <alignment horizontal="center" vertical="center" wrapText="1"/>
    </xf>
    <xf numFmtId="0" fontId="42" fillId="0" borderId="7" xfId="0" applyFont="1" applyFill="1" applyBorder="1" applyAlignment="1">
      <alignment horizontal="center" vertical="center"/>
    </xf>
    <xf numFmtId="0" fontId="42" fillId="0" borderId="35" xfId="0" applyFont="1" applyFill="1" applyBorder="1" applyAlignment="1">
      <alignment horizontal="center" vertical="center" wrapText="1"/>
    </xf>
    <xf numFmtId="0" fontId="42" fillId="0" borderId="40" xfId="0" applyFont="1" applyFill="1" applyBorder="1" applyAlignment="1">
      <alignment horizontal="center" vertical="center" wrapText="1"/>
    </xf>
    <xf numFmtId="0" fontId="42" fillId="0" borderId="41" xfId="0" applyFont="1" applyFill="1" applyBorder="1" applyAlignment="1">
      <alignment horizontal="center" vertical="center" wrapText="1"/>
    </xf>
    <xf numFmtId="0" fontId="43" fillId="0" borderId="40" xfId="0" applyFont="1" applyFill="1" applyBorder="1" applyAlignment="1">
      <alignment horizontal="center" vertical="center" wrapText="1"/>
    </xf>
    <xf numFmtId="9" fontId="45" fillId="0" borderId="34" xfId="0" applyNumberFormat="1" applyFont="1" applyFill="1" applyBorder="1" applyAlignment="1">
      <alignment horizontal="center" vertical="center" wrapText="1"/>
    </xf>
    <xf numFmtId="0" fontId="42" fillId="0" borderId="29" xfId="0" applyFont="1" applyFill="1" applyBorder="1" applyAlignment="1">
      <alignment horizontal="center" vertical="center" wrapText="1"/>
    </xf>
    <xf numFmtId="14" fontId="42" fillId="0" borderId="29" xfId="0" applyNumberFormat="1" applyFont="1" applyFill="1" applyBorder="1" applyAlignment="1">
      <alignment horizontal="center" vertical="center"/>
    </xf>
    <xf numFmtId="0" fontId="45" fillId="0" borderId="1" xfId="0" applyFont="1" applyFill="1" applyBorder="1" applyAlignment="1">
      <alignment horizontal="center" vertical="center" wrapText="1"/>
    </xf>
    <xf numFmtId="0" fontId="42" fillId="0" borderId="27" xfId="0" applyFont="1" applyFill="1" applyBorder="1" applyAlignment="1">
      <alignment horizontal="center" vertical="center" wrapText="1"/>
    </xf>
    <xf numFmtId="0" fontId="42" fillId="0" borderId="17" xfId="0" applyFont="1" applyFill="1" applyBorder="1" applyAlignment="1">
      <alignment horizontal="center" vertical="center" wrapText="1"/>
    </xf>
    <xf numFmtId="0" fontId="42" fillId="0" borderId="28" xfId="0" applyFont="1" applyFill="1" applyBorder="1" applyAlignment="1">
      <alignment horizontal="center" vertical="center" wrapText="1"/>
    </xf>
    <xf numFmtId="0" fontId="42" fillId="0" borderId="29" xfId="0" applyFont="1" applyFill="1" applyBorder="1" applyAlignment="1">
      <alignment horizontal="center" vertical="center"/>
    </xf>
    <xf numFmtId="0" fontId="42" fillId="0" borderId="32" xfId="0" applyFont="1" applyFill="1" applyBorder="1" applyAlignment="1">
      <alignment horizontal="center" vertical="center" wrapText="1"/>
    </xf>
    <xf numFmtId="0" fontId="42" fillId="0" borderId="42" xfId="0" applyFont="1" applyFill="1" applyBorder="1" applyAlignment="1">
      <alignment horizontal="center" vertical="center" wrapText="1"/>
    </xf>
    <xf numFmtId="0" fontId="43" fillId="0" borderId="32" xfId="0" applyFont="1" applyFill="1" applyBorder="1" applyAlignment="1">
      <alignment horizontal="center" vertical="center" wrapText="1"/>
    </xf>
    <xf numFmtId="10" fontId="43" fillId="0" borderId="1" xfId="305" applyNumberFormat="1" applyFont="1" applyFill="1" applyBorder="1" applyAlignment="1">
      <alignment horizontal="center" vertical="center" wrapText="1"/>
    </xf>
    <xf numFmtId="0" fontId="42" fillId="0" borderId="1" xfId="0" applyFont="1" applyFill="1" applyBorder="1" applyAlignment="1">
      <alignment horizontal="center" vertical="center"/>
    </xf>
    <xf numFmtId="0" fontId="42" fillId="0" borderId="27" xfId="0" applyFont="1" applyFill="1" applyBorder="1" applyAlignment="1">
      <alignment horizontal="center" vertical="center"/>
    </xf>
    <xf numFmtId="169" fontId="42" fillId="0" borderId="1" xfId="0" applyNumberFormat="1" applyFont="1" applyFill="1" applyBorder="1" applyAlignment="1">
      <alignment horizontal="center" vertical="center"/>
    </xf>
    <xf numFmtId="8" fontId="42" fillId="0" borderId="1" xfId="0" applyNumberFormat="1" applyFont="1" applyFill="1" applyBorder="1" applyAlignment="1">
      <alignment horizontal="center" vertical="center"/>
    </xf>
    <xf numFmtId="9" fontId="42" fillId="0" borderId="0" xfId="305" applyFont="1" applyFill="1" applyAlignment="1">
      <alignment horizontal="center" vertical="center"/>
    </xf>
    <xf numFmtId="9" fontId="45" fillId="0" borderId="33" xfId="0" applyNumberFormat="1" applyFont="1" applyFill="1" applyBorder="1" applyAlignment="1">
      <alignment horizontal="center" vertical="center" wrapText="1"/>
    </xf>
    <xf numFmtId="0" fontId="42" fillId="0" borderId="28" xfId="0" applyFont="1" applyFill="1" applyBorder="1" applyAlignment="1">
      <alignment horizontal="center" vertical="center" wrapText="1"/>
    </xf>
    <xf numFmtId="14" fontId="42" fillId="0" borderId="28" xfId="0" applyNumberFormat="1" applyFont="1" applyFill="1" applyBorder="1" applyAlignment="1">
      <alignment horizontal="center" vertical="center"/>
    </xf>
    <xf numFmtId="0" fontId="45" fillId="0" borderId="29" xfId="0" applyFont="1" applyFill="1" applyBorder="1" applyAlignment="1">
      <alignment horizontal="center" vertical="center" wrapText="1"/>
    </xf>
    <xf numFmtId="0" fontId="46" fillId="0" borderId="29" xfId="0" applyFont="1" applyFill="1" applyBorder="1" applyAlignment="1">
      <alignment horizontal="center" vertical="center" wrapText="1"/>
    </xf>
    <xf numFmtId="10" fontId="46" fillId="0" borderId="29" xfId="0" applyNumberFormat="1" applyFont="1" applyFill="1" applyBorder="1" applyAlignment="1">
      <alignment horizontal="center" vertical="center" wrapText="1"/>
    </xf>
    <xf numFmtId="0" fontId="42" fillId="0" borderId="1" xfId="0" applyFont="1" applyFill="1" applyBorder="1" applyAlignment="1">
      <alignment horizontal="center" vertical="center"/>
    </xf>
    <xf numFmtId="0" fontId="45" fillId="0" borderId="27" xfId="0" applyFont="1" applyFill="1" applyBorder="1" applyAlignment="1">
      <alignment horizontal="center" vertical="center" wrapText="1"/>
    </xf>
    <xf numFmtId="0" fontId="46" fillId="0" borderId="27" xfId="0" applyFont="1" applyFill="1" applyBorder="1" applyAlignment="1">
      <alignment horizontal="center" vertical="center" wrapText="1"/>
    </xf>
    <xf numFmtId="10" fontId="46" fillId="0" borderId="27" xfId="0" applyNumberFormat="1" applyFont="1" applyFill="1" applyBorder="1" applyAlignment="1">
      <alignment horizontal="center" vertical="center" wrapText="1"/>
    </xf>
    <xf numFmtId="0" fontId="59" fillId="0" borderId="1" xfId="0" applyFont="1" applyFill="1" applyBorder="1" applyAlignment="1">
      <alignment horizontal="center" vertical="center" wrapText="1"/>
    </xf>
    <xf numFmtId="0" fontId="59" fillId="0" borderId="29" xfId="0" applyFont="1" applyFill="1" applyBorder="1" applyAlignment="1">
      <alignment horizontal="center" vertical="center" wrapText="1"/>
    </xf>
    <xf numFmtId="9" fontId="42" fillId="0" borderId="29" xfId="0" applyNumberFormat="1" applyFont="1" applyFill="1" applyBorder="1" applyAlignment="1">
      <alignment vertical="center" wrapText="1"/>
    </xf>
    <xf numFmtId="0" fontId="42" fillId="0" borderId="29" xfId="0" applyFont="1" applyFill="1" applyBorder="1" applyAlignment="1">
      <alignment vertical="center" wrapText="1"/>
    </xf>
    <xf numFmtId="1" fontId="42" fillId="0" borderId="29" xfId="0" applyNumberFormat="1" applyFont="1" applyFill="1" applyBorder="1" applyAlignment="1">
      <alignment vertical="center" wrapText="1"/>
    </xf>
    <xf numFmtId="1" fontId="42" fillId="0" borderId="29" xfId="0" applyNumberFormat="1" applyFont="1" applyFill="1" applyBorder="1" applyAlignment="1">
      <alignment vertical="center"/>
    </xf>
    <xf numFmtId="9" fontId="42" fillId="0" borderId="29" xfId="0" applyNumberFormat="1" applyFont="1" applyFill="1" applyBorder="1" applyAlignment="1">
      <alignment horizontal="center" vertical="center"/>
    </xf>
    <xf numFmtId="0" fontId="42" fillId="0" borderId="28" xfId="0" applyFont="1" applyFill="1" applyBorder="1" applyAlignment="1">
      <alignment vertical="center" wrapText="1"/>
    </xf>
    <xf numFmtId="1" fontId="42" fillId="0" borderId="29" xfId="0" applyNumberFormat="1" applyFont="1" applyFill="1" applyBorder="1" applyAlignment="1">
      <alignment horizontal="center" vertical="center"/>
    </xf>
    <xf numFmtId="0" fontId="50" fillId="0" borderId="29" xfId="0" applyFont="1" applyFill="1" applyBorder="1" applyAlignment="1">
      <alignment horizontal="center" vertical="center"/>
    </xf>
    <xf numFmtId="10" fontId="42" fillId="0" borderId="28" xfId="305" applyNumberFormat="1" applyFont="1" applyFill="1" applyBorder="1" applyAlignment="1">
      <alignment horizontal="center" vertical="center"/>
    </xf>
    <xf numFmtId="14" fontId="42" fillId="0" borderId="28" xfId="0" applyNumberFormat="1" applyFont="1" applyFill="1" applyBorder="1" applyAlignment="1">
      <alignment horizontal="center" vertical="center"/>
    </xf>
    <xf numFmtId="0" fontId="42" fillId="0" borderId="28" xfId="0" applyFont="1" applyFill="1" applyBorder="1" applyAlignment="1">
      <alignment horizontal="center" vertical="center"/>
    </xf>
    <xf numFmtId="0" fontId="42" fillId="0" borderId="27" xfId="0" applyFont="1" applyFill="1" applyBorder="1" applyAlignment="1">
      <alignment horizontal="center" vertical="center" wrapText="1"/>
    </xf>
    <xf numFmtId="44" fontId="42" fillId="0" borderId="27" xfId="303" applyFont="1" applyFill="1" applyBorder="1" applyAlignment="1">
      <alignment horizontal="center" vertical="center"/>
    </xf>
    <xf numFmtId="0" fontId="42" fillId="0" borderId="28" xfId="0" applyFont="1" applyFill="1" applyBorder="1" applyAlignment="1">
      <alignment horizontal="center" vertical="center"/>
    </xf>
    <xf numFmtId="0" fontId="42" fillId="0" borderId="29" xfId="0" applyFont="1" applyFill="1" applyBorder="1" applyAlignment="1">
      <alignment vertical="center"/>
    </xf>
    <xf numFmtId="14" fontId="42" fillId="0" borderId="27" xfId="0" applyNumberFormat="1" applyFont="1" applyFill="1" applyBorder="1" applyAlignment="1">
      <alignment horizontal="center" vertical="center"/>
    </xf>
    <xf numFmtId="44" fontId="42" fillId="0" borderId="17" xfId="303" applyFont="1" applyFill="1" applyBorder="1" applyAlignment="1">
      <alignment horizontal="center" vertical="center"/>
    </xf>
    <xf numFmtId="0" fontId="45" fillId="0" borderId="29" xfId="0" applyFont="1" applyFill="1" applyBorder="1" applyAlignment="1">
      <alignment horizontal="center" vertical="center" wrapText="1"/>
    </xf>
    <xf numFmtId="10" fontId="42" fillId="0" borderId="28" xfId="305" applyNumberFormat="1" applyFont="1" applyFill="1" applyBorder="1" applyAlignment="1">
      <alignment horizontal="center" vertical="center"/>
    </xf>
    <xf numFmtId="9" fontId="42" fillId="0" borderId="1" xfId="0" applyNumberFormat="1" applyFont="1" applyFill="1" applyBorder="1" applyAlignment="1">
      <alignment vertical="center" wrapText="1"/>
    </xf>
    <xf numFmtId="0" fontId="42" fillId="0" borderId="1" xfId="0" applyFont="1" applyFill="1" applyBorder="1" applyAlignment="1">
      <alignment vertical="center" wrapText="1"/>
    </xf>
    <xf numFmtId="9" fontId="42" fillId="0" borderId="1" xfId="0" applyNumberFormat="1" applyFont="1" applyFill="1" applyBorder="1" applyAlignment="1">
      <alignment horizontal="center" vertical="center"/>
    </xf>
    <xf numFmtId="1" fontId="42" fillId="0" borderId="1" xfId="0" applyNumberFormat="1" applyFont="1" applyFill="1" applyBorder="1" applyAlignment="1">
      <alignment horizontal="center" vertical="center"/>
    </xf>
    <xf numFmtId="0" fontId="50" fillId="0" borderId="1" xfId="0" applyFont="1" applyFill="1" applyBorder="1" applyAlignment="1">
      <alignment horizontal="center" vertical="center"/>
    </xf>
    <xf numFmtId="10" fontId="42" fillId="0" borderId="27" xfId="305" applyNumberFormat="1" applyFont="1" applyFill="1" applyBorder="1" applyAlignment="1">
      <alignment horizontal="center" vertical="center"/>
    </xf>
    <xf numFmtId="14" fontId="42" fillId="0" borderId="27" xfId="0" applyNumberFormat="1" applyFont="1" applyFill="1" applyBorder="1" applyAlignment="1">
      <alignment horizontal="center" vertical="center"/>
    </xf>
    <xf numFmtId="0" fontId="45" fillId="0" borderId="1" xfId="0" applyFont="1" applyFill="1" applyBorder="1" applyAlignment="1">
      <alignment horizontal="center" vertical="center" wrapText="1"/>
    </xf>
    <xf numFmtId="10" fontId="42" fillId="0" borderId="12" xfId="305" applyNumberFormat="1" applyFont="1" applyFill="1" applyBorder="1" applyAlignment="1">
      <alignment horizontal="center" vertical="center"/>
    </xf>
    <xf numFmtId="14" fontId="42" fillId="0" borderId="12" xfId="0" applyNumberFormat="1" applyFont="1" applyFill="1" applyBorder="1" applyAlignment="1">
      <alignment horizontal="center" vertical="center"/>
    </xf>
    <xf numFmtId="0" fontId="45" fillId="0" borderId="27" xfId="0" applyFont="1" applyFill="1" applyBorder="1" applyAlignment="1">
      <alignment horizontal="center" vertical="center" wrapText="1"/>
    </xf>
    <xf numFmtId="10" fontId="42" fillId="0" borderId="4" xfId="305" applyNumberFormat="1" applyFont="1" applyFill="1" applyBorder="1" applyAlignment="1">
      <alignment horizontal="center" vertical="center"/>
    </xf>
    <xf numFmtId="14" fontId="42" fillId="0" borderId="4" xfId="0" applyNumberFormat="1" applyFont="1" applyFill="1" applyBorder="1" applyAlignment="1">
      <alignment horizontal="center" vertical="center"/>
    </xf>
    <xf numFmtId="14" fontId="42" fillId="0" borderId="1" xfId="0" applyNumberFormat="1" applyFont="1" applyFill="1" applyBorder="1" applyAlignment="1">
      <alignment horizontal="center" vertical="center"/>
    </xf>
    <xf numFmtId="0" fontId="42" fillId="0" borderId="29" xfId="0" applyFont="1" applyFill="1" applyBorder="1" applyAlignment="1">
      <alignment horizontal="center" vertical="center" wrapText="1"/>
    </xf>
    <xf numFmtId="0" fontId="42" fillId="0" borderId="29" xfId="0" applyFont="1" applyFill="1" applyBorder="1" applyAlignment="1">
      <alignment horizontal="center" vertical="center"/>
    </xf>
    <xf numFmtId="14" fontId="42" fillId="0" borderId="29" xfId="0" applyNumberFormat="1" applyFont="1" applyFill="1" applyBorder="1" applyAlignment="1">
      <alignment horizontal="center" vertical="center"/>
    </xf>
    <xf numFmtId="0" fontId="45" fillId="0" borderId="28" xfId="0" applyFont="1" applyFill="1" applyBorder="1" applyAlignment="1">
      <alignment horizontal="center" vertical="center" wrapText="1"/>
    </xf>
    <xf numFmtId="0" fontId="42" fillId="0" borderId="27" xfId="0" applyFont="1" applyFill="1" applyBorder="1" applyAlignment="1">
      <alignment horizontal="center" vertical="center"/>
    </xf>
    <xf numFmtId="0" fontId="42" fillId="0" borderId="4" xfId="0" applyFont="1" applyFill="1" applyBorder="1" applyAlignment="1">
      <alignment horizontal="center" vertical="center"/>
    </xf>
    <xf numFmtId="44" fontId="42" fillId="0" borderId="15" xfId="303" applyFont="1" applyFill="1" applyBorder="1" applyAlignment="1">
      <alignment horizontal="center" vertical="center"/>
    </xf>
    <xf numFmtId="10" fontId="42" fillId="0" borderId="29" xfId="305" applyNumberFormat="1" applyFont="1" applyFill="1" applyBorder="1" applyAlignment="1">
      <alignment horizontal="center" vertical="center"/>
    </xf>
    <xf numFmtId="169" fontId="43" fillId="0" borderId="1" xfId="0" applyNumberFormat="1" applyFont="1" applyFill="1" applyBorder="1" applyAlignment="1">
      <alignment horizontal="center" vertical="center"/>
    </xf>
    <xf numFmtId="8" fontId="43" fillId="0" borderId="1" xfId="0" applyNumberFormat="1" applyFont="1" applyFill="1" applyBorder="1" applyAlignment="1">
      <alignment horizontal="center" vertical="center"/>
    </xf>
    <xf numFmtId="0" fontId="43" fillId="0" borderId="1" xfId="0" applyFont="1" applyFill="1" applyBorder="1" applyAlignment="1">
      <alignment horizontal="center" vertical="center"/>
    </xf>
    <xf numFmtId="44" fontId="43" fillId="0" borderId="1" xfId="0" applyNumberFormat="1" applyFont="1" applyFill="1" applyBorder="1" applyAlignment="1">
      <alignment horizontal="center" vertical="center"/>
    </xf>
    <xf numFmtId="0" fontId="45" fillId="0" borderId="29" xfId="304" applyFont="1" applyFill="1" applyBorder="1" applyAlignment="1">
      <alignment horizontal="center" vertical="center" wrapText="1"/>
    </xf>
    <xf numFmtId="1" fontId="42" fillId="0" borderId="28" xfId="0" applyNumberFormat="1" applyFont="1" applyFill="1" applyBorder="1" applyAlignment="1">
      <alignment vertical="center" wrapText="1"/>
    </xf>
    <xf numFmtId="1" fontId="42" fillId="0" borderId="28" xfId="0" applyNumberFormat="1" applyFont="1" applyFill="1" applyBorder="1" applyAlignment="1">
      <alignment vertical="center"/>
    </xf>
    <xf numFmtId="9" fontId="42" fillId="0" borderId="29" xfId="0" applyNumberFormat="1" applyFont="1" applyFill="1" applyBorder="1" applyAlignment="1">
      <alignment vertical="center"/>
    </xf>
    <xf numFmtId="0" fontId="42" fillId="0" borderId="1" xfId="0" applyFont="1" applyFill="1" applyBorder="1" applyAlignment="1">
      <alignment vertical="center"/>
    </xf>
    <xf numFmtId="0" fontId="42" fillId="0" borderId="1" xfId="0" applyFont="1" applyFill="1" applyBorder="1" applyAlignment="1">
      <alignment horizontal="center" vertical="center" wrapText="1"/>
    </xf>
    <xf numFmtId="44" fontId="42" fillId="0" borderId="1" xfId="303" applyFont="1" applyFill="1" applyBorder="1" applyAlignment="1">
      <alignment horizontal="center" vertical="center"/>
    </xf>
    <xf numFmtId="14" fontId="42" fillId="0" borderId="1" xfId="0" applyNumberFormat="1" applyFont="1" applyFill="1" applyBorder="1" applyAlignment="1">
      <alignment horizontal="center" vertical="center"/>
    </xf>
    <xf numFmtId="44" fontId="42" fillId="0" borderId="1" xfId="303" applyFont="1" applyFill="1" applyBorder="1" applyAlignment="1">
      <alignment horizontal="center" vertical="center"/>
    </xf>
    <xf numFmtId="10" fontId="42" fillId="0" borderId="1" xfId="305" applyNumberFormat="1" applyFont="1" applyFill="1" applyBorder="1" applyAlignment="1">
      <alignment horizontal="center" vertical="center"/>
    </xf>
    <xf numFmtId="0" fontId="45" fillId="0" borderId="1" xfId="304" applyFont="1" applyFill="1" applyBorder="1" applyAlignment="1">
      <alignment horizontal="center" vertical="center" wrapText="1"/>
    </xf>
    <xf numFmtId="1" fontId="42" fillId="0" borderId="1" xfId="0" applyNumberFormat="1" applyFont="1" applyFill="1" applyBorder="1" applyAlignment="1">
      <alignment vertical="center" wrapText="1"/>
    </xf>
    <xf numFmtId="1" fontId="42" fillId="0" borderId="1" xfId="0" applyNumberFormat="1" applyFont="1" applyFill="1" applyBorder="1" applyAlignment="1">
      <alignment vertical="center"/>
    </xf>
    <xf numFmtId="9" fontId="42" fillId="0" borderId="28" xfId="0" applyNumberFormat="1" applyFont="1" applyFill="1" applyBorder="1" applyAlignment="1">
      <alignment vertical="center"/>
    </xf>
    <xf numFmtId="9" fontId="42" fillId="0" borderId="1" xfId="0" applyNumberFormat="1" applyFont="1" applyFill="1" applyBorder="1" applyAlignment="1">
      <alignment vertical="center"/>
    </xf>
    <xf numFmtId="168" fontId="43" fillId="0" borderId="1" xfId="0" applyNumberFormat="1" applyFont="1" applyFill="1" applyBorder="1" applyAlignment="1">
      <alignment horizontal="center" vertical="center"/>
    </xf>
    <xf numFmtId="9" fontId="42" fillId="0" borderId="1" xfId="0" applyNumberFormat="1" applyFont="1" applyFill="1" applyBorder="1" applyAlignment="1">
      <alignment horizontal="center" vertical="center" wrapText="1"/>
    </xf>
    <xf numFmtId="1" fontId="42" fillId="0" borderId="1" xfId="0" applyNumberFormat="1" applyFont="1" applyFill="1" applyBorder="1" applyAlignment="1">
      <alignment horizontal="center" vertical="center" wrapText="1"/>
    </xf>
    <xf numFmtId="10" fontId="42" fillId="0" borderId="1" xfId="305" applyNumberFormat="1" applyFont="1" applyFill="1" applyBorder="1" applyAlignment="1">
      <alignment horizontal="center" vertical="center"/>
    </xf>
    <xf numFmtId="1" fontId="42" fillId="0" borderId="1" xfId="2" applyNumberFormat="1" applyFont="1" applyFill="1" applyBorder="1" applyAlignment="1">
      <alignment horizontal="center" vertical="center"/>
    </xf>
    <xf numFmtId="9" fontId="59" fillId="0" borderId="1" xfId="0" applyNumberFormat="1" applyFont="1" applyFill="1" applyBorder="1" applyAlignment="1">
      <alignment horizontal="center" vertical="center"/>
    </xf>
    <xf numFmtId="2" fontId="42" fillId="0" borderId="1" xfId="0" applyNumberFormat="1" applyFont="1" applyFill="1" applyBorder="1" applyAlignment="1">
      <alignment horizontal="center" vertical="center"/>
    </xf>
    <xf numFmtId="10" fontId="42" fillId="0" borderId="1" xfId="305" applyNumberFormat="1" applyFont="1" applyFill="1" applyBorder="1" applyAlignment="1">
      <alignment horizontal="center" vertical="center" wrapText="1"/>
    </xf>
    <xf numFmtId="44" fontId="42" fillId="0" borderId="1" xfId="0" applyNumberFormat="1" applyFont="1" applyFill="1" applyBorder="1" applyAlignment="1">
      <alignment horizontal="center" vertical="center" wrapText="1"/>
    </xf>
    <xf numFmtId="0" fontId="42" fillId="0" borderId="1" xfId="0" applyFont="1" applyFill="1" applyBorder="1" applyAlignment="1" applyProtection="1">
      <alignment horizontal="center" vertical="center" wrapText="1"/>
      <protection locked="0"/>
    </xf>
    <xf numFmtId="2" fontId="45" fillId="0" borderId="1" xfId="304" applyNumberFormat="1" applyFont="1" applyFill="1" applyBorder="1" applyAlignment="1">
      <alignment horizontal="center" vertical="center" wrapText="1"/>
    </xf>
    <xf numFmtId="0" fontId="51" fillId="0" borderId="1" xfId="0" applyFont="1" applyFill="1" applyBorder="1" applyAlignment="1">
      <alignment horizontal="center" vertical="center" wrapText="1"/>
    </xf>
    <xf numFmtId="10" fontId="42" fillId="0" borderId="1" xfId="0" applyNumberFormat="1" applyFont="1" applyFill="1" applyBorder="1" applyAlignment="1">
      <alignment horizontal="center" vertical="center"/>
    </xf>
    <xf numFmtId="49" fontId="42" fillId="0" borderId="1" xfId="5" applyFont="1" applyFill="1" applyBorder="1" applyAlignment="1" applyProtection="1">
      <alignment horizontal="center" vertical="center" wrapText="1"/>
      <protection locked="0"/>
    </xf>
    <xf numFmtId="9" fontId="43" fillId="0" borderId="1" xfId="0" applyNumberFormat="1" applyFont="1" applyFill="1" applyBorder="1" applyAlignment="1">
      <alignment horizontal="center" vertical="center"/>
    </xf>
    <xf numFmtId="10" fontId="43" fillId="0" borderId="1" xfId="0" applyNumberFormat="1" applyFont="1" applyFill="1" applyBorder="1" applyAlignment="1">
      <alignment horizontal="center" vertical="center"/>
    </xf>
    <xf numFmtId="1" fontId="52" fillId="0" borderId="0" xfId="0" applyNumberFormat="1" applyFont="1" applyFill="1" applyAlignment="1">
      <alignment horizontal="center" vertical="center"/>
    </xf>
    <xf numFmtId="1" fontId="52" fillId="0" borderId="0" xfId="0" applyNumberFormat="1" applyFont="1" applyFill="1" applyAlignment="1">
      <alignment horizontal="center" vertical="center" wrapText="1"/>
    </xf>
    <xf numFmtId="10" fontId="52" fillId="0" borderId="0" xfId="0" applyNumberFormat="1" applyFont="1" applyFill="1" applyAlignment="1">
      <alignment horizontal="center" vertical="center"/>
    </xf>
    <xf numFmtId="8" fontId="59" fillId="0" borderId="0" xfId="0" applyNumberFormat="1" applyFont="1" applyFill="1" applyAlignment="1">
      <alignment horizontal="center" vertical="center"/>
    </xf>
    <xf numFmtId="0" fontId="42" fillId="0" borderId="0" xfId="0" applyFont="1" applyFill="1" applyAlignment="1">
      <alignment horizontal="center" vertical="center" wrapText="1"/>
    </xf>
    <xf numFmtId="10" fontId="42" fillId="0" borderId="0" xfId="0" applyNumberFormat="1" applyFont="1" applyFill="1" applyAlignment="1">
      <alignment horizontal="center" vertical="center"/>
    </xf>
    <xf numFmtId="0" fontId="53" fillId="0" borderId="1" xfId="0" applyFont="1" applyFill="1" applyBorder="1" applyAlignment="1">
      <alignment horizontal="center" vertical="center" wrapText="1"/>
    </xf>
    <xf numFmtId="0" fontId="53" fillId="0" borderId="0" xfId="0" applyFont="1" applyFill="1" applyAlignment="1">
      <alignment horizontal="center" vertical="center" wrapText="1"/>
    </xf>
    <xf numFmtId="0" fontId="64" fillId="0" borderId="36" xfId="0" applyFont="1" applyFill="1" applyBorder="1" applyAlignment="1">
      <alignment horizontal="center" vertical="center"/>
    </xf>
    <xf numFmtId="0" fontId="64" fillId="0" borderId="37" xfId="0" applyFont="1" applyFill="1" applyBorder="1" applyAlignment="1">
      <alignment horizontal="center" vertical="center"/>
    </xf>
    <xf numFmtId="0" fontId="64" fillId="0" borderId="39" xfId="0" applyFont="1" applyFill="1" applyBorder="1" applyAlignment="1">
      <alignment horizontal="center" vertical="center"/>
    </xf>
    <xf numFmtId="10" fontId="65" fillId="0" borderId="38" xfId="305" applyNumberFormat="1" applyFont="1" applyFill="1" applyBorder="1" applyAlignment="1">
      <alignment horizontal="center" vertical="center"/>
    </xf>
    <xf numFmtId="0" fontId="54" fillId="0" borderId="36" xfId="0" applyFont="1" applyFill="1" applyBorder="1" applyAlignment="1">
      <alignment horizontal="center" vertical="center"/>
    </xf>
    <xf numFmtId="0" fontId="54" fillId="0" borderId="37" xfId="0" applyFont="1" applyFill="1" applyBorder="1" applyAlignment="1">
      <alignment horizontal="center" vertical="center"/>
    </xf>
    <xf numFmtId="0" fontId="54" fillId="0" borderId="39" xfId="0" applyFont="1" applyFill="1" applyBorder="1" applyAlignment="1">
      <alignment horizontal="center" vertical="center"/>
    </xf>
    <xf numFmtId="0" fontId="55" fillId="0" borderId="17" xfId="0" applyFont="1" applyFill="1" applyBorder="1" applyAlignment="1">
      <alignment vertical="center"/>
    </xf>
    <xf numFmtId="8" fontId="48" fillId="0" borderId="38" xfId="0" applyNumberFormat="1" applyFont="1" applyFill="1" applyBorder="1" applyAlignment="1">
      <alignment horizontal="center" vertical="center"/>
    </xf>
    <xf numFmtId="6" fontId="54" fillId="0" borderId="43" xfId="0" applyNumberFormat="1" applyFont="1" applyFill="1" applyBorder="1" applyAlignment="1">
      <alignment horizontal="center" vertical="center"/>
    </xf>
    <xf numFmtId="10" fontId="54" fillId="0" borderId="43" xfId="305" applyNumberFormat="1" applyFont="1" applyFill="1" applyBorder="1" applyAlignment="1">
      <alignment horizontal="center" vertical="center"/>
    </xf>
    <xf numFmtId="6" fontId="54" fillId="0" borderId="0" xfId="0" applyNumberFormat="1" applyFont="1" applyFill="1" applyAlignment="1">
      <alignment horizontal="center" vertical="center"/>
    </xf>
    <xf numFmtId="44" fontId="42" fillId="0" borderId="0" xfId="0" applyNumberFormat="1" applyFont="1" applyFill="1" applyAlignment="1">
      <alignment horizontal="center" vertical="center"/>
    </xf>
    <xf numFmtId="44" fontId="42" fillId="0" borderId="0" xfId="303" applyFont="1" applyFill="1" applyAlignment="1">
      <alignment horizontal="center" vertical="center"/>
    </xf>
  </cellXfs>
  <cellStyles count="306">
    <cellStyle name="20% - Énfasis1" xfId="24" builtinId="30" customBuiltin="1"/>
    <cellStyle name="20% - Énfasis2" xfId="27" builtinId="34" customBuiltin="1"/>
    <cellStyle name="20% - Énfasis3" xfId="30" builtinId="38" customBuiltin="1"/>
    <cellStyle name="20% - Énfasis4" xfId="33" builtinId="42" customBuiltin="1"/>
    <cellStyle name="20% - Énfasis5" xfId="36" builtinId="46" customBuiltin="1"/>
    <cellStyle name="20% - Énfasis6" xfId="39" builtinId="50" customBuiltin="1"/>
    <cellStyle name="40% - Énfasis1" xfId="25" builtinId="31" customBuiltin="1"/>
    <cellStyle name="40% - Énfasis2" xfId="28" builtinId="35" customBuiltin="1"/>
    <cellStyle name="40% - Énfasis3" xfId="31" builtinId="39" customBuiltin="1"/>
    <cellStyle name="40% - Énfasis4" xfId="34" builtinId="43" customBuiltin="1"/>
    <cellStyle name="40% - Énfasis5" xfId="37" builtinId="47" customBuiltin="1"/>
    <cellStyle name="40% - Énfasis6" xfId="40" builtinId="51" customBuiltin="1"/>
    <cellStyle name="60% - Énfasis1 2" xfId="196" xr:uid="{00000000-0005-0000-0000-00000C000000}"/>
    <cellStyle name="60% - Énfasis2 2" xfId="197" xr:uid="{00000000-0005-0000-0000-00000D000000}"/>
    <cellStyle name="60% - Énfasis3 2" xfId="198" xr:uid="{00000000-0005-0000-0000-00000E000000}"/>
    <cellStyle name="60% - Énfasis4 2" xfId="199" xr:uid="{00000000-0005-0000-0000-00000F000000}"/>
    <cellStyle name="60% - Énfasis5 2" xfId="200" xr:uid="{00000000-0005-0000-0000-000010000000}"/>
    <cellStyle name="60% - Énfasis6 2" xfId="201" xr:uid="{00000000-0005-0000-0000-000011000000}"/>
    <cellStyle name="BodyStyle" xfId="5" xr:uid="{00000000-0005-0000-0000-000012000000}"/>
    <cellStyle name="Bueno" xfId="12" builtinId="26" customBuiltin="1"/>
    <cellStyle name="Cálculo" xfId="16" builtinId="22" customBuiltin="1"/>
    <cellStyle name="Celda de comprobación" xfId="18" builtinId="23" customBuiltin="1"/>
    <cellStyle name="Celda vinculada" xfId="17" builtinId="24" customBuiltin="1"/>
    <cellStyle name="Encabezado 1" xfId="8" builtinId="16" customBuiltin="1"/>
    <cellStyle name="Encabezado 4" xfId="11" builtinId="19" customBuiltin="1"/>
    <cellStyle name="Énfasis1" xfId="23" builtinId="29" customBuiltin="1"/>
    <cellStyle name="Énfasis2" xfId="26" builtinId="33" customBuiltin="1"/>
    <cellStyle name="Énfasis3" xfId="29" builtinId="37" customBuiltin="1"/>
    <cellStyle name="Énfasis4" xfId="32" builtinId="41" customBuiltin="1"/>
    <cellStyle name="Énfasis5" xfId="35" builtinId="45" customBuiltin="1"/>
    <cellStyle name="Énfasis6" xfId="38" builtinId="49" customBuiltin="1"/>
    <cellStyle name="Entrada" xfId="14" builtinId="20" customBuiltin="1"/>
    <cellStyle name="HeaderStyle" xfId="4" xr:uid="{00000000-0005-0000-0000-000020000000}"/>
    <cellStyle name="Incorrecto" xfId="13" builtinId="27" customBuiltin="1"/>
    <cellStyle name="KPT06_fill" xfId="304" xr:uid="{00000000-0005-0000-0000-000023000000}"/>
    <cellStyle name="Millares 10" xfId="41" xr:uid="{00000000-0005-0000-0000-000024000000}"/>
    <cellStyle name="Millares 2" xfId="3" xr:uid="{00000000-0005-0000-0000-000025000000}"/>
    <cellStyle name="Millares 2 2" xfId="130" xr:uid="{00000000-0005-0000-0000-000026000000}"/>
    <cellStyle name="Millares 2 2 2" xfId="209" xr:uid="{00000000-0005-0000-0000-000027000000}"/>
    <cellStyle name="Millares 2 2 2 2" xfId="227" xr:uid="{00000000-0005-0000-0000-000028000000}"/>
    <cellStyle name="Millares 2 2 2 2 2" xfId="299" xr:uid="{00000000-0005-0000-0000-000029000000}"/>
    <cellStyle name="Millares 2 2 2 2 3" xfId="263" xr:uid="{00000000-0005-0000-0000-00002A000000}"/>
    <cellStyle name="Millares 2 2 2 3" xfId="281" xr:uid="{00000000-0005-0000-0000-00002B000000}"/>
    <cellStyle name="Millares 2 2 2 4" xfId="245" xr:uid="{00000000-0005-0000-0000-00002C000000}"/>
    <cellStyle name="Millares 2 2 3" xfId="218" xr:uid="{00000000-0005-0000-0000-00002D000000}"/>
    <cellStyle name="Millares 2 2 3 2" xfId="290" xr:uid="{00000000-0005-0000-0000-00002E000000}"/>
    <cellStyle name="Millares 2 2 3 3" xfId="254" xr:uid="{00000000-0005-0000-0000-00002F000000}"/>
    <cellStyle name="Millares 2 2 4" xfId="272" xr:uid="{00000000-0005-0000-0000-000030000000}"/>
    <cellStyle name="Millares 2 2 5" xfId="236" xr:uid="{00000000-0005-0000-0000-000031000000}"/>
    <cellStyle name="Millares 2 3" xfId="202" xr:uid="{00000000-0005-0000-0000-000032000000}"/>
    <cellStyle name="Millares 2 3 2" xfId="211" xr:uid="{00000000-0005-0000-0000-000033000000}"/>
    <cellStyle name="Millares 2 3 2 2" xfId="229" xr:uid="{00000000-0005-0000-0000-000034000000}"/>
    <cellStyle name="Millares 2 3 2 2 2" xfId="301" xr:uid="{00000000-0005-0000-0000-000035000000}"/>
    <cellStyle name="Millares 2 3 2 2 3" xfId="265" xr:uid="{00000000-0005-0000-0000-000036000000}"/>
    <cellStyle name="Millares 2 3 2 3" xfId="283" xr:uid="{00000000-0005-0000-0000-000037000000}"/>
    <cellStyle name="Millares 2 3 2 4" xfId="247" xr:uid="{00000000-0005-0000-0000-000038000000}"/>
    <cellStyle name="Millares 2 3 3" xfId="220" xr:uid="{00000000-0005-0000-0000-000039000000}"/>
    <cellStyle name="Millares 2 3 3 2" xfId="292" xr:uid="{00000000-0005-0000-0000-00003A000000}"/>
    <cellStyle name="Millares 2 3 3 3" xfId="256" xr:uid="{00000000-0005-0000-0000-00003B000000}"/>
    <cellStyle name="Millares 2 3 4" xfId="274" xr:uid="{00000000-0005-0000-0000-00003C000000}"/>
    <cellStyle name="Millares 2 3 5" xfId="238" xr:uid="{00000000-0005-0000-0000-00003D000000}"/>
    <cellStyle name="Millares 2 4" xfId="207" xr:uid="{00000000-0005-0000-0000-00003E000000}"/>
    <cellStyle name="Millares 2 4 2" xfId="225" xr:uid="{00000000-0005-0000-0000-00003F000000}"/>
    <cellStyle name="Millares 2 4 2 2" xfId="297" xr:uid="{00000000-0005-0000-0000-000040000000}"/>
    <cellStyle name="Millares 2 4 2 3" xfId="261" xr:uid="{00000000-0005-0000-0000-000041000000}"/>
    <cellStyle name="Millares 2 4 3" xfId="279" xr:uid="{00000000-0005-0000-0000-000042000000}"/>
    <cellStyle name="Millares 2 4 4" xfId="243" xr:uid="{00000000-0005-0000-0000-000043000000}"/>
    <cellStyle name="Millares 2 5" xfId="216" xr:uid="{00000000-0005-0000-0000-000044000000}"/>
    <cellStyle name="Millares 2 5 2" xfId="288" xr:uid="{00000000-0005-0000-0000-000045000000}"/>
    <cellStyle name="Millares 2 5 3" xfId="252" xr:uid="{00000000-0005-0000-0000-000046000000}"/>
    <cellStyle name="Millares 2 6" xfId="270" xr:uid="{00000000-0005-0000-0000-000047000000}"/>
    <cellStyle name="Millares 2 7" xfId="234" xr:uid="{00000000-0005-0000-0000-000048000000}"/>
    <cellStyle name="Millares 2 8" xfId="59" xr:uid="{00000000-0005-0000-0000-000049000000}"/>
    <cellStyle name="Millares 3" xfId="124" xr:uid="{00000000-0005-0000-0000-00004A000000}"/>
    <cellStyle name="Millares 3 2" xfId="208" xr:uid="{00000000-0005-0000-0000-00004B000000}"/>
    <cellStyle name="Millares 3 2 2" xfId="226" xr:uid="{00000000-0005-0000-0000-00004C000000}"/>
    <cellStyle name="Millares 3 2 2 2" xfId="298" xr:uid="{00000000-0005-0000-0000-00004D000000}"/>
    <cellStyle name="Millares 3 2 2 3" xfId="262" xr:uid="{00000000-0005-0000-0000-00004E000000}"/>
    <cellStyle name="Millares 3 2 3" xfId="280" xr:uid="{00000000-0005-0000-0000-00004F000000}"/>
    <cellStyle name="Millares 3 2 4" xfId="244" xr:uid="{00000000-0005-0000-0000-000050000000}"/>
    <cellStyle name="Millares 3 3" xfId="217" xr:uid="{00000000-0005-0000-0000-000051000000}"/>
    <cellStyle name="Millares 3 3 2" xfId="289" xr:uid="{00000000-0005-0000-0000-000052000000}"/>
    <cellStyle name="Millares 3 3 3" xfId="253" xr:uid="{00000000-0005-0000-0000-000053000000}"/>
    <cellStyle name="Millares 3 4" xfId="271" xr:uid="{00000000-0005-0000-0000-000054000000}"/>
    <cellStyle name="Millares 3 5" xfId="235" xr:uid="{00000000-0005-0000-0000-000055000000}"/>
    <cellStyle name="Millares 4" xfId="194" xr:uid="{00000000-0005-0000-0000-000056000000}"/>
    <cellStyle name="Millares 4 2" xfId="210" xr:uid="{00000000-0005-0000-0000-000057000000}"/>
    <cellStyle name="Millares 4 2 2" xfId="228" xr:uid="{00000000-0005-0000-0000-000058000000}"/>
    <cellStyle name="Millares 4 2 2 2" xfId="300" xr:uid="{00000000-0005-0000-0000-000059000000}"/>
    <cellStyle name="Millares 4 2 2 3" xfId="264" xr:uid="{00000000-0005-0000-0000-00005A000000}"/>
    <cellStyle name="Millares 4 2 3" xfId="282" xr:uid="{00000000-0005-0000-0000-00005B000000}"/>
    <cellStyle name="Millares 4 2 4" xfId="246" xr:uid="{00000000-0005-0000-0000-00005C000000}"/>
    <cellStyle name="Millares 4 3" xfId="219" xr:uid="{00000000-0005-0000-0000-00005D000000}"/>
    <cellStyle name="Millares 4 3 2" xfId="291" xr:uid="{00000000-0005-0000-0000-00005E000000}"/>
    <cellStyle name="Millares 4 3 3" xfId="255" xr:uid="{00000000-0005-0000-0000-00005F000000}"/>
    <cellStyle name="Millares 4 4" xfId="273" xr:uid="{00000000-0005-0000-0000-000060000000}"/>
    <cellStyle name="Millares 4 5" xfId="237" xr:uid="{00000000-0005-0000-0000-000061000000}"/>
    <cellStyle name="Millares 5" xfId="206" xr:uid="{00000000-0005-0000-0000-000062000000}"/>
    <cellStyle name="Millares 5 2" xfId="224" xr:uid="{00000000-0005-0000-0000-000063000000}"/>
    <cellStyle name="Millares 5 2 2" xfId="296" xr:uid="{00000000-0005-0000-0000-000064000000}"/>
    <cellStyle name="Millares 5 2 3" xfId="260" xr:uid="{00000000-0005-0000-0000-000065000000}"/>
    <cellStyle name="Millares 5 3" xfId="278" xr:uid="{00000000-0005-0000-0000-000066000000}"/>
    <cellStyle name="Millares 5 4" xfId="242" xr:uid="{00000000-0005-0000-0000-000067000000}"/>
    <cellStyle name="Millares 6" xfId="215" xr:uid="{00000000-0005-0000-0000-000068000000}"/>
    <cellStyle name="Millares 6 2" xfId="287" xr:uid="{00000000-0005-0000-0000-000069000000}"/>
    <cellStyle name="Millares 6 3" xfId="251" xr:uid="{00000000-0005-0000-0000-00006A000000}"/>
    <cellStyle name="Millares 7" xfId="269" xr:uid="{00000000-0005-0000-0000-00006B000000}"/>
    <cellStyle name="Millares 8" xfId="233" xr:uid="{00000000-0005-0000-0000-00006C000000}"/>
    <cellStyle name="Millares 9" xfId="53" xr:uid="{00000000-0005-0000-0000-00006D000000}"/>
    <cellStyle name="Moneda" xfId="303" builtinId="4"/>
    <cellStyle name="Moneda [0] 2" xfId="48" xr:uid="{00000000-0005-0000-0000-00006F000000}"/>
    <cellStyle name="Moneda [0] 2 2" xfId="55" xr:uid="{00000000-0005-0000-0000-000070000000}"/>
    <cellStyle name="Moneda [0] 2 2 2" xfId="126" xr:uid="{00000000-0005-0000-0000-000071000000}"/>
    <cellStyle name="Moneda [0] 2 3" xfId="121" xr:uid="{00000000-0005-0000-0000-000072000000}"/>
    <cellStyle name="Moneda [0] 3" xfId="51" xr:uid="{00000000-0005-0000-0000-000073000000}"/>
    <cellStyle name="Moneda [0] 3 2" xfId="204" xr:uid="{00000000-0005-0000-0000-000074000000}"/>
    <cellStyle name="Moneda [0] 3 2 2" xfId="222" xr:uid="{00000000-0005-0000-0000-000075000000}"/>
    <cellStyle name="Moneda [0] 3 2 2 2" xfId="294" xr:uid="{00000000-0005-0000-0000-000076000000}"/>
    <cellStyle name="Moneda [0] 3 2 2 3" xfId="258" xr:uid="{00000000-0005-0000-0000-000077000000}"/>
    <cellStyle name="Moneda [0] 3 2 3" xfId="276" xr:uid="{00000000-0005-0000-0000-000078000000}"/>
    <cellStyle name="Moneda [0] 3 2 4" xfId="240" xr:uid="{00000000-0005-0000-0000-000079000000}"/>
    <cellStyle name="Moneda [0] 3 3" xfId="213" xr:uid="{00000000-0005-0000-0000-00007A000000}"/>
    <cellStyle name="Moneda [0] 3 3 2" xfId="285" xr:uid="{00000000-0005-0000-0000-00007B000000}"/>
    <cellStyle name="Moneda [0] 3 3 3" xfId="249" xr:uid="{00000000-0005-0000-0000-00007C000000}"/>
    <cellStyle name="Moneda [0] 3 4" xfId="267" xr:uid="{00000000-0005-0000-0000-00007D000000}"/>
    <cellStyle name="Moneda [0] 3 5" xfId="231" xr:uid="{00000000-0005-0000-0000-00007E000000}"/>
    <cellStyle name="Moneda [0] 4" xfId="205" xr:uid="{00000000-0005-0000-0000-00007F000000}"/>
    <cellStyle name="Moneda [0] 4 2" xfId="223" xr:uid="{00000000-0005-0000-0000-000080000000}"/>
    <cellStyle name="Moneda [0] 4 2 2" xfId="295" xr:uid="{00000000-0005-0000-0000-000081000000}"/>
    <cellStyle name="Moneda [0] 4 2 3" xfId="259" xr:uid="{00000000-0005-0000-0000-000082000000}"/>
    <cellStyle name="Moneda [0] 4 3" xfId="277" xr:uid="{00000000-0005-0000-0000-000083000000}"/>
    <cellStyle name="Moneda [0] 4 4" xfId="241" xr:uid="{00000000-0005-0000-0000-000084000000}"/>
    <cellStyle name="Moneda [0] 5" xfId="214" xr:uid="{00000000-0005-0000-0000-000085000000}"/>
    <cellStyle name="Moneda [0] 5 2" xfId="286" xr:uid="{00000000-0005-0000-0000-000086000000}"/>
    <cellStyle name="Moneda [0] 5 3" xfId="250" xr:uid="{00000000-0005-0000-0000-000087000000}"/>
    <cellStyle name="Moneda [0] 6" xfId="268" xr:uid="{00000000-0005-0000-0000-000088000000}"/>
    <cellStyle name="Moneda [0] 7" xfId="232" xr:uid="{00000000-0005-0000-0000-000089000000}"/>
    <cellStyle name="Moneda [0] 8" xfId="52" xr:uid="{00000000-0005-0000-0000-00008A000000}"/>
    <cellStyle name="Moneda [0] 9" xfId="45" xr:uid="{00000000-0005-0000-0000-00008B000000}"/>
    <cellStyle name="Moneda 10" xfId="66" xr:uid="{00000000-0005-0000-0000-00008C000000}"/>
    <cellStyle name="Moneda 10 2" xfId="137" xr:uid="{00000000-0005-0000-0000-00008D000000}"/>
    <cellStyle name="Moneda 11" xfId="67" xr:uid="{00000000-0005-0000-0000-00008E000000}"/>
    <cellStyle name="Moneda 11 2" xfId="138" xr:uid="{00000000-0005-0000-0000-00008F000000}"/>
    <cellStyle name="Moneda 12" xfId="68" xr:uid="{00000000-0005-0000-0000-000090000000}"/>
    <cellStyle name="Moneda 12 2" xfId="139" xr:uid="{00000000-0005-0000-0000-000091000000}"/>
    <cellStyle name="Moneda 13" xfId="69" xr:uid="{00000000-0005-0000-0000-000092000000}"/>
    <cellStyle name="Moneda 13 2" xfId="140" xr:uid="{00000000-0005-0000-0000-000093000000}"/>
    <cellStyle name="Moneda 14" xfId="70" xr:uid="{00000000-0005-0000-0000-000094000000}"/>
    <cellStyle name="Moneda 14 2" xfId="141" xr:uid="{00000000-0005-0000-0000-000095000000}"/>
    <cellStyle name="Moneda 15" xfId="71" xr:uid="{00000000-0005-0000-0000-000096000000}"/>
    <cellStyle name="Moneda 15 2" xfId="142" xr:uid="{00000000-0005-0000-0000-000097000000}"/>
    <cellStyle name="Moneda 16" xfId="72" xr:uid="{00000000-0005-0000-0000-000098000000}"/>
    <cellStyle name="Moneda 16 2" xfId="143" xr:uid="{00000000-0005-0000-0000-000099000000}"/>
    <cellStyle name="Moneda 17" xfId="73" xr:uid="{00000000-0005-0000-0000-00009A000000}"/>
    <cellStyle name="Moneda 17 2" xfId="144" xr:uid="{00000000-0005-0000-0000-00009B000000}"/>
    <cellStyle name="Moneda 18" xfId="74" xr:uid="{00000000-0005-0000-0000-00009C000000}"/>
    <cellStyle name="Moneda 18 2" xfId="145" xr:uid="{00000000-0005-0000-0000-00009D000000}"/>
    <cellStyle name="Moneda 19" xfId="75" xr:uid="{00000000-0005-0000-0000-00009E000000}"/>
    <cellStyle name="Moneda 19 2" xfId="146" xr:uid="{00000000-0005-0000-0000-00009F000000}"/>
    <cellStyle name="Moneda 2" xfId="2" xr:uid="{00000000-0005-0000-0000-0000A0000000}"/>
    <cellStyle name="Moneda 2 2" xfId="128" xr:uid="{00000000-0005-0000-0000-0000A1000000}"/>
    <cellStyle name="Moneda 2 3" xfId="57" xr:uid="{00000000-0005-0000-0000-0000A2000000}"/>
    <cellStyle name="Moneda 20" xfId="76" xr:uid="{00000000-0005-0000-0000-0000A3000000}"/>
    <cellStyle name="Moneda 20 2" xfId="147" xr:uid="{00000000-0005-0000-0000-0000A4000000}"/>
    <cellStyle name="Moneda 21" xfId="79" xr:uid="{00000000-0005-0000-0000-0000A5000000}"/>
    <cellStyle name="Moneda 21 2" xfId="150" xr:uid="{00000000-0005-0000-0000-0000A6000000}"/>
    <cellStyle name="Moneda 22" xfId="78" xr:uid="{00000000-0005-0000-0000-0000A7000000}"/>
    <cellStyle name="Moneda 22 2" xfId="149" xr:uid="{00000000-0005-0000-0000-0000A8000000}"/>
    <cellStyle name="Moneda 23" xfId="56" xr:uid="{00000000-0005-0000-0000-0000A9000000}"/>
    <cellStyle name="Moneda 23 2" xfId="127" xr:uid="{00000000-0005-0000-0000-0000AA000000}"/>
    <cellStyle name="Moneda 24" xfId="77" xr:uid="{00000000-0005-0000-0000-0000AB000000}"/>
    <cellStyle name="Moneda 24 2" xfId="148" xr:uid="{00000000-0005-0000-0000-0000AC000000}"/>
    <cellStyle name="Moneda 25" xfId="80" xr:uid="{00000000-0005-0000-0000-0000AD000000}"/>
    <cellStyle name="Moneda 25 2" xfId="151" xr:uid="{00000000-0005-0000-0000-0000AE000000}"/>
    <cellStyle name="Moneda 26" xfId="81" xr:uid="{00000000-0005-0000-0000-0000AF000000}"/>
    <cellStyle name="Moneda 26 2" xfId="152" xr:uid="{00000000-0005-0000-0000-0000B0000000}"/>
    <cellStyle name="Moneda 27" xfId="82" xr:uid="{00000000-0005-0000-0000-0000B1000000}"/>
    <cellStyle name="Moneda 27 2" xfId="153" xr:uid="{00000000-0005-0000-0000-0000B2000000}"/>
    <cellStyle name="Moneda 28" xfId="83" xr:uid="{00000000-0005-0000-0000-0000B3000000}"/>
    <cellStyle name="Moneda 28 2" xfId="154" xr:uid="{00000000-0005-0000-0000-0000B4000000}"/>
    <cellStyle name="Moneda 29" xfId="84" xr:uid="{00000000-0005-0000-0000-0000B5000000}"/>
    <cellStyle name="Moneda 29 2" xfId="155" xr:uid="{00000000-0005-0000-0000-0000B6000000}"/>
    <cellStyle name="Moneda 3" xfId="58" xr:uid="{00000000-0005-0000-0000-0000B7000000}"/>
    <cellStyle name="Moneda 3 2" xfId="129" xr:uid="{00000000-0005-0000-0000-0000B8000000}"/>
    <cellStyle name="Moneda 30" xfId="85" xr:uid="{00000000-0005-0000-0000-0000B9000000}"/>
    <cellStyle name="Moneda 30 2" xfId="156" xr:uid="{00000000-0005-0000-0000-0000BA000000}"/>
    <cellStyle name="Moneda 31" xfId="86" xr:uid="{00000000-0005-0000-0000-0000BB000000}"/>
    <cellStyle name="Moneda 31 2" xfId="157" xr:uid="{00000000-0005-0000-0000-0000BC000000}"/>
    <cellStyle name="Moneda 32" xfId="87" xr:uid="{00000000-0005-0000-0000-0000BD000000}"/>
    <cellStyle name="Moneda 32 2" xfId="158" xr:uid="{00000000-0005-0000-0000-0000BE000000}"/>
    <cellStyle name="Moneda 33" xfId="88" xr:uid="{00000000-0005-0000-0000-0000BF000000}"/>
    <cellStyle name="Moneda 33 2" xfId="159" xr:uid="{00000000-0005-0000-0000-0000C0000000}"/>
    <cellStyle name="Moneda 34" xfId="89" xr:uid="{00000000-0005-0000-0000-0000C1000000}"/>
    <cellStyle name="Moneda 34 2" xfId="160" xr:uid="{00000000-0005-0000-0000-0000C2000000}"/>
    <cellStyle name="Moneda 35" xfId="90" xr:uid="{00000000-0005-0000-0000-0000C3000000}"/>
    <cellStyle name="Moneda 35 2" xfId="161" xr:uid="{00000000-0005-0000-0000-0000C4000000}"/>
    <cellStyle name="Moneda 36" xfId="91" xr:uid="{00000000-0005-0000-0000-0000C5000000}"/>
    <cellStyle name="Moneda 36 2" xfId="162" xr:uid="{00000000-0005-0000-0000-0000C6000000}"/>
    <cellStyle name="Moneda 37" xfId="92" xr:uid="{00000000-0005-0000-0000-0000C7000000}"/>
    <cellStyle name="Moneda 37 2" xfId="163" xr:uid="{00000000-0005-0000-0000-0000C8000000}"/>
    <cellStyle name="Moneda 38" xfId="93" xr:uid="{00000000-0005-0000-0000-0000C9000000}"/>
    <cellStyle name="Moneda 38 2" xfId="164" xr:uid="{00000000-0005-0000-0000-0000CA000000}"/>
    <cellStyle name="Moneda 39" xfId="94" xr:uid="{00000000-0005-0000-0000-0000CB000000}"/>
    <cellStyle name="Moneda 39 2" xfId="165" xr:uid="{00000000-0005-0000-0000-0000CC000000}"/>
    <cellStyle name="Moneda 4" xfId="63" xr:uid="{00000000-0005-0000-0000-0000CD000000}"/>
    <cellStyle name="Moneda 4 2" xfId="134" xr:uid="{00000000-0005-0000-0000-0000CE000000}"/>
    <cellStyle name="Moneda 40" xfId="95" xr:uid="{00000000-0005-0000-0000-0000CF000000}"/>
    <cellStyle name="Moneda 40 2" xfId="166" xr:uid="{00000000-0005-0000-0000-0000D0000000}"/>
    <cellStyle name="Moneda 41" xfId="96" xr:uid="{00000000-0005-0000-0000-0000D1000000}"/>
    <cellStyle name="Moneda 41 2" xfId="167" xr:uid="{00000000-0005-0000-0000-0000D2000000}"/>
    <cellStyle name="Moneda 42" xfId="97" xr:uid="{00000000-0005-0000-0000-0000D3000000}"/>
    <cellStyle name="Moneda 42 2" xfId="168" xr:uid="{00000000-0005-0000-0000-0000D4000000}"/>
    <cellStyle name="Moneda 43" xfId="98" xr:uid="{00000000-0005-0000-0000-0000D5000000}"/>
    <cellStyle name="Moneda 43 2" xfId="169" xr:uid="{00000000-0005-0000-0000-0000D6000000}"/>
    <cellStyle name="Moneda 44" xfId="99" xr:uid="{00000000-0005-0000-0000-0000D7000000}"/>
    <cellStyle name="Moneda 44 2" xfId="170" xr:uid="{00000000-0005-0000-0000-0000D8000000}"/>
    <cellStyle name="Moneda 45" xfId="100" xr:uid="{00000000-0005-0000-0000-0000D9000000}"/>
    <cellStyle name="Moneda 45 2" xfId="171" xr:uid="{00000000-0005-0000-0000-0000DA000000}"/>
    <cellStyle name="Moneda 46" xfId="101" xr:uid="{00000000-0005-0000-0000-0000DB000000}"/>
    <cellStyle name="Moneda 46 2" xfId="172" xr:uid="{00000000-0005-0000-0000-0000DC000000}"/>
    <cellStyle name="Moneda 47" xfId="102" xr:uid="{00000000-0005-0000-0000-0000DD000000}"/>
    <cellStyle name="Moneda 47 2" xfId="173" xr:uid="{00000000-0005-0000-0000-0000DE000000}"/>
    <cellStyle name="Moneda 48" xfId="103" xr:uid="{00000000-0005-0000-0000-0000DF000000}"/>
    <cellStyle name="Moneda 48 2" xfId="174" xr:uid="{00000000-0005-0000-0000-0000E0000000}"/>
    <cellStyle name="Moneda 49" xfId="104" xr:uid="{00000000-0005-0000-0000-0000E1000000}"/>
    <cellStyle name="Moneda 49 2" xfId="175" xr:uid="{00000000-0005-0000-0000-0000E2000000}"/>
    <cellStyle name="Moneda 5" xfId="61" xr:uid="{00000000-0005-0000-0000-0000E3000000}"/>
    <cellStyle name="Moneda 5 2" xfId="132" xr:uid="{00000000-0005-0000-0000-0000E4000000}"/>
    <cellStyle name="Moneda 50" xfId="105" xr:uid="{00000000-0005-0000-0000-0000E5000000}"/>
    <cellStyle name="Moneda 50 2" xfId="176" xr:uid="{00000000-0005-0000-0000-0000E6000000}"/>
    <cellStyle name="Moneda 51" xfId="106" xr:uid="{00000000-0005-0000-0000-0000E7000000}"/>
    <cellStyle name="Moneda 51 2" xfId="177" xr:uid="{00000000-0005-0000-0000-0000E8000000}"/>
    <cellStyle name="Moneda 52" xfId="107" xr:uid="{00000000-0005-0000-0000-0000E9000000}"/>
    <cellStyle name="Moneda 52 2" xfId="178" xr:uid="{00000000-0005-0000-0000-0000EA000000}"/>
    <cellStyle name="Moneda 53" xfId="108" xr:uid="{00000000-0005-0000-0000-0000EB000000}"/>
    <cellStyle name="Moneda 53 2" xfId="179" xr:uid="{00000000-0005-0000-0000-0000EC000000}"/>
    <cellStyle name="Moneda 54" xfId="109" xr:uid="{00000000-0005-0000-0000-0000ED000000}"/>
    <cellStyle name="Moneda 54 2" xfId="180" xr:uid="{00000000-0005-0000-0000-0000EE000000}"/>
    <cellStyle name="Moneda 55" xfId="110" xr:uid="{00000000-0005-0000-0000-0000EF000000}"/>
    <cellStyle name="Moneda 55 2" xfId="181" xr:uid="{00000000-0005-0000-0000-0000F0000000}"/>
    <cellStyle name="Moneda 56" xfId="111" xr:uid="{00000000-0005-0000-0000-0000F1000000}"/>
    <cellStyle name="Moneda 56 2" xfId="182" xr:uid="{00000000-0005-0000-0000-0000F2000000}"/>
    <cellStyle name="Moneda 57" xfId="112" xr:uid="{00000000-0005-0000-0000-0000F3000000}"/>
    <cellStyle name="Moneda 57 2" xfId="183" xr:uid="{00000000-0005-0000-0000-0000F4000000}"/>
    <cellStyle name="Moneda 58" xfId="113" xr:uid="{00000000-0005-0000-0000-0000F5000000}"/>
    <cellStyle name="Moneda 58 2" xfId="184" xr:uid="{00000000-0005-0000-0000-0000F6000000}"/>
    <cellStyle name="Moneda 59" xfId="114" xr:uid="{00000000-0005-0000-0000-0000F7000000}"/>
    <cellStyle name="Moneda 59 2" xfId="185" xr:uid="{00000000-0005-0000-0000-0000F8000000}"/>
    <cellStyle name="Moneda 6" xfId="54" xr:uid="{00000000-0005-0000-0000-0000F9000000}"/>
    <cellStyle name="Moneda 6 2" xfId="125" xr:uid="{00000000-0005-0000-0000-0000FA000000}"/>
    <cellStyle name="Moneda 60" xfId="117" xr:uid="{00000000-0005-0000-0000-0000FB000000}"/>
    <cellStyle name="Moneda 60 2" xfId="188" xr:uid="{00000000-0005-0000-0000-0000FC000000}"/>
    <cellStyle name="Moneda 61" xfId="115" xr:uid="{00000000-0005-0000-0000-0000FD000000}"/>
    <cellStyle name="Moneda 61 2" xfId="186" xr:uid="{00000000-0005-0000-0000-0000FE000000}"/>
    <cellStyle name="Moneda 62" xfId="60" xr:uid="{00000000-0005-0000-0000-0000FF000000}"/>
    <cellStyle name="Moneda 62 2" xfId="131" xr:uid="{00000000-0005-0000-0000-000000010000}"/>
    <cellStyle name="Moneda 63" xfId="116" xr:uid="{00000000-0005-0000-0000-000001010000}"/>
    <cellStyle name="Moneda 63 2" xfId="187" xr:uid="{00000000-0005-0000-0000-000002010000}"/>
    <cellStyle name="Moneda 64" xfId="118" xr:uid="{00000000-0005-0000-0000-000003010000}"/>
    <cellStyle name="Moneda 64 2" xfId="189" xr:uid="{00000000-0005-0000-0000-000004010000}"/>
    <cellStyle name="Moneda 65" xfId="119" xr:uid="{00000000-0005-0000-0000-000005010000}"/>
    <cellStyle name="Moneda 65 2" xfId="190" xr:uid="{00000000-0005-0000-0000-000006010000}"/>
    <cellStyle name="Moneda 66" xfId="120" xr:uid="{00000000-0005-0000-0000-000007010000}"/>
    <cellStyle name="Moneda 66 2" xfId="191" xr:uid="{00000000-0005-0000-0000-000008010000}"/>
    <cellStyle name="Moneda 67" xfId="122" xr:uid="{00000000-0005-0000-0000-000009010000}"/>
    <cellStyle name="Moneda 68" xfId="123" xr:uid="{00000000-0005-0000-0000-00000A010000}"/>
    <cellStyle name="Moneda 69" xfId="192" xr:uid="{00000000-0005-0000-0000-00000B010000}"/>
    <cellStyle name="Moneda 7" xfId="62" xr:uid="{00000000-0005-0000-0000-00000C010000}"/>
    <cellStyle name="Moneda 7 2" xfId="133" xr:uid="{00000000-0005-0000-0000-00000D010000}"/>
    <cellStyle name="Moneda 70" xfId="203" xr:uid="{00000000-0005-0000-0000-00000E010000}"/>
    <cellStyle name="Moneda 70 2" xfId="212" xr:uid="{00000000-0005-0000-0000-00000F010000}"/>
    <cellStyle name="Moneda 70 2 2" xfId="230" xr:uid="{00000000-0005-0000-0000-000010010000}"/>
    <cellStyle name="Moneda 70 2 2 2" xfId="302" xr:uid="{00000000-0005-0000-0000-000011010000}"/>
    <cellStyle name="Moneda 70 2 2 3" xfId="266" xr:uid="{00000000-0005-0000-0000-000012010000}"/>
    <cellStyle name="Moneda 70 2 3" xfId="284" xr:uid="{00000000-0005-0000-0000-000013010000}"/>
    <cellStyle name="Moneda 70 2 4" xfId="248" xr:uid="{00000000-0005-0000-0000-000014010000}"/>
    <cellStyle name="Moneda 70 3" xfId="221" xr:uid="{00000000-0005-0000-0000-000015010000}"/>
    <cellStyle name="Moneda 70 3 2" xfId="293" xr:uid="{00000000-0005-0000-0000-000016010000}"/>
    <cellStyle name="Moneda 70 3 3" xfId="257" xr:uid="{00000000-0005-0000-0000-000017010000}"/>
    <cellStyle name="Moneda 70 4" xfId="275" xr:uid="{00000000-0005-0000-0000-000018010000}"/>
    <cellStyle name="Moneda 70 5" xfId="239" xr:uid="{00000000-0005-0000-0000-000019010000}"/>
    <cellStyle name="Moneda 71" xfId="50" xr:uid="{00000000-0005-0000-0000-00001A010000}"/>
    <cellStyle name="Moneda 72" xfId="47" xr:uid="{00000000-0005-0000-0000-00001B010000}"/>
    <cellStyle name="Moneda 73" xfId="193" xr:uid="{00000000-0005-0000-0000-00001C010000}"/>
    <cellStyle name="Moneda 8" xfId="64" xr:uid="{00000000-0005-0000-0000-00001D010000}"/>
    <cellStyle name="Moneda 8 2" xfId="135" xr:uid="{00000000-0005-0000-0000-00001E010000}"/>
    <cellStyle name="Moneda 9" xfId="65" xr:uid="{00000000-0005-0000-0000-00001F010000}"/>
    <cellStyle name="Moneda 9 2" xfId="136" xr:uid="{00000000-0005-0000-0000-000020010000}"/>
    <cellStyle name="Neutral 2" xfId="195" xr:uid="{00000000-0005-0000-0000-000021010000}"/>
    <cellStyle name="Normal" xfId="0" builtinId="0"/>
    <cellStyle name="Normal 2" xfId="1" xr:uid="{00000000-0005-0000-0000-000023010000}"/>
    <cellStyle name="Normal 2 2" xfId="44" xr:uid="{00000000-0005-0000-0000-000024010000}"/>
    <cellStyle name="Normal 2 2 2" xfId="43" xr:uid="{00000000-0005-0000-0000-000025010000}"/>
    <cellStyle name="Normal 3" xfId="42" xr:uid="{00000000-0005-0000-0000-000026010000}"/>
    <cellStyle name="Normal 4" xfId="46" xr:uid="{00000000-0005-0000-0000-000027010000}"/>
    <cellStyle name="Notas" xfId="20" builtinId="10" customBuiltin="1"/>
    <cellStyle name="Numeric" xfId="6" xr:uid="{00000000-0005-0000-0000-000029010000}"/>
    <cellStyle name="Porcentaje" xfId="305" builtinId="5"/>
    <cellStyle name="Porcentaje 2" xfId="49" xr:uid="{00000000-0005-0000-0000-00002B010000}"/>
    <cellStyle name="Salida" xfId="15" builtinId="21" customBuiltin="1"/>
    <cellStyle name="Texto de advertencia" xfId="19" builtinId="11" customBuiltin="1"/>
    <cellStyle name="Texto explicativo" xfId="21" builtinId="53" customBuiltin="1"/>
    <cellStyle name="Título" xfId="7" builtinId="15" customBuiltin="1"/>
    <cellStyle name="Título 2" xfId="9" builtinId="17" customBuiltin="1"/>
    <cellStyle name="Título 3" xfId="10" builtinId="18" customBuiltin="1"/>
    <cellStyle name="Total" xfId="22"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744090</xdr:colOff>
      <xdr:row>0</xdr:row>
      <xdr:rowOff>0</xdr:rowOff>
    </xdr:from>
    <xdr:ext cx="1413010" cy="1047750"/>
    <xdr:pic>
      <xdr:nvPicPr>
        <xdr:cNvPr id="2" name="Imagen 1">
          <a:extLst>
            <a:ext uri="{FF2B5EF4-FFF2-40B4-BE49-F238E27FC236}">
              <a16:creationId xmlns:a16="http://schemas.microsoft.com/office/drawing/2014/main" id="{528B11AA-17B4-4B1B-A760-F3C3E36FFE6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44090" y="0"/>
          <a:ext cx="1413010" cy="1047750"/>
        </a:xfrm>
        <a:prstGeom prst="rect">
          <a:avLst/>
        </a:prstGeom>
      </xdr:spPr>
    </xdr:pic>
    <xdr:clientData/>
  </xdr:oneCellAnchor>
  <xdr:oneCellAnchor>
    <xdr:from>
      <xdr:col>0</xdr:col>
      <xdr:colOff>665390</xdr:colOff>
      <xdr:row>0</xdr:row>
      <xdr:rowOff>0</xdr:rowOff>
    </xdr:from>
    <xdr:ext cx="1413010" cy="1047750"/>
    <xdr:pic>
      <xdr:nvPicPr>
        <xdr:cNvPr id="3" name="Imagen 2">
          <a:extLst>
            <a:ext uri="{FF2B5EF4-FFF2-40B4-BE49-F238E27FC236}">
              <a16:creationId xmlns:a16="http://schemas.microsoft.com/office/drawing/2014/main" id="{202FC1BD-9FB6-4D72-81F3-1535216D8ED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65390" y="0"/>
          <a:ext cx="1413010" cy="104775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1059316</xdr:colOff>
      <xdr:row>0</xdr:row>
      <xdr:rowOff>0</xdr:rowOff>
    </xdr:from>
    <xdr:ext cx="1274309" cy="857250"/>
    <xdr:pic>
      <xdr:nvPicPr>
        <xdr:cNvPr id="3" name="Imagen 2">
          <a:extLst>
            <a:ext uri="{FF2B5EF4-FFF2-40B4-BE49-F238E27FC236}">
              <a16:creationId xmlns:a16="http://schemas.microsoft.com/office/drawing/2014/main" id="{781A1FB7-E5F1-455E-8023-38E28C2BB5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59316" y="0"/>
          <a:ext cx="1274309" cy="85725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1195160</xdr:colOff>
      <xdr:row>0</xdr:row>
      <xdr:rowOff>0</xdr:rowOff>
    </xdr:from>
    <xdr:ext cx="1339010" cy="1209675"/>
    <xdr:pic>
      <xdr:nvPicPr>
        <xdr:cNvPr id="2" name="Imagen 1">
          <a:extLst>
            <a:ext uri="{FF2B5EF4-FFF2-40B4-BE49-F238E27FC236}">
              <a16:creationId xmlns:a16="http://schemas.microsoft.com/office/drawing/2014/main" id="{E745AA8A-E94F-44E1-9076-A1835995EB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95160" y="0"/>
          <a:ext cx="1339010" cy="120967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alcart-my.sharepoint.com/personal/calidad_cartagena_gov_co/Documents/35.%20Proyectos%20de%20Inversi&#243;n%20Secretar&#237;a%20General/Proyectos%20SecGeneral%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PROYECTOS"/>
      <sheetName val="CPD y RP"/>
      <sheetName val="ACTIVIDADES"/>
      <sheetName val="PAGOS"/>
      <sheetName val="PLAN DE ACCIÓN SecGeneral"/>
      <sheetName val="Hoja3"/>
      <sheetName val="Hoja2"/>
      <sheetName val="Proyectos SecGeneral 2024"/>
      <sheetName val="ANEXO1"/>
    </sheetNames>
    <sheetDataSet>
      <sheetData sheetId="0"/>
      <sheetData sheetId="1"/>
      <sheetData sheetId="2"/>
      <sheetData sheetId="3" refreshError="1"/>
      <sheetData sheetId="4" refreshError="1"/>
      <sheetData sheetId="5" refreshError="1"/>
      <sheetData sheetId="6"/>
      <sheetData sheetId="7" refreshError="1"/>
      <sheetData sheetId="8" refreshError="1"/>
      <sheetData sheetId="9" refreshError="1"/>
    </sheetDataSet>
  </externalBook>
</externalLink>
</file>

<file path=xl/persons/person.xml><?xml version="1.0" encoding="utf-8"?>
<personList xmlns="http://schemas.microsoft.com/office/spreadsheetml/2018/threadedcomments" xmlns:x="http://schemas.openxmlformats.org/spreadsheetml/2006/main">
  <person displayName="Luz Marlene Andrade Hong" id="{0384E348-A801-4062-B711-9774814EA477}" userId="e68ce1992bea921d" providerId="Windows Live"/>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N38" dT="2024-09-26T15:24:56.78" personId="{0384E348-A801-4062-B711-9774814EA477}" id="{4D959608-4849-4187-A5AE-17F5A4272535}">
    <text>cual es la unidad de medida</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5" Type="http://schemas.microsoft.com/office/2017/10/relationships/threadedComment" Target="../threadedComments/threadedComment1.xml"/><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87"/>
  <sheetViews>
    <sheetView topLeftCell="A57" zoomScale="80" zoomScaleNormal="80" workbookViewId="0">
      <selection activeCell="A65" sqref="A65"/>
    </sheetView>
  </sheetViews>
  <sheetFormatPr baseColWidth="10" defaultColWidth="10.875" defaultRowHeight="15"/>
  <cols>
    <col min="1" max="1" width="34.125" style="13" customWidth="1"/>
    <col min="2" max="2" width="10.875" style="5"/>
    <col min="3" max="3" width="28.25" style="5" customWidth="1"/>
    <col min="4" max="4" width="21.25" style="5" customWidth="1"/>
    <col min="5" max="5" width="19.25" style="5" customWidth="1"/>
    <col min="6" max="6" width="27.25" style="5" customWidth="1"/>
    <col min="7" max="7" width="17.25" style="5" customWidth="1"/>
    <col min="8" max="8" width="27.25" style="5" customWidth="1"/>
    <col min="9" max="9" width="15.25" style="5" customWidth="1"/>
    <col min="10" max="10" width="17.875" style="5" customWidth="1"/>
    <col min="11" max="11" width="19.25" style="5" customWidth="1"/>
    <col min="12" max="12" width="25.25" style="5" customWidth="1"/>
    <col min="13" max="13" width="20.75" style="5" customWidth="1"/>
    <col min="14" max="15" width="10.875" style="5"/>
    <col min="16" max="16" width="16.875" style="5" customWidth="1"/>
    <col min="17" max="17" width="20.375" style="5" customWidth="1"/>
    <col min="18" max="18" width="18.75" style="5" customWidth="1"/>
    <col min="19" max="19" width="22.875" style="5" customWidth="1"/>
    <col min="20" max="20" width="22" style="5" customWidth="1"/>
    <col min="21" max="21" width="25.25" style="5" customWidth="1"/>
    <col min="22" max="22" width="21.125" style="5" customWidth="1"/>
    <col min="23" max="23" width="19.125" style="5" customWidth="1"/>
    <col min="24" max="24" width="17.25" style="5" customWidth="1"/>
    <col min="25" max="26" width="16.25" style="5" customWidth="1"/>
    <col min="27" max="27" width="28.75" style="5" customWidth="1"/>
    <col min="28" max="28" width="19.25" style="5" customWidth="1"/>
    <col min="29" max="29" width="21.125" style="5" customWidth="1"/>
    <col min="30" max="30" width="21.875" style="5" customWidth="1"/>
    <col min="31" max="31" width="25.25" style="5" customWidth="1"/>
    <col min="32" max="32" width="22.25" style="5" customWidth="1"/>
    <col min="33" max="33" width="29.75" style="5" customWidth="1"/>
    <col min="34" max="34" width="18.75" style="5" customWidth="1"/>
    <col min="35" max="35" width="18.25" style="5" customWidth="1"/>
    <col min="36" max="36" width="22.25" style="5" customWidth="1"/>
    <col min="37" max="16384" width="10.875" style="5"/>
  </cols>
  <sheetData>
    <row r="1" spans="1:50" ht="54.75" customHeight="1">
      <c r="A1" s="145" t="s">
        <v>0</v>
      </c>
      <c r="B1" s="145"/>
      <c r="C1" s="145"/>
      <c r="D1" s="145"/>
      <c r="E1" s="145"/>
      <c r="F1" s="145"/>
      <c r="G1" s="145"/>
      <c r="H1" s="145"/>
    </row>
    <row r="2" spans="1:50" ht="33" customHeight="1">
      <c r="A2" s="149" t="s">
        <v>1</v>
      </c>
      <c r="B2" s="149"/>
      <c r="C2" s="149"/>
      <c r="D2" s="149"/>
      <c r="E2" s="149"/>
      <c r="F2" s="149"/>
      <c r="G2" s="149"/>
      <c r="H2" s="149"/>
      <c r="I2" s="6"/>
      <c r="J2" s="6"/>
      <c r="K2" s="6"/>
      <c r="L2" s="6"/>
      <c r="M2" s="6"/>
      <c r="N2" s="6"/>
      <c r="O2" s="6"/>
      <c r="P2" s="6"/>
      <c r="Q2" s="6"/>
      <c r="R2" s="6"/>
      <c r="S2" s="6"/>
      <c r="T2" s="6"/>
      <c r="U2" s="6"/>
      <c r="V2" s="6"/>
      <c r="W2" s="6"/>
      <c r="X2" s="6"/>
      <c r="Y2" s="6"/>
      <c r="Z2" s="6"/>
      <c r="AA2" s="7"/>
      <c r="AB2" s="7"/>
      <c r="AC2" s="7"/>
      <c r="AD2" s="7"/>
      <c r="AE2" s="7"/>
      <c r="AF2" s="7"/>
      <c r="AG2" s="8"/>
      <c r="AH2" s="8"/>
      <c r="AI2" s="8"/>
      <c r="AJ2" s="8"/>
      <c r="AK2" s="8"/>
      <c r="AL2" s="8"/>
      <c r="AM2" s="8"/>
      <c r="AN2" s="8"/>
      <c r="AO2" s="8"/>
      <c r="AP2" s="8"/>
      <c r="AQ2" s="6"/>
      <c r="AR2" s="6"/>
      <c r="AS2" s="6"/>
      <c r="AT2" s="6"/>
      <c r="AU2" s="6"/>
      <c r="AV2" s="6"/>
      <c r="AW2" s="6"/>
      <c r="AX2" s="6"/>
    </row>
    <row r="3" spans="1:50" ht="48" customHeight="1">
      <c r="A3" s="9" t="s">
        <v>2</v>
      </c>
      <c r="B3" s="144" t="s">
        <v>3</v>
      </c>
      <c r="C3" s="144"/>
      <c r="D3" s="144"/>
      <c r="E3" s="144"/>
      <c r="F3" s="144"/>
      <c r="G3" s="144"/>
      <c r="H3" s="144"/>
    </row>
    <row r="4" spans="1:50" ht="48" customHeight="1">
      <c r="A4" s="9" t="s">
        <v>4</v>
      </c>
      <c r="B4" s="146" t="s">
        <v>5</v>
      </c>
      <c r="C4" s="147"/>
      <c r="D4" s="147"/>
      <c r="E4" s="147"/>
      <c r="F4" s="147"/>
      <c r="G4" s="147"/>
      <c r="H4" s="148"/>
    </row>
    <row r="5" spans="1:50" ht="31.5" customHeight="1">
      <c r="A5" s="9" t="s">
        <v>6</v>
      </c>
      <c r="B5" s="144" t="s">
        <v>7</v>
      </c>
      <c r="C5" s="144"/>
      <c r="D5" s="144"/>
      <c r="E5" s="144"/>
      <c r="F5" s="144"/>
      <c r="G5" s="144"/>
      <c r="H5" s="144"/>
    </row>
    <row r="6" spans="1:50" ht="40.5" customHeight="1">
      <c r="A6" s="9" t="s">
        <v>8</v>
      </c>
      <c r="B6" s="146" t="s">
        <v>9</v>
      </c>
      <c r="C6" s="147"/>
      <c r="D6" s="147"/>
      <c r="E6" s="147"/>
      <c r="F6" s="147"/>
      <c r="G6" s="147"/>
      <c r="H6" s="148"/>
    </row>
    <row r="7" spans="1:50" ht="41.1" customHeight="1">
      <c r="A7" s="9" t="s">
        <v>10</v>
      </c>
      <c r="B7" s="144" t="s">
        <v>11</v>
      </c>
      <c r="C7" s="144"/>
      <c r="D7" s="144"/>
      <c r="E7" s="144"/>
      <c r="F7" s="144"/>
      <c r="G7" s="144"/>
      <c r="H7" s="144"/>
    </row>
    <row r="8" spans="1:50" ht="48.95" customHeight="1">
      <c r="A8" s="9" t="s">
        <v>12</v>
      </c>
      <c r="B8" s="144" t="s">
        <v>13</v>
      </c>
      <c r="C8" s="144"/>
      <c r="D8" s="144"/>
      <c r="E8" s="144"/>
      <c r="F8" s="144"/>
      <c r="G8" s="144"/>
      <c r="H8" s="144"/>
    </row>
    <row r="9" spans="1:50" ht="48.95" customHeight="1">
      <c r="A9" s="9" t="s">
        <v>14</v>
      </c>
      <c r="B9" s="146" t="s">
        <v>15</v>
      </c>
      <c r="C9" s="147"/>
      <c r="D9" s="147"/>
      <c r="E9" s="147"/>
      <c r="F9" s="147"/>
      <c r="G9" s="147"/>
      <c r="H9" s="148"/>
    </row>
    <row r="10" spans="1:50" ht="30">
      <c r="A10" s="9" t="s">
        <v>16</v>
      </c>
      <c r="B10" s="144" t="s">
        <v>17</v>
      </c>
      <c r="C10" s="144"/>
      <c r="D10" s="144"/>
      <c r="E10" s="144"/>
      <c r="F10" s="144"/>
      <c r="G10" s="144"/>
      <c r="H10" s="144"/>
    </row>
    <row r="11" spans="1:50" ht="30">
      <c r="A11" s="9" t="s">
        <v>18</v>
      </c>
      <c r="B11" s="144" t="s">
        <v>19</v>
      </c>
      <c r="C11" s="144"/>
      <c r="D11" s="144"/>
      <c r="E11" s="144"/>
      <c r="F11" s="144"/>
      <c r="G11" s="144"/>
      <c r="H11" s="144"/>
    </row>
    <row r="12" spans="1:50" ht="33.950000000000003" customHeight="1">
      <c r="A12" s="9" t="s">
        <v>20</v>
      </c>
      <c r="B12" s="144" t="s">
        <v>21</v>
      </c>
      <c r="C12" s="144"/>
      <c r="D12" s="144"/>
      <c r="E12" s="144"/>
      <c r="F12" s="144"/>
      <c r="G12" s="144"/>
      <c r="H12" s="144"/>
    </row>
    <row r="13" spans="1:50" ht="30">
      <c r="A13" s="9" t="s">
        <v>22</v>
      </c>
      <c r="B13" s="144" t="s">
        <v>23</v>
      </c>
      <c r="C13" s="144"/>
      <c r="D13" s="144"/>
      <c r="E13" s="144"/>
      <c r="F13" s="144"/>
      <c r="G13" s="144"/>
      <c r="H13" s="144"/>
    </row>
    <row r="14" spans="1:50" ht="30">
      <c r="A14" s="9" t="s">
        <v>24</v>
      </c>
      <c r="B14" s="144" t="s">
        <v>25</v>
      </c>
      <c r="C14" s="144"/>
      <c r="D14" s="144"/>
      <c r="E14" s="144"/>
      <c r="F14" s="144"/>
      <c r="G14" s="144"/>
      <c r="H14" s="144"/>
    </row>
    <row r="15" spans="1:50" ht="44.1" customHeight="1">
      <c r="A15" s="9" t="s">
        <v>26</v>
      </c>
      <c r="B15" s="144" t="s">
        <v>27</v>
      </c>
      <c r="C15" s="144"/>
      <c r="D15" s="144"/>
      <c r="E15" s="144"/>
      <c r="F15" s="144"/>
      <c r="G15" s="144"/>
      <c r="H15" s="144"/>
    </row>
    <row r="16" spans="1:50" ht="60">
      <c r="A16" s="9" t="s">
        <v>28</v>
      </c>
      <c r="B16" s="144" t="s">
        <v>29</v>
      </c>
      <c r="C16" s="144"/>
      <c r="D16" s="144"/>
      <c r="E16" s="144"/>
      <c r="F16" s="144"/>
      <c r="G16" s="144"/>
      <c r="H16" s="144"/>
    </row>
    <row r="17" spans="1:8" ht="58.5" customHeight="1">
      <c r="A17" s="9" t="s">
        <v>30</v>
      </c>
      <c r="B17" s="144" t="s">
        <v>31</v>
      </c>
      <c r="C17" s="144"/>
      <c r="D17" s="144"/>
      <c r="E17" s="144"/>
      <c r="F17" s="144"/>
      <c r="G17" s="144"/>
      <c r="H17" s="144"/>
    </row>
    <row r="18" spans="1:8" ht="30">
      <c r="A18" s="9" t="s">
        <v>32</v>
      </c>
      <c r="B18" s="144" t="s">
        <v>33</v>
      </c>
      <c r="C18" s="144"/>
      <c r="D18" s="144"/>
      <c r="E18" s="144"/>
      <c r="F18" s="144"/>
      <c r="G18" s="144"/>
      <c r="H18" s="144"/>
    </row>
    <row r="19" spans="1:8" ht="30" customHeight="1">
      <c r="A19" s="151"/>
      <c r="B19" s="152"/>
      <c r="C19" s="152"/>
      <c r="D19" s="152"/>
      <c r="E19" s="152"/>
      <c r="F19" s="152"/>
      <c r="G19" s="152"/>
      <c r="H19" s="153"/>
    </row>
    <row r="20" spans="1:8" ht="37.5" customHeight="1">
      <c r="A20" s="149" t="s">
        <v>34</v>
      </c>
      <c r="B20" s="149"/>
      <c r="C20" s="149"/>
      <c r="D20" s="149"/>
      <c r="E20" s="149"/>
      <c r="F20" s="149"/>
      <c r="G20" s="149"/>
      <c r="H20" s="149"/>
    </row>
    <row r="21" spans="1:8" ht="117" customHeight="1">
      <c r="A21" s="154" t="s">
        <v>35</v>
      </c>
      <c r="B21" s="154"/>
      <c r="C21" s="154"/>
      <c r="D21" s="154"/>
      <c r="E21" s="154"/>
      <c r="F21" s="154"/>
      <c r="G21" s="154"/>
      <c r="H21" s="154"/>
    </row>
    <row r="22" spans="1:8" ht="117" customHeight="1">
      <c r="A22" s="9" t="s">
        <v>10</v>
      </c>
      <c r="B22" s="144" t="s">
        <v>11</v>
      </c>
      <c r="C22" s="144"/>
      <c r="D22" s="144"/>
      <c r="E22" s="144"/>
      <c r="F22" s="144"/>
      <c r="G22" s="144"/>
      <c r="H22" s="144"/>
    </row>
    <row r="23" spans="1:8" ht="167.1" customHeight="1">
      <c r="A23" s="9" t="s">
        <v>36</v>
      </c>
      <c r="B23" s="154" t="s">
        <v>37</v>
      </c>
      <c r="C23" s="154"/>
      <c r="D23" s="154"/>
      <c r="E23" s="154"/>
      <c r="F23" s="154"/>
      <c r="G23" s="154"/>
      <c r="H23" s="154"/>
    </row>
    <row r="24" spans="1:8" ht="69.75" customHeight="1">
      <c r="A24" s="9" t="s">
        <v>38</v>
      </c>
      <c r="B24" s="154" t="s">
        <v>39</v>
      </c>
      <c r="C24" s="154"/>
      <c r="D24" s="154"/>
      <c r="E24" s="154"/>
      <c r="F24" s="154"/>
      <c r="G24" s="154"/>
      <c r="H24" s="154"/>
    </row>
    <row r="25" spans="1:8" ht="60" customHeight="1">
      <c r="A25" s="9" t="s">
        <v>40</v>
      </c>
      <c r="B25" s="154" t="s">
        <v>41</v>
      </c>
      <c r="C25" s="154"/>
      <c r="D25" s="154"/>
      <c r="E25" s="154"/>
      <c r="F25" s="154"/>
      <c r="G25" s="154"/>
      <c r="H25" s="154"/>
    </row>
    <row r="26" spans="1:8" ht="24.75" customHeight="1">
      <c r="A26" s="10" t="s">
        <v>42</v>
      </c>
      <c r="B26" s="150" t="s">
        <v>43</v>
      </c>
      <c r="C26" s="150"/>
      <c r="D26" s="150"/>
      <c r="E26" s="150"/>
      <c r="F26" s="150"/>
      <c r="G26" s="150"/>
      <c r="H26" s="150"/>
    </row>
    <row r="27" spans="1:8" ht="26.25" customHeight="1">
      <c r="A27" s="10" t="s">
        <v>44</v>
      </c>
      <c r="B27" s="150" t="s">
        <v>45</v>
      </c>
      <c r="C27" s="150"/>
      <c r="D27" s="150"/>
      <c r="E27" s="150"/>
      <c r="F27" s="150"/>
      <c r="G27" s="150"/>
      <c r="H27" s="150"/>
    </row>
    <row r="28" spans="1:8" ht="53.25" customHeight="1">
      <c r="A28" s="9" t="s">
        <v>46</v>
      </c>
      <c r="B28" s="154" t="s">
        <v>47</v>
      </c>
      <c r="C28" s="154"/>
      <c r="D28" s="154"/>
      <c r="E28" s="154"/>
      <c r="F28" s="154"/>
      <c r="G28" s="154"/>
      <c r="H28" s="154"/>
    </row>
    <row r="29" spans="1:8" ht="45" customHeight="1">
      <c r="A29" s="9" t="s">
        <v>48</v>
      </c>
      <c r="B29" s="170" t="s">
        <v>49</v>
      </c>
      <c r="C29" s="171"/>
      <c r="D29" s="171"/>
      <c r="E29" s="171"/>
      <c r="F29" s="171"/>
      <c r="G29" s="171"/>
      <c r="H29" s="172"/>
    </row>
    <row r="30" spans="1:8" ht="45" customHeight="1">
      <c r="A30" s="9" t="s">
        <v>50</v>
      </c>
      <c r="B30" s="170" t="s">
        <v>51</v>
      </c>
      <c r="C30" s="171"/>
      <c r="D30" s="171"/>
      <c r="E30" s="171"/>
      <c r="F30" s="171"/>
      <c r="G30" s="171"/>
      <c r="H30" s="172"/>
    </row>
    <row r="31" spans="1:8" ht="45" customHeight="1">
      <c r="A31" s="9" t="s">
        <v>52</v>
      </c>
      <c r="B31" s="170" t="s">
        <v>53</v>
      </c>
      <c r="C31" s="171"/>
      <c r="D31" s="171"/>
      <c r="E31" s="171"/>
      <c r="F31" s="171"/>
      <c r="G31" s="171"/>
      <c r="H31" s="172"/>
    </row>
    <row r="32" spans="1:8" ht="33" customHeight="1">
      <c r="A32" s="10" t="s">
        <v>54</v>
      </c>
      <c r="B32" s="154" t="s">
        <v>55</v>
      </c>
      <c r="C32" s="154"/>
      <c r="D32" s="154"/>
      <c r="E32" s="154"/>
      <c r="F32" s="154"/>
      <c r="G32" s="154"/>
      <c r="H32" s="154"/>
    </row>
    <row r="33" spans="1:8" ht="39" customHeight="1">
      <c r="A33" s="9" t="s">
        <v>56</v>
      </c>
      <c r="B33" s="150" t="s">
        <v>57</v>
      </c>
      <c r="C33" s="150"/>
      <c r="D33" s="150"/>
      <c r="E33" s="150"/>
      <c r="F33" s="150"/>
      <c r="G33" s="150"/>
      <c r="H33" s="150"/>
    </row>
    <row r="34" spans="1:8" ht="39" customHeight="1">
      <c r="A34" s="149" t="s">
        <v>58</v>
      </c>
      <c r="B34" s="149"/>
      <c r="C34" s="149"/>
      <c r="D34" s="149"/>
      <c r="E34" s="149"/>
      <c r="F34" s="149"/>
      <c r="G34" s="149"/>
      <c r="H34" s="149"/>
    </row>
    <row r="35" spans="1:8" ht="79.5" customHeight="1">
      <c r="A35" s="146" t="s">
        <v>59</v>
      </c>
      <c r="B35" s="147"/>
      <c r="C35" s="147"/>
      <c r="D35" s="147"/>
      <c r="E35" s="147"/>
      <c r="F35" s="147"/>
      <c r="G35" s="147"/>
      <c r="H35" s="148"/>
    </row>
    <row r="36" spans="1:8" ht="33" customHeight="1">
      <c r="A36" s="9" t="s">
        <v>60</v>
      </c>
      <c r="B36" s="154" t="s">
        <v>61</v>
      </c>
      <c r="C36" s="154"/>
      <c r="D36" s="154"/>
      <c r="E36" s="154"/>
      <c r="F36" s="154"/>
      <c r="G36" s="154"/>
      <c r="H36" s="154"/>
    </row>
    <row r="37" spans="1:8" ht="33" customHeight="1">
      <c r="A37" s="9" t="s">
        <v>62</v>
      </c>
      <c r="B37" s="154" t="s">
        <v>63</v>
      </c>
      <c r="C37" s="154"/>
      <c r="D37" s="154"/>
      <c r="E37" s="154"/>
      <c r="F37" s="154"/>
      <c r="G37" s="154"/>
      <c r="H37" s="154"/>
    </row>
    <row r="38" spans="1:8" ht="33" customHeight="1">
      <c r="A38" s="14"/>
      <c r="B38" s="15"/>
      <c r="C38" s="15"/>
      <c r="D38" s="15"/>
      <c r="E38" s="15"/>
      <c r="F38" s="15"/>
      <c r="G38" s="15"/>
      <c r="H38" s="16"/>
    </row>
    <row r="39" spans="1:8" ht="34.5" customHeight="1">
      <c r="A39" s="149" t="s">
        <v>64</v>
      </c>
      <c r="B39" s="149"/>
      <c r="C39" s="149"/>
      <c r="D39" s="149"/>
      <c r="E39" s="149"/>
      <c r="F39" s="149"/>
      <c r="G39" s="149"/>
      <c r="H39" s="149"/>
    </row>
    <row r="40" spans="1:8" ht="34.5" customHeight="1">
      <c r="A40" s="9" t="s">
        <v>65</v>
      </c>
      <c r="B40" s="154" t="s">
        <v>66</v>
      </c>
      <c r="C40" s="154"/>
      <c r="D40" s="154"/>
      <c r="E40" s="154"/>
      <c r="F40" s="154"/>
      <c r="G40" s="154"/>
      <c r="H40" s="154"/>
    </row>
    <row r="41" spans="1:8" ht="29.25" customHeight="1">
      <c r="A41" s="9" t="s">
        <v>67</v>
      </c>
      <c r="B41" s="154" t="s">
        <v>68</v>
      </c>
      <c r="C41" s="154"/>
      <c r="D41" s="154"/>
      <c r="E41" s="154"/>
      <c r="F41" s="154"/>
      <c r="G41" s="154"/>
      <c r="H41" s="154"/>
    </row>
    <row r="42" spans="1:8" ht="42" customHeight="1">
      <c r="A42" s="9" t="s">
        <v>69</v>
      </c>
      <c r="B42" s="154" t="s">
        <v>70</v>
      </c>
      <c r="C42" s="154"/>
      <c r="D42" s="154"/>
      <c r="E42" s="154"/>
      <c r="F42" s="154"/>
      <c r="G42" s="154"/>
      <c r="H42" s="154"/>
    </row>
    <row r="43" spans="1:8" ht="42" customHeight="1">
      <c r="A43" s="9" t="s">
        <v>71</v>
      </c>
      <c r="B43" s="170" t="s">
        <v>72</v>
      </c>
      <c r="C43" s="171"/>
      <c r="D43" s="171"/>
      <c r="E43" s="171"/>
      <c r="F43" s="171"/>
      <c r="G43" s="171"/>
      <c r="H43" s="172"/>
    </row>
    <row r="44" spans="1:8" ht="42" customHeight="1">
      <c r="A44" s="9" t="s">
        <v>73</v>
      </c>
      <c r="B44" s="170" t="s">
        <v>74</v>
      </c>
      <c r="C44" s="171"/>
      <c r="D44" s="171"/>
      <c r="E44" s="171"/>
      <c r="F44" s="171"/>
      <c r="G44" s="171"/>
      <c r="H44" s="172"/>
    </row>
    <row r="45" spans="1:8" ht="42" customHeight="1">
      <c r="A45" s="9" t="s">
        <v>75</v>
      </c>
      <c r="B45" s="170" t="s">
        <v>76</v>
      </c>
      <c r="C45" s="171"/>
      <c r="D45" s="171"/>
      <c r="E45" s="171"/>
      <c r="F45" s="171"/>
      <c r="G45" s="171"/>
      <c r="H45" s="172"/>
    </row>
    <row r="46" spans="1:8" ht="86.1" customHeight="1">
      <c r="A46" s="11" t="s">
        <v>77</v>
      </c>
      <c r="B46" s="155" t="s">
        <v>78</v>
      </c>
      <c r="C46" s="155"/>
      <c r="D46" s="155"/>
      <c r="E46" s="155"/>
      <c r="F46" s="155"/>
      <c r="G46" s="155"/>
      <c r="H46" s="155"/>
    </row>
    <row r="47" spans="1:8" ht="39.75" customHeight="1">
      <c r="A47" s="11" t="s">
        <v>79</v>
      </c>
      <c r="B47" s="157" t="s">
        <v>80</v>
      </c>
      <c r="C47" s="158"/>
      <c r="D47" s="158"/>
      <c r="E47" s="158"/>
      <c r="F47" s="158"/>
      <c r="G47" s="158"/>
      <c r="H47" s="159"/>
    </row>
    <row r="48" spans="1:8" ht="31.5" customHeight="1">
      <c r="A48" s="11" t="s">
        <v>81</v>
      </c>
      <c r="B48" s="155" t="s">
        <v>82</v>
      </c>
      <c r="C48" s="155"/>
      <c r="D48" s="155"/>
      <c r="E48" s="155"/>
      <c r="F48" s="155"/>
      <c r="G48" s="155"/>
      <c r="H48" s="155"/>
    </row>
    <row r="49" spans="1:8" ht="30">
      <c r="A49" s="11" t="s">
        <v>83</v>
      </c>
      <c r="B49" s="155" t="s">
        <v>84</v>
      </c>
      <c r="C49" s="155"/>
      <c r="D49" s="155"/>
      <c r="E49" s="155"/>
      <c r="F49" s="155"/>
      <c r="G49" s="155"/>
      <c r="H49" s="155"/>
    </row>
    <row r="50" spans="1:8" ht="43.5" customHeight="1">
      <c r="A50" s="11" t="s">
        <v>85</v>
      </c>
      <c r="B50" s="155" t="s">
        <v>86</v>
      </c>
      <c r="C50" s="155"/>
      <c r="D50" s="155"/>
      <c r="E50" s="155"/>
      <c r="F50" s="155"/>
      <c r="G50" s="155"/>
      <c r="H50" s="155"/>
    </row>
    <row r="51" spans="1:8" ht="40.5" customHeight="1">
      <c r="A51" s="11" t="s">
        <v>87</v>
      </c>
      <c r="B51" s="155" t="s">
        <v>88</v>
      </c>
      <c r="C51" s="155"/>
      <c r="D51" s="155"/>
      <c r="E51" s="155"/>
      <c r="F51" s="155"/>
      <c r="G51" s="155"/>
      <c r="H51" s="155"/>
    </row>
    <row r="52" spans="1:8" ht="75.75" customHeight="1">
      <c r="A52" s="12" t="s">
        <v>89</v>
      </c>
      <c r="B52" s="156" t="s">
        <v>90</v>
      </c>
      <c r="C52" s="156"/>
      <c r="D52" s="156"/>
      <c r="E52" s="156"/>
      <c r="F52" s="156"/>
      <c r="G52" s="156"/>
      <c r="H52" s="156"/>
    </row>
    <row r="53" spans="1:8" ht="41.25" customHeight="1">
      <c r="A53" s="12" t="s">
        <v>91</v>
      </c>
      <c r="B53" s="156" t="s">
        <v>92</v>
      </c>
      <c r="C53" s="156"/>
      <c r="D53" s="156"/>
      <c r="E53" s="156"/>
      <c r="F53" s="156"/>
      <c r="G53" s="156"/>
      <c r="H53" s="156"/>
    </row>
    <row r="54" spans="1:8" ht="47.45" customHeight="1">
      <c r="A54" s="12" t="s">
        <v>93</v>
      </c>
      <c r="B54" s="156" t="s">
        <v>94</v>
      </c>
      <c r="C54" s="156"/>
      <c r="D54" s="156"/>
      <c r="E54" s="156"/>
      <c r="F54" s="156"/>
      <c r="G54" s="156"/>
      <c r="H54" s="156"/>
    </row>
    <row r="55" spans="1:8" ht="57.6" customHeight="1">
      <c r="A55" s="12" t="s">
        <v>95</v>
      </c>
      <c r="B55" s="156" t="s">
        <v>96</v>
      </c>
      <c r="C55" s="156"/>
      <c r="D55" s="156"/>
      <c r="E55" s="156"/>
      <c r="F55" s="156"/>
      <c r="G55" s="156"/>
      <c r="H55" s="156"/>
    </row>
    <row r="56" spans="1:8" ht="31.5" customHeight="1">
      <c r="A56" s="12" t="s">
        <v>97</v>
      </c>
      <c r="B56" s="156" t="s">
        <v>98</v>
      </c>
      <c r="C56" s="156"/>
      <c r="D56" s="156"/>
      <c r="E56" s="156"/>
      <c r="F56" s="156"/>
      <c r="G56" s="156"/>
      <c r="H56" s="156"/>
    </row>
    <row r="57" spans="1:8" ht="70.5" customHeight="1">
      <c r="A57" s="12" t="s">
        <v>99</v>
      </c>
      <c r="B57" s="156" t="s">
        <v>100</v>
      </c>
      <c r="C57" s="156"/>
      <c r="D57" s="156"/>
      <c r="E57" s="156"/>
      <c r="F57" s="156"/>
      <c r="G57" s="156"/>
      <c r="H57" s="156"/>
    </row>
    <row r="58" spans="1:8" ht="33.75" customHeight="1">
      <c r="A58" s="162"/>
      <c r="B58" s="162"/>
      <c r="C58" s="162"/>
      <c r="D58" s="162"/>
      <c r="E58" s="162"/>
      <c r="F58" s="162"/>
      <c r="G58" s="162"/>
      <c r="H58" s="163"/>
    </row>
    <row r="59" spans="1:8" ht="32.25" customHeight="1">
      <c r="A59" s="165" t="s">
        <v>101</v>
      </c>
      <c r="B59" s="165"/>
      <c r="C59" s="165"/>
      <c r="D59" s="165"/>
      <c r="E59" s="165"/>
      <c r="F59" s="165"/>
      <c r="G59" s="165"/>
      <c r="H59" s="165"/>
    </row>
    <row r="60" spans="1:8" ht="34.5" customHeight="1">
      <c r="A60" s="9" t="s">
        <v>102</v>
      </c>
      <c r="B60" s="160" t="s">
        <v>103</v>
      </c>
      <c r="C60" s="160"/>
      <c r="D60" s="160"/>
      <c r="E60" s="160"/>
      <c r="F60" s="160"/>
      <c r="G60" s="160"/>
      <c r="H60" s="160"/>
    </row>
    <row r="61" spans="1:8" ht="60" customHeight="1">
      <c r="A61" s="9" t="s">
        <v>104</v>
      </c>
      <c r="B61" s="169" t="s">
        <v>105</v>
      </c>
      <c r="C61" s="169"/>
      <c r="D61" s="169"/>
      <c r="E61" s="169"/>
      <c r="F61" s="169"/>
      <c r="G61" s="169"/>
      <c r="H61" s="169"/>
    </row>
    <row r="62" spans="1:8" ht="41.25" customHeight="1">
      <c r="A62" s="9" t="s">
        <v>106</v>
      </c>
      <c r="B62" s="166" t="s">
        <v>107</v>
      </c>
      <c r="C62" s="167"/>
      <c r="D62" s="167"/>
      <c r="E62" s="167"/>
      <c r="F62" s="167"/>
      <c r="G62" s="167"/>
      <c r="H62" s="168"/>
    </row>
    <row r="63" spans="1:8" ht="42" customHeight="1">
      <c r="A63" s="9" t="s">
        <v>108</v>
      </c>
      <c r="B63" s="154" t="s">
        <v>109</v>
      </c>
      <c r="C63" s="154"/>
      <c r="D63" s="154"/>
      <c r="E63" s="154"/>
      <c r="F63" s="154"/>
      <c r="G63" s="154"/>
      <c r="H63" s="154"/>
    </row>
    <row r="64" spans="1:8" ht="31.5" customHeight="1">
      <c r="A64" s="9" t="s">
        <v>110</v>
      </c>
      <c r="B64" s="160" t="s">
        <v>111</v>
      </c>
      <c r="C64" s="160"/>
      <c r="D64" s="160"/>
      <c r="E64" s="160"/>
      <c r="F64" s="160"/>
      <c r="G64" s="160"/>
      <c r="H64" s="160"/>
    </row>
    <row r="65" spans="1:8" ht="45.75" customHeight="1">
      <c r="A65" s="9" t="s">
        <v>112</v>
      </c>
      <c r="B65" s="160" t="s">
        <v>113</v>
      </c>
      <c r="C65" s="160"/>
      <c r="D65" s="160"/>
      <c r="E65" s="160"/>
      <c r="F65" s="160"/>
      <c r="G65" s="160"/>
      <c r="H65" s="160"/>
    </row>
    <row r="66" spans="1:8" ht="30.75" customHeight="1">
      <c r="A66" s="164"/>
      <c r="B66" s="164"/>
      <c r="C66" s="164"/>
      <c r="D66" s="164"/>
      <c r="E66" s="164"/>
      <c r="F66" s="164"/>
      <c r="G66" s="164"/>
      <c r="H66" s="164"/>
    </row>
    <row r="67" spans="1:8" ht="34.5" customHeight="1">
      <c r="A67" s="165" t="s">
        <v>114</v>
      </c>
      <c r="B67" s="165"/>
      <c r="C67" s="165"/>
      <c r="D67" s="165"/>
      <c r="E67" s="165"/>
      <c r="F67" s="165"/>
      <c r="G67" s="165"/>
      <c r="H67" s="165"/>
    </row>
    <row r="68" spans="1:8" ht="39.75" customHeight="1">
      <c r="A68" s="12" t="s">
        <v>115</v>
      </c>
      <c r="B68" s="160" t="s">
        <v>116</v>
      </c>
      <c r="C68" s="160"/>
      <c r="D68" s="160"/>
      <c r="E68" s="160"/>
      <c r="F68" s="160"/>
      <c r="G68" s="160"/>
      <c r="H68" s="160"/>
    </row>
    <row r="69" spans="1:8" ht="39.75" customHeight="1">
      <c r="A69" s="12" t="s">
        <v>117</v>
      </c>
      <c r="B69" s="160" t="s">
        <v>118</v>
      </c>
      <c r="C69" s="160"/>
      <c r="D69" s="160"/>
      <c r="E69" s="160"/>
      <c r="F69" s="160"/>
      <c r="G69" s="160"/>
      <c r="H69" s="160"/>
    </row>
    <row r="70" spans="1:8" ht="42" customHeight="1">
      <c r="A70" s="12" t="s">
        <v>119</v>
      </c>
      <c r="B70" s="156" t="s">
        <v>120</v>
      </c>
      <c r="C70" s="156"/>
      <c r="D70" s="156"/>
      <c r="E70" s="156"/>
      <c r="F70" s="156"/>
      <c r="G70" s="156"/>
      <c r="H70" s="156"/>
    </row>
    <row r="71" spans="1:8" ht="33.75" customHeight="1">
      <c r="A71" s="12" t="s">
        <v>121</v>
      </c>
      <c r="B71" s="160" t="s">
        <v>122</v>
      </c>
      <c r="C71" s="160"/>
      <c r="D71" s="160"/>
      <c r="E71" s="160"/>
      <c r="F71" s="160"/>
      <c r="G71" s="160"/>
      <c r="H71" s="160"/>
    </row>
    <row r="72" spans="1:8" ht="33" customHeight="1">
      <c r="A72" s="12" t="s">
        <v>123</v>
      </c>
      <c r="B72" s="160" t="s">
        <v>124</v>
      </c>
      <c r="C72" s="160"/>
      <c r="D72" s="160"/>
      <c r="E72" s="160"/>
      <c r="F72" s="160"/>
      <c r="G72" s="160"/>
      <c r="H72" s="160"/>
    </row>
    <row r="73" spans="1:8" ht="33.75" customHeight="1">
      <c r="A73" s="161"/>
      <c r="B73" s="161"/>
      <c r="C73" s="161"/>
      <c r="D73" s="161"/>
      <c r="E73" s="161"/>
      <c r="F73" s="161"/>
      <c r="G73" s="161"/>
      <c r="H73" s="161"/>
    </row>
    <row r="74" spans="1:8" ht="54.75" customHeight="1"/>
    <row r="76" spans="1:8" ht="134.44999999999999" customHeight="1"/>
    <row r="77" spans="1:8" ht="64.5" customHeight="1"/>
    <row r="78" spans="1:8" ht="49.5" customHeight="1"/>
    <row r="87" ht="40.5" customHeight="1"/>
  </sheetData>
  <mergeCells count="72">
    <mergeCell ref="B9:H9"/>
    <mergeCell ref="B43:H43"/>
    <mergeCell ref="B44:H44"/>
    <mergeCell ref="B45:H45"/>
    <mergeCell ref="A59:H59"/>
    <mergeCell ref="B15:H15"/>
    <mergeCell ref="B10:H10"/>
    <mergeCell ref="B11:H11"/>
    <mergeCell ref="B12:H12"/>
    <mergeCell ref="B13:H13"/>
    <mergeCell ref="B25:H25"/>
    <mergeCell ref="B18:H18"/>
    <mergeCell ref="A21:H21"/>
    <mergeCell ref="B26:H26"/>
    <mergeCell ref="B14:H14"/>
    <mergeCell ref="B56:H56"/>
    <mergeCell ref="B28:H28"/>
    <mergeCell ref="B32:H32"/>
    <mergeCell ref="A39:H39"/>
    <mergeCell ref="B40:H40"/>
    <mergeCell ref="B41:H41"/>
    <mergeCell ref="B29:H29"/>
    <mergeCell ref="B30:H30"/>
    <mergeCell ref="B31:H31"/>
    <mergeCell ref="B33:H33"/>
    <mergeCell ref="A34:H34"/>
    <mergeCell ref="B36:H36"/>
    <mergeCell ref="B37:H37"/>
    <mergeCell ref="A35:H35"/>
    <mergeCell ref="B71:H71"/>
    <mergeCell ref="B72:H72"/>
    <mergeCell ref="A73:H73"/>
    <mergeCell ref="B70:H70"/>
    <mergeCell ref="B48:H48"/>
    <mergeCell ref="A58:H58"/>
    <mergeCell ref="A66:H66"/>
    <mergeCell ref="A67:H67"/>
    <mergeCell ref="B62:H62"/>
    <mergeCell ref="B63:H63"/>
    <mergeCell ref="B64:H64"/>
    <mergeCell ref="B65:H65"/>
    <mergeCell ref="B60:H60"/>
    <mergeCell ref="B61:H61"/>
    <mergeCell ref="B57:H57"/>
    <mergeCell ref="B49:H49"/>
    <mergeCell ref="B69:H69"/>
    <mergeCell ref="B68:H68"/>
    <mergeCell ref="B52:H52"/>
    <mergeCell ref="B53:H53"/>
    <mergeCell ref="B54:H54"/>
    <mergeCell ref="B42:H42"/>
    <mergeCell ref="B46:H46"/>
    <mergeCell ref="B50:H50"/>
    <mergeCell ref="B51:H51"/>
    <mergeCell ref="B55:H55"/>
    <mergeCell ref="B47:H47"/>
    <mergeCell ref="B27:H27"/>
    <mergeCell ref="A19:H19"/>
    <mergeCell ref="B16:H16"/>
    <mergeCell ref="B17:H17"/>
    <mergeCell ref="A20:H20"/>
    <mergeCell ref="B23:H23"/>
    <mergeCell ref="B24:H24"/>
    <mergeCell ref="B22:H22"/>
    <mergeCell ref="B8:H8"/>
    <mergeCell ref="A1:H1"/>
    <mergeCell ref="B5:H5"/>
    <mergeCell ref="B6:H6"/>
    <mergeCell ref="B7:H7"/>
    <mergeCell ref="A2:H2"/>
    <mergeCell ref="B3:H3"/>
    <mergeCell ref="B4:H4"/>
  </mergeCells>
  <pageMargins left="0.7" right="0.7" top="0.75" bottom="0.75" header="0.3" footer="0.3"/>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H42"/>
  <sheetViews>
    <sheetView topLeftCell="V1" zoomScale="70" zoomScaleNormal="70" workbookViewId="0">
      <pane ySplit="8" topLeftCell="A9" activePane="bottomLeft" state="frozen"/>
      <selection activeCell="A7" sqref="A7"/>
      <selection pane="bottomLeft" activeCell="AF3" sqref="AF3"/>
    </sheetView>
  </sheetViews>
  <sheetFormatPr baseColWidth="10" defaultColWidth="19.875" defaultRowHeight="18.75" customHeight="1"/>
  <cols>
    <col min="1" max="10" width="19.875" style="35"/>
    <col min="11" max="11" width="19.875" style="38"/>
    <col min="12" max="15" width="19.875" style="38" customWidth="1"/>
    <col min="16" max="31" width="19.875" style="97" customWidth="1"/>
    <col min="32" max="32" width="23.375" style="97" customWidth="1"/>
    <col min="33" max="33" width="27.125" style="35" customWidth="1"/>
    <col min="34" max="16384" width="19.875" style="35"/>
  </cols>
  <sheetData>
    <row r="1" spans="1:34" s="128" customFormat="1" ht="33" customHeight="1">
      <c r="A1" s="194"/>
      <c r="B1" s="194"/>
      <c r="C1" s="181" t="s">
        <v>125</v>
      </c>
      <c r="D1" s="182"/>
      <c r="E1" s="182"/>
      <c r="F1" s="182"/>
      <c r="G1" s="182"/>
      <c r="H1" s="182"/>
      <c r="I1" s="182"/>
      <c r="J1" s="182"/>
      <c r="K1" s="182"/>
      <c r="L1" s="182"/>
      <c r="M1" s="182"/>
      <c r="N1" s="182"/>
      <c r="O1" s="182"/>
      <c r="P1" s="182"/>
      <c r="Q1" s="182"/>
      <c r="R1" s="182"/>
      <c r="S1" s="182"/>
      <c r="T1" s="182"/>
      <c r="U1" s="182"/>
      <c r="V1" s="182"/>
      <c r="W1" s="182"/>
      <c r="X1" s="182"/>
      <c r="Y1" s="182"/>
      <c r="Z1" s="182"/>
      <c r="AA1" s="182"/>
      <c r="AB1" s="182"/>
      <c r="AC1" s="182"/>
      <c r="AD1" s="182"/>
      <c r="AE1" s="182"/>
      <c r="AF1" s="126" t="s">
        <v>602</v>
      </c>
    </row>
    <row r="2" spans="1:34" s="128" customFormat="1" ht="30.75" customHeight="1">
      <c r="A2" s="194"/>
      <c r="B2" s="194"/>
      <c r="C2" s="181" t="s">
        <v>126</v>
      </c>
      <c r="D2" s="182"/>
      <c r="E2" s="182"/>
      <c r="F2" s="182"/>
      <c r="G2" s="182"/>
      <c r="H2" s="182"/>
      <c r="I2" s="182"/>
      <c r="J2" s="182"/>
      <c r="K2" s="182"/>
      <c r="L2" s="182"/>
      <c r="M2" s="182"/>
      <c r="N2" s="182"/>
      <c r="O2" s="182"/>
      <c r="P2" s="182"/>
      <c r="Q2" s="182"/>
      <c r="R2" s="182"/>
      <c r="S2" s="182"/>
      <c r="T2" s="182"/>
      <c r="U2" s="182"/>
      <c r="V2" s="182"/>
      <c r="W2" s="182"/>
      <c r="X2" s="182"/>
      <c r="Y2" s="182"/>
      <c r="Z2" s="182"/>
      <c r="AA2" s="182"/>
      <c r="AB2" s="182"/>
      <c r="AC2" s="182"/>
      <c r="AD2" s="182"/>
      <c r="AE2" s="183"/>
      <c r="AF2" s="126" t="s">
        <v>127</v>
      </c>
    </row>
    <row r="3" spans="1:34" s="128" customFormat="1" ht="32.25" customHeight="1">
      <c r="A3" s="194"/>
      <c r="B3" s="194"/>
      <c r="C3" s="181" t="s">
        <v>604</v>
      </c>
      <c r="D3" s="182"/>
      <c r="E3" s="182"/>
      <c r="F3" s="182"/>
      <c r="G3" s="182"/>
      <c r="H3" s="182"/>
      <c r="I3" s="182"/>
      <c r="J3" s="182"/>
      <c r="K3" s="182"/>
      <c r="L3" s="182"/>
      <c r="M3" s="182"/>
      <c r="N3" s="182"/>
      <c r="O3" s="182"/>
      <c r="P3" s="182"/>
      <c r="Q3" s="182"/>
      <c r="R3" s="182"/>
      <c r="S3" s="182"/>
      <c r="T3" s="182"/>
      <c r="U3" s="182"/>
      <c r="V3" s="182"/>
      <c r="W3" s="182"/>
      <c r="X3" s="182"/>
      <c r="Y3" s="182"/>
      <c r="Z3" s="182"/>
      <c r="AA3" s="182"/>
      <c r="AB3" s="182"/>
      <c r="AC3" s="182"/>
      <c r="AD3" s="182"/>
      <c r="AE3" s="183"/>
      <c r="AF3" s="126" t="s">
        <v>603</v>
      </c>
    </row>
    <row r="4" spans="1:34" s="128" customFormat="1" ht="38.25" customHeight="1">
      <c r="A4" s="194"/>
      <c r="B4" s="194"/>
      <c r="C4" s="181" t="s">
        <v>605</v>
      </c>
      <c r="D4" s="182"/>
      <c r="E4" s="182"/>
      <c r="F4" s="182"/>
      <c r="G4" s="182"/>
      <c r="H4" s="182"/>
      <c r="I4" s="182"/>
      <c r="J4" s="182"/>
      <c r="K4" s="182"/>
      <c r="L4" s="182"/>
      <c r="M4" s="182"/>
      <c r="N4" s="182"/>
      <c r="O4" s="182"/>
      <c r="P4" s="182"/>
      <c r="Q4" s="182"/>
      <c r="R4" s="182"/>
      <c r="S4" s="182"/>
      <c r="T4" s="182"/>
      <c r="U4" s="182"/>
      <c r="V4" s="182"/>
      <c r="W4" s="182"/>
      <c r="X4" s="182"/>
      <c r="Y4" s="182"/>
      <c r="Z4" s="182"/>
      <c r="AA4" s="182"/>
      <c r="AB4" s="182"/>
      <c r="AC4" s="182"/>
      <c r="AD4" s="182"/>
      <c r="AE4" s="183"/>
      <c r="AF4" s="126" t="s">
        <v>129</v>
      </c>
    </row>
    <row r="5" spans="1:34" s="30" customFormat="1" ht="42" customHeight="1">
      <c r="A5" s="193" t="s">
        <v>130</v>
      </c>
      <c r="B5" s="193"/>
      <c r="C5" s="181" t="s">
        <v>606</v>
      </c>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3"/>
      <c r="AF5" s="129"/>
    </row>
    <row r="6" spans="1:34" ht="45.75" customHeight="1">
      <c r="A6" s="36"/>
      <c r="B6" s="37"/>
      <c r="C6" s="38"/>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row>
    <row r="7" spans="1:34" s="30" customFormat="1" ht="36.75" customHeight="1">
      <c r="A7" s="184" t="s">
        <v>558</v>
      </c>
      <c r="B7" s="184"/>
      <c r="C7" s="184"/>
      <c r="D7" s="184"/>
      <c r="E7" s="184"/>
      <c r="F7" s="184"/>
      <c r="G7" s="184"/>
      <c r="H7" s="184"/>
      <c r="I7" s="184"/>
      <c r="J7" s="184"/>
      <c r="K7" s="184"/>
      <c r="L7" s="184"/>
      <c r="M7" s="184"/>
      <c r="N7" s="184"/>
      <c r="O7" s="184"/>
      <c r="P7" s="184" t="s">
        <v>559</v>
      </c>
      <c r="Q7" s="184"/>
      <c r="R7" s="184"/>
      <c r="S7" s="184"/>
      <c r="T7" s="184" t="s">
        <v>560</v>
      </c>
      <c r="U7" s="184"/>
      <c r="V7" s="184"/>
      <c r="W7" s="184"/>
      <c r="X7" s="184"/>
      <c r="Y7" s="184" t="s">
        <v>561</v>
      </c>
      <c r="Z7" s="184"/>
      <c r="AA7" s="184"/>
      <c r="AB7" s="184"/>
      <c r="AC7" s="184" t="s">
        <v>562</v>
      </c>
      <c r="AD7" s="184"/>
      <c r="AE7" s="184"/>
      <c r="AF7" s="184"/>
    </row>
    <row r="8" spans="1:34" ht="96" customHeight="1">
      <c r="A8" s="41" t="s">
        <v>2</v>
      </c>
      <c r="B8" s="41" t="s">
        <v>4</v>
      </c>
      <c r="C8" s="41" t="s">
        <v>131</v>
      </c>
      <c r="D8" s="41" t="s">
        <v>132</v>
      </c>
      <c r="E8" s="41" t="s">
        <v>133</v>
      </c>
      <c r="F8" s="41" t="s">
        <v>134</v>
      </c>
      <c r="G8" s="41" t="s">
        <v>14</v>
      </c>
      <c r="H8" s="41" t="s">
        <v>16</v>
      </c>
      <c r="I8" s="41" t="s">
        <v>18</v>
      </c>
      <c r="J8" s="42" t="s">
        <v>135</v>
      </c>
      <c r="K8" s="41" t="s">
        <v>136</v>
      </c>
      <c r="L8" s="41" t="s">
        <v>137</v>
      </c>
      <c r="M8" s="41" t="s">
        <v>138</v>
      </c>
      <c r="N8" s="41" t="s">
        <v>28</v>
      </c>
      <c r="O8" s="41" t="s">
        <v>30</v>
      </c>
      <c r="P8" s="43" t="s">
        <v>544</v>
      </c>
      <c r="Q8" s="41" t="s">
        <v>139</v>
      </c>
      <c r="R8" s="43" t="s">
        <v>140</v>
      </c>
      <c r="S8" s="43" t="s">
        <v>141</v>
      </c>
      <c r="T8" s="41" t="s">
        <v>545</v>
      </c>
      <c r="U8" s="44" t="s">
        <v>546</v>
      </c>
      <c r="V8" s="43" t="s">
        <v>547</v>
      </c>
      <c r="W8" s="43" t="s">
        <v>548</v>
      </c>
      <c r="X8" s="44" t="s">
        <v>549</v>
      </c>
      <c r="Y8" s="45" t="s">
        <v>550</v>
      </c>
      <c r="Z8" s="45" t="s">
        <v>551</v>
      </c>
      <c r="AA8" s="45" t="s">
        <v>552</v>
      </c>
      <c r="AB8" s="45" t="s">
        <v>553</v>
      </c>
      <c r="AC8" s="46" t="s">
        <v>554</v>
      </c>
      <c r="AD8" s="46" t="s">
        <v>555</v>
      </c>
      <c r="AE8" s="46" t="s">
        <v>556</v>
      </c>
      <c r="AF8" s="46" t="s">
        <v>557</v>
      </c>
      <c r="AG8" s="41" t="s">
        <v>459</v>
      </c>
    </row>
    <row r="9" spans="1:34" ht="65.099999999999994" customHeight="1">
      <c r="A9" s="175" t="s">
        <v>142</v>
      </c>
      <c r="B9" s="177" t="s">
        <v>143</v>
      </c>
      <c r="C9" s="175" t="s">
        <v>144</v>
      </c>
      <c r="D9" s="47" t="s">
        <v>145</v>
      </c>
      <c r="E9" s="48" t="s">
        <v>146</v>
      </c>
      <c r="F9" s="49" t="s">
        <v>147</v>
      </c>
      <c r="G9" s="50" t="s">
        <v>148</v>
      </c>
      <c r="H9" s="51" t="s">
        <v>149</v>
      </c>
      <c r="I9" s="52" t="s">
        <v>150</v>
      </c>
      <c r="J9" s="53" t="s">
        <v>151</v>
      </c>
      <c r="K9" s="51" t="s">
        <v>152</v>
      </c>
      <c r="L9" s="54">
        <v>0.5</v>
      </c>
      <c r="M9" s="52" t="s">
        <v>153</v>
      </c>
      <c r="N9" s="55" t="s">
        <v>154</v>
      </c>
      <c r="O9" s="53">
        <v>600</v>
      </c>
      <c r="P9" s="102" t="s">
        <v>155</v>
      </c>
      <c r="Q9" s="102" t="s">
        <v>155</v>
      </c>
      <c r="R9" s="103">
        <v>300</v>
      </c>
      <c r="S9" s="103">
        <v>300</v>
      </c>
      <c r="T9" s="112">
        <v>0</v>
      </c>
      <c r="U9" s="112">
        <v>0</v>
      </c>
      <c r="V9" s="41"/>
      <c r="W9" s="41"/>
      <c r="X9" s="41">
        <f>SUM(T9:W9)</f>
        <v>0</v>
      </c>
      <c r="Y9" s="108" t="s">
        <v>156</v>
      </c>
      <c r="Z9" s="108" t="s">
        <v>156</v>
      </c>
      <c r="AA9" s="108" t="s">
        <v>156</v>
      </c>
      <c r="AB9" s="41"/>
      <c r="AC9" s="100" t="s">
        <v>156</v>
      </c>
      <c r="AD9" s="119">
        <f>+IF(((X9)/O9)&gt;100%,100%,((X9)/O9))*L9</f>
        <v>0</v>
      </c>
      <c r="AE9" s="119" t="s">
        <v>156</v>
      </c>
      <c r="AF9" s="119">
        <f>+IF(((X9)/O9)&gt;100%,100%,((X9))/O9)</f>
        <v>0</v>
      </c>
      <c r="AG9" s="41"/>
    </row>
    <row r="10" spans="1:34" ht="65.099999999999994" customHeight="1">
      <c r="A10" s="176"/>
      <c r="B10" s="177"/>
      <c r="C10" s="190"/>
      <c r="D10" s="55" t="s">
        <v>145</v>
      </c>
      <c r="E10" s="57" t="s">
        <v>146</v>
      </c>
      <c r="F10" s="51" t="s">
        <v>147</v>
      </c>
      <c r="G10" s="58" t="s">
        <v>148</v>
      </c>
      <c r="H10" s="51" t="s">
        <v>157</v>
      </c>
      <c r="I10" s="53" t="s">
        <v>150</v>
      </c>
      <c r="J10" s="53" t="s">
        <v>158</v>
      </c>
      <c r="K10" s="51" t="s">
        <v>159</v>
      </c>
      <c r="L10" s="54">
        <v>0.5</v>
      </c>
      <c r="M10" s="52" t="s">
        <v>160</v>
      </c>
      <c r="N10" s="55" t="s">
        <v>154</v>
      </c>
      <c r="O10" s="53">
        <v>6</v>
      </c>
      <c r="P10" s="102" t="s">
        <v>155</v>
      </c>
      <c r="Q10" s="102" t="s">
        <v>155</v>
      </c>
      <c r="R10" s="103">
        <v>3</v>
      </c>
      <c r="S10" s="103">
        <v>3</v>
      </c>
      <c r="T10" s="112">
        <v>0</v>
      </c>
      <c r="U10" s="112">
        <v>0</v>
      </c>
      <c r="V10" s="41"/>
      <c r="W10" s="41"/>
      <c r="X10" s="41">
        <f>SUM(T10:W10)</f>
        <v>0</v>
      </c>
      <c r="Y10" s="108" t="s">
        <v>156</v>
      </c>
      <c r="Z10" s="108" t="s">
        <v>156</v>
      </c>
      <c r="AA10" s="108" t="s">
        <v>156</v>
      </c>
      <c r="AB10" s="41"/>
      <c r="AC10" s="100" t="s">
        <v>156</v>
      </c>
      <c r="AD10" s="119">
        <f>+IF(((X10)/O10)&gt;100%,100%,((X10)/O10))*L10</f>
        <v>0</v>
      </c>
      <c r="AE10" s="119" t="s">
        <v>156</v>
      </c>
      <c r="AF10" s="119">
        <f>+IF(((X10)/O10)&gt;100%,100%,((X10))/O10)</f>
        <v>0</v>
      </c>
      <c r="AG10" s="41"/>
    </row>
    <row r="11" spans="1:34" ht="65.099999999999994" customHeight="1">
      <c r="A11" s="59"/>
      <c r="B11" s="60"/>
      <c r="C11" s="190"/>
      <c r="D11" s="59"/>
      <c r="E11" s="61"/>
      <c r="F11" s="178" t="s">
        <v>161</v>
      </c>
      <c r="G11" s="179"/>
      <c r="H11" s="174"/>
      <c r="I11" s="174"/>
      <c r="J11" s="174"/>
      <c r="K11" s="174"/>
      <c r="L11" s="174"/>
      <c r="M11" s="174"/>
      <c r="N11" s="174"/>
      <c r="O11" s="174"/>
      <c r="P11" s="174"/>
      <c r="Q11" s="174"/>
      <c r="R11" s="174"/>
      <c r="S11" s="174"/>
      <c r="T11" s="174"/>
      <c r="U11" s="174"/>
      <c r="V11" s="174"/>
      <c r="W11" s="174"/>
      <c r="X11" s="174"/>
      <c r="Y11" s="174"/>
      <c r="Z11" s="174"/>
      <c r="AA11" s="174"/>
      <c r="AB11" s="180"/>
      <c r="AC11" s="133" t="s">
        <v>156</v>
      </c>
      <c r="AD11" s="134">
        <f>SUM(AD9:AD10)</f>
        <v>0</v>
      </c>
      <c r="AE11" s="133" t="s">
        <v>156</v>
      </c>
      <c r="AF11" s="134">
        <f>AVERAGE(AF9:AF10)</f>
        <v>0</v>
      </c>
      <c r="AG11" s="41"/>
    </row>
    <row r="12" spans="1:34" ht="65.099999999999994" customHeight="1">
      <c r="A12" s="175" t="s">
        <v>162</v>
      </c>
      <c r="B12" s="177" t="s">
        <v>163</v>
      </c>
      <c r="C12" s="190"/>
      <c r="D12" s="55" t="s">
        <v>164</v>
      </c>
      <c r="E12" s="57" t="s">
        <v>165</v>
      </c>
      <c r="F12" s="51" t="s">
        <v>166</v>
      </c>
      <c r="G12" s="58" t="s">
        <v>167</v>
      </c>
      <c r="H12" s="51" t="s">
        <v>168</v>
      </c>
      <c r="I12" s="53" t="s">
        <v>150</v>
      </c>
      <c r="J12" s="53" t="s">
        <v>169</v>
      </c>
      <c r="K12" s="51" t="s">
        <v>170</v>
      </c>
      <c r="L12" s="54">
        <v>0.5</v>
      </c>
      <c r="M12" s="52" t="s">
        <v>153</v>
      </c>
      <c r="N12" s="62" t="s">
        <v>171</v>
      </c>
      <c r="O12" s="53">
        <v>176</v>
      </c>
      <c r="P12" s="104" t="s">
        <v>155</v>
      </c>
      <c r="Q12" s="104" t="s">
        <v>155</v>
      </c>
      <c r="R12" s="103">
        <v>76</v>
      </c>
      <c r="S12" s="103">
        <v>100</v>
      </c>
      <c r="T12" s="112">
        <v>0</v>
      </c>
      <c r="U12" s="117">
        <v>0</v>
      </c>
      <c r="V12" s="42"/>
      <c r="W12" s="42"/>
      <c r="X12" s="41">
        <f>SUM(T12:W12)</f>
        <v>0</v>
      </c>
      <c r="Y12" s="108" t="s">
        <v>156</v>
      </c>
      <c r="Z12" s="108" t="s">
        <v>156</v>
      </c>
      <c r="AA12" s="108" t="s">
        <v>156</v>
      </c>
      <c r="AB12" s="41"/>
      <c r="AC12" s="52" t="s">
        <v>156</v>
      </c>
      <c r="AD12" s="119">
        <f t="shared" ref="AD12:AD13" si="0">+IF(((X12)/O12)&gt;100%,100%,((X12)/O12))*L12</f>
        <v>0</v>
      </c>
      <c r="AE12" s="132" t="s">
        <v>156</v>
      </c>
      <c r="AF12" s="119">
        <f t="shared" ref="AF12:AF13" si="1">+IF(((X12)/O12)&gt;100%,100%,((X12))/O12)</f>
        <v>0</v>
      </c>
      <c r="AG12" s="41"/>
      <c r="AH12" s="35" t="e">
        <f>+S12+R12+Q12</f>
        <v>#VALUE!</v>
      </c>
    </row>
    <row r="13" spans="1:34" ht="65.099999999999994" customHeight="1">
      <c r="A13" s="176"/>
      <c r="B13" s="177"/>
      <c r="C13" s="176"/>
      <c r="D13" s="55" t="s">
        <v>164</v>
      </c>
      <c r="E13" s="57" t="s">
        <v>165</v>
      </c>
      <c r="F13" s="51" t="s">
        <v>166</v>
      </c>
      <c r="G13" s="58" t="s">
        <v>167</v>
      </c>
      <c r="H13" s="51" t="s">
        <v>172</v>
      </c>
      <c r="I13" s="53" t="s">
        <v>150</v>
      </c>
      <c r="J13" s="53" t="s">
        <v>173</v>
      </c>
      <c r="K13" s="51" t="s">
        <v>174</v>
      </c>
      <c r="L13" s="54">
        <v>0.5</v>
      </c>
      <c r="M13" s="52" t="s">
        <v>153</v>
      </c>
      <c r="N13" s="63"/>
      <c r="O13" s="53">
        <v>647</v>
      </c>
      <c r="P13" s="104" t="s">
        <v>155</v>
      </c>
      <c r="Q13" s="104" t="s">
        <v>155</v>
      </c>
      <c r="R13" s="103">
        <v>300</v>
      </c>
      <c r="S13" s="103">
        <v>347</v>
      </c>
      <c r="T13" s="112">
        <v>0</v>
      </c>
      <c r="U13" s="117">
        <v>0</v>
      </c>
      <c r="V13" s="42"/>
      <c r="W13" s="42"/>
      <c r="X13" s="41">
        <f>SUM(T13:W13)</f>
        <v>0</v>
      </c>
      <c r="Y13" s="108" t="s">
        <v>156</v>
      </c>
      <c r="Z13" s="108" t="s">
        <v>156</v>
      </c>
      <c r="AA13" s="108" t="s">
        <v>156</v>
      </c>
      <c r="AB13" s="41"/>
      <c r="AC13" s="52" t="s">
        <v>156</v>
      </c>
      <c r="AD13" s="119">
        <f t="shared" si="0"/>
        <v>0</v>
      </c>
      <c r="AE13" s="132" t="s">
        <v>156</v>
      </c>
      <c r="AF13" s="119">
        <f t="shared" si="1"/>
        <v>0</v>
      </c>
      <c r="AG13" s="41"/>
    </row>
    <row r="14" spans="1:34" s="40" customFormat="1" ht="65.099999999999994" customHeight="1">
      <c r="A14" s="64"/>
      <c r="B14" s="65"/>
      <c r="C14" s="52"/>
      <c r="D14" s="52"/>
      <c r="E14" s="52"/>
      <c r="F14" s="173" t="s">
        <v>175</v>
      </c>
      <c r="G14" s="174"/>
      <c r="H14" s="174"/>
      <c r="I14" s="174"/>
      <c r="J14" s="174"/>
      <c r="K14" s="174"/>
      <c r="L14" s="174"/>
      <c r="M14" s="174"/>
      <c r="N14" s="174"/>
      <c r="O14" s="174"/>
      <c r="P14" s="174"/>
      <c r="Q14" s="174"/>
      <c r="R14" s="174"/>
      <c r="S14" s="174"/>
      <c r="T14" s="174"/>
      <c r="U14" s="174"/>
      <c r="V14" s="174"/>
      <c r="W14" s="174"/>
      <c r="X14" s="174"/>
      <c r="Y14" s="174"/>
      <c r="Z14" s="174"/>
      <c r="AA14" s="174"/>
      <c r="AB14" s="174"/>
      <c r="AC14" s="134" t="s">
        <v>156</v>
      </c>
      <c r="AD14" s="134">
        <f>SUM(AD12:AD13)</f>
        <v>0</v>
      </c>
      <c r="AE14" s="134" t="s">
        <v>156</v>
      </c>
      <c r="AF14" s="134">
        <f>AVERAGE(AF11:AF13)</f>
        <v>0</v>
      </c>
    </row>
    <row r="15" spans="1:34" ht="65.099999999999994" customHeight="1">
      <c r="A15" s="187" t="s">
        <v>162</v>
      </c>
      <c r="B15" s="187" t="s">
        <v>176</v>
      </c>
      <c r="C15" s="175" t="s">
        <v>177</v>
      </c>
      <c r="D15" s="51" t="s">
        <v>178</v>
      </c>
      <c r="E15" s="66" t="s">
        <v>179</v>
      </c>
      <c r="F15" s="51" t="s">
        <v>180</v>
      </c>
      <c r="G15" s="51" t="s">
        <v>181</v>
      </c>
      <c r="H15" s="51" t="s">
        <v>182</v>
      </c>
      <c r="I15" s="67" t="s">
        <v>183</v>
      </c>
      <c r="J15" s="52" t="s">
        <v>184</v>
      </c>
      <c r="K15" s="68" t="s">
        <v>185</v>
      </c>
      <c r="L15" s="69">
        <v>0.4</v>
      </c>
      <c r="M15" s="70" t="s">
        <v>153</v>
      </c>
      <c r="N15" s="70" t="s">
        <v>186</v>
      </c>
      <c r="O15" s="71">
        <v>185000</v>
      </c>
      <c r="P15" s="101">
        <v>30000</v>
      </c>
      <c r="Q15" s="101">
        <v>50000</v>
      </c>
      <c r="R15" s="101">
        <v>60000</v>
      </c>
      <c r="S15" s="101">
        <v>45000</v>
      </c>
      <c r="T15" s="101">
        <v>67148.66</v>
      </c>
      <c r="U15" s="101">
        <f>+Y15+Z15+AA15+AB15</f>
        <v>154395.1</v>
      </c>
      <c r="V15" s="71"/>
      <c r="W15" s="71"/>
      <c r="X15" s="71">
        <f>+T15+U15+V15+W15</f>
        <v>221543.76</v>
      </c>
      <c r="Y15" s="109">
        <v>14768.91</v>
      </c>
      <c r="Z15" s="110">
        <v>58387.23</v>
      </c>
      <c r="AA15" s="113">
        <v>81238.960000000006</v>
      </c>
      <c r="AB15" s="74"/>
      <c r="AC15" s="120">
        <f t="shared" ref="AC15:AC17" si="2">+IF((U15/Q15)&gt;100%,100%,(U15/Q15))*L15</f>
        <v>0.4</v>
      </c>
      <c r="AD15" s="119">
        <f t="shared" ref="AD15:AD17" si="3">+IF(((X15)/O15)&gt;100%,100%,((X15)/O15))*L15</f>
        <v>0.4</v>
      </c>
      <c r="AE15" s="122">
        <f t="shared" ref="AE15:AE17" si="4">+IF(((U15)/Q15)&gt;100%,100%,((U15)/Q15))</f>
        <v>1</v>
      </c>
      <c r="AF15" s="119">
        <f t="shared" ref="AF15:AF17" si="5">+IF(((X15)/O15)&gt;100%,100%,((X15))/O15)</f>
        <v>1</v>
      </c>
      <c r="AG15" s="51"/>
    </row>
    <row r="16" spans="1:34" ht="65.099999999999994" customHeight="1">
      <c r="A16" s="188"/>
      <c r="B16" s="188"/>
      <c r="C16" s="190"/>
      <c r="D16" s="51" t="s">
        <v>178</v>
      </c>
      <c r="E16" s="66" t="s">
        <v>179</v>
      </c>
      <c r="F16" s="51" t="s">
        <v>180</v>
      </c>
      <c r="G16" s="51" t="s">
        <v>181</v>
      </c>
      <c r="H16" s="51" t="s">
        <v>187</v>
      </c>
      <c r="I16" s="67" t="s">
        <v>183</v>
      </c>
      <c r="J16" s="52" t="s">
        <v>188</v>
      </c>
      <c r="K16" s="68" t="s">
        <v>189</v>
      </c>
      <c r="L16" s="69">
        <v>0.4</v>
      </c>
      <c r="M16" s="70" t="s">
        <v>153</v>
      </c>
      <c r="N16" s="75"/>
      <c r="O16" s="71">
        <v>11000</v>
      </c>
      <c r="P16" s="101" t="s">
        <v>155</v>
      </c>
      <c r="Q16" s="101" t="s">
        <v>155</v>
      </c>
      <c r="R16" s="101">
        <v>6000</v>
      </c>
      <c r="S16" s="101">
        <v>5000</v>
      </c>
      <c r="T16" s="101">
        <v>0</v>
      </c>
      <c r="U16" s="101">
        <v>0</v>
      </c>
      <c r="V16" s="71"/>
      <c r="W16" s="71"/>
      <c r="X16" s="71">
        <f t="shared" ref="X16:X36" si="6">+T16+U16+V16+W16</f>
        <v>0</v>
      </c>
      <c r="Y16" s="108" t="s">
        <v>156</v>
      </c>
      <c r="Z16" s="108" t="s">
        <v>156</v>
      </c>
      <c r="AA16" s="108" t="s">
        <v>156</v>
      </c>
      <c r="AB16" s="74"/>
      <c r="AC16" s="135" t="s">
        <v>156</v>
      </c>
      <c r="AD16" s="119">
        <v>0</v>
      </c>
      <c r="AE16" s="136" t="s">
        <v>156</v>
      </c>
      <c r="AF16" s="119">
        <v>0</v>
      </c>
      <c r="AG16" s="51"/>
    </row>
    <row r="17" spans="1:34" ht="65.099999999999994" customHeight="1">
      <c r="A17" s="189"/>
      <c r="B17" s="189"/>
      <c r="C17" s="190"/>
      <c r="D17" s="51" t="s">
        <v>178</v>
      </c>
      <c r="E17" s="66" t="s">
        <v>179</v>
      </c>
      <c r="F17" s="51" t="s">
        <v>180</v>
      </c>
      <c r="G17" s="51" t="s">
        <v>181</v>
      </c>
      <c r="H17" s="51" t="s">
        <v>190</v>
      </c>
      <c r="I17" s="53" t="s">
        <v>150</v>
      </c>
      <c r="J17" s="52" t="s">
        <v>191</v>
      </c>
      <c r="K17" s="68" t="s">
        <v>192</v>
      </c>
      <c r="L17" s="69">
        <v>0.2</v>
      </c>
      <c r="M17" s="52" t="s">
        <v>153</v>
      </c>
      <c r="N17" s="67" t="s">
        <v>193</v>
      </c>
      <c r="O17" s="71">
        <v>200</v>
      </c>
      <c r="P17" s="101">
        <v>20</v>
      </c>
      <c r="Q17" s="101">
        <v>60</v>
      </c>
      <c r="R17" s="101">
        <v>60</v>
      </c>
      <c r="S17" s="101">
        <v>60</v>
      </c>
      <c r="T17" s="101">
        <v>25</v>
      </c>
      <c r="U17" s="101">
        <f>+Y17+Z17+AA17+AB17</f>
        <v>115</v>
      </c>
      <c r="V17" s="71"/>
      <c r="W17" s="71"/>
      <c r="X17" s="71">
        <f t="shared" si="6"/>
        <v>140</v>
      </c>
      <c r="Y17" s="109">
        <v>0</v>
      </c>
      <c r="Z17" s="109">
        <v>55</v>
      </c>
      <c r="AA17" s="109">
        <v>60</v>
      </c>
      <c r="AB17" s="74"/>
      <c r="AC17" s="120">
        <f t="shared" si="2"/>
        <v>0.2</v>
      </c>
      <c r="AD17" s="119">
        <f t="shared" si="3"/>
        <v>0.13999999999999999</v>
      </c>
      <c r="AE17" s="119">
        <f t="shared" si="4"/>
        <v>1</v>
      </c>
      <c r="AF17" s="119">
        <f t="shared" si="5"/>
        <v>0.7</v>
      </c>
      <c r="AG17" s="51"/>
      <c r="AH17" s="76"/>
    </row>
    <row r="18" spans="1:34" ht="65.099999999999994" customHeight="1">
      <c r="A18" s="65"/>
      <c r="B18" s="65"/>
      <c r="C18" s="190"/>
      <c r="D18" s="65"/>
      <c r="E18" s="77"/>
      <c r="F18" s="173" t="s">
        <v>194</v>
      </c>
      <c r="G18" s="174"/>
      <c r="H18" s="174"/>
      <c r="I18" s="174"/>
      <c r="J18" s="174"/>
      <c r="K18" s="174"/>
      <c r="L18" s="174"/>
      <c r="M18" s="174"/>
      <c r="N18" s="174"/>
      <c r="O18" s="174"/>
      <c r="P18" s="174"/>
      <c r="Q18" s="174"/>
      <c r="R18" s="174"/>
      <c r="S18" s="174"/>
      <c r="T18" s="174"/>
      <c r="U18" s="174"/>
      <c r="V18" s="174"/>
      <c r="W18" s="174"/>
      <c r="X18" s="174"/>
      <c r="Y18" s="174"/>
      <c r="Z18" s="174"/>
      <c r="AA18" s="174"/>
      <c r="AB18" s="174"/>
      <c r="AC18" s="137">
        <f>SUM(AC15+AC17)</f>
        <v>0.60000000000000009</v>
      </c>
      <c r="AD18" s="137">
        <f>SUM(AD15:AD17)</f>
        <v>0.54</v>
      </c>
      <c r="AE18" s="137">
        <f>AVERAGE(AE15:AE17)</f>
        <v>1</v>
      </c>
      <c r="AF18" s="137">
        <f>AVERAGE(AF15:AF17)</f>
        <v>0.56666666666666665</v>
      </c>
      <c r="AG18" s="51"/>
    </row>
    <row r="19" spans="1:34" ht="65.099999999999994" customHeight="1">
      <c r="A19" s="187" t="s">
        <v>195</v>
      </c>
      <c r="B19" s="187" t="s">
        <v>176</v>
      </c>
      <c r="C19" s="190"/>
      <c r="D19" s="51" t="s">
        <v>196</v>
      </c>
      <c r="E19" s="66" t="s">
        <v>197</v>
      </c>
      <c r="F19" s="51" t="s">
        <v>198</v>
      </c>
      <c r="G19" s="51" t="s">
        <v>199</v>
      </c>
      <c r="H19" s="78" t="s">
        <v>200</v>
      </c>
      <c r="I19" s="53" t="s">
        <v>150</v>
      </c>
      <c r="J19" s="52" t="s">
        <v>201</v>
      </c>
      <c r="K19" s="79" t="s">
        <v>202</v>
      </c>
      <c r="L19" s="69">
        <v>0.2</v>
      </c>
      <c r="M19" s="70" t="s">
        <v>160</v>
      </c>
      <c r="N19" s="80" t="s">
        <v>203</v>
      </c>
      <c r="O19" s="71">
        <v>10000</v>
      </c>
      <c r="P19" s="101" t="s">
        <v>155</v>
      </c>
      <c r="Q19" s="101">
        <v>3000</v>
      </c>
      <c r="R19" s="101">
        <v>3500</v>
      </c>
      <c r="S19" s="101">
        <v>3500</v>
      </c>
      <c r="T19" s="101">
        <v>0</v>
      </c>
      <c r="U19" s="101">
        <f t="shared" ref="U19" si="7">+Y19+Z19+AA19+AB19</f>
        <v>3013.67</v>
      </c>
      <c r="V19" s="71"/>
      <c r="W19" s="71"/>
      <c r="X19" s="71">
        <f>+T19+U19+V19+W19</f>
        <v>3013.67</v>
      </c>
      <c r="Y19" s="109">
        <v>0</v>
      </c>
      <c r="Z19" s="109">
        <v>1626</v>
      </c>
      <c r="AA19" s="109">
        <v>1387.67</v>
      </c>
      <c r="AB19" s="73"/>
      <c r="AC19" s="121">
        <f t="shared" ref="AC19" si="8">+IF((U19/Q19)&gt;100%,100%,(U19/Q19))*L19</f>
        <v>0.2</v>
      </c>
      <c r="AD19" s="121">
        <f t="shared" ref="AD19:AD20" si="9">+IF(((X19)/O19)&gt;100%,100%,((X19)/O19))*L19</f>
        <v>6.0273400000000005E-2</v>
      </c>
      <c r="AE19" s="119">
        <f t="shared" ref="AE19" si="10">+IF(((U19)/Q19)&gt;100%,100%,((U19)/Q19))</f>
        <v>1</v>
      </c>
      <c r="AF19" s="119">
        <f t="shared" ref="AF19:AF20" si="11">+IF(((X19)/O19)&gt;100%,100%,((X19))/O19)</f>
        <v>0.301367</v>
      </c>
      <c r="AG19" s="51"/>
    </row>
    <row r="20" spans="1:34" ht="65.099999999999994" customHeight="1">
      <c r="A20" s="189"/>
      <c r="B20" s="189"/>
      <c r="C20" s="190"/>
      <c r="D20" s="51" t="s">
        <v>196</v>
      </c>
      <c r="E20" s="66" t="s">
        <v>197</v>
      </c>
      <c r="F20" s="51" t="s">
        <v>198</v>
      </c>
      <c r="G20" s="51" t="s">
        <v>199</v>
      </c>
      <c r="H20" s="78" t="s">
        <v>204</v>
      </c>
      <c r="I20" s="67" t="s">
        <v>205</v>
      </c>
      <c r="J20" s="52" t="s">
        <v>201</v>
      </c>
      <c r="K20" s="79" t="s">
        <v>206</v>
      </c>
      <c r="L20" s="69">
        <v>0.8</v>
      </c>
      <c r="M20" s="70" t="s">
        <v>160</v>
      </c>
      <c r="N20" s="70" t="s">
        <v>207</v>
      </c>
      <c r="O20" s="71">
        <v>30000</v>
      </c>
      <c r="P20" s="101" t="s">
        <v>155</v>
      </c>
      <c r="Q20" s="101" t="s">
        <v>155</v>
      </c>
      <c r="R20" s="101">
        <v>15000</v>
      </c>
      <c r="S20" s="101">
        <v>15000</v>
      </c>
      <c r="T20" s="101">
        <v>2500</v>
      </c>
      <c r="U20" s="101">
        <v>0</v>
      </c>
      <c r="V20" s="71"/>
      <c r="W20" s="71"/>
      <c r="X20" s="71">
        <f t="shared" si="6"/>
        <v>2500</v>
      </c>
      <c r="Y20" s="109" t="s">
        <v>156</v>
      </c>
      <c r="Z20" s="109" t="s">
        <v>156</v>
      </c>
      <c r="AA20" s="109" t="s">
        <v>156</v>
      </c>
      <c r="AB20" s="82"/>
      <c r="AC20" s="138" t="s">
        <v>156</v>
      </c>
      <c r="AD20" s="81">
        <f t="shared" si="9"/>
        <v>6.6666666666666666E-2</v>
      </c>
      <c r="AE20" s="136" t="s">
        <v>156</v>
      </c>
      <c r="AF20" s="56">
        <f t="shared" si="11"/>
        <v>8.3333333333333329E-2</v>
      </c>
      <c r="AG20" s="51"/>
    </row>
    <row r="21" spans="1:34" ht="65.099999999999994" customHeight="1">
      <c r="A21" s="65"/>
      <c r="B21" s="65"/>
      <c r="C21" s="190"/>
      <c r="D21" s="65"/>
      <c r="E21" s="83"/>
      <c r="F21" s="173" t="s">
        <v>457</v>
      </c>
      <c r="G21" s="174"/>
      <c r="H21" s="174"/>
      <c r="I21" s="174"/>
      <c r="J21" s="174"/>
      <c r="K21" s="174"/>
      <c r="L21" s="174"/>
      <c r="M21" s="174"/>
      <c r="N21" s="174"/>
      <c r="O21" s="174"/>
      <c r="P21" s="174"/>
      <c r="Q21" s="174"/>
      <c r="R21" s="174"/>
      <c r="S21" s="174"/>
      <c r="T21" s="174"/>
      <c r="U21" s="174"/>
      <c r="V21" s="174"/>
      <c r="W21" s="174"/>
      <c r="X21" s="174"/>
      <c r="Y21" s="174"/>
      <c r="Z21" s="174"/>
      <c r="AA21" s="174"/>
      <c r="AB21" s="174"/>
      <c r="AC21" s="139">
        <f>SUM(AC19)</f>
        <v>0.2</v>
      </c>
      <c r="AD21" s="139">
        <f>SUM(AD19:AD20)</f>
        <v>0.12694006666666668</v>
      </c>
      <c r="AE21" s="139">
        <f>AVERAGE(AE19)</f>
        <v>1</v>
      </c>
      <c r="AF21" s="139">
        <f>AVERAGE(AF19:AF20)</f>
        <v>0.19235016666666666</v>
      </c>
      <c r="AG21" s="51"/>
    </row>
    <row r="22" spans="1:34" ht="65.099999999999994" customHeight="1">
      <c r="A22" s="187" t="s">
        <v>162</v>
      </c>
      <c r="B22" s="187" t="s">
        <v>176</v>
      </c>
      <c r="C22" s="190"/>
      <c r="D22" s="51" t="s">
        <v>208</v>
      </c>
      <c r="E22" s="66" t="s">
        <v>209</v>
      </c>
      <c r="F22" s="51" t="s">
        <v>210</v>
      </c>
      <c r="G22" s="51" t="s">
        <v>211</v>
      </c>
      <c r="H22" s="78" t="s">
        <v>212</v>
      </c>
      <c r="I22" s="53" t="s">
        <v>150</v>
      </c>
      <c r="J22" s="52" t="s">
        <v>201</v>
      </c>
      <c r="K22" s="79" t="s">
        <v>213</v>
      </c>
      <c r="L22" s="69">
        <v>0.3</v>
      </c>
      <c r="M22" s="70" t="s">
        <v>160</v>
      </c>
      <c r="N22" s="80" t="s">
        <v>214</v>
      </c>
      <c r="O22" s="71">
        <v>1</v>
      </c>
      <c r="P22" s="105">
        <v>0.25</v>
      </c>
      <c r="Q22" s="105">
        <v>0.17</v>
      </c>
      <c r="R22" s="105">
        <v>0.33</v>
      </c>
      <c r="S22" s="105">
        <v>0.25</v>
      </c>
      <c r="T22" s="105">
        <v>0.22</v>
      </c>
      <c r="U22" s="105">
        <f>+Y22+Z22+AA22+AB22</f>
        <v>0.16999999999999998</v>
      </c>
      <c r="V22" s="84"/>
      <c r="W22" s="84"/>
      <c r="X22" s="71">
        <f t="shared" si="6"/>
        <v>0.39</v>
      </c>
      <c r="Y22" s="111">
        <v>0.05</v>
      </c>
      <c r="Z22" s="111">
        <v>0.12</v>
      </c>
      <c r="AA22" s="111">
        <v>0</v>
      </c>
      <c r="AB22" s="85"/>
      <c r="AC22" s="120">
        <f t="shared" ref="AC22:AC23" si="12">+IF((U22/Q22)&gt;100%,100%,(U22/Q22))*L22</f>
        <v>0.29999999999999993</v>
      </c>
      <c r="AD22" s="120">
        <f t="shared" ref="AD22:AD23" si="13">+IF(((X22)/O22)&gt;100%,100%,((X22)/O22))*L22</f>
        <v>0.11699999999999999</v>
      </c>
      <c r="AE22" s="119">
        <f t="shared" ref="AE22:AE23" si="14">+IF(((U22)/Q22)&gt;100%,100%,((U22)/Q22))</f>
        <v>0.99999999999999989</v>
      </c>
      <c r="AF22" s="119">
        <f t="shared" ref="AF22:AF23" si="15">+IF(((X22)/O22)&gt;100%,100%,((X22))/O22)</f>
        <v>0.39</v>
      </c>
      <c r="AG22" s="86"/>
    </row>
    <row r="23" spans="1:34" ht="65.099999999999994" customHeight="1">
      <c r="A23" s="189"/>
      <c r="B23" s="189"/>
      <c r="C23" s="190"/>
      <c r="D23" s="51" t="s">
        <v>208</v>
      </c>
      <c r="E23" s="66" t="s">
        <v>209</v>
      </c>
      <c r="F23" s="51" t="s">
        <v>210</v>
      </c>
      <c r="G23" s="51" t="s">
        <v>211</v>
      </c>
      <c r="H23" s="78" t="s">
        <v>215</v>
      </c>
      <c r="I23" s="67" t="s">
        <v>183</v>
      </c>
      <c r="J23" s="52" t="s">
        <v>201</v>
      </c>
      <c r="K23" s="68" t="s">
        <v>216</v>
      </c>
      <c r="L23" s="69">
        <v>0.7</v>
      </c>
      <c r="M23" s="70" t="s">
        <v>160</v>
      </c>
      <c r="N23" s="70" t="s">
        <v>217</v>
      </c>
      <c r="O23" s="71">
        <v>5</v>
      </c>
      <c r="P23" s="101">
        <v>2</v>
      </c>
      <c r="Q23" s="105">
        <v>0.1</v>
      </c>
      <c r="R23" s="101">
        <v>2</v>
      </c>
      <c r="S23" s="101">
        <v>1</v>
      </c>
      <c r="T23" s="118">
        <v>67.314999999999998</v>
      </c>
      <c r="U23" s="105">
        <f>+Y23+Z23+AA23+AB23</f>
        <v>0.2</v>
      </c>
      <c r="V23" s="87"/>
      <c r="W23" s="87"/>
      <c r="X23" s="71">
        <f t="shared" si="6"/>
        <v>67.515000000000001</v>
      </c>
      <c r="Y23" s="114">
        <v>0.1</v>
      </c>
      <c r="Z23" s="114">
        <v>0.1</v>
      </c>
      <c r="AA23" s="114">
        <v>0</v>
      </c>
      <c r="AB23" s="85"/>
      <c r="AC23" s="120">
        <f t="shared" si="12"/>
        <v>0.7</v>
      </c>
      <c r="AD23" s="120">
        <f t="shared" si="13"/>
        <v>0.7</v>
      </c>
      <c r="AE23" s="119">
        <f t="shared" si="14"/>
        <v>1</v>
      </c>
      <c r="AF23" s="120">
        <f t="shared" si="15"/>
        <v>1</v>
      </c>
      <c r="AG23" s="51"/>
    </row>
    <row r="24" spans="1:34" ht="65.099999999999994" customHeight="1">
      <c r="A24" s="65"/>
      <c r="B24" s="65"/>
      <c r="C24" s="190"/>
      <c r="D24" s="65"/>
      <c r="E24" s="88"/>
      <c r="F24" s="173" t="s">
        <v>218</v>
      </c>
      <c r="G24" s="174"/>
      <c r="H24" s="174"/>
      <c r="I24" s="174"/>
      <c r="J24" s="174"/>
      <c r="K24" s="174"/>
      <c r="L24" s="174"/>
      <c r="M24" s="174"/>
      <c r="N24" s="174"/>
      <c r="O24" s="174"/>
      <c r="P24" s="174"/>
      <c r="Q24" s="174"/>
      <c r="R24" s="174"/>
      <c r="S24" s="174"/>
      <c r="T24" s="174"/>
      <c r="U24" s="174"/>
      <c r="V24" s="174"/>
      <c r="W24" s="174"/>
      <c r="X24" s="174"/>
      <c r="Y24" s="174"/>
      <c r="Z24" s="174"/>
      <c r="AA24" s="174"/>
      <c r="AB24" s="174"/>
      <c r="AC24" s="139">
        <f>SUM(AC22:AC23)</f>
        <v>0.99999999999999989</v>
      </c>
      <c r="AD24" s="139">
        <f>+AD22+AD23</f>
        <v>0.81699999999999995</v>
      </c>
      <c r="AE24" s="139">
        <f>AVERAGE(AE22:AE23)</f>
        <v>1</v>
      </c>
      <c r="AF24" s="139">
        <f>AVERAGE(AF22:AF23)</f>
        <v>0.69500000000000006</v>
      </c>
      <c r="AG24" s="51"/>
    </row>
    <row r="25" spans="1:34" ht="65.099999999999994" customHeight="1">
      <c r="A25" s="187" t="s">
        <v>162</v>
      </c>
      <c r="B25" s="187" t="s">
        <v>176</v>
      </c>
      <c r="C25" s="190"/>
      <c r="D25" s="51" t="s">
        <v>219</v>
      </c>
      <c r="E25" s="66" t="s">
        <v>220</v>
      </c>
      <c r="F25" s="51" t="s">
        <v>221</v>
      </c>
      <c r="G25" s="51" t="s">
        <v>222</v>
      </c>
      <c r="H25" s="78" t="s">
        <v>223</v>
      </c>
      <c r="I25" s="53" t="s">
        <v>150</v>
      </c>
      <c r="J25" s="52" t="s">
        <v>201</v>
      </c>
      <c r="K25" s="89" t="s">
        <v>224</v>
      </c>
      <c r="L25" s="69">
        <v>0.13</v>
      </c>
      <c r="M25" s="52" t="s">
        <v>153</v>
      </c>
      <c r="N25" s="52" t="s">
        <v>214</v>
      </c>
      <c r="O25" s="72">
        <v>1</v>
      </c>
      <c r="P25" s="105">
        <v>0.25</v>
      </c>
      <c r="Q25" s="105">
        <v>0.1</v>
      </c>
      <c r="R25" s="105">
        <v>0.25</v>
      </c>
      <c r="S25" s="105">
        <v>0.4</v>
      </c>
      <c r="T25" s="101">
        <v>0</v>
      </c>
      <c r="U25" s="105">
        <f>+Y25+Z25+AA25+AB25</f>
        <v>0.37</v>
      </c>
      <c r="V25" s="71"/>
      <c r="W25" s="71"/>
      <c r="X25" s="71">
        <f t="shared" si="6"/>
        <v>0.37</v>
      </c>
      <c r="Y25" s="111">
        <v>0.05</v>
      </c>
      <c r="Z25" s="111">
        <v>0.12</v>
      </c>
      <c r="AA25" s="114">
        <v>0.2</v>
      </c>
      <c r="AB25" s="85"/>
      <c r="AC25" s="120">
        <f t="shared" ref="AC25:AC28" si="16">+IF((U25/Q25)&gt;100%,100%,(U25/Q25))*L25</f>
        <v>0.13</v>
      </c>
      <c r="AD25" s="120">
        <f t="shared" ref="AD25:AD28" si="17">+IF(((X25)/O25)&gt;100%,100%,((X25)/O25))*L25</f>
        <v>4.8100000000000004E-2</v>
      </c>
      <c r="AE25" s="120">
        <f t="shared" ref="AE25:AE28" si="18">+IF(((U25)/Q25)&gt;100%,100%,((U25)/Q25))</f>
        <v>1</v>
      </c>
      <c r="AF25" s="120">
        <f t="shared" ref="AF25:AF28" si="19">+IF(((X25)/O25)&gt;100%,100%,((X25))/O25)</f>
        <v>0.37</v>
      </c>
      <c r="AG25" s="51"/>
    </row>
    <row r="26" spans="1:34" ht="65.099999999999994" customHeight="1">
      <c r="A26" s="188"/>
      <c r="B26" s="188"/>
      <c r="C26" s="190"/>
      <c r="D26" s="51" t="s">
        <v>219</v>
      </c>
      <c r="E26" s="66" t="s">
        <v>220</v>
      </c>
      <c r="F26" s="51" t="s">
        <v>221</v>
      </c>
      <c r="G26" s="51" t="s">
        <v>222</v>
      </c>
      <c r="H26" s="78" t="s">
        <v>225</v>
      </c>
      <c r="I26" s="67" t="s">
        <v>183</v>
      </c>
      <c r="J26" s="52" t="s">
        <v>201</v>
      </c>
      <c r="K26" s="89" t="s">
        <v>226</v>
      </c>
      <c r="L26" s="69">
        <v>0.16</v>
      </c>
      <c r="M26" s="52" t="s">
        <v>153</v>
      </c>
      <c r="N26" s="52" t="s">
        <v>227</v>
      </c>
      <c r="O26" s="72">
        <v>15</v>
      </c>
      <c r="P26" s="101">
        <v>2</v>
      </c>
      <c r="Q26" s="105">
        <v>0.9</v>
      </c>
      <c r="R26" s="101">
        <v>3</v>
      </c>
      <c r="S26" s="101">
        <v>9.1</v>
      </c>
      <c r="T26" s="101">
        <v>0</v>
      </c>
      <c r="U26" s="105">
        <f t="shared" ref="U26:U34" si="20">+Y26+Z26+AA26+AB26</f>
        <v>1.8</v>
      </c>
      <c r="V26" s="72"/>
      <c r="W26" s="72"/>
      <c r="X26" s="71">
        <f t="shared" si="6"/>
        <v>1.8</v>
      </c>
      <c r="Y26" s="111">
        <v>0.9</v>
      </c>
      <c r="Z26" s="111">
        <v>0.9</v>
      </c>
      <c r="AA26" s="114">
        <v>0</v>
      </c>
      <c r="AB26" s="85"/>
      <c r="AC26" s="119">
        <f t="shared" si="16"/>
        <v>0.16</v>
      </c>
      <c r="AD26" s="119">
        <f t="shared" si="17"/>
        <v>1.9200000000000002E-2</v>
      </c>
      <c r="AE26" s="119">
        <f t="shared" si="18"/>
        <v>1</v>
      </c>
      <c r="AF26" s="119">
        <f t="shared" si="19"/>
        <v>0.12000000000000001</v>
      </c>
      <c r="AG26" s="51"/>
    </row>
    <row r="27" spans="1:34" ht="65.099999999999994" customHeight="1">
      <c r="A27" s="188"/>
      <c r="B27" s="188"/>
      <c r="C27" s="190"/>
      <c r="D27" s="51" t="s">
        <v>219</v>
      </c>
      <c r="E27" s="66" t="s">
        <v>220</v>
      </c>
      <c r="F27" s="51" t="s">
        <v>221</v>
      </c>
      <c r="G27" s="51" t="s">
        <v>222</v>
      </c>
      <c r="H27" s="78" t="s">
        <v>228</v>
      </c>
      <c r="I27" s="53" t="s">
        <v>150</v>
      </c>
      <c r="J27" s="52" t="s">
        <v>201</v>
      </c>
      <c r="K27" s="89" t="s">
        <v>229</v>
      </c>
      <c r="L27" s="69">
        <v>0.06</v>
      </c>
      <c r="M27" s="52" t="s">
        <v>153</v>
      </c>
      <c r="N27" s="67" t="s">
        <v>230</v>
      </c>
      <c r="O27" s="72">
        <v>1</v>
      </c>
      <c r="P27" s="101" t="s">
        <v>155</v>
      </c>
      <c r="Q27" s="105">
        <v>0.25</v>
      </c>
      <c r="R27" s="105">
        <v>0.5</v>
      </c>
      <c r="S27" s="105">
        <v>0.25</v>
      </c>
      <c r="T27" s="101">
        <v>0</v>
      </c>
      <c r="U27" s="105">
        <f t="shared" si="20"/>
        <v>0.25</v>
      </c>
      <c r="V27" s="71"/>
      <c r="W27" s="71"/>
      <c r="X27" s="71">
        <f t="shared" si="6"/>
        <v>0.25</v>
      </c>
      <c r="Y27" s="111">
        <v>0.1</v>
      </c>
      <c r="Z27" s="111">
        <v>0.15</v>
      </c>
      <c r="AA27" s="114">
        <v>0</v>
      </c>
      <c r="AB27" s="85"/>
      <c r="AC27" s="120">
        <f t="shared" si="16"/>
        <v>0.06</v>
      </c>
      <c r="AD27" s="120">
        <f t="shared" si="17"/>
        <v>1.4999999999999999E-2</v>
      </c>
      <c r="AE27" s="120">
        <f t="shared" si="18"/>
        <v>1</v>
      </c>
      <c r="AF27" s="120">
        <f t="shared" si="19"/>
        <v>0.25</v>
      </c>
      <c r="AG27" s="51"/>
    </row>
    <row r="28" spans="1:34" ht="65.099999999999994" customHeight="1">
      <c r="A28" s="189"/>
      <c r="B28" s="189"/>
      <c r="C28" s="190"/>
      <c r="D28" s="51" t="s">
        <v>219</v>
      </c>
      <c r="E28" s="66" t="s">
        <v>220</v>
      </c>
      <c r="F28" s="51" t="s">
        <v>221</v>
      </c>
      <c r="G28" s="51" t="s">
        <v>222</v>
      </c>
      <c r="H28" s="78" t="s">
        <v>231</v>
      </c>
      <c r="I28" s="53" t="s">
        <v>150</v>
      </c>
      <c r="J28" s="52" t="s">
        <v>201</v>
      </c>
      <c r="K28" s="78" t="s">
        <v>232</v>
      </c>
      <c r="L28" s="69">
        <v>0.06</v>
      </c>
      <c r="M28" s="52" t="s">
        <v>153</v>
      </c>
      <c r="N28" s="90"/>
      <c r="O28" s="72">
        <v>1</v>
      </c>
      <c r="P28" s="101" t="s">
        <v>155</v>
      </c>
      <c r="Q28" s="105">
        <v>0.25</v>
      </c>
      <c r="R28" s="105">
        <v>0.5</v>
      </c>
      <c r="S28" s="105">
        <v>0.25</v>
      </c>
      <c r="T28" s="101">
        <v>0</v>
      </c>
      <c r="U28" s="105">
        <f t="shared" si="20"/>
        <v>0.25</v>
      </c>
      <c r="V28" s="71"/>
      <c r="W28" s="71"/>
      <c r="X28" s="71">
        <f t="shared" si="6"/>
        <v>0.25</v>
      </c>
      <c r="Y28" s="111">
        <v>0.1</v>
      </c>
      <c r="Z28" s="111">
        <v>0.15</v>
      </c>
      <c r="AA28" s="114">
        <v>0</v>
      </c>
      <c r="AB28" s="85"/>
      <c r="AC28" s="120">
        <f t="shared" si="16"/>
        <v>0.06</v>
      </c>
      <c r="AD28" s="120">
        <f t="shared" si="17"/>
        <v>1.4999999999999999E-2</v>
      </c>
      <c r="AE28" s="120">
        <f t="shared" si="18"/>
        <v>1</v>
      </c>
      <c r="AF28" s="120">
        <f t="shared" si="19"/>
        <v>0.25</v>
      </c>
      <c r="AG28" s="51"/>
    </row>
    <row r="29" spans="1:34" ht="65.099999999999994" customHeight="1">
      <c r="A29" s="65"/>
      <c r="B29" s="65"/>
      <c r="C29" s="190"/>
      <c r="D29" s="51"/>
      <c r="E29" s="88"/>
      <c r="F29" s="173" t="s">
        <v>233</v>
      </c>
      <c r="G29" s="174"/>
      <c r="H29" s="174"/>
      <c r="I29" s="174"/>
      <c r="J29" s="174"/>
      <c r="K29" s="174"/>
      <c r="L29" s="174"/>
      <c r="M29" s="174"/>
      <c r="N29" s="174"/>
      <c r="O29" s="174"/>
      <c r="P29" s="174"/>
      <c r="Q29" s="174"/>
      <c r="R29" s="174"/>
      <c r="S29" s="174"/>
      <c r="T29" s="174"/>
      <c r="U29" s="174"/>
      <c r="V29" s="174"/>
      <c r="W29" s="174"/>
      <c r="X29" s="174"/>
      <c r="Y29" s="174"/>
      <c r="Z29" s="174"/>
      <c r="AA29" s="174"/>
      <c r="AB29" s="174"/>
      <c r="AC29" s="139">
        <f>SUM(AC25:AC28)</f>
        <v>0.41000000000000003</v>
      </c>
      <c r="AD29" s="139">
        <f>SUM(AD25:AD28)</f>
        <v>9.7299999999999998E-2</v>
      </c>
      <c r="AE29" s="139">
        <f>AVERAGE(AE25:AE28)</f>
        <v>1</v>
      </c>
      <c r="AF29" s="139">
        <f>AVERAGE(AF25:AF28)</f>
        <v>0.2475</v>
      </c>
      <c r="AG29" s="51"/>
    </row>
    <row r="30" spans="1:34" ht="65.099999999999994" customHeight="1">
      <c r="A30" s="187" t="s">
        <v>162</v>
      </c>
      <c r="B30" s="187" t="s">
        <v>176</v>
      </c>
      <c r="C30" s="190"/>
      <c r="D30" s="51" t="s">
        <v>219</v>
      </c>
      <c r="E30" s="51" t="s">
        <v>234</v>
      </c>
      <c r="F30" s="51" t="s">
        <v>235</v>
      </c>
      <c r="G30" s="51" t="s">
        <v>236</v>
      </c>
      <c r="H30" s="78" t="s">
        <v>237</v>
      </c>
      <c r="I30" s="67" t="s">
        <v>183</v>
      </c>
      <c r="J30" s="52" t="s">
        <v>238</v>
      </c>
      <c r="K30" s="89" t="s">
        <v>239</v>
      </c>
      <c r="L30" s="88">
        <v>0.5</v>
      </c>
      <c r="M30" s="52" t="s">
        <v>160</v>
      </c>
      <c r="N30" s="52" t="s">
        <v>186</v>
      </c>
      <c r="O30" s="72">
        <v>4</v>
      </c>
      <c r="P30" s="106" t="s">
        <v>155</v>
      </c>
      <c r="Q30" s="101">
        <v>2</v>
      </c>
      <c r="R30" s="101">
        <v>1</v>
      </c>
      <c r="S30" s="101">
        <v>1</v>
      </c>
      <c r="T30" s="115">
        <v>0</v>
      </c>
      <c r="U30" s="116">
        <f t="shared" si="20"/>
        <v>0</v>
      </c>
      <c r="V30" s="91"/>
      <c r="W30" s="91"/>
      <c r="X30" s="71">
        <f t="shared" si="6"/>
        <v>0</v>
      </c>
      <c r="Y30" s="109">
        <v>0</v>
      </c>
      <c r="Z30" s="109">
        <v>0</v>
      </c>
      <c r="AA30" s="112">
        <v>0</v>
      </c>
      <c r="AB30" s="43"/>
      <c r="AC30" s="120">
        <f t="shared" ref="AC30:AC31" si="21">+IF((U30/Q30)&gt;100%,100%,(U30/Q30))*L30</f>
        <v>0</v>
      </c>
      <c r="AD30" s="120">
        <f t="shared" ref="AD30:AD31" si="22">+IF(((X30)/O30)&gt;100%,100%,((X30)/O30))*L30</f>
        <v>0</v>
      </c>
      <c r="AE30" s="120">
        <f t="shared" ref="AE30:AE31" si="23">+IF(((U30)/Q30)&gt;100%,100%,((U30)/Q30))</f>
        <v>0</v>
      </c>
      <c r="AF30" s="120">
        <f t="shared" ref="AF30:AF31" si="24">+IF(((X30)/O30)&gt;100%,100%,((X30))/O30)</f>
        <v>0</v>
      </c>
      <c r="AG30" s="51"/>
    </row>
    <row r="31" spans="1:34" ht="65.099999999999994" customHeight="1">
      <c r="A31" s="189"/>
      <c r="B31" s="189"/>
      <c r="C31" s="190"/>
      <c r="D31" s="51" t="s">
        <v>219</v>
      </c>
      <c r="E31" s="51" t="s">
        <v>234</v>
      </c>
      <c r="F31" s="51" t="s">
        <v>235</v>
      </c>
      <c r="G31" s="51" t="s">
        <v>236</v>
      </c>
      <c r="H31" s="78" t="s">
        <v>240</v>
      </c>
      <c r="I31" s="67" t="s">
        <v>183</v>
      </c>
      <c r="J31" s="52" t="s">
        <v>238</v>
      </c>
      <c r="K31" s="89" t="s">
        <v>241</v>
      </c>
      <c r="L31" s="88">
        <v>0.5</v>
      </c>
      <c r="M31" s="52" t="s">
        <v>160</v>
      </c>
      <c r="N31" s="52" t="s">
        <v>242</v>
      </c>
      <c r="O31" s="72">
        <v>2</v>
      </c>
      <c r="P31" s="106" t="s">
        <v>155</v>
      </c>
      <c r="Q31" s="105">
        <v>0.67</v>
      </c>
      <c r="R31" s="105">
        <v>1</v>
      </c>
      <c r="S31" s="105">
        <v>0.33</v>
      </c>
      <c r="T31" s="115">
        <v>0</v>
      </c>
      <c r="U31" s="116">
        <f t="shared" si="20"/>
        <v>0.22999999999999998</v>
      </c>
      <c r="V31" s="91"/>
      <c r="W31" s="91"/>
      <c r="X31" s="71">
        <f t="shared" si="6"/>
        <v>0.22999999999999998</v>
      </c>
      <c r="Y31" s="109">
        <v>0.08</v>
      </c>
      <c r="Z31" s="109">
        <v>0.15</v>
      </c>
      <c r="AA31" s="112">
        <v>0</v>
      </c>
      <c r="AB31" s="43"/>
      <c r="AC31" s="120">
        <f t="shared" si="21"/>
        <v>0.17164179104477609</v>
      </c>
      <c r="AD31" s="120">
        <f t="shared" si="22"/>
        <v>5.7499999999999996E-2</v>
      </c>
      <c r="AE31" s="120">
        <f t="shared" si="23"/>
        <v>0.34328358208955218</v>
      </c>
      <c r="AF31" s="120">
        <f t="shared" si="24"/>
        <v>0.11499999999999999</v>
      </c>
      <c r="AG31" s="51"/>
    </row>
    <row r="32" spans="1:34" ht="65.099999999999994" customHeight="1">
      <c r="A32" s="65"/>
      <c r="B32" s="65"/>
      <c r="C32" s="190"/>
      <c r="D32" s="77"/>
      <c r="E32" s="77"/>
      <c r="F32" s="173" t="s">
        <v>243</v>
      </c>
      <c r="G32" s="174"/>
      <c r="H32" s="174"/>
      <c r="I32" s="174"/>
      <c r="J32" s="174"/>
      <c r="K32" s="174"/>
      <c r="L32" s="174"/>
      <c r="M32" s="174"/>
      <c r="N32" s="174"/>
      <c r="O32" s="174"/>
      <c r="P32" s="174"/>
      <c r="Q32" s="174"/>
      <c r="R32" s="174"/>
      <c r="S32" s="174"/>
      <c r="T32" s="174"/>
      <c r="U32" s="174"/>
      <c r="V32" s="174"/>
      <c r="W32" s="174"/>
      <c r="X32" s="174"/>
      <c r="Y32" s="174"/>
      <c r="Z32" s="174"/>
      <c r="AA32" s="174"/>
      <c r="AB32" s="180"/>
      <c r="AC32" s="139">
        <f>SUM(AC30:AC31)</f>
        <v>0.17164179104477609</v>
      </c>
      <c r="AD32" s="139">
        <f>+AD30+AD31</f>
        <v>5.7499999999999996E-2</v>
      </c>
      <c r="AE32" s="139">
        <f>AVERAGE(AE30:AE31)</f>
        <v>0.17164179104477609</v>
      </c>
      <c r="AF32" s="139">
        <f>AVERAGE(AF30:AF31)</f>
        <v>5.7499999999999996E-2</v>
      </c>
      <c r="AG32" s="51"/>
    </row>
    <row r="33" spans="1:33" ht="65.099999999999994" customHeight="1">
      <c r="A33" s="191" t="s">
        <v>162</v>
      </c>
      <c r="B33" s="191" t="s">
        <v>176</v>
      </c>
      <c r="C33" s="190"/>
      <c r="D33" s="51" t="s">
        <v>244</v>
      </c>
      <c r="E33" s="66" t="s">
        <v>245</v>
      </c>
      <c r="F33" s="51" t="s">
        <v>246</v>
      </c>
      <c r="G33" s="51" t="s">
        <v>247</v>
      </c>
      <c r="H33" s="55" t="s">
        <v>248</v>
      </c>
      <c r="I33" s="53" t="s">
        <v>150</v>
      </c>
      <c r="J33" s="52" t="s">
        <v>249</v>
      </c>
      <c r="K33" s="55" t="s">
        <v>250</v>
      </c>
      <c r="L33" s="88">
        <v>0.5</v>
      </c>
      <c r="M33" s="52" t="s">
        <v>153</v>
      </c>
      <c r="N33" s="52" t="s">
        <v>186</v>
      </c>
      <c r="O33" s="72">
        <v>20</v>
      </c>
      <c r="P33" s="106" t="s">
        <v>155</v>
      </c>
      <c r="Q33" s="107">
        <v>0.1</v>
      </c>
      <c r="R33" s="107">
        <v>9.9</v>
      </c>
      <c r="S33" s="101">
        <v>10</v>
      </c>
      <c r="T33" s="115">
        <v>0</v>
      </c>
      <c r="U33" s="116">
        <f t="shared" si="20"/>
        <v>0.25</v>
      </c>
      <c r="V33" s="91"/>
      <c r="W33" s="91"/>
      <c r="X33" s="84">
        <f t="shared" si="6"/>
        <v>0.25</v>
      </c>
      <c r="Y33" s="111">
        <v>0.1</v>
      </c>
      <c r="Z33" s="111">
        <v>0.15</v>
      </c>
      <c r="AA33" s="114">
        <v>0</v>
      </c>
      <c r="AB33" s="85"/>
      <c r="AC33" s="120">
        <f t="shared" ref="AC33:AC34" si="25">+IF((U33/Q33)&gt;100%,100%,(U33/Q33))*L33</f>
        <v>0.5</v>
      </c>
      <c r="AD33" s="120">
        <f t="shared" ref="AD33:AD34" si="26">+IF(((X33)/O33)&gt;100%,100%,((X33)/O33))*L33</f>
        <v>6.2500000000000003E-3</v>
      </c>
      <c r="AE33" s="120">
        <f t="shared" ref="AE33" si="27">+IF(((U33)/Q33)&gt;100%,100%,((U33)/Q33))</f>
        <v>1</v>
      </c>
      <c r="AF33" s="120">
        <f t="shared" ref="AF33:AF34" si="28">+IF(((X33)/O33)&gt;100%,100%,((X33))/O33)</f>
        <v>1.2500000000000001E-2</v>
      </c>
      <c r="AG33" s="51"/>
    </row>
    <row r="34" spans="1:33" ht="65.099999999999994" customHeight="1">
      <c r="A34" s="192"/>
      <c r="B34" s="192"/>
      <c r="C34" s="190"/>
      <c r="D34" s="51" t="s">
        <v>244</v>
      </c>
      <c r="E34" s="66" t="s">
        <v>245</v>
      </c>
      <c r="F34" s="51" t="s">
        <v>246</v>
      </c>
      <c r="G34" s="51" t="s">
        <v>247</v>
      </c>
      <c r="H34" s="55" t="s">
        <v>251</v>
      </c>
      <c r="I34" s="67" t="s">
        <v>183</v>
      </c>
      <c r="J34" s="90">
        <v>0</v>
      </c>
      <c r="K34" s="55" t="s">
        <v>252</v>
      </c>
      <c r="L34" s="88">
        <v>0.5</v>
      </c>
      <c r="M34" s="52" t="s">
        <v>153</v>
      </c>
      <c r="N34" s="52" t="s">
        <v>242</v>
      </c>
      <c r="O34" s="72">
        <v>20</v>
      </c>
      <c r="P34" s="106" t="s">
        <v>155</v>
      </c>
      <c r="Q34" s="105">
        <v>0.25</v>
      </c>
      <c r="R34" s="105">
        <v>9.75</v>
      </c>
      <c r="S34" s="101">
        <v>10</v>
      </c>
      <c r="T34" s="115">
        <v>0</v>
      </c>
      <c r="U34" s="116">
        <f t="shared" si="20"/>
        <v>0.25</v>
      </c>
      <c r="V34" s="91"/>
      <c r="W34" s="91"/>
      <c r="X34" s="84">
        <f t="shared" si="6"/>
        <v>0.25</v>
      </c>
      <c r="Y34" s="111">
        <v>0.1</v>
      </c>
      <c r="Z34" s="111">
        <v>0.15</v>
      </c>
      <c r="AA34" s="114">
        <v>0</v>
      </c>
      <c r="AB34" s="85"/>
      <c r="AC34" s="120">
        <f t="shared" si="25"/>
        <v>0.5</v>
      </c>
      <c r="AD34" s="120">
        <f t="shared" si="26"/>
        <v>6.2500000000000003E-3</v>
      </c>
      <c r="AE34" s="120">
        <f>+IF(((U34)/Q34)&gt;100%,100%,((U34)/Q34))</f>
        <v>1</v>
      </c>
      <c r="AF34" s="120">
        <f t="shared" si="28"/>
        <v>1.2500000000000001E-2</v>
      </c>
      <c r="AG34" s="51"/>
    </row>
    <row r="35" spans="1:33" ht="65.099999999999994" customHeight="1">
      <c r="A35" s="92"/>
      <c r="B35" s="92"/>
      <c r="C35" s="190"/>
      <c r="D35" s="93"/>
      <c r="E35" s="90"/>
      <c r="F35" s="173" t="s">
        <v>253</v>
      </c>
      <c r="G35" s="174"/>
      <c r="H35" s="174"/>
      <c r="I35" s="174"/>
      <c r="J35" s="174"/>
      <c r="K35" s="174"/>
      <c r="L35" s="174"/>
      <c r="M35" s="174"/>
      <c r="N35" s="174"/>
      <c r="O35" s="174"/>
      <c r="P35" s="174"/>
      <c r="Q35" s="174"/>
      <c r="R35" s="174"/>
      <c r="S35" s="174"/>
      <c r="T35" s="174"/>
      <c r="U35" s="174"/>
      <c r="V35" s="174"/>
      <c r="W35" s="174"/>
      <c r="X35" s="174"/>
      <c r="Y35" s="174"/>
      <c r="Z35" s="174"/>
      <c r="AA35" s="174"/>
      <c r="AB35" s="180"/>
      <c r="AC35" s="139">
        <f>SUM(AC33:AC34)</f>
        <v>1</v>
      </c>
      <c r="AD35" s="139">
        <f>+AD34+AD33</f>
        <v>1.2500000000000001E-2</v>
      </c>
      <c r="AE35" s="139">
        <f>AVERAGE(AE33:AE34)</f>
        <v>1</v>
      </c>
      <c r="AF35" s="139">
        <f>AVERAGE(AF33:AF34)</f>
        <v>1.2500000000000001E-2</v>
      </c>
      <c r="AG35" s="51"/>
    </row>
    <row r="36" spans="1:33" ht="65.099999999999994" customHeight="1">
      <c r="A36" s="51" t="s">
        <v>162</v>
      </c>
      <c r="B36" s="51" t="s">
        <v>176</v>
      </c>
      <c r="C36" s="176"/>
      <c r="D36" s="51" t="s">
        <v>254</v>
      </c>
      <c r="E36" s="88" t="s">
        <v>255</v>
      </c>
      <c r="F36" s="51" t="s">
        <v>256</v>
      </c>
      <c r="G36" s="94" t="s">
        <v>257</v>
      </c>
      <c r="H36" s="51" t="s">
        <v>258</v>
      </c>
      <c r="I36" s="53" t="s">
        <v>150</v>
      </c>
      <c r="J36" s="52" t="s">
        <v>259</v>
      </c>
      <c r="K36" s="51" t="s">
        <v>260</v>
      </c>
      <c r="L36" s="88">
        <v>1</v>
      </c>
      <c r="M36" s="52" t="s">
        <v>160</v>
      </c>
      <c r="N36" s="52" t="s">
        <v>186</v>
      </c>
      <c r="O36" s="72">
        <v>10</v>
      </c>
      <c r="P36" s="102" t="s">
        <v>155</v>
      </c>
      <c r="Q36" s="102" t="s">
        <v>155</v>
      </c>
      <c r="R36" s="101">
        <v>4</v>
      </c>
      <c r="S36" s="108">
        <v>6</v>
      </c>
      <c r="T36" s="112">
        <v>0</v>
      </c>
      <c r="U36" s="112">
        <v>0</v>
      </c>
      <c r="V36" s="41"/>
      <c r="W36" s="41"/>
      <c r="X36" s="71">
        <f t="shared" si="6"/>
        <v>0</v>
      </c>
      <c r="Y36" s="109" t="s">
        <v>156</v>
      </c>
      <c r="Z36" s="109" t="s">
        <v>156</v>
      </c>
      <c r="AA36" s="108" t="s">
        <v>156</v>
      </c>
      <c r="AB36" s="41"/>
      <c r="AC36" s="140" t="s">
        <v>156</v>
      </c>
      <c r="AD36" s="140">
        <v>0</v>
      </c>
      <c r="AE36" s="132" t="s">
        <v>156</v>
      </c>
      <c r="AF36" s="132">
        <v>0</v>
      </c>
      <c r="AG36" s="51"/>
    </row>
    <row r="37" spans="1:33" ht="65.099999999999994" customHeight="1">
      <c r="C37" s="95"/>
      <c r="E37" s="96"/>
      <c r="F37" s="173" t="s">
        <v>261</v>
      </c>
      <c r="G37" s="174"/>
      <c r="H37" s="174"/>
      <c r="I37" s="174"/>
      <c r="J37" s="174"/>
      <c r="K37" s="174"/>
      <c r="L37" s="174"/>
      <c r="M37" s="174"/>
      <c r="N37" s="174"/>
      <c r="O37" s="174"/>
      <c r="P37" s="174"/>
      <c r="Q37" s="174"/>
      <c r="R37" s="174"/>
      <c r="S37" s="174"/>
      <c r="T37" s="174"/>
      <c r="U37" s="174"/>
      <c r="V37" s="174"/>
      <c r="W37" s="174"/>
      <c r="X37" s="174"/>
      <c r="Y37" s="174"/>
      <c r="Z37" s="174"/>
      <c r="AA37" s="174"/>
      <c r="AB37" s="180"/>
      <c r="AC37" s="134" t="str">
        <f>+AC36</f>
        <v>NA</v>
      </c>
      <c r="AD37" s="134">
        <f>+AD36</f>
        <v>0</v>
      </c>
      <c r="AE37" s="134" t="s">
        <v>156</v>
      </c>
      <c r="AF37" s="134">
        <f>+AF36</f>
        <v>0</v>
      </c>
      <c r="AG37" s="51"/>
    </row>
    <row r="38" spans="1:33" ht="18.75" customHeight="1" thickBot="1"/>
    <row r="39" spans="1:33" ht="46.5" customHeight="1" thickBot="1">
      <c r="F39" s="185" t="s">
        <v>586</v>
      </c>
      <c r="G39" s="186"/>
      <c r="H39" s="186"/>
      <c r="I39" s="186"/>
      <c r="J39" s="186"/>
      <c r="K39" s="186"/>
      <c r="L39" s="186"/>
      <c r="M39" s="186"/>
      <c r="N39" s="186"/>
      <c r="O39" s="186"/>
      <c r="P39" s="186"/>
      <c r="Q39" s="186"/>
      <c r="R39" s="186"/>
      <c r="S39" s="186"/>
      <c r="T39" s="186"/>
      <c r="U39" s="186"/>
      <c r="V39" s="186"/>
      <c r="W39" s="186"/>
      <c r="X39" s="186"/>
      <c r="Y39" s="186"/>
      <c r="Z39" s="186"/>
      <c r="AA39" s="186"/>
      <c r="AB39" s="186"/>
      <c r="AC39" s="99">
        <f>AVERAGE(AC14,AC18,AC21,AC24,AC29,AC32,AC35)</f>
        <v>0.56360696517412934</v>
      </c>
      <c r="AD39" s="99">
        <f>+(AD11+AD14+AD18+AD21+AD24+AD29+AD32+AD35+AD37)/7</f>
        <v>0.2358914380952381</v>
      </c>
      <c r="AE39" s="99">
        <f>AVERAGE(AE37,AE35,AE32,AE29,AE24,AE21,AE18,AE14,AE11)</f>
        <v>0.86194029850746257</v>
      </c>
      <c r="AF39" s="99">
        <f>+(AF11+AF14+AF18+AF21+AF24+AF29+AF32+AF35+AF37)/9</f>
        <v>0.19683520370370369</v>
      </c>
    </row>
    <row r="40" spans="1:33" ht="18.75" customHeight="1">
      <c r="AC40" s="98"/>
    </row>
    <row r="42" spans="1:33" ht="18.75" customHeight="1">
      <c r="AD42" s="98"/>
    </row>
  </sheetData>
  <mergeCells count="40">
    <mergeCell ref="B25:B28"/>
    <mergeCell ref="F24:AB24"/>
    <mergeCell ref="F37:AB37"/>
    <mergeCell ref="F32:AB32"/>
    <mergeCell ref="F35:AB35"/>
    <mergeCell ref="F29:AB29"/>
    <mergeCell ref="C1:AE1"/>
    <mergeCell ref="C2:AE2"/>
    <mergeCell ref="C3:AE3"/>
    <mergeCell ref="C4:AE4"/>
    <mergeCell ref="A7:O7"/>
    <mergeCell ref="P7:S7"/>
    <mergeCell ref="A5:B5"/>
    <mergeCell ref="A1:B4"/>
    <mergeCell ref="T7:X7"/>
    <mergeCell ref="Y7:AB7"/>
    <mergeCell ref="A9:A10"/>
    <mergeCell ref="B9:B10"/>
    <mergeCell ref="F11:AB11"/>
    <mergeCell ref="C5:AE5"/>
    <mergeCell ref="AC7:AF7"/>
    <mergeCell ref="F39:AB39"/>
    <mergeCell ref="A15:A17"/>
    <mergeCell ref="B15:B17"/>
    <mergeCell ref="C15:C36"/>
    <mergeCell ref="A22:A23"/>
    <mergeCell ref="A33:A34"/>
    <mergeCell ref="B33:B34"/>
    <mergeCell ref="B30:B31"/>
    <mergeCell ref="A30:A31"/>
    <mergeCell ref="B22:B23"/>
    <mergeCell ref="A19:A20"/>
    <mergeCell ref="B19:B20"/>
    <mergeCell ref="A25:A28"/>
    <mergeCell ref="F18:AB18"/>
    <mergeCell ref="F21:AB21"/>
    <mergeCell ref="F14:AB14"/>
    <mergeCell ref="A12:A13"/>
    <mergeCell ref="B12:B13"/>
    <mergeCell ref="C9:C13"/>
  </mergeCells>
  <dataValidations count="1">
    <dataValidation type="list" allowBlank="1" showInputMessage="1" showErrorMessage="1" sqref="M9:M10 M12:M13 M19:M20 M22:M23 M25:M28 M15:M17 M30:M31 M33:M34 M36 M38 M40:M301" xr:uid="{00000000-0002-0000-0100-000000000000}">
      <formula1>#REF!</formula1>
    </dataValidation>
  </dataValidations>
  <pageMargins left="0.70866141732283472" right="0.70866141732283472" top="0.74803149606299213" bottom="0.74803149606299213" header="0.31496062992125984" footer="0.31496062992125984"/>
  <pageSetup paperSize="5" scale="80" orientation="landscape" r:id="rId1"/>
  <ignoredErrors>
    <ignoredError sqref="AD14 AF14 AC18:AD18 AC21:AF21 AC24:AF24 AC29:AF29 AC32:AF32 AC35:AF35 AF18" 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23"/>
  <sheetViews>
    <sheetView topLeftCell="E1" zoomScale="50" zoomScaleNormal="50" workbookViewId="0">
      <selection activeCell="O4" sqref="O4"/>
    </sheetView>
  </sheetViews>
  <sheetFormatPr baseColWidth="10" defaultRowHeight="14.25"/>
  <cols>
    <col min="1" max="1" width="26.625" customWidth="1"/>
    <col min="2" max="2" width="30.75" customWidth="1"/>
    <col min="3" max="3" width="33.75" customWidth="1"/>
    <col min="4" max="4" width="32" customWidth="1"/>
    <col min="5" max="5" width="28.625" customWidth="1"/>
    <col min="6" max="6" width="32.375" customWidth="1"/>
    <col min="7" max="7" width="33.25" bestFit="1" customWidth="1"/>
    <col min="8" max="8" width="33.25" customWidth="1"/>
    <col min="9" max="9" width="34" bestFit="1" customWidth="1"/>
    <col min="10" max="10" width="30.25" customWidth="1"/>
    <col min="11" max="11" width="13.625" style="34" customWidth="1"/>
    <col min="12" max="12" width="14.25" customWidth="1"/>
    <col min="13" max="13" width="39.25" bestFit="1" customWidth="1"/>
    <col min="14" max="14" width="54.75" bestFit="1" customWidth="1"/>
    <col min="17" max="17" width="0" hidden="1" customWidth="1"/>
  </cols>
  <sheetData>
    <row r="1" spans="1:14" s="30" customFormat="1" ht="18">
      <c r="A1" s="215"/>
      <c r="B1" s="216"/>
      <c r="C1" s="221" t="s">
        <v>125</v>
      </c>
      <c r="D1" s="222"/>
      <c r="E1" s="222"/>
      <c r="F1" s="222"/>
      <c r="G1" s="222"/>
      <c r="H1" s="222"/>
      <c r="I1" s="222"/>
      <c r="J1" s="222"/>
      <c r="K1" s="222"/>
      <c r="L1" s="222"/>
      <c r="M1" s="223"/>
      <c r="N1" s="127" t="s">
        <v>602</v>
      </c>
    </row>
    <row r="2" spans="1:14" s="30" customFormat="1" ht="18">
      <c r="A2" s="217"/>
      <c r="B2" s="218"/>
      <c r="C2" s="221" t="s">
        <v>126</v>
      </c>
      <c r="D2" s="222"/>
      <c r="E2" s="222"/>
      <c r="F2" s="222"/>
      <c r="G2" s="222"/>
      <c r="H2" s="222"/>
      <c r="I2" s="222"/>
      <c r="J2" s="222"/>
      <c r="K2" s="222"/>
      <c r="L2" s="222"/>
      <c r="M2" s="223"/>
      <c r="N2" s="127" t="s">
        <v>127</v>
      </c>
    </row>
    <row r="3" spans="1:14" s="30" customFormat="1" ht="18">
      <c r="A3" s="217"/>
      <c r="B3" s="218"/>
      <c r="C3" s="221" t="s">
        <v>128</v>
      </c>
      <c r="D3" s="222"/>
      <c r="E3" s="222"/>
      <c r="F3" s="222"/>
      <c r="G3" s="222"/>
      <c r="H3" s="222"/>
      <c r="I3" s="222"/>
      <c r="J3" s="222"/>
      <c r="K3" s="222"/>
      <c r="L3" s="222"/>
      <c r="M3" s="223"/>
      <c r="N3" s="127" t="s">
        <v>603</v>
      </c>
    </row>
    <row r="4" spans="1:14" s="30" customFormat="1" ht="18">
      <c r="A4" s="219"/>
      <c r="B4" s="220"/>
      <c r="C4" s="221" t="s">
        <v>605</v>
      </c>
      <c r="D4" s="222"/>
      <c r="E4" s="222"/>
      <c r="F4" s="222"/>
      <c r="G4" s="222"/>
      <c r="H4" s="222"/>
      <c r="I4" s="222"/>
      <c r="J4" s="222"/>
      <c r="K4" s="222"/>
      <c r="L4" s="222"/>
      <c r="M4" s="223"/>
      <c r="N4" s="127" t="s">
        <v>280</v>
      </c>
    </row>
    <row r="5" spans="1:14" s="30" customFormat="1" ht="26.25" customHeight="1">
      <c r="A5" s="213" t="s">
        <v>281</v>
      </c>
      <c r="B5" s="214"/>
      <c r="C5" s="221" t="s">
        <v>282</v>
      </c>
      <c r="D5" s="222"/>
      <c r="E5" s="222"/>
      <c r="F5" s="222"/>
      <c r="G5" s="222"/>
      <c r="H5" s="222"/>
      <c r="I5" s="222"/>
      <c r="J5" s="222"/>
      <c r="K5" s="222"/>
      <c r="L5" s="222"/>
      <c r="M5" s="223"/>
      <c r="N5" s="31"/>
    </row>
    <row r="6" spans="1:14" s="30" customFormat="1" ht="21" customHeight="1">
      <c r="A6" s="211" t="s">
        <v>283</v>
      </c>
      <c r="B6" s="211"/>
      <c r="C6" s="211"/>
      <c r="D6" s="211"/>
      <c r="E6" s="211"/>
      <c r="F6" s="211"/>
      <c r="G6" s="211"/>
      <c r="H6" s="211"/>
      <c r="I6" s="211"/>
      <c r="J6" s="211"/>
      <c r="K6" s="211"/>
      <c r="L6" s="211"/>
      <c r="M6" s="207" t="s">
        <v>284</v>
      </c>
      <c r="N6" s="208"/>
    </row>
    <row r="7" spans="1:14" s="30" customFormat="1" ht="24.75" customHeight="1">
      <c r="A7" s="212"/>
      <c r="B7" s="212"/>
      <c r="C7" s="212"/>
      <c r="D7" s="212"/>
      <c r="E7" s="212"/>
      <c r="F7" s="212"/>
      <c r="G7" s="212"/>
      <c r="H7" s="212"/>
      <c r="I7" s="212"/>
      <c r="J7" s="212"/>
      <c r="K7" s="212"/>
      <c r="L7" s="212"/>
      <c r="M7" s="209"/>
      <c r="N7" s="210"/>
    </row>
    <row r="8" spans="1:14" s="32" customFormat="1" ht="66.75" customHeight="1" thickBot="1">
      <c r="A8" s="130" t="s">
        <v>10</v>
      </c>
      <c r="B8" s="130" t="s">
        <v>285</v>
      </c>
      <c r="C8" s="130" t="s">
        <v>286</v>
      </c>
      <c r="D8" s="130" t="s">
        <v>287</v>
      </c>
      <c r="E8" s="131" t="s">
        <v>42</v>
      </c>
      <c r="F8" s="131" t="s">
        <v>44</v>
      </c>
      <c r="G8" s="131" t="s">
        <v>46</v>
      </c>
      <c r="H8" s="131" t="s">
        <v>48</v>
      </c>
      <c r="I8" s="131" t="s">
        <v>50</v>
      </c>
      <c r="J8" s="131" t="s">
        <v>52</v>
      </c>
      <c r="K8" s="131" t="s">
        <v>563</v>
      </c>
      <c r="L8" s="131" t="s">
        <v>56</v>
      </c>
      <c r="M8" s="131" t="s">
        <v>60</v>
      </c>
      <c r="N8" s="131" t="s">
        <v>62</v>
      </c>
    </row>
    <row r="9" spans="1:14" ht="156.75">
      <c r="A9" s="196" t="s">
        <v>179</v>
      </c>
      <c r="B9" s="201" t="s">
        <v>288</v>
      </c>
      <c r="C9" s="201" t="s">
        <v>288</v>
      </c>
      <c r="D9" s="201" t="s">
        <v>289</v>
      </c>
      <c r="E9" s="195" t="s">
        <v>290</v>
      </c>
      <c r="F9" s="195" t="s">
        <v>291</v>
      </c>
      <c r="G9" s="29" t="s">
        <v>292</v>
      </c>
      <c r="H9" s="29" t="s">
        <v>293</v>
      </c>
      <c r="I9" s="29" t="s">
        <v>294</v>
      </c>
      <c r="J9" s="29" t="s">
        <v>295</v>
      </c>
      <c r="K9" s="28"/>
      <c r="L9" s="28" t="s">
        <v>296</v>
      </c>
      <c r="M9" s="29" t="s">
        <v>297</v>
      </c>
      <c r="N9" s="29" t="s">
        <v>298</v>
      </c>
    </row>
    <row r="10" spans="1:14" ht="156.75">
      <c r="A10" s="200"/>
      <c r="B10" s="205"/>
      <c r="C10" s="205"/>
      <c r="D10" s="205"/>
      <c r="E10" s="195"/>
      <c r="F10" s="195"/>
      <c r="G10" s="29" t="s">
        <v>299</v>
      </c>
      <c r="H10" s="29" t="s">
        <v>300</v>
      </c>
      <c r="I10" s="29" t="s">
        <v>294</v>
      </c>
      <c r="J10" s="29" t="s">
        <v>295</v>
      </c>
      <c r="K10" s="28"/>
      <c r="L10" s="28" t="s">
        <v>296</v>
      </c>
      <c r="M10" s="29" t="s">
        <v>297</v>
      </c>
      <c r="N10" s="29" t="s">
        <v>298</v>
      </c>
    </row>
    <row r="11" spans="1:14" ht="157.5" thickBot="1">
      <c r="A11" s="197"/>
      <c r="B11" s="202"/>
      <c r="C11" s="202"/>
      <c r="D11" s="202"/>
      <c r="E11" s="195"/>
      <c r="F11" s="195"/>
      <c r="G11" s="29" t="s">
        <v>301</v>
      </c>
      <c r="H11" s="29" t="s">
        <v>302</v>
      </c>
      <c r="I11" s="29" t="s">
        <v>294</v>
      </c>
      <c r="J11" s="29" t="s">
        <v>303</v>
      </c>
      <c r="K11" s="28"/>
      <c r="L11" s="28" t="s">
        <v>296</v>
      </c>
      <c r="M11" s="29" t="s">
        <v>297</v>
      </c>
      <c r="N11" s="29" t="s">
        <v>298</v>
      </c>
    </row>
    <row r="12" spans="1:14" ht="156.75">
      <c r="A12" s="196" t="s">
        <v>197</v>
      </c>
      <c r="B12" s="201" t="s">
        <v>288</v>
      </c>
      <c r="C12" s="201" t="s">
        <v>288</v>
      </c>
      <c r="D12" s="201" t="s">
        <v>289</v>
      </c>
      <c r="E12" s="195" t="s">
        <v>304</v>
      </c>
      <c r="F12" s="195" t="s">
        <v>305</v>
      </c>
      <c r="G12" s="29" t="s">
        <v>306</v>
      </c>
      <c r="H12" s="29" t="s">
        <v>307</v>
      </c>
      <c r="I12" s="29" t="s">
        <v>294</v>
      </c>
      <c r="J12" s="29" t="s">
        <v>295</v>
      </c>
      <c r="K12" s="28"/>
      <c r="L12" s="28" t="s">
        <v>296</v>
      </c>
      <c r="M12" s="29" t="s">
        <v>297</v>
      </c>
      <c r="N12" s="29" t="s">
        <v>298</v>
      </c>
    </row>
    <row r="13" spans="1:14" ht="157.5" thickBot="1">
      <c r="A13" s="206"/>
      <c r="B13" s="202"/>
      <c r="C13" s="202"/>
      <c r="D13" s="202"/>
      <c r="E13" s="195"/>
      <c r="F13" s="195"/>
      <c r="G13" s="29" t="s">
        <v>308</v>
      </c>
      <c r="H13" s="29" t="s">
        <v>309</v>
      </c>
      <c r="I13" s="29" t="s">
        <v>294</v>
      </c>
      <c r="J13" s="29" t="s">
        <v>295</v>
      </c>
      <c r="K13" s="28"/>
      <c r="L13" s="28" t="s">
        <v>296</v>
      </c>
      <c r="M13" s="29" t="s">
        <v>297</v>
      </c>
      <c r="N13" s="29" t="s">
        <v>298</v>
      </c>
    </row>
    <row r="14" spans="1:14" ht="156.75">
      <c r="A14" s="203" t="s">
        <v>209</v>
      </c>
      <c r="B14" s="198" t="s">
        <v>288</v>
      </c>
      <c r="C14" s="198" t="s">
        <v>288</v>
      </c>
      <c r="D14" s="201" t="s">
        <v>289</v>
      </c>
      <c r="E14" s="195" t="s">
        <v>304</v>
      </c>
      <c r="F14" s="195" t="s">
        <v>305</v>
      </c>
      <c r="G14" s="29" t="s">
        <v>310</v>
      </c>
      <c r="H14" s="29" t="s">
        <v>311</v>
      </c>
      <c r="I14" s="29" t="s">
        <v>294</v>
      </c>
      <c r="J14" s="29" t="s">
        <v>303</v>
      </c>
      <c r="K14" s="28"/>
      <c r="L14" s="28" t="s">
        <v>296</v>
      </c>
      <c r="M14" s="29" t="s">
        <v>297</v>
      </c>
      <c r="N14" s="29" t="s">
        <v>298</v>
      </c>
    </row>
    <row r="15" spans="1:14" ht="157.5" thickBot="1">
      <c r="A15" s="203"/>
      <c r="B15" s="199"/>
      <c r="C15" s="199"/>
      <c r="D15" s="202"/>
      <c r="E15" s="195"/>
      <c r="F15" s="195"/>
      <c r="G15" s="29" t="s">
        <v>312</v>
      </c>
      <c r="H15" s="29" t="s">
        <v>313</v>
      </c>
      <c r="I15" s="29" t="s">
        <v>294</v>
      </c>
      <c r="J15" s="29" t="s">
        <v>295</v>
      </c>
      <c r="K15" s="28"/>
      <c r="L15" s="28" t="s">
        <v>296</v>
      </c>
      <c r="M15" s="29" t="s">
        <v>297</v>
      </c>
      <c r="N15" s="29" t="s">
        <v>298</v>
      </c>
    </row>
    <row r="16" spans="1:14" ht="156.75">
      <c r="A16" s="203" t="s">
        <v>220</v>
      </c>
      <c r="B16" s="198" t="s">
        <v>288</v>
      </c>
      <c r="C16" s="198" t="s">
        <v>288</v>
      </c>
      <c r="D16" s="201" t="s">
        <v>289</v>
      </c>
      <c r="E16" s="195" t="s">
        <v>304</v>
      </c>
      <c r="F16" s="195" t="s">
        <v>305</v>
      </c>
      <c r="G16" s="29" t="s">
        <v>314</v>
      </c>
      <c r="H16" s="29" t="s">
        <v>315</v>
      </c>
      <c r="I16" s="29" t="s">
        <v>294</v>
      </c>
      <c r="J16" s="29" t="s">
        <v>303</v>
      </c>
      <c r="K16" s="28"/>
      <c r="L16" s="28" t="s">
        <v>296</v>
      </c>
      <c r="M16" s="29" t="s">
        <v>297</v>
      </c>
      <c r="N16" s="29" t="s">
        <v>298</v>
      </c>
    </row>
    <row r="17" spans="1:14" ht="156.75">
      <c r="A17" s="203"/>
      <c r="B17" s="204"/>
      <c r="C17" s="204"/>
      <c r="D17" s="205"/>
      <c r="E17" s="195"/>
      <c r="F17" s="195"/>
      <c r="G17" s="29" t="s">
        <v>316</v>
      </c>
      <c r="H17" s="29" t="s">
        <v>317</v>
      </c>
      <c r="I17" s="29" t="s">
        <v>294</v>
      </c>
      <c r="J17" s="29" t="s">
        <v>295</v>
      </c>
      <c r="K17" s="28"/>
      <c r="L17" s="28" t="s">
        <v>296</v>
      </c>
      <c r="M17" s="29" t="s">
        <v>297</v>
      </c>
      <c r="N17" s="29" t="s">
        <v>298</v>
      </c>
    </row>
    <row r="18" spans="1:14" ht="156.75">
      <c r="A18" s="203"/>
      <c r="B18" s="204"/>
      <c r="C18" s="204"/>
      <c r="D18" s="205"/>
      <c r="E18" s="195"/>
      <c r="F18" s="195"/>
      <c r="G18" s="29" t="s">
        <v>318</v>
      </c>
      <c r="H18" s="29" t="s">
        <v>319</v>
      </c>
      <c r="I18" s="29" t="s">
        <v>294</v>
      </c>
      <c r="J18" s="29" t="s">
        <v>295</v>
      </c>
      <c r="K18" s="28"/>
      <c r="L18" s="28" t="s">
        <v>296</v>
      </c>
      <c r="M18" s="29" t="s">
        <v>297</v>
      </c>
      <c r="N18" s="29" t="s">
        <v>298</v>
      </c>
    </row>
    <row r="19" spans="1:14" ht="157.5" thickBot="1">
      <c r="A19" s="203"/>
      <c r="B19" s="199"/>
      <c r="C19" s="199"/>
      <c r="D19" s="202"/>
      <c r="E19" s="195"/>
      <c r="F19" s="195"/>
      <c r="G19" s="29" t="s">
        <v>320</v>
      </c>
      <c r="H19" s="29" t="s">
        <v>321</v>
      </c>
      <c r="I19" s="29" t="s">
        <v>294</v>
      </c>
      <c r="J19" s="29" t="s">
        <v>295</v>
      </c>
      <c r="K19" s="28"/>
      <c r="L19" s="28" t="s">
        <v>296</v>
      </c>
      <c r="M19" s="29" t="s">
        <v>297</v>
      </c>
      <c r="N19" s="29" t="s">
        <v>298</v>
      </c>
    </row>
    <row r="20" spans="1:14" ht="156.75">
      <c r="A20" s="200" t="s">
        <v>234</v>
      </c>
      <c r="B20" s="198" t="s">
        <v>288</v>
      </c>
      <c r="C20" s="198" t="s">
        <v>288</v>
      </c>
      <c r="D20" s="201" t="s">
        <v>289</v>
      </c>
      <c r="E20" s="195" t="s">
        <v>304</v>
      </c>
      <c r="F20" s="195" t="s">
        <v>305</v>
      </c>
      <c r="G20" s="29" t="s">
        <v>322</v>
      </c>
      <c r="H20" s="29" t="s">
        <v>323</v>
      </c>
      <c r="I20" s="29" t="s">
        <v>294</v>
      </c>
      <c r="J20" s="29" t="s">
        <v>295</v>
      </c>
      <c r="K20" s="28"/>
      <c r="L20" s="28" t="s">
        <v>296</v>
      </c>
      <c r="M20" s="29" t="s">
        <v>297</v>
      </c>
      <c r="N20" s="29" t="s">
        <v>298</v>
      </c>
    </row>
    <row r="21" spans="1:14" ht="157.5" thickBot="1">
      <c r="A21" s="197"/>
      <c r="B21" s="199"/>
      <c r="C21" s="199"/>
      <c r="D21" s="202"/>
      <c r="E21" s="195"/>
      <c r="F21" s="195"/>
      <c r="G21" s="29" t="s">
        <v>324</v>
      </c>
      <c r="H21" s="29" t="s">
        <v>325</v>
      </c>
      <c r="I21" s="29" t="s">
        <v>294</v>
      </c>
      <c r="J21" s="29" t="s">
        <v>295</v>
      </c>
      <c r="K21" s="28"/>
      <c r="L21" s="28" t="s">
        <v>296</v>
      </c>
      <c r="M21" s="29" t="s">
        <v>297</v>
      </c>
      <c r="N21" s="29" t="s">
        <v>298</v>
      </c>
    </row>
    <row r="22" spans="1:14" ht="156.75">
      <c r="A22" s="196" t="s">
        <v>245</v>
      </c>
      <c r="B22" s="198" t="s">
        <v>288</v>
      </c>
      <c r="C22" s="198" t="s">
        <v>288</v>
      </c>
      <c r="D22" s="198" t="s">
        <v>289</v>
      </c>
      <c r="E22" s="195" t="s">
        <v>304</v>
      </c>
      <c r="F22" s="195" t="s">
        <v>305</v>
      </c>
      <c r="G22" s="29" t="s">
        <v>326</v>
      </c>
      <c r="H22" s="29" t="s">
        <v>327</v>
      </c>
      <c r="I22" s="29" t="s">
        <v>294</v>
      </c>
      <c r="J22" s="29" t="s">
        <v>295</v>
      </c>
      <c r="K22" s="28"/>
      <c r="L22" s="28" t="s">
        <v>296</v>
      </c>
      <c r="M22" s="29" t="s">
        <v>297</v>
      </c>
      <c r="N22" s="29" t="s">
        <v>298</v>
      </c>
    </row>
    <row r="23" spans="1:14" ht="157.5" thickBot="1">
      <c r="A23" s="197"/>
      <c r="B23" s="199"/>
      <c r="C23" s="199"/>
      <c r="D23" s="199"/>
      <c r="E23" s="195"/>
      <c r="F23" s="195"/>
      <c r="G23" s="29" t="s">
        <v>328</v>
      </c>
      <c r="H23" s="29" t="s">
        <v>329</v>
      </c>
      <c r="I23" s="29" t="s">
        <v>294</v>
      </c>
      <c r="J23" s="29" t="s">
        <v>303</v>
      </c>
      <c r="K23" s="28"/>
      <c r="L23" s="28" t="s">
        <v>296</v>
      </c>
      <c r="M23" s="29" t="s">
        <v>297</v>
      </c>
      <c r="N23" s="29" t="s">
        <v>298</v>
      </c>
    </row>
  </sheetData>
  <mergeCells count="45">
    <mergeCell ref="M6:N7"/>
    <mergeCell ref="A6:L7"/>
    <mergeCell ref="A5:B5"/>
    <mergeCell ref="A1:B4"/>
    <mergeCell ref="C1:M1"/>
    <mergeCell ref="C2:M2"/>
    <mergeCell ref="C3:M3"/>
    <mergeCell ref="C4:M4"/>
    <mergeCell ref="C5:M5"/>
    <mergeCell ref="F9:F11"/>
    <mergeCell ref="A12:A13"/>
    <mergeCell ref="B12:B13"/>
    <mergeCell ref="C12:C13"/>
    <mergeCell ref="D12:D13"/>
    <mergeCell ref="E12:E13"/>
    <mergeCell ref="F12:F13"/>
    <mergeCell ref="A9:A11"/>
    <mergeCell ref="B9:B11"/>
    <mergeCell ref="C9:C11"/>
    <mergeCell ref="D9:D11"/>
    <mergeCell ref="E9:E11"/>
    <mergeCell ref="F14:F15"/>
    <mergeCell ref="A16:A19"/>
    <mergeCell ref="B16:B19"/>
    <mergeCell ref="C16:C19"/>
    <mergeCell ref="D16:D19"/>
    <mergeCell ref="E16:E19"/>
    <mergeCell ref="F16:F19"/>
    <mergeCell ref="A14:A15"/>
    <mergeCell ref="B14:B15"/>
    <mergeCell ref="C14:C15"/>
    <mergeCell ref="D14:D15"/>
    <mergeCell ref="E14:E15"/>
    <mergeCell ref="F20:F21"/>
    <mergeCell ref="A22:A23"/>
    <mergeCell ref="B22:B23"/>
    <mergeCell ref="C22:C23"/>
    <mergeCell ref="D22:D23"/>
    <mergeCell ref="E22:E23"/>
    <mergeCell ref="F22:F23"/>
    <mergeCell ref="A20:A21"/>
    <mergeCell ref="B20:B21"/>
    <mergeCell ref="C20:C21"/>
    <mergeCell ref="D20:D21"/>
    <mergeCell ref="E20:E21"/>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F75"/>
  <sheetViews>
    <sheetView tabSelected="1" topLeftCell="C1" zoomScale="60" zoomScaleNormal="60" workbookViewId="0">
      <pane ySplit="8" topLeftCell="A9" activePane="bottomLeft" state="frozen"/>
      <selection activeCell="A8" sqref="A8"/>
      <selection pane="bottomLeft" activeCell="C1" sqref="A1:XFD1048576"/>
    </sheetView>
  </sheetViews>
  <sheetFormatPr baseColWidth="10" defaultColWidth="10.75" defaultRowHeight="14.25"/>
  <cols>
    <col min="1" max="2" width="23.25" style="268" customWidth="1"/>
    <col min="3" max="3" width="19.125" style="268" customWidth="1"/>
    <col min="4" max="4" width="32.75" style="268" customWidth="1"/>
    <col min="5" max="5" width="29.625" style="268" customWidth="1"/>
    <col min="6" max="6" width="32.75" style="268" bestFit="1" customWidth="1"/>
    <col min="7" max="7" width="39.25" style="268" customWidth="1"/>
    <col min="8" max="8" width="47" style="268" customWidth="1"/>
    <col min="9" max="9" width="31.875" style="268" customWidth="1"/>
    <col min="10" max="10" width="22.375" style="268" customWidth="1"/>
    <col min="11" max="11" width="45.125" style="268" customWidth="1"/>
    <col min="12" max="12" width="29.625" style="391" customWidth="1"/>
    <col min="13" max="13" width="36.625" style="268" customWidth="1"/>
    <col min="14" max="15" width="36.125" style="268" customWidth="1"/>
    <col min="16" max="18" width="36" style="268" bestFit="1" customWidth="1"/>
    <col min="19" max="19" width="34.375" style="268" bestFit="1" customWidth="1"/>
    <col min="20" max="20" width="36.125" style="392" customWidth="1"/>
    <col min="21" max="21" width="21.125" style="268" customWidth="1"/>
    <col min="22" max="22" width="21.625" style="268" customWidth="1"/>
    <col min="23" max="23" width="20.875" style="268" customWidth="1"/>
    <col min="24" max="24" width="35.875" style="268" customWidth="1"/>
    <col min="25" max="25" width="31.625" style="268" customWidth="1"/>
    <col min="26" max="26" width="32.875" style="268" customWidth="1"/>
    <col min="27" max="27" width="29" style="268" customWidth="1"/>
    <col min="28" max="28" width="61.875" style="268" customWidth="1"/>
    <col min="29" max="29" width="31.25" style="268" customWidth="1"/>
    <col min="30" max="31" width="46.25" style="268" customWidth="1"/>
    <col min="32" max="32" width="29.25" style="268" customWidth="1"/>
    <col min="33" max="33" width="27.25" style="268" customWidth="1"/>
    <col min="34" max="34" width="33.25" style="268" customWidth="1"/>
    <col min="35" max="35" width="40.875" style="268" customWidth="1"/>
    <col min="36" max="38" width="31" style="268" customWidth="1"/>
    <col min="39" max="39" width="31" style="268" hidden="1" customWidth="1"/>
    <col min="40" max="40" width="31" style="268" customWidth="1"/>
    <col min="41" max="41" width="37.75" style="268" bestFit="1" customWidth="1"/>
    <col min="42" max="42" width="26.375" style="268" hidden="1" customWidth="1"/>
    <col min="43" max="43" width="30.125" style="268" hidden="1" customWidth="1"/>
    <col min="44" max="44" width="26.375" style="268" hidden="1" customWidth="1"/>
    <col min="45" max="45" width="29.875" style="268" hidden="1" customWidth="1"/>
    <col min="46" max="46" width="36.75" style="268" customWidth="1"/>
    <col min="47" max="47" width="28.375" style="268" customWidth="1"/>
    <col min="48" max="48" width="35.125" style="268" customWidth="1"/>
    <col min="49" max="49" width="22.125" style="268" bestFit="1" customWidth="1"/>
    <col min="50" max="50" width="41.75" style="268" customWidth="1"/>
    <col min="51" max="51" width="30.875" style="268" customWidth="1"/>
    <col min="52" max="52" width="33.625" style="268" customWidth="1"/>
    <col min="53" max="53" width="28.875" style="268" customWidth="1"/>
    <col min="54" max="55" width="23" style="268" customWidth="1"/>
    <col min="56" max="56" width="22.375" style="268" customWidth="1"/>
    <col min="57" max="57" width="22.25" style="268" customWidth="1"/>
    <col min="58" max="58" width="37.25" style="268" bestFit="1" customWidth="1"/>
    <col min="59" max="16384" width="10.75" style="268"/>
  </cols>
  <sheetData>
    <row r="1" spans="1:58" s="244" customFormat="1" ht="35.25" customHeight="1">
      <c r="A1" s="242" t="s">
        <v>330</v>
      </c>
      <c r="B1" s="242"/>
      <c r="C1" s="242" t="s">
        <v>125</v>
      </c>
      <c r="D1" s="242"/>
      <c r="E1" s="242"/>
      <c r="F1" s="242"/>
      <c r="G1" s="242"/>
      <c r="H1" s="242"/>
      <c r="I1" s="242"/>
      <c r="J1" s="242"/>
      <c r="K1" s="242"/>
      <c r="L1" s="242"/>
      <c r="M1" s="242"/>
      <c r="N1" s="242"/>
      <c r="O1" s="242"/>
      <c r="P1" s="242"/>
      <c r="Q1" s="242"/>
      <c r="R1" s="242"/>
      <c r="S1" s="242"/>
      <c r="T1" s="242"/>
      <c r="U1" s="242"/>
      <c r="V1" s="242"/>
      <c r="W1" s="242"/>
      <c r="X1" s="242"/>
      <c r="Y1" s="242"/>
      <c r="Z1" s="242"/>
      <c r="AA1" s="242"/>
      <c r="AB1" s="242"/>
      <c r="AC1" s="242"/>
      <c r="AD1" s="242"/>
      <c r="AE1" s="242"/>
      <c r="AF1" s="242"/>
      <c r="AG1" s="242"/>
      <c r="AH1" s="242"/>
      <c r="AI1" s="242"/>
      <c r="AJ1" s="242"/>
      <c r="AK1" s="242"/>
      <c r="AL1" s="242"/>
      <c r="AM1" s="242"/>
      <c r="AN1" s="242"/>
      <c r="AO1" s="242"/>
      <c r="AP1" s="242"/>
      <c r="AQ1" s="242"/>
      <c r="AR1" s="242"/>
      <c r="AS1" s="242"/>
      <c r="AT1" s="242"/>
      <c r="AU1" s="242"/>
      <c r="AV1" s="242"/>
      <c r="AW1" s="242"/>
      <c r="AX1" s="242"/>
      <c r="AY1" s="242"/>
      <c r="AZ1" s="242"/>
      <c r="BA1" s="242"/>
      <c r="BB1" s="242"/>
      <c r="BC1" s="242"/>
      <c r="BD1" s="242"/>
      <c r="BE1" s="242"/>
      <c r="BF1" s="243" t="s">
        <v>602</v>
      </c>
    </row>
    <row r="2" spans="1:58" s="244" customFormat="1" ht="42.75" customHeight="1">
      <c r="A2" s="242"/>
      <c r="B2" s="242"/>
      <c r="C2" s="245" t="s">
        <v>126</v>
      </c>
      <c r="D2" s="246"/>
      <c r="E2" s="246"/>
      <c r="F2" s="246"/>
      <c r="G2" s="246"/>
      <c r="H2" s="246"/>
      <c r="I2" s="246"/>
      <c r="J2" s="246"/>
      <c r="K2" s="246"/>
      <c r="L2" s="246"/>
      <c r="M2" s="246"/>
      <c r="N2" s="246"/>
      <c r="O2" s="246"/>
      <c r="P2" s="246"/>
      <c r="Q2" s="246"/>
      <c r="R2" s="246"/>
      <c r="S2" s="246"/>
      <c r="T2" s="246"/>
      <c r="U2" s="246"/>
      <c r="V2" s="246"/>
      <c r="W2" s="246"/>
      <c r="X2" s="246"/>
      <c r="Y2" s="246"/>
      <c r="Z2" s="246"/>
      <c r="AA2" s="246"/>
      <c r="AB2" s="246"/>
      <c r="AC2" s="246"/>
      <c r="AD2" s="246"/>
      <c r="AE2" s="246"/>
      <c r="AF2" s="246"/>
      <c r="AG2" s="246"/>
      <c r="AH2" s="246"/>
      <c r="AI2" s="246"/>
      <c r="AJ2" s="246"/>
      <c r="AK2" s="246"/>
      <c r="AL2" s="246"/>
      <c r="AM2" s="246"/>
      <c r="AN2" s="246"/>
      <c r="AO2" s="246"/>
      <c r="AP2" s="246"/>
      <c r="AQ2" s="246"/>
      <c r="AR2" s="246"/>
      <c r="AS2" s="246"/>
      <c r="AT2" s="246"/>
      <c r="AU2" s="246"/>
      <c r="AV2" s="246"/>
      <c r="AW2" s="246"/>
      <c r="AX2" s="246"/>
      <c r="AY2" s="246"/>
      <c r="AZ2" s="246"/>
      <c r="BA2" s="246"/>
      <c r="BB2" s="246"/>
      <c r="BC2" s="246"/>
      <c r="BD2" s="246"/>
      <c r="BE2" s="247"/>
      <c r="BF2" s="248" t="s">
        <v>127</v>
      </c>
    </row>
    <row r="3" spans="1:58" s="244" customFormat="1" ht="39" customHeight="1">
      <c r="A3" s="242"/>
      <c r="B3" s="242"/>
      <c r="C3" s="245" t="s">
        <v>128</v>
      </c>
      <c r="D3" s="246"/>
      <c r="E3" s="246"/>
      <c r="F3" s="246"/>
      <c r="G3" s="246"/>
      <c r="H3" s="246"/>
      <c r="I3" s="246"/>
      <c r="J3" s="246"/>
      <c r="K3" s="246"/>
      <c r="L3" s="246"/>
      <c r="M3" s="246"/>
      <c r="N3" s="246"/>
      <c r="O3" s="246"/>
      <c r="P3" s="246"/>
      <c r="Q3" s="246"/>
      <c r="R3" s="246"/>
      <c r="S3" s="246"/>
      <c r="T3" s="246"/>
      <c r="U3" s="246"/>
      <c r="V3" s="246"/>
      <c r="W3" s="246"/>
      <c r="X3" s="246"/>
      <c r="Y3" s="246"/>
      <c r="Z3" s="246"/>
      <c r="AA3" s="246"/>
      <c r="AB3" s="246"/>
      <c r="AC3" s="246"/>
      <c r="AD3" s="246"/>
      <c r="AE3" s="246"/>
      <c r="AF3" s="246"/>
      <c r="AG3" s="246"/>
      <c r="AH3" s="246"/>
      <c r="AI3" s="246"/>
      <c r="AJ3" s="246"/>
      <c r="AK3" s="246"/>
      <c r="AL3" s="246"/>
      <c r="AM3" s="246"/>
      <c r="AN3" s="246"/>
      <c r="AO3" s="246"/>
      <c r="AP3" s="246"/>
      <c r="AQ3" s="246"/>
      <c r="AR3" s="246"/>
      <c r="AS3" s="246"/>
      <c r="AT3" s="246"/>
      <c r="AU3" s="246"/>
      <c r="AV3" s="246"/>
      <c r="AW3" s="246"/>
      <c r="AX3" s="246"/>
      <c r="AY3" s="246"/>
      <c r="AZ3" s="246"/>
      <c r="BA3" s="246"/>
      <c r="BB3" s="246"/>
      <c r="BC3" s="246"/>
      <c r="BD3" s="246"/>
      <c r="BE3" s="247"/>
      <c r="BF3" s="248" t="s">
        <v>603</v>
      </c>
    </row>
    <row r="4" spans="1:58" s="244" customFormat="1" ht="32.25" customHeight="1">
      <c r="A4" s="242"/>
      <c r="B4" s="242"/>
      <c r="C4" s="245" t="s">
        <v>605</v>
      </c>
      <c r="D4" s="246"/>
      <c r="E4" s="246"/>
      <c r="F4" s="246"/>
      <c r="G4" s="246"/>
      <c r="H4" s="246"/>
      <c r="I4" s="246"/>
      <c r="J4" s="246"/>
      <c r="K4" s="246"/>
      <c r="L4" s="246"/>
      <c r="M4" s="246"/>
      <c r="N4" s="246"/>
      <c r="O4" s="246"/>
      <c r="P4" s="246"/>
      <c r="Q4" s="246"/>
      <c r="R4" s="246"/>
      <c r="S4" s="246"/>
      <c r="T4" s="246"/>
      <c r="U4" s="246"/>
      <c r="V4" s="246"/>
      <c r="W4" s="246"/>
      <c r="X4" s="246"/>
      <c r="Y4" s="246"/>
      <c r="Z4" s="246"/>
      <c r="AA4" s="246"/>
      <c r="AB4" s="246"/>
      <c r="AC4" s="246"/>
      <c r="AD4" s="246"/>
      <c r="AE4" s="246"/>
      <c r="AF4" s="246"/>
      <c r="AG4" s="246"/>
      <c r="AH4" s="246"/>
      <c r="AI4" s="246"/>
      <c r="AJ4" s="246"/>
      <c r="AK4" s="246"/>
      <c r="AL4" s="246"/>
      <c r="AM4" s="246"/>
      <c r="AN4" s="246"/>
      <c r="AO4" s="246"/>
      <c r="AP4" s="246"/>
      <c r="AQ4" s="246"/>
      <c r="AR4" s="246"/>
      <c r="AS4" s="246"/>
      <c r="AT4" s="246"/>
      <c r="AU4" s="246"/>
      <c r="AV4" s="246"/>
      <c r="AW4" s="246"/>
      <c r="AX4" s="246"/>
      <c r="AY4" s="246"/>
      <c r="AZ4" s="246"/>
      <c r="BA4" s="246"/>
      <c r="BB4" s="246"/>
      <c r="BC4" s="246"/>
      <c r="BD4" s="246"/>
      <c r="BE4" s="247"/>
      <c r="BF4" s="248" t="s">
        <v>564</v>
      </c>
    </row>
    <row r="5" spans="1:58" s="244" customFormat="1" ht="51" customHeight="1">
      <c r="A5" s="242" t="s">
        <v>281</v>
      </c>
      <c r="B5" s="242"/>
      <c r="C5" s="242" t="s">
        <v>543</v>
      </c>
      <c r="D5" s="242"/>
      <c r="E5" s="242"/>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G5" s="242"/>
      <c r="AH5" s="242"/>
      <c r="AI5" s="242"/>
      <c r="AJ5" s="242"/>
      <c r="AK5" s="242"/>
      <c r="AL5" s="242"/>
      <c r="AM5" s="242"/>
      <c r="AN5" s="242"/>
      <c r="AO5" s="242"/>
      <c r="AP5" s="242"/>
      <c r="AQ5" s="242"/>
      <c r="AR5" s="242"/>
      <c r="AS5" s="242"/>
      <c r="AT5" s="242"/>
      <c r="AU5" s="242"/>
      <c r="AV5" s="242"/>
      <c r="AW5" s="242"/>
      <c r="AX5" s="242"/>
      <c r="AY5" s="242"/>
      <c r="AZ5" s="242"/>
      <c r="BA5" s="242"/>
      <c r="BB5" s="242"/>
      <c r="BC5" s="242"/>
      <c r="BD5" s="242"/>
      <c r="BE5" s="242"/>
      <c r="BF5" s="249"/>
    </row>
    <row r="6" spans="1:58" s="256" customFormat="1" ht="42.75" customHeight="1">
      <c r="A6" s="250" t="s">
        <v>540</v>
      </c>
      <c r="B6" s="250"/>
      <c r="C6" s="250"/>
      <c r="D6" s="250"/>
      <c r="E6" s="250"/>
      <c r="F6" s="250"/>
      <c r="G6" s="250"/>
      <c r="H6" s="250"/>
      <c r="I6" s="250"/>
      <c r="J6" s="250"/>
      <c r="K6" s="250"/>
      <c r="L6" s="250"/>
      <c r="M6" s="250"/>
      <c r="N6" s="250"/>
      <c r="O6" s="250"/>
      <c r="P6" s="250"/>
      <c r="Q6" s="250"/>
      <c r="R6" s="250"/>
      <c r="S6" s="250"/>
      <c r="T6" s="250"/>
      <c r="U6" s="250"/>
      <c r="V6" s="250"/>
      <c r="W6" s="250"/>
      <c r="X6" s="250"/>
      <c r="Y6" s="250"/>
      <c r="Z6" s="250"/>
      <c r="AA6" s="250"/>
      <c r="AB6" s="251"/>
      <c r="AC6" s="252" t="s">
        <v>541</v>
      </c>
      <c r="AD6" s="253"/>
      <c r="AE6" s="253"/>
      <c r="AF6" s="253"/>
      <c r="AG6" s="253"/>
      <c r="AH6" s="253"/>
      <c r="AI6" s="254" t="s">
        <v>542</v>
      </c>
      <c r="AJ6" s="254"/>
      <c r="AK6" s="254"/>
      <c r="AL6" s="254"/>
      <c r="AM6" s="254"/>
      <c r="AN6" s="254"/>
      <c r="AO6" s="254"/>
      <c r="AP6" s="254"/>
      <c r="AQ6" s="254"/>
      <c r="AR6" s="254"/>
      <c r="AS6" s="254"/>
      <c r="AT6" s="254"/>
      <c r="AU6" s="254"/>
      <c r="AV6" s="254"/>
      <c r="AW6" s="254"/>
      <c r="AX6" s="254"/>
      <c r="AY6" s="254"/>
      <c r="AZ6" s="254"/>
      <c r="BA6" s="254"/>
      <c r="BB6" s="254"/>
      <c r="BC6" s="254"/>
      <c r="BD6" s="254"/>
      <c r="BE6" s="254"/>
      <c r="BF6" s="255"/>
    </row>
    <row r="7" spans="1:58" s="256" customFormat="1" ht="32.25" customHeight="1" thickBot="1">
      <c r="A7" s="257"/>
      <c r="B7" s="257"/>
      <c r="C7" s="257"/>
      <c r="D7" s="257"/>
      <c r="E7" s="257"/>
      <c r="F7" s="257"/>
      <c r="G7" s="257"/>
      <c r="H7" s="257"/>
      <c r="I7" s="257"/>
      <c r="J7" s="257"/>
      <c r="K7" s="257"/>
      <c r="L7" s="257"/>
      <c r="M7" s="257"/>
      <c r="N7" s="257"/>
      <c r="O7" s="257"/>
      <c r="P7" s="257"/>
      <c r="Q7" s="257"/>
      <c r="R7" s="257"/>
      <c r="S7" s="257"/>
      <c r="T7" s="257"/>
      <c r="U7" s="257"/>
      <c r="V7" s="257"/>
      <c r="W7" s="257"/>
      <c r="X7" s="257"/>
      <c r="Y7" s="257"/>
      <c r="Z7" s="257"/>
      <c r="AA7" s="257"/>
      <c r="AB7" s="258"/>
      <c r="AC7" s="259"/>
      <c r="AD7" s="260"/>
      <c r="AE7" s="260"/>
      <c r="AF7" s="260"/>
      <c r="AG7" s="260"/>
      <c r="AH7" s="260"/>
      <c r="AI7" s="254"/>
      <c r="AJ7" s="254"/>
      <c r="AK7" s="254"/>
      <c r="AL7" s="254"/>
      <c r="AM7" s="254"/>
      <c r="AN7" s="254"/>
      <c r="AO7" s="254"/>
      <c r="AP7" s="254"/>
      <c r="AQ7" s="254"/>
      <c r="AR7" s="254"/>
      <c r="AS7" s="254"/>
      <c r="AT7" s="254"/>
      <c r="AU7" s="254"/>
      <c r="AV7" s="254"/>
      <c r="AW7" s="254"/>
      <c r="AX7" s="254"/>
      <c r="AY7" s="254"/>
      <c r="AZ7" s="254"/>
      <c r="BA7" s="254"/>
      <c r="BB7" s="254"/>
      <c r="BC7" s="254"/>
      <c r="BD7" s="254"/>
      <c r="BE7" s="254"/>
      <c r="BF7" s="255"/>
    </row>
    <row r="8" spans="1:58" ht="73.5" customHeight="1" thickBot="1">
      <c r="A8" s="261" t="s">
        <v>10</v>
      </c>
      <c r="B8" s="261" t="s">
        <v>134</v>
      </c>
      <c r="C8" s="261" t="s">
        <v>14</v>
      </c>
      <c r="D8" s="262" t="s">
        <v>532</v>
      </c>
      <c r="E8" s="262" t="s">
        <v>65</v>
      </c>
      <c r="F8" s="261" t="s">
        <v>67</v>
      </c>
      <c r="G8" s="262" t="s">
        <v>69</v>
      </c>
      <c r="H8" s="262" t="s">
        <v>565</v>
      </c>
      <c r="I8" s="262" t="s">
        <v>73</v>
      </c>
      <c r="J8" s="262" t="s">
        <v>533</v>
      </c>
      <c r="K8" s="263" t="s">
        <v>534</v>
      </c>
      <c r="L8" s="263" t="s">
        <v>79</v>
      </c>
      <c r="M8" s="263" t="s">
        <v>81</v>
      </c>
      <c r="N8" s="261" t="s">
        <v>566</v>
      </c>
      <c r="O8" s="264" t="s">
        <v>567</v>
      </c>
      <c r="P8" s="264" t="s">
        <v>568</v>
      </c>
      <c r="Q8" s="264" t="s">
        <v>569</v>
      </c>
      <c r="R8" s="264" t="s">
        <v>570</v>
      </c>
      <c r="S8" s="264" t="s">
        <v>571</v>
      </c>
      <c r="T8" s="265" t="s">
        <v>572</v>
      </c>
      <c r="U8" s="263" t="s">
        <v>535</v>
      </c>
      <c r="V8" s="263" t="s">
        <v>536</v>
      </c>
      <c r="W8" s="261" t="s">
        <v>89</v>
      </c>
      <c r="X8" s="261" t="s">
        <v>91</v>
      </c>
      <c r="Y8" s="261" t="s">
        <v>93</v>
      </c>
      <c r="Z8" s="266" t="s">
        <v>95</v>
      </c>
      <c r="AA8" s="266" t="s">
        <v>97</v>
      </c>
      <c r="AB8" s="266" t="s">
        <v>99</v>
      </c>
      <c r="AC8" s="262" t="s">
        <v>102</v>
      </c>
      <c r="AD8" s="262" t="s">
        <v>537</v>
      </c>
      <c r="AE8" s="267" t="s">
        <v>106</v>
      </c>
      <c r="AF8" s="262" t="s">
        <v>108</v>
      </c>
      <c r="AG8" s="262" t="s">
        <v>110</v>
      </c>
      <c r="AH8" s="262" t="s">
        <v>112</v>
      </c>
      <c r="AI8" s="261" t="s">
        <v>115</v>
      </c>
      <c r="AJ8" s="261" t="s">
        <v>573</v>
      </c>
      <c r="AK8" s="261" t="s">
        <v>574</v>
      </c>
      <c r="AL8" s="261" t="s">
        <v>575</v>
      </c>
      <c r="AM8" s="261" t="s">
        <v>576</v>
      </c>
      <c r="AN8" s="261" t="s">
        <v>119</v>
      </c>
      <c r="AO8" s="261" t="s">
        <v>121</v>
      </c>
      <c r="AP8" s="261" t="s">
        <v>577</v>
      </c>
      <c r="AQ8" s="261" t="s">
        <v>578</v>
      </c>
      <c r="AR8" s="261" t="s">
        <v>579</v>
      </c>
      <c r="AS8" s="261" t="s">
        <v>580</v>
      </c>
      <c r="AT8" s="261" t="s">
        <v>538</v>
      </c>
      <c r="AU8" s="261" t="s">
        <v>539</v>
      </c>
      <c r="AV8" s="261" t="s">
        <v>522</v>
      </c>
      <c r="AW8" s="261" t="s">
        <v>523</v>
      </c>
      <c r="AX8" s="261" t="s">
        <v>524</v>
      </c>
      <c r="AY8" s="261" t="s">
        <v>525</v>
      </c>
      <c r="AZ8" s="261" t="s">
        <v>526</v>
      </c>
      <c r="BA8" s="261" t="s">
        <v>527</v>
      </c>
      <c r="BB8" s="261" t="s">
        <v>528</v>
      </c>
      <c r="BC8" s="261" t="s">
        <v>529</v>
      </c>
      <c r="BD8" s="261" t="s">
        <v>530</v>
      </c>
      <c r="BE8" s="261" t="s">
        <v>531</v>
      </c>
      <c r="BF8" s="261" t="s">
        <v>589</v>
      </c>
    </row>
    <row r="9" spans="1:58" ht="65.099999999999994" customHeight="1" thickBot="1">
      <c r="A9" s="269" t="s">
        <v>146</v>
      </c>
      <c r="B9" s="270" t="s">
        <v>147</v>
      </c>
      <c r="C9" s="271" t="s">
        <v>148</v>
      </c>
      <c r="D9" s="272">
        <v>200</v>
      </c>
      <c r="E9" s="273" t="s">
        <v>155</v>
      </c>
      <c r="F9" s="273" t="s">
        <v>155</v>
      </c>
      <c r="G9" s="273" t="s">
        <v>155</v>
      </c>
      <c r="H9" s="273" t="s">
        <v>155</v>
      </c>
      <c r="I9" s="272" t="s">
        <v>331</v>
      </c>
      <c r="J9" s="274" t="s">
        <v>155</v>
      </c>
      <c r="K9" s="274" t="s">
        <v>155</v>
      </c>
      <c r="L9" s="270" t="s">
        <v>332</v>
      </c>
      <c r="M9" s="272" t="s">
        <v>155</v>
      </c>
      <c r="N9" s="272" t="s">
        <v>155</v>
      </c>
      <c r="O9" s="275" t="s">
        <v>156</v>
      </c>
      <c r="P9" s="275" t="s">
        <v>156</v>
      </c>
      <c r="Q9" s="275" t="s">
        <v>156</v>
      </c>
      <c r="R9" s="275" t="s">
        <v>156</v>
      </c>
      <c r="S9" s="275" t="s">
        <v>156</v>
      </c>
      <c r="T9" s="276" t="s">
        <v>156</v>
      </c>
      <c r="U9" s="270" t="s">
        <v>155</v>
      </c>
      <c r="V9" s="270" t="s">
        <v>155</v>
      </c>
      <c r="W9" s="270" t="s">
        <v>155</v>
      </c>
      <c r="X9" s="274" t="s">
        <v>155</v>
      </c>
      <c r="Y9" s="274" t="s">
        <v>155</v>
      </c>
      <c r="Z9" s="274" t="s">
        <v>333</v>
      </c>
      <c r="AA9" s="274" t="s">
        <v>297</v>
      </c>
      <c r="AB9" s="274" t="s">
        <v>298</v>
      </c>
      <c r="AC9" s="274" t="s">
        <v>155</v>
      </c>
      <c r="AD9" s="274" t="s">
        <v>155</v>
      </c>
      <c r="AE9" s="274" t="s">
        <v>155</v>
      </c>
      <c r="AF9" s="274" t="s">
        <v>155</v>
      </c>
      <c r="AG9" s="277" t="s">
        <v>334</v>
      </c>
      <c r="AH9" s="270" t="s">
        <v>155</v>
      </c>
      <c r="AI9" s="270" t="s">
        <v>155</v>
      </c>
      <c r="AJ9" s="270" t="s">
        <v>155</v>
      </c>
      <c r="AK9" s="270" t="s">
        <v>155</v>
      </c>
      <c r="AL9" s="270" t="s">
        <v>155</v>
      </c>
      <c r="AM9" s="270"/>
      <c r="AN9" s="270" t="s">
        <v>155</v>
      </c>
      <c r="AO9" s="270" t="s">
        <v>155</v>
      </c>
      <c r="AP9" s="278"/>
      <c r="AQ9" s="278"/>
      <c r="AR9" s="278"/>
      <c r="AS9" s="278"/>
      <c r="AT9" s="279" t="s">
        <v>155</v>
      </c>
      <c r="AU9" s="280" t="s">
        <v>155</v>
      </c>
      <c r="AV9" s="280" t="s">
        <v>155</v>
      </c>
      <c r="AW9" s="270" t="s">
        <v>155</v>
      </c>
      <c r="AX9" s="270" t="s">
        <v>155</v>
      </c>
      <c r="AY9" s="270" t="s">
        <v>155</v>
      </c>
      <c r="AZ9" s="270" t="s">
        <v>155</v>
      </c>
      <c r="BA9" s="270" t="s">
        <v>155</v>
      </c>
      <c r="BB9" s="270" t="s">
        <v>155</v>
      </c>
      <c r="BC9" s="270" t="s">
        <v>155</v>
      </c>
      <c r="BD9" s="270" t="s">
        <v>155</v>
      </c>
      <c r="BE9" s="270" t="s">
        <v>155</v>
      </c>
      <c r="BF9" s="281"/>
    </row>
    <row r="10" spans="1:58" ht="65.099999999999994" customHeight="1">
      <c r="A10" s="282" t="s">
        <v>146</v>
      </c>
      <c r="B10" s="283" t="s">
        <v>147</v>
      </c>
      <c r="C10" s="284" t="s">
        <v>585</v>
      </c>
      <c r="D10" s="285">
        <v>2</v>
      </c>
      <c r="E10" s="286" t="s">
        <v>155</v>
      </c>
      <c r="F10" s="286" t="s">
        <v>155</v>
      </c>
      <c r="G10" s="286" t="s">
        <v>155</v>
      </c>
      <c r="H10" s="286" t="s">
        <v>155</v>
      </c>
      <c r="I10" s="285" t="s">
        <v>154</v>
      </c>
      <c r="J10" s="274" t="s">
        <v>155</v>
      </c>
      <c r="K10" s="274" t="s">
        <v>155</v>
      </c>
      <c r="L10" s="270" t="s">
        <v>332</v>
      </c>
      <c r="M10" s="285" t="s">
        <v>155</v>
      </c>
      <c r="N10" s="285" t="s">
        <v>155</v>
      </c>
      <c r="O10" s="275" t="s">
        <v>156</v>
      </c>
      <c r="P10" s="275" t="s">
        <v>156</v>
      </c>
      <c r="Q10" s="275" t="s">
        <v>156</v>
      </c>
      <c r="R10" s="275" t="s">
        <v>156</v>
      </c>
      <c r="S10" s="275" t="s">
        <v>156</v>
      </c>
      <c r="T10" s="276" t="s">
        <v>156</v>
      </c>
      <c r="U10" s="287" t="s">
        <v>155</v>
      </c>
      <c r="V10" s="288" t="s">
        <v>155</v>
      </c>
      <c r="W10" s="288" t="s">
        <v>155</v>
      </c>
      <c r="X10" s="283" t="s">
        <v>155</v>
      </c>
      <c r="Y10" s="274" t="s">
        <v>155</v>
      </c>
      <c r="Z10" s="274" t="s">
        <v>333</v>
      </c>
      <c r="AA10" s="274" t="s">
        <v>297</v>
      </c>
      <c r="AB10" s="274" t="s">
        <v>298</v>
      </c>
      <c r="AC10" s="274" t="s">
        <v>155</v>
      </c>
      <c r="AD10" s="274" t="s">
        <v>155</v>
      </c>
      <c r="AE10" s="274" t="s">
        <v>155</v>
      </c>
      <c r="AF10" s="274" t="s">
        <v>155</v>
      </c>
      <c r="AG10" s="289" t="s">
        <v>334</v>
      </c>
      <c r="AH10" s="283" t="s">
        <v>155</v>
      </c>
      <c r="AI10" s="283" t="s">
        <v>155</v>
      </c>
      <c r="AJ10" s="283" t="s">
        <v>155</v>
      </c>
      <c r="AK10" s="283" t="s">
        <v>155</v>
      </c>
      <c r="AL10" s="283" t="s">
        <v>155</v>
      </c>
      <c r="AM10" s="283"/>
      <c r="AN10" s="283" t="s">
        <v>155</v>
      </c>
      <c r="AO10" s="283" t="s">
        <v>155</v>
      </c>
      <c r="AP10" s="290"/>
      <c r="AQ10" s="290"/>
      <c r="AR10" s="290"/>
      <c r="AS10" s="290"/>
      <c r="AT10" s="291" t="s">
        <v>155</v>
      </c>
      <c r="AU10" s="290" t="s">
        <v>155</v>
      </c>
      <c r="AV10" s="290" t="s">
        <v>155</v>
      </c>
      <c r="AW10" s="283" t="s">
        <v>155</v>
      </c>
      <c r="AX10" s="283" t="s">
        <v>155</v>
      </c>
      <c r="AY10" s="283" t="s">
        <v>155</v>
      </c>
      <c r="AZ10" s="283" t="s">
        <v>155</v>
      </c>
      <c r="BA10" s="283" t="s">
        <v>155</v>
      </c>
      <c r="BB10" s="283" t="s">
        <v>155</v>
      </c>
      <c r="BC10" s="283" t="s">
        <v>155</v>
      </c>
      <c r="BD10" s="283" t="s">
        <v>155</v>
      </c>
      <c r="BE10" s="283" t="s">
        <v>155</v>
      </c>
      <c r="BF10" s="292"/>
    </row>
    <row r="11" spans="1:58" ht="65.099999999999994" customHeight="1">
      <c r="A11" s="242" t="s">
        <v>335</v>
      </c>
      <c r="B11" s="242"/>
      <c r="C11" s="242"/>
      <c r="D11" s="242"/>
      <c r="E11" s="242" t="s">
        <v>335</v>
      </c>
      <c r="F11" s="242"/>
      <c r="G11" s="242"/>
      <c r="H11" s="242"/>
      <c r="I11" s="242"/>
      <c r="J11" s="242"/>
      <c r="K11" s="242"/>
      <c r="L11" s="242"/>
      <c r="M11" s="242"/>
      <c r="N11" s="242"/>
      <c r="O11" s="242"/>
      <c r="P11" s="242"/>
      <c r="Q11" s="242"/>
      <c r="R11" s="242"/>
      <c r="S11" s="242"/>
      <c r="T11" s="293" t="s">
        <v>156</v>
      </c>
      <c r="U11" s="294"/>
      <c r="V11" s="294"/>
      <c r="W11" s="294"/>
      <c r="X11" s="295"/>
      <c r="Y11" s="294"/>
      <c r="Z11" s="294"/>
      <c r="AA11" s="274"/>
      <c r="AB11" s="274"/>
      <c r="AC11" s="294"/>
      <c r="AD11" s="294"/>
      <c r="AE11" s="296"/>
      <c r="AF11" s="294"/>
      <c r="AG11" s="294"/>
      <c r="AH11" s="294"/>
      <c r="AI11" s="297" t="s">
        <v>156</v>
      </c>
      <c r="AJ11" s="297" t="s">
        <v>156</v>
      </c>
      <c r="AK11" s="294" t="s">
        <v>156</v>
      </c>
      <c r="AL11" s="294" t="s">
        <v>156</v>
      </c>
      <c r="AM11" s="294"/>
      <c r="AN11" s="294" t="s">
        <v>155</v>
      </c>
      <c r="AO11" s="274" t="s">
        <v>155</v>
      </c>
      <c r="AP11" s="297"/>
      <c r="AQ11" s="298"/>
      <c r="AR11" s="297"/>
      <c r="AT11" s="297" t="s">
        <v>155</v>
      </c>
      <c r="AU11" s="268" t="s">
        <v>155</v>
      </c>
      <c r="AV11" s="297" t="s">
        <v>155</v>
      </c>
      <c r="AW11" s="294" t="s">
        <v>155</v>
      </c>
      <c r="AX11" s="294" t="s">
        <v>155</v>
      </c>
      <c r="AY11" s="294" t="s">
        <v>155</v>
      </c>
      <c r="AZ11" s="294" t="s">
        <v>155</v>
      </c>
      <c r="BA11" s="294" t="s">
        <v>155</v>
      </c>
      <c r="BB11" s="283" t="s">
        <v>155</v>
      </c>
      <c r="BC11" s="283" t="s">
        <v>155</v>
      </c>
      <c r="BD11" s="283" t="s">
        <v>155</v>
      </c>
      <c r="BE11" s="283" t="s">
        <v>155</v>
      </c>
      <c r="BF11" s="294"/>
    </row>
    <row r="12" spans="1:58" ht="65.099999999999994" customHeight="1">
      <c r="A12" s="299" t="s">
        <v>165</v>
      </c>
      <c r="B12" s="300" t="s">
        <v>166</v>
      </c>
      <c r="C12" s="301" t="s">
        <v>167</v>
      </c>
      <c r="D12" s="302">
        <v>60</v>
      </c>
      <c r="E12" s="288" t="s">
        <v>155</v>
      </c>
      <c r="F12" s="288" t="s">
        <v>155</v>
      </c>
      <c r="G12" s="288" t="s">
        <v>155</v>
      </c>
      <c r="H12" s="288" t="s">
        <v>155</v>
      </c>
      <c r="I12" s="302" t="s">
        <v>171</v>
      </c>
      <c r="J12" s="283" t="s">
        <v>155</v>
      </c>
      <c r="K12" s="283" t="s">
        <v>155</v>
      </c>
      <c r="L12" s="283" t="s">
        <v>332</v>
      </c>
      <c r="M12" s="302" t="s">
        <v>155</v>
      </c>
      <c r="N12" s="302" t="s">
        <v>155</v>
      </c>
      <c r="O12" s="303" t="s">
        <v>156</v>
      </c>
      <c r="P12" s="303" t="s">
        <v>156</v>
      </c>
      <c r="Q12" s="303" t="s">
        <v>156</v>
      </c>
      <c r="R12" s="303" t="s">
        <v>156</v>
      </c>
      <c r="S12" s="303" t="s">
        <v>156</v>
      </c>
      <c r="T12" s="304" t="s">
        <v>156</v>
      </c>
      <c r="U12" s="274" t="s">
        <v>155</v>
      </c>
      <c r="V12" s="274" t="s">
        <v>155</v>
      </c>
      <c r="W12" s="274" t="s">
        <v>155</v>
      </c>
      <c r="X12" s="274" t="s">
        <v>155</v>
      </c>
      <c r="Y12" s="274" t="s">
        <v>155</v>
      </c>
      <c r="Z12" s="274" t="s">
        <v>333</v>
      </c>
      <c r="AA12" s="274" t="s">
        <v>297</v>
      </c>
      <c r="AB12" s="274" t="s">
        <v>298</v>
      </c>
      <c r="AC12" s="274" t="s">
        <v>155</v>
      </c>
      <c r="AD12" s="274" t="s">
        <v>155</v>
      </c>
      <c r="AE12" s="274" t="s">
        <v>155</v>
      </c>
      <c r="AF12" s="274" t="s">
        <v>155</v>
      </c>
      <c r="AG12" s="305" t="s">
        <v>334</v>
      </c>
      <c r="AH12" s="274" t="s">
        <v>155</v>
      </c>
      <c r="AI12" s="274" t="s">
        <v>155</v>
      </c>
      <c r="AJ12" s="274" t="s">
        <v>155</v>
      </c>
      <c r="AK12" s="274" t="s">
        <v>155</v>
      </c>
      <c r="AL12" s="274" t="s">
        <v>155</v>
      </c>
      <c r="AM12" s="274"/>
      <c r="AN12" s="274" t="s">
        <v>155</v>
      </c>
      <c r="AO12" s="274" t="s">
        <v>155</v>
      </c>
      <c r="AP12" s="274"/>
      <c r="AQ12" s="274"/>
      <c r="AR12" s="274"/>
      <c r="AS12" s="274"/>
      <c r="AT12" s="274" t="s">
        <v>155</v>
      </c>
      <c r="AU12" s="274" t="s">
        <v>155</v>
      </c>
      <c r="AV12" s="274" t="s">
        <v>155</v>
      </c>
      <c r="AW12" s="274" t="s">
        <v>155</v>
      </c>
      <c r="AX12" s="274" t="s">
        <v>155</v>
      </c>
      <c r="AY12" s="274" t="s">
        <v>155</v>
      </c>
      <c r="AZ12" s="274" t="s">
        <v>155</v>
      </c>
      <c r="BA12" s="274" t="s">
        <v>155</v>
      </c>
      <c r="BB12" s="283" t="s">
        <v>155</v>
      </c>
      <c r="BC12" s="283" t="s">
        <v>155</v>
      </c>
      <c r="BD12" s="283" t="s">
        <v>155</v>
      </c>
      <c r="BE12" s="283" t="s">
        <v>155</v>
      </c>
      <c r="BF12" s="294"/>
    </row>
    <row r="13" spans="1:58" ht="65.099999999999994" customHeight="1">
      <c r="A13" s="299"/>
      <c r="B13" s="300"/>
      <c r="C13" s="301"/>
      <c r="D13" s="306">
        <v>220</v>
      </c>
      <c r="E13" s="286" t="s">
        <v>155</v>
      </c>
      <c r="F13" s="286" t="s">
        <v>155</v>
      </c>
      <c r="G13" s="286" t="s">
        <v>155</v>
      </c>
      <c r="H13" s="286" t="s">
        <v>155</v>
      </c>
      <c r="I13" s="306" t="s">
        <v>171</v>
      </c>
      <c r="J13" s="286" t="s">
        <v>155</v>
      </c>
      <c r="K13" s="286" t="s">
        <v>155</v>
      </c>
      <c r="L13" s="286" t="s">
        <v>332</v>
      </c>
      <c r="M13" s="306" t="s">
        <v>155</v>
      </c>
      <c r="N13" s="306" t="s">
        <v>155</v>
      </c>
      <c r="O13" s="307" t="s">
        <v>156</v>
      </c>
      <c r="P13" s="307" t="s">
        <v>156</v>
      </c>
      <c r="Q13" s="307" t="s">
        <v>156</v>
      </c>
      <c r="R13" s="307" t="s">
        <v>156</v>
      </c>
      <c r="S13" s="307" t="s">
        <v>156</v>
      </c>
      <c r="T13" s="308" t="s">
        <v>156</v>
      </c>
      <c r="U13" s="274" t="s">
        <v>155</v>
      </c>
      <c r="V13" s="274" t="s">
        <v>155</v>
      </c>
      <c r="W13" s="274" t="s">
        <v>155</v>
      </c>
      <c r="X13" s="274" t="s">
        <v>155</v>
      </c>
      <c r="Y13" s="274" t="s">
        <v>155</v>
      </c>
      <c r="Z13" s="274" t="s">
        <v>333</v>
      </c>
      <c r="AA13" s="274" t="s">
        <v>297</v>
      </c>
      <c r="AB13" s="274" t="s">
        <v>298</v>
      </c>
      <c r="AC13" s="274" t="s">
        <v>155</v>
      </c>
      <c r="AD13" s="274" t="s">
        <v>155</v>
      </c>
      <c r="AE13" s="274" t="s">
        <v>155</v>
      </c>
      <c r="AF13" s="274" t="s">
        <v>155</v>
      </c>
      <c r="AG13" s="305"/>
      <c r="AH13" s="274" t="s">
        <v>155</v>
      </c>
      <c r="AI13" s="274" t="s">
        <v>155</v>
      </c>
      <c r="AJ13" s="274" t="s">
        <v>155</v>
      </c>
      <c r="AK13" s="274" t="s">
        <v>155</v>
      </c>
      <c r="AL13" s="274" t="s">
        <v>155</v>
      </c>
      <c r="AM13" s="274"/>
      <c r="AN13" s="274" t="s">
        <v>155</v>
      </c>
      <c r="AO13" s="274" t="s">
        <v>155</v>
      </c>
      <c r="AP13" s="274"/>
      <c r="AQ13" s="274"/>
      <c r="AR13" s="274"/>
      <c r="AS13" s="274"/>
      <c r="AT13" s="274" t="s">
        <v>155</v>
      </c>
      <c r="AU13" s="274" t="s">
        <v>155</v>
      </c>
      <c r="AV13" s="274" t="s">
        <v>155</v>
      </c>
      <c r="AW13" s="274" t="s">
        <v>155</v>
      </c>
      <c r="AX13" s="274" t="s">
        <v>155</v>
      </c>
      <c r="AY13" s="274" t="s">
        <v>155</v>
      </c>
      <c r="AZ13" s="274" t="s">
        <v>155</v>
      </c>
      <c r="BA13" s="274" t="s">
        <v>155</v>
      </c>
      <c r="BB13" s="283" t="s">
        <v>155</v>
      </c>
      <c r="BC13" s="283" t="s">
        <v>155</v>
      </c>
      <c r="BD13" s="283" t="s">
        <v>155</v>
      </c>
      <c r="BE13" s="283" t="s">
        <v>155</v>
      </c>
      <c r="BF13" s="294"/>
    </row>
    <row r="14" spans="1:58" ht="65.099999999999994" customHeight="1">
      <c r="A14" s="242" t="s">
        <v>336</v>
      </c>
      <c r="B14" s="242"/>
      <c r="C14" s="242"/>
      <c r="D14" s="242"/>
      <c r="E14" s="242" t="s">
        <v>336</v>
      </c>
      <c r="F14" s="242"/>
      <c r="G14" s="242"/>
      <c r="H14" s="242"/>
      <c r="I14" s="242"/>
      <c r="J14" s="242"/>
      <c r="K14" s="242"/>
      <c r="L14" s="242"/>
      <c r="M14" s="242"/>
      <c r="N14" s="242"/>
      <c r="O14" s="242"/>
      <c r="P14" s="242"/>
      <c r="Q14" s="242"/>
      <c r="R14" s="242"/>
      <c r="S14" s="242"/>
      <c r="T14" s="293" t="s">
        <v>156</v>
      </c>
      <c r="U14" s="294"/>
      <c r="V14" s="294"/>
      <c r="W14" s="294"/>
      <c r="X14" s="294"/>
      <c r="Y14" s="294"/>
      <c r="Z14" s="294"/>
      <c r="AA14" s="274"/>
      <c r="AB14" s="274"/>
      <c r="AC14" s="294"/>
      <c r="AD14" s="294"/>
      <c r="AE14" s="296"/>
      <c r="AF14" s="294"/>
      <c r="AG14" s="294"/>
      <c r="AH14" s="309" t="s">
        <v>155</v>
      </c>
      <c r="AI14" s="309" t="s">
        <v>155</v>
      </c>
      <c r="AJ14" s="309" t="s">
        <v>155</v>
      </c>
      <c r="AK14" s="309" t="s">
        <v>155</v>
      </c>
      <c r="AL14" s="309" t="s">
        <v>155</v>
      </c>
      <c r="AM14" s="309" t="s">
        <v>155</v>
      </c>
      <c r="AN14" s="309" t="s">
        <v>155</v>
      </c>
      <c r="AO14" s="309" t="s">
        <v>155</v>
      </c>
      <c r="AP14" s="309" t="s">
        <v>155</v>
      </c>
      <c r="AQ14" s="309" t="s">
        <v>155</v>
      </c>
      <c r="AR14" s="309" t="s">
        <v>155</v>
      </c>
      <c r="AS14" s="309" t="s">
        <v>155</v>
      </c>
      <c r="AT14" s="309" t="s">
        <v>155</v>
      </c>
      <c r="AU14" s="309" t="s">
        <v>155</v>
      </c>
      <c r="AV14" s="309" t="s">
        <v>155</v>
      </c>
      <c r="AW14" s="309" t="s">
        <v>155</v>
      </c>
      <c r="AX14" s="309" t="s">
        <v>155</v>
      </c>
      <c r="AY14" s="309" t="s">
        <v>155</v>
      </c>
      <c r="AZ14" s="309" t="s">
        <v>155</v>
      </c>
      <c r="BA14" s="309" t="s">
        <v>155</v>
      </c>
      <c r="BB14" s="310" t="s">
        <v>155</v>
      </c>
      <c r="BC14" s="310" t="s">
        <v>155</v>
      </c>
      <c r="BD14" s="310" t="s">
        <v>155</v>
      </c>
      <c r="BE14" s="310" t="s">
        <v>155</v>
      </c>
      <c r="BF14" s="294"/>
    </row>
    <row r="15" spans="1:58" ht="65.099999999999994" customHeight="1">
      <c r="A15" s="311" t="s">
        <v>179</v>
      </c>
      <c r="B15" s="283" t="s">
        <v>180</v>
      </c>
      <c r="C15" s="312" t="s">
        <v>181</v>
      </c>
      <c r="D15" s="289">
        <v>50000</v>
      </c>
      <c r="E15" s="313" t="s">
        <v>337</v>
      </c>
      <c r="F15" s="314">
        <v>2024130010194</v>
      </c>
      <c r="G15" s="313" t="s">
        <v>338</v>
      </c>
      <c r="H15" s="312" t="s">
        <v>339</v>
      </c>
      <c r="I15" s="312" t="s">
        <v>186</v>
      </c>
      <c r="J15" s="315">
        <v>0.5</v>
      </c>
      <c r="K15" s="283" t="s">
        <v>340</v>
      </c>
      <c r="L15" s="316" t="s">
        <v>341</v>
      </c>
      <c r="M15" s="302" t="s">
        <v>342</v>
      </c>
      <c r="N15" s="317">
        <v>50</v>
      </c>
      <c r="O15" s="289">
        <v>0</v>
      </c>
      <c r="P15" s="289">
        <v>55</v>
      </c>
      <c r="Q15" s="318">
        <v>102</v>
      </c>
      <c r="R15" s="318"/>
      <c r="S15" s="289">
        <f>+O15+P15+Q15+R15</f>
        <v>157</v>
      </c>
      <c r="T15" s="319">
        <f t="shared" ref="T15:T60" si="0">+IF((S15/N15)&gt;100%,100%,(S15/N15))</f>
        <v>1</v>
      </c>
      <c r="U15" s="320">
        <v>45504</v>
      </c>
      <c r="V15" s="320">
        <v>46022</v>
      </c>
      <c r="W15" s="321">
        <v>330</v>
      </c>
      <c r="X15" s="289">
        <v>1065570</v>
      </c>
      <c r="Y15" s="312" t="s">
        <v>343</v>
      </c>
      <c r="Z15" s="312" t="s">
        <v>333</v>
      </c>
      <c r="AA15" s="312" t="s">
        <v>297</v>
      </c>
      <c r="AB15" s="312" t="s">
        <v>298</v>
      </c>
      <c r="AC15" s="289" t="s">
        <v>344</v>
      </c>
      <c r="AD15" s="322" t="s">
        <v>345</v>
      </c>
      <c r="AE15" s="323">
        <v>1100000000</v>
      </c>
      <c r="AF15" s="324" t="s">
        <v>346</v>
      </c>
      <c r="AG15" s="325" t="s">
        <v>334</v>
      </c>
      <c r="AH15" s="326">
        <v>45689</v>
      </c>
      <c r="AI15" s="323">
        <v>2200000000</v>
      </c>
      <c r="AJ15" s="323">
        <v>2200000000</v>
      </c>
      <c r="AK15" s="230">
        <v>16141206773.85</v>
      </c>
      <c r="AL15" s="323">
        <v>18141206773.849998</v>
      </c>
      <c r="AM15" s="327"/>
      <c r="AN15" s="328" t="s">
        <v>361</v>
      </c>
      <c r="AO15" s="324" t="s">
        <v>347</v>
      </c>
      <c r="AP15" s="321"/>
      <c r="AQ15" s="321"/>
      <c r="AR15" s="321"/>
      <c r="AS15" s="321"/>
      <c r="AT15" s="230">
        <v>14218400000</v>
      </c>
      <c r="AU15" s="329">
        <f>+AT15/AK15</f>
        <v>0.8808758972739823</v>
      </c>
      <c r="AV15" s="230">
        <v>8539400000</v>
      </c>
      <c r="AW15" s="329">
        <f>+AV15/AK15</f>
        <v>0.52904346742118979</v>
      </c>
      <c r="AX15" s="230">
        <v>14830103914</v>
      </c>
      <c r="AY15" s="228">
        <f>AX15/AL15</f>
        <v>0.81748166474664441</v>
      </c>
      <c r="AZ15" s="230">
        <v>8974583333</v>
      </c>
      <c r="BA15" s="228">
        <f>+AZ15/AL15</f>
        <v>0.49470707461074698</v>
      </c>
      <c r="BB15" s="324"/>
      <c r="BC15" s="324"/>
      <c r="BD15" s="324"/>
      <c r="BE15" s="324"/>
      <c r="BF15" s="324"/>
    </row>
    <row r="16" spans="1:58" ht="65.099999999999994" customHeight="1">
      <c r="A16" s="330" t="s">
        <v>179</v>
      </c>
      <c r="B16" s="274" t="s">
        <v>180</v>
      </c>
      <c r="C16" s="331" t="s">
        <v>181</v>
      </c>
      <c r="D16" s="294">
        <v>50000</v>
      </c>
      <c r="E16" s="313" t="s">
        <v>337</v>
      </c>
      <c r="F16" s="314">
        <v>2024130010194</v>
      </c>
      <c r="G16" s="313" t="s">
        <v>338</v>
      </c>
      <c r="H16" s="331" t="s">
        <v>339</v>
      </c>
      <c r="I16" s="331" t="s">
        <v>186</v>
      </c>
      <c r="J16" s="332">
        <v>0.5</v>
      </c>
      <c r="K16" s="274" t="s">
        <v>348</v>
      </c>
      <c r="L16" s="331" t="s">
        <v>341</v>
      </c>
      <c r="M16" s="274" t="s">
        <v>349</v>
      </c>
      <c r="N16" s="333">
        <v>50</v>
      </c>
      <c r="O16" s="294">
        <v>20</v>
      </c>
      <c r="P16" s="294">
        <v>20</v>
      </c>
      <c r="Q16" s="334">
        <v>20</v>
      </c>
      <c r="R16" s="334"/>
      <c r="S16" s="294">
        <f t="shared" ref="S16:S21" si="1">+O16+P16+Q16+R16</f>
        <v>60</v>
      </c>
      <c r="T16" s="335">
        <f t="shared" si="0"/>
        <v>1</v>
      </c>
      <c r="U16" s="336">
        <v>45504</v>
      </c>
      <c r="V16" s="336">
        <v>46022</v>
      </c>
      <c r="W16" s="295">
        <v>330</v>
      </c>
      <c r="X16" s="289">
        <v>1065570</v>
      </c>
      <c r="Y16" s="283" t="s">
        <v>343</v>
      </c>
      <c r="Z16" s="283" t="s">
        <v>333</v>
      </c>
      <c r="AA16" s="283" t="s">
        <v>297</v>
      </c>
      <c r="AB16" s="283" t="s">
        <v>298</v>
      </c>
      <c r="AC16" s="289" t="s">
        <v>344</v>
      </c>
      <c r="AD16" s="300"/>
      <c r="AE16" s="230"/>
      <c r="AF16" s="324"/>
      <c r="AG16" s="325" t="s">
        <v>334</v>
      </c>
      <c r="AH16" s="301"/>
      <c r="AI16" s="230"/>
      <c r="AJ16" s="230"/>
      <c r="AK16" s="230"/>
      <c r="AL16" s="230"/>
      <c r="AM16" s="327"/>
      <c r="AN16" s="337"/>
      <c r="AO16" s="324"/>
      <c r="AP16" s="321"/>
      <c r="AQ16" s="321"/>
      <c r="AR16" s="321"/>
      <c r="AS16" s="321"/>
      <c r="AT16" s="230"/>
      <c r="AU16" s="329"/>
      <c r="AV16" s="230"/>
      <c r="AW16" s="329"/>
      <c r="AX16" s="230"/>
      <c r="AY16" s="228"/>
      <c r="AZ16" s="230"/>
      <c r="BA16" s="228"/>
      <c r="BB16" s="324"/>
      <c r="BC16" s="324"/>
      <c r="BD16" s="324"/>
      <c r="BE16" s="324"/>
      <c r="BF16" s="324"/>
    </row>
    <row r="17" spans="1:58" ht="65.099999999999994" customHeight="1">
      <c r="A17" s="330" t="s">
        <v>179</v>
      </c>
      <c r="B17" s="274" t="s">
        <v>180</v>
      </c>
      <c r="C17" s="331" t="s">
        <v>181</v>
      </c>
      <c r="D17" s="294">
        <v>50000</v>
      </c>
      <c r="E17" s="313" t="s">
        <v>337</v>
      </c>
      <c r="F17" s="314">
        <v>2024130010194</v>
      </c>
      <c r="G17" s="313" t="s">
        <v>338</v>
      </c>
      <c r="H17" s="331" t="s">
        <v>339</v>
      </c>
      <c r="I17" s="331" t="s">
        <v>186</v>
      </c>
      <c r="J17" s="332">
        <v>0.5</v>
      </c>
      <c r="K17" s="274" t="s">
        <v>460</v>
      </c>
      <c r="L17" s="331" t="s">
        <v>341</v>
      </c>
      <c r="M17" s="274" t="s">
        <v>462</v>
      </c>
      <c r="N17" s="333">
        <v>2</v>
      </c>
      <c r="O17" s="294">
        <v>0</v>
      </c>
      <c r="P17" s="294">
        <v>0</v>
      </c>
      <c r="Q17" s="334">
        <v>0</v>
      </c>
      <c r="R17" s="334"/>
      <c r="S17" s="294">
        <f t="shared" si="1"/>
        <v>0</v>
      </c>
      <c r="T17" s="338">
        <f t="shared" si="0"/>
        <v>0</v>
      </c>
      <c r="U17" s="339">
        <v>45505</v>
      </c>
      <c r="V17" s="336">
        <v>46022</v>
      </c>
      <c r="W17" s="295">
        <v>330</v>
      </c>
      <c r="X17" s="289">
        <v>1065570</v>
      </c>
      <c r="Y17" s="283" t="s">
        <v>343</v>
      </c>
      <c r="Z17" s="283" t="s">
        <v>333</v>
      </c>
      <c r="AA17" s="283" t="s">
        <v>297</v>
      </c>
      <c r="AB17" s="283" t="s">
        <v>298</v>
      </c>
      <c r="AC17" s="289" t="s">
        <v>344</v>
      </c>
      <c r="AD17" s="300"/>
      <c r="AE17" s="230"/>
      <c r="AF17" s="324"/>
      <c r="AG17" s="325" t="s">
        <v>334</v>
      </c>
      <c r="AH17" s="301"/>
      <c r="AI17" s="230"/>
      <c r="AJ17" s="230"/>
      <c r="AK17" s="230"/>
      <c r="AL17" s="230"/>
      <c r="AM17" s="327"/>
      <c r="AN17" s="340" t="s">
        <v>466</v>
      </c>
      <c r="AO17" s="324"/>
      <c r="AP17" s="321"/>
      <c r="AQ17" s="321"/>
      <c r="AR17" s="321"/>
      <c r="AS17" s="321"/>
      <c r="AT17" s="230"/>
      <c r="AU17" s="329"/>
      <c r="AV17" s="230"/>
      <c r="AW17" s="329"/>
      <c r="AX17" s="230"/>
      <c r="AY17" s="228"/>
      <c r="AZ17" s="230"/>
      <c r="BA17" s="228"/>
      <c r="BB17" s="324"/>
      <c r="BC17" s="324"/>
      <c r="BD17" s="324"/>
      <c r="BE17" s="324"/>
      <c r="BF17" s="324"/>
    </row>
    <row r="18" spans="1:58" ht="65.099999999999994" customHeight="1">
      <c r="A18" s="330" t="s">
        <v>179</v>
      </c>
      <c r="B18" s="274" t="s">
        <v>180</v>
      </c>
      <c r="C18" s="331" t="s">
        <v>181</v>
      </c>
      <c r="D18" s="274">
        <v>5000</v>
      </c>
      <c r="E18" s="313" t="s">
        <v>337</v>
      </c>
      <c r="F18" s="314">
        <v>2024130010194</v>
      </c>
      <c r="G18" s="313" t="s">
        <v>338</v>
      </c>
      <c r="H18" s="331" t="s">
        <v>339</v>
      </c>
      <c r="I18" s="331" t="s">
        <v>186</v>
      </c>
      <c r="J18" s="332">
        <v>0.5</v>
      </c>
      <c r="K18" s="274" t="s">
        <v>461</v>
      </c>
      <c r="L18" s="331" t="s">
        <v>341</v>
      </c>
      <c r="M18" s="274" t="s">
        <v>463</v>
      </c>
      <c r="N18" s="333">
        <v>1</v>
      </c>
      <c r="O18" s="294">
        <v>0</v>
      </c>
      <c r="P18" s="294">
        <v>0.1</v>
      </c>
      <c r="Q18" s="294">
        <v>0.1</v>
      </c>
      <c r="R18" s="294"/>
      <c r="S18" s="294">
        <f t="shared" si="1"/>
        <v>0.2</v>
      </c>
      <c r="T18" s="341">
        <f t="shared" si="0"/>
        <v>0.2</v>
      </c>
      <c r="U18" s="342">
        <v>45506</v>
      </c>
      <c r="V18" s="343">
        <v>46022</v>
      </c>
      <c r="W18" s="294">
        <v>330</v>
      </c>
      <c r="X18" s="289">
        <v>1065570</v>
      </c>
      <c r="Y18" s="283" t="s">
        <v>343</v>
      </c>
      <c r="Z18" s="283" t="s">
        <v>333</v>
      </c>
      <c r="AA18" s="283" t="s">
        <v>297</v>
      </c>
      <c r="AB18" s="283" t="s">
        <v>298</v>
      </c>
      <c r="AC18" s="289" t="s">
        <v>344</v>
      </c>
      <c r="AD18" s="344"/>
      <c r="AE18" s="231"/>
      <c r="AF18" s="345"/>
      <c r="AG18" s="325" t="s">
        <v>334</v>
      </c>
      <c r="AH18" s="346"/>
      <c r="AI18" s="230"/>
      <c r="AJ18" s="230"/>
      <c r="AK18" s="230"/>
      <c r="AL18" s="230"/>
      <c r="AM18" s="327"/>
      <c r="AN18" s="347"/>
      <c r="AO18" s="324"/>
      <c r="AP18" s="321"/>
      <c r="AQ18" s="321"/>
      <c r="AR18" s="321"/>
      <c r="AS18" s="321"/>
      <c r="AT18" s="230"/>
      <c r="AU18" s="329"/>
      <c r="AV18" s="230"/>
      <c r="AW18" s="329"/>
      <c r="AX18" s="230"/>
      <c r="AY18" s="228"/>
      <c r="AZ18" s="230"/>
      <c r="BA18" s="228"/>
      <c r="BB18" s="324"/>
      <c r="BC18" s="324"/>
      <c r="BD18" s="324"/>
      <c r="BE18" s="324"/>
      <c r="BF18" s="324"/>
    </row>
    <row r="19" spans="1:58" ht="65.099999999999994" customHeight="1">
      <c r="A19" s="330" t="s">
        <v>179</v>
      </c>
      <c r="B19" s="274" t="s">
        <v>180</v>
      </c>
      <c r="C19" s="331" t="s">
        <v>181</v>
      </c>
      <c r="D19" s="274">
        <v>5000</v>
      </c>
      <c r="E19" s="313" t="s">
        <v>337</v>
      </c>
      <c r="F19" s="314">
        <v>2024130010194</v>
      </c>
      <c r="G19" s="313" t="s">
        <v>338</v>
      </c>
      <c r="H19" s="331" t="s">
        <v>339</v>
      </c>
      <c r="I19" s="331" t="s">
        <v>186</v>
      </c>
      <c r="J19" s="332">
        <v>0.5</v>
      </c>
      <c r="K19" s="274" t="s">
        <v>590</v>
      </c>
      <c r="L19" s="331" t="s">
        <v>341</v>
      </c>
      <c r="M19" s="274"/>
      <c r="N19" s="333">
        <v>1</v>
      </c>
      <c r="O19" s="294">
        <v>0</v>
      </c>
      <c r="P19" s="294">
        <v>0</v>
      </c>
      <c r="Q19" s="294">
        <v>0</v>
      </c>
      <c r="R19" s="294"/>
      <c r="S19" s="294">
        <f t="shared" si="1"/>
        <v>0</v>
      </c>
      <c r="T19" s="341">
        <f t="shared" si="0"/>
        <v>0</v>
      </c>
      <c r="U19" s="343">
        <v>45932</v>
      </c>
      <c r="V19" s="343">
        <v>46022</v>
      </c>
      <c r="W19" s="294">
        <v>90</v>
      </c>
      <c r="X19" s="294">
        <v>1065570</v>
      </c>
      <c r="Y19" s="283" t="s">
        <v>343</v>
      </c>
      <c r="Z19" s="283" t="s">
        <v>333</v>
      </c>
      <c r="AA19" s="283" t="s">
        <v>297</v>
      </c>
      <c r="AB19" s="283" t="s">
        <v>298</v>
      </c>
      <c r="AC19" s="289" t="s">
        <v>344</v>
      </c>
      <c r="AD19" s="288"/>
      <c r="AE19" s="142"/>
      <c r="AF19" s="321"/>
      <c r="AG19" s="325"/>
      <c r="AH19" s="320"/>
      <c r="AI19" s="230"/>
      <c r="AJ19" s="230"/>
      <c r="AK19" s="230"/>
      <c r="AL19" s="230"/>
      <c r="AM19" s="327"/>
      <c r="AN19" s="328"/>
      <c r="AO19" s="324"/>
      <c r="AP19" s="321"/>
      <c r="AQ19" s="321"/>
      <c r="AR19" s="321"/>
      <c r="AS19" s="321"/>
      <c r="AT19" s="230"/>
      <c r="AU19" s="329"/>
      <c r="AV19" s="230"/>
      <c r="AW19" s="329"/>
      <c r="AX19" s="230"/>
      <c r="AY19" s="228"/>
      <c r="AZ19" s="230"/>
      <c r="BA19" s="228"/>
      <c r="BB19" s="324"/>
      <c r="BC19" s="324"/>
      <c r="BD19" s="324"/>
      <c r="BE19" s="324"/>
      <c r="BF19" s="324"/>
    </row>
    <row r="20" spans="1:58" ht="65.099999999999994" customHeight="1">
      <c r="A20" s="330" t="s">
        <v>179</v>
      </c>
      <c r="B20" s="274" t="s">
        <v>180</v>
      </c>
      <c r="C20" s="331" t="s">
        <v>181</v>
      </c>
      <c r="D20" s="274">
        <v>3700</v>
      </c>
      <c r="E20" s="313" t="s">
        <v>337</v>
      </c>
      <c r="F20" s="314">
        <v>2024130010194</v>
      </c>
      <c r="G20" s="313" t="s">
        <v>338</v>
      </c>
      <c r="H20" s="331" t="s">
        <v>350</v>
      </c>
      <c r="I20" s="331" t="s">
        <v>242</v>
      </c>
      <c r="J20" s="143">
        <v>0.5</v>
      </c>
      <c r="K20" s="274" t="s">
        <v>591</v>
      </c>
      <c r="L20" s="331" t="s">
        <v>341</v>
      </c>
      <c r="M20" s="274" t="s">
        <v>351</v>
      </c>
      <c r="N20" s="333">
        <v>2</v>
      </c>
      <c r="O20" s="294">
        <v>0</v>
      </c>
      <c r="P20" s="294">
        <v>0.1</v>
      </c>
      <c r="Q20" s="294">
        <v>0.1</v>
      </c>
      <c r="R20" s="294"/>
      <c r="S20" s="294">
        <f t="shared" si="1"/>
        <v>0.2</v>
      </c>
      <c r="T20" s="341">
        <f t="shared" si="0"/>
        <v>0.1</v>
      </c>
      <c r="U20" s="342">
        <v>45567</v>
      </c>
      <c r="V20" s="343">
        <v>46022</v>
      </c>
      <c r="W20" s="294">
        <v>330</v>
      </c>
      <c r="X20" s="289">
        <v>1065570</v>
      </c>
      <c r="Y20" s="283" t="s">
        <v>343</v>
      </c>
      <c r="Z20" s="283" t="s">
        <v>333</v>
      </c>
      <c r="AA20" s="283" t="s">
        <v>297</v>
      </c>
      <c r="AB20" s="283" t="s">
        <v>298</v>
      </c>
      <c r="AC20" s="289" t="s">
        <v>344</v>
      </c>
      <c r="AD20" s="322" t="s">
        <v>410</v>
      </c>
      <c r="AE20" s="323">
        <v>1100000000</v>
      </c>
      <c r="AF20" s="348"/>
      <c r="AG20" s="325" t="s">
        <v>334</v>
      </c>
      <c r="AH20" s="326">
        <v>45717</v>
      </c>
      <c r="AI20" s="230"/>
      <c r="AJ20" s="230"/>
      <c r="AK20" s="230"/>
      <c r="AL20" s="230"/>
      <c r="AM20" s="327"/>
      <c r="AN20" s="337" t="s">
        <v>467</v>
      </c>
      <c r="AO20" s="324"/>
      <c r="AP20" s="321"/>
      <c r="AQ20" s="321"/>
      <c r="AR20" s="321"/>
      <c r="AS20" s="321"/>
      <c r="AT20" s="230"/>
      <c r="AU20" s="329"/>
      <c r="AV20" s="230"/>
      <c r="AW20" s="329"/>
      <c r="AX20" s="230"/>
      <c r="AY20" s="228"/>
      <c r="AZ20" s="230"/>
      <c r="BA20" s="228"/>
      <c r="BB20" s="324"/>
      <c r="BC20" s="324"/>
      <c r="BD20" s="324"/>
      <c r="BE20" s="324"/>
      <c r="BF20" s="324"/>
    </row>
    <row r="21" spans="1:58" ht="65.099999999999994" customHeight="1">
      <c r="A21" s="330" t="s">
        <v>179</v>
      </c>
      <c r="B21" s="274" t="s">
        <v>180</v>
      </c>
      <c r="C21" s="331" t="s">
        <v>181</v>
      </c>
      <c r="D21" s="274">
        <v>60</v>
      </c>
      <c r="E21" s="313" t="s">
        <v>337</v>
      </c>
      <c r="F21" s="314">
        <v>2024130010194</v>
      </c>
      <c r="G21" s="313" t="s">
        <v>338</v>
      </c>
      <c r="H21" s="331" t="s">
        <v>350</v>
      </c>
      <c r="I21" s="331" t="s">
        <v>242</v>
      </c>
      <c r="J21" s="143">
        <v>0.5</v>
      </c>
      <c r="K21" s="274" t="s">
        <v>592</v>
      </c>
      <c r="L21" s="331" t="s">
        <v>341</v>
      </c>
      <c r="M21" s="274" t="s">
        <v>464</v>
      </c>
      <c r="N21" s="333">
        <v>1</v>
      </c>
      <c r="O21" s="294">
        <v>0</v>
      </c>
      <c r="P21" s="294">
        <v>0.1</v>
      </c>
      <c r="Q21" s="294">
        <v>0.1</v>
      </c>
      <c r="R21" s="294"/>
      <c r="S21" s="294">
        <f t="shared" si="1"/>
        <v>0.2</v>
      </c>
      <c r="T21" s="341">
        <f t="shared" si="0"/>
        <v>0.2</v>
      </c>
      <c r="U21" s="342">
        <v>45536</v>
      </c>
      <c r="V21" s="343">
        <v>46022</v>
      </c>
      <c r="W21" s="294">
        <v>330</v>
      </c>
      <c r="X21" s="289">
        <v>1065570</v>
      </c>
      <c r="Y21" s="283" t="s">
        <v>343</v>
      </c>
      <c r="Z21" s="283" t="s">
        <v>333</v>
      </c>
      <c r="AA21" s="283" t="s">
        <v>297</v>
      </c>
      <c r="AB21" s="283" t="s">
        <v>298</v>
      </c>
      <c r="AC21" s="289" t="s">
        <v>344</v>
      </c>
      <c r="AD21" s="300"/>
      <c r="AE21" s="230"/>
      <c r="AF21" s="324"/>
      <c r="AG21" s="325" t="s">
        <v>334</v>
      </c>
      <c r="AH21" s="301"/>
      <c r="AI21" s="230"/>
      <c r="AJ21" s="230"/>
      <c r="AK21" s="230"/>
      <c r="AL21" s="230"/>
      <c r="AM21" s="327"/>
      <c r="AN21" s="337"/>
      <c r="AO21" s="324"/>
      <c r="AP21" s="321"/>
      <c r="AQ21" s="321"/>
      <c r="AR21" s="321"/>
      <c r="AS21" s="321"/>
      <c r="AT21" s="230"/>
      <c r="AU21" s="329"/>
      <c r="AV21" s="230"/>
      <c r="AW21" s="329"/>
      <c r="AX21" s="230"/>
      <c r="AY21" s="228"/>
      <c r="AZ21" s="230"/>
      <c r="BA21" s="228"/>
      <c r="BB21" s="324"/>
      <c r="BC21" s="324"/>
      <c r="BD21" s="324"/>
      <c r="BE21" s="324"/>
      <c r="BF21" s="324"/>
    </row>
    <row r="22" spans="1:58" ht="65.099999999999994" customHeight="1">
      <c r="A22" s="330" t="s">
        <v>179</v>
      </c>
      <c r="B22" s="274" t="s">
        <v>180</v>
      </c>
      <c r="C22" s="331" t="s">
        <v>181</v>
      </c>
      <c r="D22" s="274">
        <v>60</v>
      </c>
      <c r="E22" s="313" t="s">
        <v>337</v>
      </c>
      <c r="F22" s="314">
        <v>2024130010194</v>
      </c>
      <c r="G22" s="313" t="s">
        <v>338</v>
      </c>
      <c r="H22" s="331" t="s">
        <v>350</v>
      </c>
      <c r="I22" s="331" t="s">
        <v>242</v>
      </c>
      <c r="J22" s="143">
        <v>0.5</v>
      </c>
      <c r="K22" s="274" t="s">
        <v>593</v>
      </c>
      <c r="L22" s="331" t="s">
        <v>341</v>
      </c>
      <c r="M22" s="274" t="s">
        <v>465</v>
      </c>
      <c r="N22" s="333">
        <v>1</v>
      </c>
      <c r="O22" s="349">
        <v>0.03</v>
      </c>
      <c r="P22" s="349">
        <v>0.87</v>
      </c>
      <c r="Q22" s="294">
        <v>0.1</v>
      </c>
      <c r="R22" s="294"/>
      <c r="S22" s="294">
        <f>+O22+P22+Q22+R22</f>
        <v>1</v>
      </c>
      <c r="T22" s="341">
        <f t="shared" si="0"/>
        <v>1</v>
      </c>
      <c r="U22" s="342">
        <v>45567</v>
      </c>
      <c r="V22" s="343">
        <v>46022</v>
      </c>
      <c r="W22" s="294">
        <v>330</v>
      </c>
      <c r="X22" s="289">
        <v>1065570</v>
      </c>
      <c r="Y22" s="283" t="s">
        <v>343</v>
      </c>
      <c r="Z22" s="283" t="s">
        <v>333</v>
      </c>
      <c r="AA22" s="283" t="s">
        <v>297</v>
      </c>
      <c r="AB22" s="283" t="s">
        <v>298</v>
      </c>
      <c r="AC22" s="289" t="s">
        <v>344</v>
      </c>
      <c r="AD22" s="344"/>
      <c r="AE22" s="231"/>
      <c r="AF22" s="345"/>
      <c r="AG22" s="325" t="s">
        <v>334</v>
      </c>
      <c r="AH22" s="346"/>
      <c r="AI22" s="231"/>
      <c r="AJ22" s="231"/>
      <c r="AK22" s="231"/>
      <c r="AL22" s="231"/>
      <c r="AM22" s="350"/>
      <c r="AN22" s="285" t="s">
        <v>468</v>
      </c>
      <c r="AO22" s="345"/>
      <c r="AP22" s="289"/>
      <c r="AQ22" s="289"/>
      <c r="AR22" s="289"/>
      <c r="AS22" s="289"/>
      <c r="AT22" s="231"/>
      <c r="AU22" s="351"/>
      <c r="AV22" s="231"/>
      <c r="AW22" s="351"/>
      <c r="AX22" s="231"/>
      <c r="AY22" s="229"/>
      <c r="AZ22" s="231"/>
      <c r="BA22" s="229"/>
      <c r="BB22" s="345"/>
      <c r="BC22" s="345"/>
      <c r="BD22" s="345"/>
      <c r="BE22" s="345"/>
      <c r="BF22" s="345"/>
    </row>
    <row r="23" spans="1:58" ht="65.099999999999994" customHeight="1">
      <c r="A23" s="242" t="s">
        <v>352</v>
      </c>
      <c r="B23" s="242"/>
      <c r="C23" s="242"/>
      <c r="D23" s="242"/>
      <c r="E23" s="242" t="s">
        <v>352</v>
      </c>
      <c r="F23" s="242"/>
      <c r="G23" s="242"/>
      <c r="H23" s="242"/>
      <c r="I23" s="242"/>
      <c r="J23" s="242"/>
      <c r="K23" s="242"/>
      <c r="L23" s="242"/>
      <c r="M23" s="242"/>
      <c r="N23" s="242"/>
      <c r="O23" s="242"/>
      <c r="P23" s="242"/>
      <c r="Q23" s="242"/>
      <c r="R23" s="242"/>
      <c r="S23" s="242"/>
      <c r="T23" s="293">
        <f>AVERAGE(T15:T22)</f>
        <v>0.43750000000000006</v>
      </c>
      <c r="U23" s="294"/>
      <c r="V23" s="294"/>
      <c r="W23" s="294"/>
      <c r="X23" s="294"/>
      <c r="Y23" s="294"/>
      <c r="Z23" s="294"/>
      <c r="AA23" s="274"/>
      <c r="AB23" s="274"/>
      <c r="AC23" s="294"/>
      <c r="AD23" s="294"/>
      <c r="AE23" s="352"/>
      <c r="AF23" s="294"/>
      <c r="AG23" s="294"/>
      <c r="AH23" s="294"/>
      <c r="AI23" s="353">
        <f>SUM(AI15:AI22)</f>
        <v>2200000000</v>
      </c>
      <c r="AJ23" s="353">
        <f>SUM(AJ15:AJ22)</f>
        <v>2200000000</v>
      </c>
      <c r="AK23" s="353">
        <f>SUM(AK15:AK22)</f>
        <v>16141206773.85</v>
      </c>
      <c r="AL23" s="353">
        <f t="shared" ref="AL23:AM23" si="2">SUM(AL15:AL22)</f>
        <v>18141206773.849998</v>
      </c>
      <c r="AM23" s="354">
        <f t="shared" si="2"/>
        <v>0</v>
      </c>
      <c r="AN23" s="354"/>
      <c r="AO23" s="274"/>
      <c r="AP23" s="353"/>
      <c r="AQ23" s="141"/>
      <c r="AR23" s="353"/>
      <c r="AS23" s="294"/>
      <c r="AT23" s="353">
        <f t="shared" ref="AT23:BA23" si="3">+AT15</f>
        <v>14218400000</v>
      </c>
      <c r="AU23" s="125">
        <f t="shared" si="3"/>
        <v>0.8808758972739823</v>
      </c>
      <c r="AV23" s="353">
        <f t="shared" si="3"/>
        <v>8539400000</v>
      </c>
      <c r="AW23" s="125">
        <f t="shared" si="3"/>
        <v>0.52904346742118979</v>
      </c>
      <c r="AX23" s="353">
        <f t="shared" si="3"/>
        <v>14830103914</v>
      </c>
      <c r="AY23" s="124">
        <f t="shared" si="3"/>
        <v>0.81748166474664441</v>
      </c>
      <c r="AZ23" s="355">
        <f t="shared" si="3"/>
        <v>8974583333</v>
      </c>
      <c r="BA23" s="141">
        <f t="shared" si="3"/>
        <v>0.49470707461074698</v>
      </c>
      <c r="BB23" s="353"/>
      <c r="BC23" s="294"/>
      <c r="BD23" s="353"/>
      <c r="BE23" s="294"/>
      <c r="BF23" s="294"/>
    </row>
    <row r="24" spans="1:58" ht="65.099999999999994" customHeight="1">
      <c r="A24" s="311" t="s">
        <v>197</v>
      </c>
      <c r="B24" s="283" t="s">
        <v>198</v>
      </c>
      <c r="C24" s="312" t="s">
        <v>199</v>
      </c>
      <c r="D24" s="356">
        <v>3000</v>
      </c>
      <c r="E24" s="357" t="s">
        <v>353</v>
      </c>
      <c r="F24" s="358">
        <v>2024130010190</v>
      </c>
      <c r="G24" s="357" t="s">
        <v>354</v>
      </c>
      <c r="H24" s="325" t="s">
        <v>355</v>
      </c>
      <c r="I24" s="312" t="s">
        <v>230</v>
      </c>
      <c r="J24" s="359">
        <v>0.5</v>
      </c>
      <c r="K24" s="288" t="s">
        <v>356</v>
      </c>
      <c r="L24" s="316" t="s">
        <v>357</v>
      </c>
      <c r="M24" s="283" t="s">
        <v>358</v>
      </c>
      <c r="N24" s="317">
        <v>1</v>
      </c>
      <c r="O24" s="289">
        <v>0</v>
      </c>
      <c r="P24" s="289">
        <v>0.54</v>
      </c>
      <c r="Q24" s="289">
        <v>0.1</v>
      </c>
      <c r="R24" s="289"/>
      <c r="S24" s="289">
        <f>+O24+P24+Q24+R24</f>
        <v>0.64</v>
      </c>
      <c r="T24" s="335">
        <f t="shared" si="0"/>
        <v>0.64</v>
      </c>
      <c r="U24" s="343">
        <v>45567</v>
      </c>
      <c r="V24" s="343">
        <v>46022</v>
      </c>
      <c r="W24" s="294">
        <v>330</v>
      </c>
      <c r="X24" s="294">
        <v>40336</v>
      </c>
      <c r="Y24" s="274" t="s">
        <v>359</v>
      </c>
      <c r="Z24" s="331" t="s">
        <v>333</v>
      </c>
      <c r="AA24" s="331" t="s">
        <v>297</v>
      </c>
      <c r="AB24" s="331" t="s">
        <v>298</v>
      </c>
      <c r="AC24" s="360" t="s">
        <v>344</v>
      </c>
      <c r="AD24" s="361" t="s">
        <v>360</v>
      </c>
      <c r="AE24" s="362">
        <v>718153321</v>
      </c>
      <c r="AF24" s="305" t="s">
        <v>346</v>
      </c>
      <c r="AG24" s="305" t="s">
        <v>334</v>
      </c>
      <c r="AH24" s="363">
        <v>45689</v>
      </c>
      <c r="AI24" s="362">
        <v>1436306640</v>
      </c>
      <c r="AJ24" s="362">
        <v>1436306640</v>
      </c>
      <c r="AK24" s="362">
        <v>14282261210.17</v>
      </c>
      <c r="AL24" s="323">
        <f>1818582830+3776306640</f>
        <v>5594889470</v>
      </c>
      <c r="AM24" s="364"/>
      <c r="AN24" s="337" t="s">
        <v>361</v>
      </c>
      <c r="AO24" s="305" t="s">
        <v>362</v>
      </c>
      <c r="AP24" s="294"/>
      <c r="AQ24" s="294"/>
      <c r="AR24" s="294"/>
      <c r="AS24" s="294"/>
      <c r="AT24" s="224">
        <v>482600000</v>
      </c>
      <c r="AU24" s="365">
        <f>+AT24/AK24</f>
        <v>3.3790167600096406E-2</v>
      </c>
      <c r="AV24" s="224">
        <v>183900000</v>
      </c>
      <c r="AW24" s="365">
        <f>+AV24/AK24</f>
        <v>1.2876112353207063E-2</v>
      </c>
      <c r="AX24" s="224">
        <v>4384015329.0100002</v>
      </c>
      <c r="AY24" s="225">
        <f>+AX24/AL24</f>
        <v>0.78357496649705938</v>
      </c>
      <c r="AZ24" s="224">
        <v>364400000</v>
      </c>
      <c r="BA24" s="225">
        <f>+AZ24/AL24</f>
        <v>6.5130866651419303E-2</v>
      </c>
      <c r="BB24" s="305"/>
      <c r="BC24" s="305"/>
      <c r="BD24" s="305"/>
      <c r="BE24" s="305"/>
      <c r="BF24" s="305"/>
    </row>
    <row r="25" spans="1:58" ht="65.099999999999994" customHeight="1">
      <c r="A25" s="330" t="s">
        <v>197</v>
      </c>
      <c r="B25" s="274" t="s">
        <v>198</v>
      </c>
      <c r="C25" s="331" t="s">
        <v>199</v>
      </c>
      <c r="D25" s="366">
        <v>3000</v>
      </c>
      <c r="E25" s="367" t="s">
        <v>353</v>
      </c>
      <c r="F25" s="368">
        <v>2024130010190</v>
      </c>
      <c r="G25" s="367" t="s">
        <v>354</v>
      </c>
      <c r="H25" s="360" t="s">
        <v>355</v>
      </c>
      <c r="I25" s="331" t="s">
        <v>230</v>
      </c>
      <c r="J25" s="369">
        <v>0.5</v>
      </c>
      <c r="K25" s="286" t="s">
        <v>363</v>
      </c>
      <c r="L25" s="331" t="s">
        <v>357</v>
      </c>
      <c r="M25" s="274" t="s">
        <v>364</v>
      </c>
      <c r="N25" s="333">
        <v>1</v>
      </c>
      <c r="O25" s="294">
        <v>0</v>
      </c>
      <c r="P25" s="294">
        <v>0.54</v>
      </c>
      <c r="Q25" s="294">
        <v>0.1</v>
      </c>
      <c r="R25" s="294"/>
      <c r="S25" s="294">
        <f t="shared" ref="S25:S27" si="4">+O25+P25+Q25+R25</f>
        <v>0.64</v>
      </c>
      <c r="T25" s="335">
        <f t="shared" si="0"/>
        <v>0.64</v>
      </c>
      <c r="U25" s="343">
        <v>45536</v>
      </c>
      <c r="V25" s="343">
        <v>46022</v>
      </c>
      <c r="W25" s="294">
        <v>330</v>
      </c>
      <c r="X25" s="294">
        <v>40336</v>
      </c>
      <c r="Y25" s="274" t="s">
        <v>359</v>
      </c>
      <c r="Z25" s="331" t="s">
        <v>333</v>
      </c>
      <c r="AA25" s="331" t="s">
        <v>297</v>
      </c>
      <c r="AB25" s="331" t="s">
        <v>298</v>
      </c>
      <c r="AC25" s="360" t="s">
        <v>344</v>
      </c>
      <c r="AD25" s="361"/>
      <c r="AE25" s="362"/>
      <c r="AF25" s="305"/>
      <c r="AG25" s="305"/>
      <c r="AH25" s="363"/>
      <c r="AI25" s="362"/>
      <c r="AJ25" s="362"/>
      <c r="AK25" s="362"/>
      <c r="AL25" s="230"/>
      <c r="AM25" s="364"/>
      <c r="AN25" s="337"/>
      <c r="AO25" s="305"/>
      <c r="AP25" s="294"/>
      <c r="AQ25" s="294"/>
      <c r="AR25" s="294"/>
      <c r="AS25" s="294"/>
      <c r="AT25" s="224"/>
      <c r="AU25" s="365"/>
      <c r="AV25" s="224"/>
      <c r="AW25" s="365"/>
      <c r="AX25" s="224"/>
      <c r="AY25" s="225"/>
      <c r="AZ25" s="224"/>
      <c r="BA25" s="225"/>
      <c r="BB25" s="305"/>
      <c r="BC25" s="305"/>
      <c r="BD25" s="305"/>
      <c r="BE25" s="305"/>
      <c r="BF25" s="305"/>
    </row>
    <row r="26" spans="1:58" ht="65.099999999999994" customHeight="1">
      <c r="A26" s="330" t="s">
        <v>197</v>
      </c>
      <c r="B26" s="274" t="s">
        <v>198</v>
      </c>
      <c r="C26" s="331" t="s">
        <v>199</v>
      </c>
      <c r="D26" s="366">
        <v>2</v>
      </c>
      <c r="E26" s="367" t="s">
        <v>353</v>
      </c>
      <c r="F26" s="368">
        <v>2024130010190</v>
      </c>
      <c r="G26" s="367" t="s">
        <v>354</v>
      </c>
      <c r="H26" s="331" t="s">
        <v>365</v>
      </c>
      <c r="I26" s="360" t="s">
        <v>207</v>
      </c>
      <c r="J26" s="370">
        <v>0.5</v>
      </c>
      <c r="K26" s="286" t="s">
        <v>366</v>
      </c>
      <c r="L26" s="331" t="s">
        <v>357</v>
      </c>
      <c r="M26" s="274" t="s">
        <v>367</v>
      </c>
      <c r="N26" s="333">
        <v>1</v>
      </c>
      <c r="O26" s="294">
        <v>0</v>
      </c>
      <c r="P26" s="294">
        <v>0.1</v>
      </c>
      <c r="Q26" s="294">
        <v>0.1</v>
      </c>
      <c r="R26" s="294"/>
      <c r="S26" s="294">
        <f t="shared" si="4"/>
        <v>0.2</v>
      </c>
      <c r="T26" s="341">
        <f t="shared" si="0"/>
        <v>0.2</v>
      </c>
      <c r="U26" s="343">
        <v>45567</v>
      </c>
      <c r="V26" s="343">
        <v>46022</v>
      </c>
      <c r="W26" s="294">
        <v>330</v>
      </c>
      <c r="X26" s="294">
        <v>40336</v>
      </c>
      <c r="Y26" s="274" t="s">
        <v>359</v>
      </c>
      <c r="Z26" s="331" t="s">
        <v>333</v>
      </c>
      <c r="AA26" s="331" t="s">
        <v>297</v>
      </c>
      <c r="AB26" s="331" t="s">
        <v>298</v>
      </c>
      <c r="AC26" s="360" t="s">
        <v>344</v>
      </c>
      <c r="AD26" s="361" t="s">
        <v>469</v>
      </c>
      <c r="AE26" s="362">
        <v>718153321</v>
      </c>
      <c r="AF26" s="305" t="s">
        <v>368</v>
      </c>
      <c r="AG26" s="305"/>
      <c r="AH26" s="363">
        <v>45717</v>
      </c>
      <c r="AI26" s="362"/>
      <c r="AJ26" s="362"/>
      <c r="AK26" s="362"/>
      <c r="AL26" s="230"/>
      <c r="AM26" s="364"/>
      <c r="AN26" s="361" t="s">
        <v>369</v>
      </c>
      <c r="AO26" s="305"/>
      <c r="AP26" s="294"/>
      <c r="AQ26" s="294"/>
      <c r="AR26" s="294"/>
      <c r="AS26" s="294"/>
      <c r="AT26" s="224"/>
      <c r="AU26" s="365"/>
      <c r="AV26" s="224"/>
      <c r="AW26" s="365"/>
      <c r="AX26" s="224"/>
      <c r="AY26" s="225"/>
      <c r="AZ26" s="224"/>
      <c r="BA26" s="225"/>
      <c r="BB26" s="305"/>
      <c r="BC26" s="305"/>
      <c r="BD26" s="305"/>
      <c r="BE26" s="305"/>
      <c r="BF26" s="305"/>
    </row>
    <row r="27" spans="1:58" ht="65.099999999999994" customHeight="1">
      <c r="A27" s="330" t="s">
        <v>197</v>
      </c>
      <c r="B27" s="274" t="s">
        <v>198</v>
      </c>
      <c r="C27" s="331" t="s">
        <v>199</v>
      </c>
      <c r="D27" s="366">
        <v>2</v>
      </c>
      <c r="E27" s="367" t="s">
        <v>353</v>
      </c>
      <c r="F27" s="368">
        <v>2024130010190</v>
      </c>
      <c r="G27" s="367" t="s">
        <v>354</v>
      </c>
      <c r="H27" s="331" t="s">
        <v>365</v>
      </c>
      <c r="I27" s="360" t="s">
        <v>207</v>
      </c>
      <c r="J27" s="370">
        <v>0.5</v>
      </c>
      <c r="K27" s="286" t="s">
        <v>370</v>
      </c>
      <c r="L27" s="331" t="s">
        <v>357</v>
      </c>
      <c r="M27" s="274" t="s">
        <v>371</v>
      </c>
      <c r="N27" s="333">
        <v>1</v>
      </c>
      <c r="O27" s="294">
        <v>0</v>
      </c>
      <c r="P27" s="294">
        <v>0.1</v>
      </c>
      <c r="Q27" s="294">
        <v>0.1</v>
      </c>
      <c r="R27" s="294"/>
      <c r="S27" s="294">
        <f t="shared" si="4"/>
        <v>0.2</v>
      </c>
      <c r="T27" s="335">
        <f t="shared" si="0"/>
        <v>0.2</v>
      </c>
      <c r="U27" s="343">
        <v>45628</v>
      </c>
      <c r="V27" s="343">
        <v>46022</v>
      </c>
      <c r="W27" s="294">
        <v>330</v>
      </c>
      <c r="X27" s="294">
        <v>40336</v>
      </c>
      <c r="Y27" s="274" t="s">
        <v>359</v>
      </c>
      <c r="Z27" s="331" t="s">
        <v>333</v>
      </c>
      <c r="AA27" s="331" t="s">
        <v>297</v>
      </c>
      <c r="AB27" s="331" t="s">
        <v>298</v>
      </c>
      <c r="AC27" s="360" t="s">
        <v>344</v>
      </c>
      <c r="AD27" s="361"/>
      <c r="AE27" s="362"/>
      <c r="AF27" s="305"/>
      <c r="AG27" s="305"/>
      <c r="AH27" s="363"/>
      <c r="AI27" s="362"/>
      <c r="AJ27" s="362"/>
      <c r="AK27" s="362"/>
      <c r="AL27" s="231"/>
      <c r="AM27" s="364"/>
      <c r="AN27" s="361"/>
      <c r="AO27" s="305"/>
      <c r="AP27" s="294"/>
      <c r="AQ27" s="294"/>
      <c r="AR27" s="294"/>
      <c r="AS27" s="294"/>
      <c r="AT27" s="224"/>
      <c r="AU27" s="365"/>
      <c r="AV27" s="224"/>
      <c r="AW27" s="365"/>
      <c r="AX27" s="224"/>
      <c r="AY27" s="225" t="s">
        <v>372</v>
      </c>
      <c r="AZ27" s="224"/>
      <c r="BA27" s="225"/>
      <c r="BB27" s="305"/>
      <c r="BC27" s="305"/>
      <c r="BD27" s="305"/>
      <c r="BE27" s="305"/>
      <c r="BF27" s="305"/>
    </row>
    <row r="28" spans="1:58" ht="65.099999999999994" customHeight="1">
      <c r="A28" s="242" t="s">
        <v>373</v>
      </c>
      <c r="B28" s="242"/>
      <c r="C28" s="242"/>
      <c r="D28" s="242"/>
      <c r="E28" s="242" t="s">
        <v>373</v>
      </c>
      <c r="F28" s="242"/>
      <c r="G28" s="242"/>
      <c r="H28" s="242"/>
      <c r="I28" s="242"/>
      <c r="J28" s="242"/>
      <c r="K28" s="242"/>
      <c r="L28" s="242"/>
      <c r="M28" s="242"/>
      <c r="N28" s="242"/>
      <c r="O28" s="242"/>
      <c r="P28" s="242"/>
      <c r="Q28" s="242"/>
      <c r="R28" s="242"/>
      <c r="S28" s="242"/>
      <c r="T28" s="293">
        <f>AVERAGE(T24:T27)</f>
        <v>0.42</v>
      </c>
      <c r="U28" s="294"/>
      <c r="V28" s="294"/>
      <c r="W28" s="294"/>
      <c r="X28" s="294"/>
      <c r="Y28" s="294"/>
      <c r="Z28" s="294"/>
      <c r="AA28" s="274"/>
      <c r="AB28" s="274"/>
      <c r="AC28" s="294"/>
      <c r="AD28" s="294"/>
      <c r="AE28" s="352"/>
      <c r="AF28" s="294"/>
      <c r="AG28" s="294"/>
      <c r="AH28" s="294"/>
      <c r="AI28" s="353">
        <f>SUM(AI24:AI27)</f>
        <v>1436306640</v>
      </c>
      <c r="AJ28" s="353">
        <f>SUM(AJ24:AJ27)</f>
        <v>1436306640</v>
      </c>
      <c r="AK28" s="353">
        <f>SUM(AK24:AK27)</f>
        <v>14282261210.17</v>
      </c>
      <c r="AL28" s="353">
        <f>SUM(AL24:AL27)</f>
        <v>5594889470</v>
      </c>
      <c r="AM28" s="354"/>
      <c r="AN28" s="354"/>
      <c r="AO28" s="274"/>
      <c r="AP28" s="353"/>
      <c r="AQ28" s="141"/>
      <c r="AR28" s="353"/>
      <c r="AS28" s="294"/>
      <c r="AT28" s="353">
        <f>+AT24</f>
        <v>482600000</v>
      </c>
      <c r="AU28" s="125">
        <f>+AU24</f>
        <v>3.3790167600096406E-2</v>
      </c>
      <c r="AV28" s="353">
        <f>+AV24</f>
        <v>183900000</v>
      </c>
      <c r="AW28" s="125">
        <f>+AW24</f>
        <v>1.2876112353207063E-2</v>
      </c>
      <c r="AX28" s="353">
        <f t="shared" ref="AX28:AY28" si="5">+AX24</f>
        <v>4384015329.0100002</v>
      </c>
      <c r="AY28" s="125">
        <f t="shared" si="5"/>
        <v>0.78357496649705938</v>
      </c>
      <c r="AZ28" s="371">
        <f>+AZ24</f>
        <v>364400000</v>
      </c>
      <c r="BA28" s="141">
        <f>+BA24</f>
        <v>6.5130866651419303E-2</v>
      </c>
      <c r="BB28" s="353"/>
      <c r="BC28" s="294"/>
      <c r="BD28" s="353"/>
      <c r="BE28" s="294"/>
      <c r="BF28" s="294"/>
    </row>
    <row r="29" spans="1:58" ht="65.099999999999994" customHeight="1">
      <c r="A29" s="372" t="s">
        <v>209</v>
      </c>
      <c r="B29" s="274" t="s">
        <v>210</v>
      </c>
      <c r="C29" s="274" t="s">
        <v>458</v>
      </c>
      <c r="D29" s="366">
        <v>0.25</v>
      </c>
      <c r="E29" s="274" t="s">
        <v>374</v>
      </c>
      <c r="F29" s="333">
        <v>2024130010201</v>
      </c>
      <c r="G29" s="373" t="s">
        <v>375</v>
      </c>
      <c r="H29" s="274" t="s">
        <v>376</v>
      </c>
      <c r="I29" s="274" t="s">
        <v>214</v>
      </c>
      <c r="J29" s="332">
        <v>0.5</v>
      </c>
      <c r="K29" s="274" t="s">
        <v>470</v>
      </c>
      <c r="L29" s="274" t="s">
        <v>357</v>
      </c>
      <c r="M29" s="274" t="s">
        <v>382</v>
      </c>
      <c r="N29" s="333">
        <v>1</v>
      </c>
      <c r="O29" s="294">
        <v>0</v>
      </c>
      <c r="P29" s="294">
        <v>0</v>
      </c>
      <c r="Q29" s="294">
        <v>0.1</v>
      </c>
      <c r="R29" s="294"/>
      <c r="S29" s="294">
        <f>+O29+P29+Q29+R29</f>
        <v>0.1</v>
      </c>
      <c r="T29" s="374">
        <f t="shared" si="0"/>
        <v>0.1</v>
      </c>
      <c r="U29" s="343">
        <v>45567</v>
      </c>
      <c r="V29" s="343">
        <v>46022</v>
      </c>
      <c r="W29" s="294">
        <v>330</v>
      </c>
      <c r="X29" s="294">
        <v>129483</v>
      </c>
      <c r="Y29" s="274" t="s">
        <v>378</v>
      </c>
      <c r="Z29" s="274" t="s">
        <v>333</v>
      </c>
      <c r="AA29" s="274" t="s">
        <v>297</v>
      </c>
      <c r="AB29" s="274" t="s">
        <v>298</v>
      </c>
      <c r="AC29" s="294" t="s">
        <v>344</v>
      </c>
      <c r="AD29" s="361" t="s">
        <v>379</v>
      </c>
      <c r="AE29" s="362">
        <v>1650000000</v>
      </c>
      <c r="AF29" s="305" t="s">
        <v>346</v>
      </c>
      <c r="AG29" s="305" t="s">
        <v>334</v>
      </c>
      <c r="AH29" s="363">
        <v>45689</v>
      </c>
      <c r="AI29" s="362">
        <v>3300000000</v>
      </c>
      <c r="AJ29" s="362">
        <v>3300000000</v>
      </c>
      <c r="AK29" s="362">
        <v>2000000000</v>
      </c>
      <c r="AL29" s="362">
        <v>2000000000</v>
      </c>
      <c r="AM29" s="364"/>
      <c r="AN29" s="361" t="s">
        <v>361</v>
      </c>
      <c r="AO29" s="305" t="s">
        <v>380</v>
      </c>
      <c r="AP29" s="294"/>
      <c r="AQ29" s="294"/>
      <c r="AR29" s="294"/>
      <c r="AS29" s="294"/>
      <c r="AT29" s="224">
        <v>1079900000</v>
      </c>
      <c r="AU29" s="365">
        <f>+AT29/AK29</f>
        <v>0.53995000000000004</v>
      </c>
      <c r="AV29" s="224">
        <v>300100000</v>
      </c>
      <c r="AW29" s="365">
        <f>+AV29/AK29</f>
        <v>0.15004999999999999</v>
      </c>
      <c r="AX29" s="224">
        <v>1292000000</v>
      </c>
      <c r="AY29" s="225">
        <f>+AX29/AL29</f>
        <v>0.64600000000000002</v>
      </c>
      <c r="AZ29" s="224">
        <v>752800000</v>
      </c>
      <c r="BA29" s="225">
        <f>+AZ29/AL29</f>
        <v>0.37640000000000001</v>
      </c>
      <c r="BB29" s="305"/>
      <c r="BC29" s="305"/>
      <c r="BD29" s="305"/>
      <c r="BE29" s="305"/>
      <c r="BF29" s="305"/>
    </row>
    <row r="30" spans="1:58" ht="65.099999999999994" customHeight="1">
      <c r="A30" s="372" t="s">
        <v>209</v>
      </c>
      <c r="B30" s="274" t="s">
        <v>210</v>
      </c>
      <c r="C30" s="274" t="s">
        <v>458</v>
      </c>
      <c r="D30" s="366">
        <v>0.25</v>
      </c>
      <c r="E30" s="274" t="s">
        <v>374</v>
      </c>
      <c r="F30" s="333">
        <v>2024130010201</v>
      </c>
      <c r="G30" s="373" t="s">
        <v>375</v>
      </c>
      <c r="H30" s="274" t="s">
        <v>376</v>
      </c>
      <c r="I30" s="274" t="s">
        <v>214</v>
      </c>
      <c r="J30" s="332">
        <v>0.5</v>
      </c>
      <c r="K30" s="274" t="s">
        <v>471</v>
      </c>
      <c r="L30" s="274" t="s">
        <v>357</v>
      </c>
      <c r="M30" s="274" t="s">
        <v>381</v>
      </c>
      <c r="N30" s="333">
        <v>1</v>
      </c>
      <c r="O30" s="294">
        <v>0</v>
      </c>
      <c r="P30" s="294">
        <v>0.15</v>
      </c>
      <c r="Q30" s="294">
        <v>0.1</v>
      </c>
      <c r="R30" s="294"/>
      <c r="S30" s="294">
        <f t="shared" ref="S30:S35" si="6">+O30+P30+Q30+R30</f>
        <v>0.25</v>
      </c>
      <c r="T30" s="374">
        <f t="shared" si="0"/>
        <v>0.25</v>
      </c>
      <c r="U30" s="343">
        <v>45567</v>
      </c>
      <c r="V30" s="343">
        <v>46022</v>
      </c>
      <c r="W30" s="294">
        <v>330</v>
      </c>
      <c r="X30" s="294">
        <v>129483</v>
      </c>
      <c r="Y30" s="274" t="s">
        <v>378</v>
      </c>
      <c r="Z30" s="274" t="s">
        <v>333</v>
      </c>
      <c r="AA30" s="274" t="s">
        <v>297</v>
      </c>
      <c r="AB30" s="274" t="s">
        <v>298</v>
      </c>
      <c r="AC30" s="294" t="s">
        <v>344</v>
      </c>
      <c r="AD30" s="361"/>
      <c r="AE30" s="362"/>
      <c r="AF30" s="305"/>
      <c r="AG30" s="305"/>
      <c r="AH30" s="363"/>
      <c r="AI30" s="362"/>
      <c r="AJ30" s="362"/>
      <c r="AK30" s="362"/>
      <c r="AL30" s="362"/>
      <c r="AM30" s="364"/>
      <c r="AN30" s="361"/>
      <c r="AO30" s="305"/>
      <c r="AP30" s="294"/>
      <c r="AQ30" s="294"/>
      <c r="AR30" s="294"/>
      <c r="AS30" s="294"/>
      <c r="AT30" s="224"/>
      <c r="AU30" s="365"/>
      <c r="AV30" s="224"/>
      <c r="AW30" s="365"/>
      <c r="AX30" s="224"/>
      <c r="AY30" s="225"/>
      <c r="AZ30" s="224"/>
      <c r="BA30" s="225"/>
      <c r="BB30" s="305"/>
      <c r="BC30" s="305"/>
      <c r="BD30" s="305"/>
      <c r="BE30" s="305"/>
      <c r="BF30" s="305"/>
    </row>
    <row r="31" spans="1:58" ht="65.099999999999994" customHeight="1">
      <c r="A31" s="372" t="s">
        <v>209</v>
      </c>
      <c r="B31" s="274" t="s">
        <v>210</v>
      </c>
      <c r="C31" s="274" t="s">
        <v>458</v>
      </c>
      <c r="D31" s="366">
        <v>0.25</v>
      </c>
      <c r="E31" s="274" t="s">
        <v>374</v>
      </c>
      <c r="F31" s="333">
        <v>2024130010201</v>
      </c>
      <c r="G31" s="373" t="s">
        <v>375</v>
      </c>
      <c r="H31" s="274" t="s">
        <v>376</v>
      </c>
      <c r="I31" s="274" t="s">
        <v>214</v>
      </c>
      <c r="J31" s="332">
        <v>0.5</v>
      </c>
      <c r="K31" s="274" t="s">
        <v>472</v>
      </c>
      <c r="L31" s="274" t="s">
        <v>357</v>
      </c>
      <c r="M31" s="274" t="s">
        <v>377</v>
      </c>
      <c r="N31" s="333">
        <v>1</v>
      </c>
      <c r="O31" s="294">
        <v>0.05</v>
      </c>
      <c r="P31" s="294">
        <v>0.12</v>
      </c>
      <c r="Q31" s="294">
        <v>0.1</v>
      </c>
      <c r="R31" s="294"/>
      <c r="S31" s="294">
        <f t="shared" si="6"/>
        <v>0.27</v>
      </c>
      <c r="T31" s="374">
        <f t="shared" si="0"/>
        <v>0.27</v>
      </c>
      <c r="U31" s="343">
        <v>45567</v>
      </c>
      <c r="V31" s="343">
        <v>46022</v>
      </c>
      <c r="W31" s="294">
        <v>330</v>
      </c>
      <c r="X31" s="294">
        <v>129483</v>
      </c>
      <c r="Y31" s="274" t="s">
        <v>378</v>
      </c>
      <c r="Z31" s="274" t="s">
        <v>333</v>
      </c>
      <c r="AA31" s="274" t="s">
        <v>297</v>
      </c>
      <c r="AB31" s="274" t="s">
        <v>298</v>
      </c>
      <c r="AC31" s="294" t="s">
        <v>344</v>
      </c>
      <c r="AD31" s="361"/>
      <c r="AE31" s="362"/>
      <c r="AF31" s="305"/>
      <c r="AG31" s="305"/>
      <c r="AH31" s="363"/>
      <c r="AI31" s="362"/>
      <c r="AJ31" s="362"/>
      <c r="AK31" s="362"/>
      <c r="AL31" s="362"/>
      <c r="AM31" s="364"/>
      <c r="AN31" s="361"/>
      <c r="AO31" s="305"/>
      <c r="AP31" s="294"/>
      <c r="AQ31" s="294"/>
      <c r="AR31" s="294"/>
      <c r="AS31" s="294"/>
      <c r="AT31" s="224"/>
      <c r="AU31" s="365"/>
      <c r="AV31" s="224"/>
      <c r="AW31" s="365"/>
      <c r="AX31" s="224"/>
      <c r="AY31" s="225"/>
      <c r="AZ31" s="224"/>
      <c r="BA31" s="225"/>
      <c r="BB31" s="305"/>
      <c r="BC31" s="305"/>
      <c r="BD31" s="305"/>
      <c r="BE31" s="305"/>
      <c r="BF31" s="305"/>
    </row>
    <row r="32" spans="1:58" ht="65.099999999999994" customHeight="1">
      <c r="A32" s="372" t="s">
        <v>209</v>
      </c>
      <c r="B32" s="274" t="s">
        <v>210</v>
      </c>
      <c r="C32" s="274" t="s">
        <v>458</v>
      </c>
      <c r="D32" s="366">
        <v>0.25</v>
      </c>
      <c r="E32" s="274" t="s">
        <v>374</v>
      </c>
      <c r="F32" s="333">
        <v>2024130010201</v>
      </c>
      <c r="G32" s="373" t="s">
        <v>375</v>
      </c>
      <c r="H32" s="274" t="s">
        <v>376</v>
      </c>
      <c r="I32" s="274" t="s">
        <v>214</v>
      </c>
      <c r="J32" s="332">
        <v>0.5</v>
      </c>
      <c r="K32" s="274" t="s">
        <v>473</v>
      </c>
      <c r="L32" s="274" t="s">
        <v>357</v>
      </c>
      <c r="M32" s="274" t="s">
        <v>477</v>
      </c>
      <c r="N32" s="333">
        <v>1</v>
      </c>
      <c r="O32" s="294">
        <v>0.1</v>
      </c>
      <c r="P32" s="294">
        <v>0.12</v>
      </c>
      <c r="Q32" s="294">
        <v>0.1</v>
      </c>
      <c r="R32" s="294"/>
      <c r="S32" s="294">
        <f t="shared" si="6"/>
        <v>0.32</v>
      </c>
      <c r="T32" s="374">
        <f t="shared" si="0"/>
        <v>0.32</v>
      </c>
      <c r="U32" s="343">
        <v>45536</v>
      </c>
      <c r="V32" s="343">
        <v>46022</v>
      </c>
      <c r="W32" s="294">
        <v>330</v>
      </c>
      <c r="X32" s="294">
        <v>129483</v>
      </c>
      <c r="Y32" s="274" t="s">
        <v>378</v>
      </c>
      <c r="Z32" s="274" t="s">
        <v>333</v>
      </c>
      <c r="AA32" s="274" t="s">
        <v>297</v>
      </c>
      <c r="AB32" s="274" t="s">
        <v>298</v>
      </c>
      <c r="AC32" s="294" t="s">
        <v>344</v>
      </c>
      <c r="AD32" s="361"/>
      <c r="AE32" s="362"/>
      <c r="AF32" s="305"/>
      <c r="AG32" s="305"/>
      <c r="AH32" s="363"/>
      <c r="AI32" s="362"/>
      <c r="AJ32" s="362"/>
      <c r="AK32" s="362"/>
      <c r="AL32" s="362"/>
      <c r="AM32" s="364"/>
      <c r="AN32" s="361"/>
      <c r="AO32" s="305"/>
      <c r="AP32" s="294"/>
      <c r="AQ32" s="294"/>
      <c r="AR32" s="294"/>
      <c r="AS32" s="294"/>
      <c r="AT32" s="224"/>
      <c r="AU32" s="365"/>
      <c r="AV32" s="224"/>
      <c r="AW32" s="365"/>
      <c r="AX32" s="224"/>
      <c r="AY32" s="225"/>
      <c r="AZ32" s="224"/>
      <c r="BA32" s="225"/>
      <c r="BB32" s="305"/>
      <c r="BC32" s="305"/>
      <c r="BD32" s="305"/>
      <c r="BE32" s="305"/>
      <c r="BF32" s="305"/>
    </row>
    <row r="33" spans="1:58" ht="65.099999999999994" customHeight="1">
      <c r="A33" s="372" t="s">
        <v>209</v>
      </c>
      <c r="B33" s="274" t="s">
        <v>210</v>
      </c>
      <c r="C33" s="274" t="s">
        <v>458</v>
      </c>
      <c r="D33" s="366">
        <v>0.25</v>
      </c>
      <c r="E33" s="274" t="s">
        <v>374</v>
      </c>
      <c r="F33" s="333">
        <v>2024130010201</v>
      </c>
      <c r="G33" s="373" t="s">
        <v>375</v>
      </c>
      <c r="H33" s="274" t="s">
        <v>376</v>
      </c>
      <c r="I33" s="274" t="s">
        <v>214</v>
      </c>
      <c r="J33" s="332">
        <v>0.5</v>
      </c>
      <c r="K33" s="274" t="s">
        <v>474</v>
      </c>
      <c r="L33" s="274" t="s">
        <v>357</v>
      </c>
      <c r="M33" s="274" t="s">
        <v>387</v>
      </c>
      <c r="N33" s="333">
        <v>20</v>
      </c>
      <c r="O33" s="294">
        <v>0</v>
      </c>
      <c r="P33" s="294">
        <v>0.12</v>
      </c>
      <c r="Q33" s="294">
        <v>0.1</v>
      </c>
      <c r="R33" s="294"/>
      <c r="S33" s="294">
        <f t="shared" si="6"/>
        <v>0.22</v>
      </c>
      <c r="T33" s="374">
        <f t="shared" si="0"/>
        <v>1.0999999999999999E-2</v>
      </c>
      <c r="U33" s="343">
        <v>45567</v>
      </c>
      <c r="V33" s="343">
        <v>46022</v>
      </c>
      <c r="W33" s="294">
        <v>330</v>
      </c>
      <c r="X33" s="294">
        <v>129483</v>
      </c>
      <c r="Y33" s="274" t="s">
        <v>378</v>
      </c>
      <c r="Z33" s="274" t="s">
        <v>333</v>
      </c>
      <c r="AA33" s="274" t="s">
        <v>297</v>
      </c>
      <c r="AB33" s="274" t="s">
        <v>298</v>
      </c>
      <c r="AC33" s="294" t="s">
        <v>344</v>
      </c>
      <c r="AD33" s="361" t="s">
        <v>478</v>
      </c>
      <c r="AE33" s="362">
        <v>870000000</v>
      </c>
      <c r="AF33" s="305"/>
      <c r="AG33" s="305"/>
      <c r="AH33" s="363">
        <v>45717</v>
      </c>
      <c r="AI33" s="362"/>
      <c r="AJ33" s="362"/>
      <c r="AK33" s="362"/>
      <c r="AL33" s="362"/>
      <c r="AM33" s="364"/>
      <c r="AN33" s="361"/>
      <c r="AO33" s="305"/>
      <c r="AP33" s="294"/>
      <c r="AQ33" s="294"/>
      <c r="AR33" s="294"/>
      <c r="AS33" s="294"/>
      <c r="AT33" s="224"/>
      <c r="AU33" s="365"/>
      <c r="AV33" s="224"/>
      <c r="AW33" s="365"/>
      <c r="AX33" s="224"/>
      <c r="AY33" s="225"/>
      <c r="AZ33" s="224"/>
      <c r="BA33" s="225"/>
      <c r="BB33" s="305"/>
      <c r="BC33" s="305"/>
      <c r="BD33" s="305"/>
      <c r="BE33" s="305"/>
      <c r="BF33" s="305"/>
    </row>
    <row r="34" spans="1:58" ht="65.099999999999994" customHeight="1">
      <c r="A34" s="372" t="s">
        <v>209</v>
      </c>
      <c r="B34" s="274" t="s">
        <v>210</v>
      </c>
      <c r="C34" s="274" t="s">
        <v>458</v>
      </c>
      <c r="D34" s="366">
        <v>1</v>
      </c>
      <c r="E34" s="274" t="s">
        <v>374</v>
      </c>
      <c r="F34" s="333">
        <v>2024130010201</v>
      </c>
      <c r="G34" s="373" t="s">
        <v>375</v>
      </c>
      <c r="H34" s="274" t="s">
        <v>383</v>
      </c>
      <c r="I34" s="274" t="s">
        <v>217</v>
      </c>
      <c r="J34" s="332">
        <v>0.5</v>
      </c>
      <c r="K34" s="274" t="s">
        <v>475</v>
      </c>
      <c r="L34" s="274" t="s">
        <v>357</v>
      </c>
      <c r="M34" s="274" t="s">
        <v>385</v>
      </c>
      <c r="N34" s="333">
        <v>2</v>
      </c>
      <c r="O34" s="294">
        <v>0.1</v>
      </c>
      <c r="P34" s="294">
        <v>0.12</v>
      </c>
      <c r="Q34" s="294">
        <v>0.1</v>
      </c>
      <c r="R34" s="294"/>
      <c r="S34" s="294">
        <f t="shared" si="6"/>
        <v>0.32</v>
      </c>
      <c r="T34" s="374">
        <f t="shared" si="0"/>
        <v>0.16</v>
      </c>
      <c r="U34" s="343">
        <v>45567</v>
      </c>
      <c r="V34" s="343">
        <v>46022</v>
      </c>
      <c r="W34" s="294">
        <v>330</v>
      </c>
      <c r="X34" s="294">
        <v>129483</v>
      </c>
      <c r="Y34" s="274" t="s">
        <v>378</v>
      </c>
      <c r="Z34" s="274" t="s">
        <v>333</v>
      </c>
      <c r="AA34" s="274" t="s">
        <v>297</v>
      </c>
      <c r="AB34" s="274" t="s">
        <v>298</v>
      </c>
      <c r="AC34" s="294" t="s">
        <v>344</v>
      </c>
      <c r="AD34" s="361"/>
      <c r="AE34" s="362"/>
      <c r="AF34" s="305"/>
      <c r="AG34" s="305"/>
      <c r="AH34" s="363"/>
      <c r="AI34" s="362"/>
      <c r="AJ34" s="362"/>
      <c r="AK34" s="362"/>
      <c r="AL34" s="362"/>
      <c r="AM34" s="364"/>
      <c r="AN34" s="361"/>
      <c r="AO34" s="305"/>
      <c r="AP34" s="294"/>
      <c r="AQ34" s="294"/>
      <c r="AR34" s="294"/>
      <c r="AS34" s="294"/>
      <c r="AT34" s="224"/>
      <c r="AU34" s="365"/>
      <c r="AV34" s="224"/>
      <c r="AW34" s="365"/>
      <c r="AX34" s="224"/>
      <c r="AY34" s="225"/>
      <c r="AZ34" s="224"/>
      <c r="BA34" s="225"/>
      <c r="BB34" s="305"/>
      <c r="BC34" s="305"/>
      <c r="BD34" s="305"/>
      <c r="BE34" s="305"/>
      <c r="BF34" s="305"/>
    </row>
    <row r="35" spans="1:58" ht="65.099999999999994" customHeight="1">
      <c r="A35" s="372" t="s">
        <v>209</v>
      </c>
      <c r="B35" s="274" t="s">
        <v>210</v>
      </c>
      <c r="C35" s="274" t="s">
        <v>458</v>
      </c>
      <c r="D35" s="366">
        <v>1</v>
      </c>
      <c r="E35" s="274" t="s">
        <v>374</v>
      </c>
      <c r="F35" s="333">
        <v>2024130010201</v>
      </c>
      <c r="G35" s="373" t="s">
        <v>375</v>
      </c>
      <c r="H35" s="274" t="s">
        <v>383</v>
      </c>
      <c r="I35" s="274" t="s">
        <v>217</v>
      </c>
      <c r="J35" s="332">
        <v>0.5</v>
      </c>
      <c r="K35" s="274" t="s">
        <v>476</v>
      </c>
      <c r="L35" s="274" t="s">
        <v>357</v>
      </c>
      <c r="M35" s="274" t="s">
        <v>384</v>
      </c>
      <c r="N35" s="375">
        <v>1</v>
      </c>
      <c r="O35" s="294">
        <v>0.1</v>
      </c>
      <c r="P35" s="294">
        <v>0.15</v>
      </c>
      <c r="Q35" s="294">
        <v>0.1</v>
      </c>
      <c r="R35" s="294"/>
      <c r="S35" s="294">
        <f t="shared" si="6"/>
        <v>0.35</v>
      </c>
      <c r="T35" s="374">
        <f t="shared" si="0"/>
        <v>0.35</v>
      </c>
      <c r="U35" s="343">
        <v>45567</v>
      </c>
      <c r="V35" s="343">
        <v>46022</v>
      </c>
      <c r="W35" s="294">
        <v>330</v>
      </c>
      <c r="X35" s="294">
        <v>129483</v>
      </c>
      <c r="Y35" s="274" t="s">
        <v>378</v>
      </c>
      <c r="Z35" s="274" t="s">
        <v>333</v>
      </c>
      <c r="AA35" s="274" t="s">
        <v>297</v>
      </c>
      <c r="AB35" s="274" t="s">
        <v>298</v>
      </c>
      <c r="AC35" s="294" t="s">
        <v>344</v>
      </c>
      <c r="AD35" s="274" t="s">
        <v>405</v>
      </c>
      <c r="AE35" s="364">
        <v>780000000</v>
      </c>
      <c r="AF35" s="294"/>
      <c r="AG35" s="305"/>
      <c r="AH35" s="343">
        <v>45717</v>
      </c>
      <c r="AI35" s="362"/>
      <c r="AJ35" s="362"/>
      <c r="AK35" s="362"/>
      <c r="AL35" s="362"/>
      <c r="AM35" s="364"/>
      <c r="AN35" s="361"/>
      <c r="AO35" s="305"/>
      <c r="AP35" s="294"/>
      <c r="AQ35" s="294"/>
      <c r="AR35" s="294"/>
      <c r="AS35" s="294"/>
      <c r="AT35" s="224"/>
      <c r="AU35" s="365"/>
      <c r="AV35" s="224"/>
      <c r="AW35" s="365"/>
      <c r="AX35" s="224"/>
      <c r="AY35" s="225"/>
      <c r="AZ35" s="224"/>
      <c r="BA35" s="225"/>
      <c r="BB35" s="305"/>
      <c r="BC35" s="305"/>
      <c r="BD35" s="305"/>
      <c r="BE35" s="305"/>
      <c r="BF35" s="305"/>
    </row>
    <row r="36" spans="1:58" ht="65.099999999999994" customHeight="1">
      <c r="A36" s="242" t="s">
        <v>581</v>
      </c>
      <c r="B36" s="242"/>
      <c r="C36" s="242"/>
      <c r="D36" s="242"/>
      <c r="E36" s="242" t="s">
        <v>388</v>
      </c>
      <c r="F36" s="242"/>
      <c r="G36" s="242"/>
      <c r="H36" s="242"/>
      <c r="I36" s="242"/>
      <c r="J36" s="242"/>
      <c r="K36" s="242"/>
      <c r="L36" s="242"/>
      <c r="M36" s="242"/>
      <c r="N36" s="242"/>
      <c r="O36" s="242"/>
      <c r="P36" s="242"/>
      <c r="Q36" s="242"/>
      <c r="R36" s="242"/>
      <c r="S36" s="242"/>
      <c r="T36" s="293">
        <f>AVERAGE(T29:T35)</f>
        <v>0.20871428571428569</v>
      </c>
      <c r="U36" s="294"/>
      <c r="V36" s="294"/>
      <c r="W36" s="294"/>
      <c r="X36" s="294"/>
      <c r="Y36" s="294"/>
      <c r="Z36" s="294"/>
      <c r="AA36" s="274"/>
      <c r="AB36" s="274"/>
      <c r="AC36" s="294"/>
      <c r="AD36" s="294"/>
      <c r="AE36" s="352"/>
      <c r="AF36" s="294"/>
      <c r="AG36" s="294"/>
      <c r="AH36" s="294"/>
      <c r="AI36" s="353">
        <f>SUM(AI29:AI35)</f>
        <v>3300000000</v>
      </c>
      <c r="AJ36" s="353">
        <f>SUM(AJ29:AJ35)</f>
        <v>3300000000</v>
      </c>
      <c r="AK36" s="353">
        <f t="shared" ref="AK36:AL36" si="7">SUM(AK29:AK35)</f>
        <v>2000000000</v>
      </c>
      <c r="AL36" s="353">
        <f t="shared" si="7"/>
        <v>2000000000</v>
      </c>
      <c r="AM36" s="354"/>
      <c r="AN36" s="354"/>
      <c r="AO36" s="274"/>
      <c r="AP36" s="353"/>
      <c r="AQ36" s="141"/>
      <c r="AR36" s="353"/>
      <c r="AS36" s="294"/>
      <c r="AT36" s="353">
        <f t="shared" ref="AT36:BA36" si="8">+AT29</f>
        <v>1079900000</v>
      </c>
      <c r="AU36" s="125">
        <f t="shared" si="8"/>
        <v>0.53995000000000004</v>
      </c>
      <c r="AV36" s="353">
        <f t="shared" si="8"/>
        <v>300100000</v>
      </c>
      <c r="AW36" s="125">
        <f t="shared" si="8"/>
        <v>0.15004999999999999</v>
      </c>
      <c r="AX36" s="371">
        <f t="shared" si="8"/>
        <v>1292000000</v>
      </c>
      <c r="AY36" s="376">
        <f t="shared" si="8"/>
        <v>0.64600000000000002</v>
      </c>
      <c r="AZ36" s="371">
        <f t="shared" si="8"/>
        <v>752800000</v>
      </c>
      <c r="BA36" s="141">
        <f t="shared" si="8"/>
        <v>0.37640000000000001</v>
      </c>
      <c r="BB36" s="353"/>
      <c r="BC36" s="294"/>
      <c r="BD36" s="353"/>
      <c r="BE36" s="294"/>
      <c r="BF36" s="294"/>
    </row>
    <row r="37" spans="1:58" ht="65.099999999999994" customHeight="1">
      <c r="A37" s="372" t="s">
        <v>220</v>
      </c>
      <c r="B37" s="274" t="s">
        <v>221</v>
      </c>
      <c r="C37" s="274" t="s">
        <v>222</v>
      </c>
      <c r="D37" s="366">
        <v>5</v>
      </c>
      <c r="E37" s="274" t="s">
        <v>389</v>
      </c>
      <c r="F37" s="333">
        <v>2024130010189</v>
      </c>
      <c r="G37" s="373" t="s">
        <v>390</v>
      </c>
      <c r="H37" s="274" t="s">
        <v>391</v>
      </c>
      <c r="I37" s="274" t="s">
        <v>227</v>
      </c>
      <c r="J37" s="332">
        <v>0.25</v>
      </c>
      <c r="K37" s="274" t="s">
        <v>481</v>
      </c>
      <c r="L37" s="274" t="s">
        <v>357</v>
      </c>
      <c r="M37" s="274" t="s">
        <v>392</v>
      </c>
      <c r="N37" s="377">
        <v>1</v>
      </c>
      <c r="O37" s="294">
        <v>0.1</v>
      </c>
      <c r="P37" s="294">
        <v>0.12</v>
      </c>
      <c r="Q37" s="294">
        <v>0.1</v>
      </c>
      <c r="R37" s="294"/>
      <c r="S37" s="377">
        <f>+O37+P37+Q37+R37</f>
        <v>0.32</v>
      </c>
      <c r="T37" s="374">
        <f t="shared" si="0"/>
        <v>0.32</v>
      </c>
      <c r="U37" s="343">
        <v>45567</v>
      </c>
      <c r="V37" s="343">
        <v>46022</v>
      </c>
      <c r="W37" s="294">
        <v>330</v>
      </c>
      <c r="X37" s="294">
        <v>40336</v>
      </c>
      <c r="Y37" s="294" t="s">
        <v>359</v>
      </c>
      <c r="Z37" s="274" t="s">
        <v>333</v>
      </c>
      <c r="AA37" s="274" t="s">
        <v>297</v>
      </c>
      <c r="AB37" s="274" t="s">
        <v>298</v>
      </c>
      <c r="AC37" s="294" t="s">
        <v>344</v>
      </c>
      <c r="AD37" s="361" t="s">
        <v>393</v>
      </c>
      <c r="AE37" s="364">
        <v>900000000</v>
      </c>
      <c r="AF37" s="294" t="s">
        <v>346</v>
      </c>
      <c r="AG37" s="305" t="s">
        <v>334</v>
      </c>
      <c r="AH37" s="343">
        <v>45689</v>
      </c>
      <c r="AI37" s="362">
        <v>1800000000</v>
      </c>
      <c r="AJ37" s="362">
        <v>1800000000</v>
      </c>
      <c r="AK37" s="362">
        <v>1800000000</v>
      </c>
      <c r="AL37" s="362">
        <v>1800000000</v>
      </c>
      <c r="AM37" s="364"/>
      <c r="AN37" s="361" t="s">
        <v>401</v>
      </c>
      <c r="AO37" s="361" t="s">
        <v>394</v>
      </c>
      <c r="AP37" s="274"/>
      <c r="AQ37" s="274"/>
      <c r="AR37" s="274"/>
      <c r="AS37" s="274"/>
      <c r="AT37" s="226">
        <v>735600000</v>
      </c>
      <c r="AU37" s="378">
        <f>+AT37/AK37</f>
        <v>0.40866666666666668</v>
      </c>
      <c r="AV37" s="226">
        <v>163100000</v>
      </c>
      <c r="AW37" s="379">
        <f>+AV37/AK37</f>
        <v>9.0611111111111114E-2</v>
      </c>
      <c r="AX37" s="226">
        <v>1070487000</v>
      </c>
      <c r="AY37" s="227">
        <f>+AX37/AL37</f>
        <v>0.59471499999999999</v>
      </c>
      <c r="AZ37" s="226">
        <v>446400000</v>
      </c>
      <c r="BA37" s="227">
        <f>+AZ37/AL37</f>
        <v>0.248</v>
      </c>
      <c r="BB37" s="361"/>
      <c r="BC37" s="361"/>
      <c r="BD37" s="361"/>
      <c r="BE37" s="361"/>
      <c r="BF37" s="361"/>
    </row>
    <row r="38" spans="1:58" ht="65.099999999999994" customHeight="1">
      <c r="A38" s="372" t="s">
        <v>220</v>
      </c>
      <c r="B38" s="274" t="s">
        <v>221</v>
      </c>
      <c r="C38" s="274" t="s">
        <v>222</v>
      </c>
      <c r="D38" s="366">
        <v>5</v>
      </c>
      <c r="E38" s="274" t="s">
        <v>389</v>
      </c>
      <c r="F38" s="333">
        <v>2024130010189</v>
      </c>
      <c r="G38" s="373" t="s">
        <v>390</v>
      </c>
      <c r="H38" s="274" t="s">
        <v>391</v>
      </c>
      <c r="I38" s="274" t="s">
        <v>227</v>
      </c>
      <c r="J38" s="332">
        <v>0.25</v>
      </c>
      <c r="K38" s="274" t="s">
        <v>482</v>
      </c>
      <c r="L38" s="274" t="s">
        <v>357</v>
      </c>
      <c r="M38" s="274" t="s">
        <v>395</v>
      </c>
      <c r="N38" s="377">
        <v>1</v>
      </c>
      <c r="O38" s="294">
        <v>0.1</v>
      </c>
      <c r="P38" s="294">
        <v>0.12</v>
      </c>
      <c r="Q38" s="294">
        <v>0.1</v>
      </c>
      <c r="R38" s="294"/>
      <c r="S38" s="377">
        <f t="shared" ref="S38:S45" si="9">+O38+P38+Q38+R38</f>
        <v>0.32</v>
      </c>
      <c r="T38" s="374">
        <f t="shared" si="0"/>
        <v>0.32</v>
      </c>
      <c r="U38" s="343">
        <v>45567</v>
      </c>
      <c r="V38" s="343">
        <v>46022</v>
      </c>
      <c r="W38" s="294">
        <v>330</v>
      </c>
      <c r="X38" s="294">
        <v>40336</v>
      </c>
      <c r="Y38" s="294" t="s">
        <v>359</v>
      </c>
      <c r="Z38" s="274" t="s">
        <v>333</v>
      </c>
      <c r="AA38" s="274" t="s">
        <v>297</v>
      </c>
      <c r="AB38" s="274" t="s">
        <v>298</v>
      </c>
      <c r="AC38" s="294" t="s">
        <v>344</v>
      </c>
      <c r="AD38" s="361"/>
      <c r="AE38" s="364"/>
      <c r="AF38" s="294" t="s">
        <v>346</v>
      </c>
      <c r="AG38" s="305"/>
      <c r="AH38" s="343"/>
      <c r="AI38" s="362"/>
      <c r="AJ38" s="362"/>
      <c r="AK38" s="362"/>
      <c r="AL38" s="362"/>
      <c r="AM38" s="364"/>
      <c r="AN38" s="361"/>
      <c r="AO38" s="361"/>
      <c r="AP38" s="274"/>
      <c r="AQ38" s="274"/>
      <c r="AR38" s="274"/>
      <c r="AS38" s="274"/>
      <c r="AT38" s="226"/>
      <c r="AU38" s="378"/>
      <c r="AV38" s="226"/>
      <c r="AW38" s="361"/>
      <c r="AX38" s="226"/>
      <c r="AY38" s="227"/>
      <c r="AZ38" s="226"/>
      <c r="BA38" s="227"/>
      <c r="BB38" s="361"/>
      <c r="BC38" s="361"/>
      <c r="BD38" s="361"/>
      <c r="BE38" s="361"/>
      <c r="BF38" s="361"/>
    </row>
    <row r="39" spans="1:58" ht="65.099999999999994" customHeight="1">
      <c r="A39" s="372" t="s">
        <v>220</v>
      </c>
      <c r="B39" s="274" t="s">
        <v>221</v>
      </c>
      <c r="C39" s="274" t="s">
        <v>222</v>
      </c>
      <c r="D39" s="366">
        <v>5</v>
      </c>
      <c r="E39" s="274" t="s">
        <v>389</v>
      </c>
      <c r="F39" s="333">
        <v>2024130010189</v>
      </c>
      <c r="G39" s="373" t="s">
        <v>390</v>
      </c>
      <c r="H39" s="274" t="s">
        <v>391</v>
      </c>
      <c r="I39" s="274" t="s">
        <v>227</v>
      </c>
      <c r="J39" s="332">
        <v>0.25</v>
      </c>
      <c r="K39" s="274" t="s">
        <v>483</v>
      </c>
      <c r="L39" s="274" t="s">
        <v>357</v>
      </c>
      <c r="M39" s="274" t="s">
        <v>396</v>
      </c>
      <c r="N39" s="377">
        <v>1</v>
      </c>
      <c r="O39" s="294">
        <v>0.3</v>
      </c>
      <c r="P39" s="294">
        <v>0.42</v>
      </c>
      <c r="Q39" s="294">
        <v>0.1</v>
      </c>
      <c r="R39" s="294"/>
      <c r="S39" s="377">
        <f t="shared" si="9"/>
        <v>0.82</v>
      </c>
      <c r="T39" s="374">
        <f t="shared" si="0"/>
        <v>0.82</v>
      </c>
      <c r="U39" s="343">
        <v>45536</v>
      </c>
      <c r="V39" s="343">
        <v>46022</v>
      </c>
      <c r="W39" s="294">
        <v>330</v>
      </c>
      <c r="X39" s="294">
        <v>40336</v>
      </c>
      <c r="Y39" s="294" t="s">
        <v>359</v>
      </c>
      <c r="Z39" s="274" t="s">
        <v>333</v>
      </c>
      <c r="AA39" s="274" t="s">
        <v>297</v>
      </c>
      <c r="AB39" s="274" t="s">
        <v>298</v>
      </c>
      <c r="AC39" s="294" t="s">
        <v>344</v>
      </c>
      <c r="AD39" s="380" t="s">
        <v>397</v>
      </c>
      <c r="AE39" s="364">
        <v>200000000</v>
      </c>
      <c r="AF39" s="294" t="s">
        <v>346</v>
      </c>
      <c r="AG39" s="305"/>
      <c r="AH39" s="343">
        <v>45717</v>
      </c>
      <c r="AI39" s="362"/>
      <c r="AJ39" s="362"/>
      <c r="AK39" s="362"/>
      <c r="AL39" s="362"/>
      <c r="AM39" s="364"/>
      <c r="AN39" s="361"/>
      <c r="AO39" s="361"/>
      <c r="AP39" s="274"/>
      <c r="AQ39" s="274"/>
      <c r="AR39" s="274"/>
      <c r="AS39" s="274"/>
      <c r="AT39" s="226"/>
      <c r="AU39" s="378"/>
      <c r="AV39" s="226"/>
      <c r="AW39" s="361"/>
      <c r="AX39" s="226"/>
      <c r="AY39" s="227"/>
      <c r="AZ39" s="226"/>
      <c r="BA39" s="227"/>
      <c r="BB39" s="361"/>
      <c r="BC39" s="361"/>
      <c r="BD39" s="361"/>
      <c r="BE39" s="361"/>
      <c r="BF39" s="361"/>
    </row>
    <row r="40" spans="1:58" ht="65.099999999999994" customHeight="1">
      <c r="A40" s="372" t="s">
        <v>220</v>
      </c>
      <c r="B40" s="274" t="s">
        <v>221</v>
      </c>
      <c r="C40" s="274" t="s">
        <v>222</v>
      </c>
      <c r="D40" s="381">
        <v>0.5</v>
      </c>
      <c r="E40" s="274" t="s">
        <v>389</v>
      </c>
      <c r="F40" s="333">
        <v>2024130010189</v>
      </c>
      <c r="G40" s="373" t="s">
        <v>390</v>
      </c>
      <c r="H40" s="274" t="s">
        <v>398</v>
      </c>
      <c r="I40" s="294" t="s">
        <v>230</v>
      </c>
      <c r="J40" s="332">
        <v>0.25</v>
      </c>
      <c r="K40" s="274" t="s">
        <v>484</v>
      </c>
      <c r="L40" s="274" t="s">
        <v>357</v>
      </c>
      <c r="M40" s="274" t="s">
        <v>399</v>
      </c>
      <c r="N40" s="377">
        <v>1</v>
      </c>
      <c r="O40" s="294">
        <v>0.1</v>
      </c>
      <c r="P40" s="294">
        <v>0.15</v>
      </c>
      <c r="Q40" s="294">
        <v>0.1</v>
      </c>
      <c r="R40" s="294"/>
      <c r="S40" s="377">
        <f t="shared" si="9"/>
        <v>0.35</v>
      </c>
      <c r="T40" s="374">
        <f t="shared" si="0"/>
        <v>0.35</v>
      </c>
      <c r="U40" s="343">
        <v>45567</v>
      </c>
      <c r="V40" s="343">
        <v>46022</v>
      </c>
      <c r="W40" s="294">
        <v>330</v>
      </c>
      <c r="X40" s="294">
        <v>40336</v>
      </c>
      <c r="Y40" s="294" t="s">
        <v>359</v>
      </c>
      <c r="Z40" s="274" t="s">
        <v>333</v>
      </c>
      <c r="AA40" s="274" t="s">
        <v>297</v>
      </c>
      <c r="AB40" s="274" t="s">
        <v>298</v>
      </c>
      <c r="AC40" s="294" t="s">
        <v>344</v>
      </c>
      <c r="AD40" s="380" t="s">
        <v>403</v>
      </c>
      <c r="AE40" s="364">
        <v>120000000</v>
      </c>
      <c r="AF40" s="274" t="s">
        <v>400</v>
      </c>
      <c r="AG40" s="305"/>
      <c r="AH40" s="343">
        <v>45717</v>
      </c>
      <c r="AI40" s="362"/>
      <c r="AJ40" s="362"/>
      <c r="AK40" s="362"/>
      <c r="AL40" s="362"/>
      <c r="AM40" s="364"/>
      <c r="AN40" s="361"/>
      <c r="AO40" s="361"/>
      <c r="AP40" s="274"/>
      <c r="AQ40" s="274"/>
      <c r="AR40" s="274"/>
      <c r="AS40" s="274"/>
      <c r="AT40" s="226"/>
      <c r="AU40" s="378"/>
      <c r="AV40" s="226"/>
      <c r="AW40" s="361"/>
      <c r="AX40" s="226"/>
      <c r="AY40" s="227"/>
      <c r="AZ40" s="226"/>
      <c r="BA40" s="227"/>
      <c r="BB40" s="361"/>
      <c r="BC40" s="361"/>
      <c r="BD40" s="361"/>
      <c r="BE40" s="361"/>
      <c r="BF40" s="361"/>
    </row>
    <row r="41" spans="1:58" ht="65.099999999999994" customHeight="1">
      <c r="A41" s="372" t="s">
        <v>220</v>
      </c>
      <c r="B41" s="274" t="s">
        <v>221</v>
      </c>
      <c r="C41" s="274" t="s">
        <v>222</v>
      </c>
      <c r="D41" s="381">
        <v>0.5</v>
      </c>
      <c r="E41" s="274" t="s">
        <v>389</v>
      </c>
      <c r="F41" s="333">
        <v>2024130010189</v>
      </c>
      <c r="G41" s="373" t="s">
        <v>390</v>
      </c>
      <c r="H41" s="274" t="s">
        <v>398</v>
      </c>
      <c r="I41" s="294" t="s">
        <v>230</v>
      </c>
      <c r="J41" s="332">
        <v>0.25</v>
      </c>
      <c r="K41" s="274" t="s">
        <v>485</v>
      </c>
      <c r="L41" s="274" t="s">
        <v>357</v>
      </c>
      <c r="M41" s="274" t="s">
        <v>402</v>
      </c>
      <c r="N41" s="377">
        <v>1</v>
      </c>
      <c r="O41" s="294">
        <v>0.1</v>
      </c>
      <c r="P41" s="294">
        <v>0.15</v>
      </c>
      <c r="Q41" s="294">
        <v>0.1</v>
      </c>
      <c r="R41" s="294"/>
      <c r="S41" s="377">
        <f t="shared" si="9"/>
        <v>0.35</v>
      </c>
      <c r="T41" s="374">
        <f t="shared" si="0"/>
        <v>0.35</v>
      </c>
      <c r="U41" s="343">
        <v>45536</v>
      </c>
      <c r="V41" s="343">
        <v>46022</v>
      </c>
      <c r="W41" s="294">
        <v>330</v>
      </c>
      <c r="X41" s="294">
        <v>40336</v>
      </c>
      <c r="Y41" s="294" t="s">
        <v>359</v>
      </c>
      <c r="Z41" s="274" t="s">
        <v>333</v>
      </c>
      <c r="AA41" s="274" t="s">
        <v>297</v>
      </c>
      <c r="AB41" s="274" t="s">
        <v>298</v>
      </c>
      <c r="AC41" s="294" t="s">
        <v>344</v>
      </c>
      <c r="AD41" s="380" t="s">
        <v>408</v>
      </c>
      <c r="AE41" s="364">
        <v>150000000</v>
      </c>
      <c r="AF41" s="274" t="s">
        <v>400</v>
      </c>
      <c r="AG41" s="305"/>
      <c r="AH41" s="343">
        <v>45717</v>
      </c>
      <c r="AI41" s="362"/>
      <c r="AJ41" s="362"/>
      <c r="AK41" s="362"/>
      <c r="AL41" s="362"/>
      <c r="AM41" s="364"/>
      <c r="AN41" s="305" t="s">
        <v>361</v>
      </c>
      <c r="AO41" s="361"/>
      <c r="AP41" s="274"/>
      <c r="AQ41" s="274"/>
      <c r="AR41" s="274"/>
      <c r="AS41" s="274"/>
      <c r="AT41" s="226"/>
      <c r="AU41" s="378"/>
      <c r="AV41" s="226"/>
      <c r="AW41" s="361"/>
      <c r="AX41" s="226"/>
      <c r="AY41" s="227"/>
      <c r="AZ41" s="226"/>
      <c r="BA41" s="227"/>
      <c r="BB41" s="361"/>
      <c r="BC41" s="361"/>
      <c r="BD41" s="361"/>
      <c r="BE41" s="361"/>
      <c r="BF41" s="361"/>
    </row>
    <row r="42" spans="1:58" ht="65.099999999999994" customHeight="1">
      <c r="A42" s="372" t="s">
        <v>220</v>
      </c>
      <c r="B42" s="274" t="s">
        <v>221</v>
      </c>
      <c r="C42" s="274" t="s">
        <v>222</v>
      </c>
      <c r="D42" s="381">
        <v>0.5</v>
      </c>
      <c r="E42" s="274" t="s">
        <v>389</v>
      </c>
      <c r="F42" s="333">
        <v>2024130010189</v>
      </c>
      <c r="G42" s="373" t="s">
        <v>390</v>
      </c>
      <c r="H42" s="274" t="s">
        <v>398</v>
      </c>
      <c r="I42" s="294" t="s">
        <v>230</v>
      </c>
      <c r="J42" s="332">
        <v>0.25</v>
      </c>
      <c r="K42" s="274" t="s">
        <v>486</v>
      </c>
      <c r="L42" s="274" t="s">
        <v>357</v>
      </c>
      <c r="M42" s="274" t="s">
        <v>404</v>
      </c>
      <c r="N42" s="377">
        <v>1</v>
      </c>
      <c r="O42" s="294">
        <v>0.1</v>
      </c>
      <c r="P42" s="294">
        <v>0.15</v>
      </c>
      <c r="Q42" s="294">
        <v>0.1</v>
      </c>
      <c r="R42" s="294"/>
      <c r="S42" s="377">
        <f t="shared" si="9"/>
        <v>0.35</v>
      </c>
      <c r="T42" s="374">
        <f t="shared" si="0"/>
        <v>0.35</v>
      </c>
      <c r="U42" s="343">
        <v>45567</v>
      </c>
      <c r="V42" s="343">
        <v>46022</v>
      </c>
      <c r="W42" s="294">
        <v>330</v>
      </c>
      <c r="X42" s="294">
        <v>40336</v>
      </c>
      <c r="Y42" s="294" t="s">
        <v>359</v>
      </c>
      <c r="Z42" s="274" t="s">
        <v>333</v>
      </c>
      <c r="AA42" s="274" t="s">
        <v>297</v>
      </c>
      <c r="AB42" s="274" t="s">
        <v>298</v>
      </c>
      <c r="AC42" s="294" t="s">
        <v>344</v>
      </c>
      <c r="AD42" s="380" t="s">
        <v>490</v>
      </c>
      <c r="AE42" s="364">
        <v>120000000</v>
      </c>
      <c r="AF42" s="274" t="s">
        <v>400</v>
      </c>
      <c r="AG42" s="305"/>
      <c r="AH42" s="343">
        <v>45717</v>
      </c>
      <c r="AI42" s="362"/>
      <c r="AJ42" s="362"/>
      <c r="AK42" s="362"/>
      <c r="AL42" s="362"/>
      <c r="AM42" s="364"/>
      <c r="AN42" s="305"/>
      <c r="AO42" s="361"/>
      <c r="AP42" s="274"/>
      <c r="AQ42" s="274"/>
      <c r="AR42" s="274"/>
      <c r="AS42" s="274"/>
      <c r="AT42" s="226"/>
      <c r="AU42" s="378"/>
      <c r="AV42" s="226"/>
      <c r="AW42" s="361"/>
      <c r="AX42" s="226"/>
      <c r="AY42" s="227"/>
      <c r="AZ42" s="226"/>
      <c r="BA42" s="227"/>
      <c r="BB42" s="361"/>
      <c r="BC42" s="361"/>
      <c r="BD42" s="361"/>
      <c r="BE42" s="361"/>
      <c r="BF42" s="361"/>
    </row>
    <row r="43" spans="1:58" ht="65.099999999999994" customHeight="1">
      <c r="A43" s="372" t="s">
        <v>220</v>
      </c>
      <c r="B43" s="274" t="s">
        <v>221</v>
      </c>
      <c r="C43" s="274" t="s">
        <v>222</v>
      </c>
      <c r="D43" s="366" t="s">
        <v>480</v>
      </c>
      <c r="E43" s="274" t="s">
        <v>389</v>
      </c>
      <c r="F43" s="333">
        <v>2024130010189</v>
      </c>
      <c r="G43" s="373" t="s">
        <v>390</v>
      </c>
      <c r="H43" s="274" t="s">
        <v>406</v>
      </c>
      <c r="I43" s="274" t="s">
        <v>214</v>
      </c>
      <c r="J43" s="332">
        <v>0.25</v>
      </c>
      <c r="K43" s="274" t="s">
        <v>487</v>
      </c>
      <c r="L43" s="274" t="s">
        <v>357</v>
      </c>
      <c r="M43" s="274" t="s">
        <v>407</v>
      </c>
      <c r="N43" s="377">
        <v>1</v>
      </c>
      <c r="O43" s="294">
        <v>0.1</v>
      </c>
      <c r="P43" s="294">
        <v>0.15</v>
      </c>
      <c r="Q43" s="294">
        <v>0.1</v>
      </c>
      <c r="R43" s="294"/>
      <c r="S43" s="377">
        <f t="shared" si="9"/>
        <v>0.35</v>
      </c>
      <c r="T43" s="374">
        <f t="shared" si="0"/>
        <v>0.35</v>
      </c>
      <c r="U43" s="343">
        <v>45567</v>
      </c>
      <c r="V43" s="343">
        <v>46022</v>
      </c>
      <c r="W43" s="294">
        <v>330</v>
      </c>
      <c r="X43" s="294">
        <v>40336</v>
      </c>
      <c r="Y43" s="294" t="s">
        <v>359</v>
      </c>
      <c r="Z43" s="274" t="s">
        <v>333</v>
      </c>
      <c r="AA43" s="274" t="s">
        <v>297</v>
      </c>
      <c r="AB43" s="274" t="s">
        <v>298</v>
      </c>
      <c r="AC43" s="294" t="s">
        <v>344</v>
      </c>
      <c r="AD43" s="380" t="s">
        <v>386</v>
      </c>
      <c r="AE43" s="364">
        <v>120000000</v>
      </c>
      <c r="AF43" s="294" t="s">
        <v>400</v>
      </c>
      <c r="AG43" s="305"/>
      <c r="AH43" s="343">
        <v>45717</v>
      </c>
      <c r="AI43" s="362"/>
      <c r="AJ43" s="362"/>
      <c r="AK43" s="362"/>
      <c r="AL43" s="362"/>
      <c r="AM43" s="364"/>
      <c r="AN43" s="305"/>
      <c r="AO43" s="361"/>
      <c r="AP43" s="274"/>
      <c r="AQ43" s="274"/>
      <c r="AR43" s="274"/>
      <c r="AS43" s="274"/>
      <c r="AT43" s="226"/>
      <c r="AU43" s="378"/>
      <c r="AV43" s="226"/>
      <c r="AW43" s="361"/>
      <c r="AX43" s="226"/>
      <c r="AY43" s="227"/>
      <c r="AZ43" s="226"/>
      <c r="BA43" s="227"/>
      <c r="BB43" s="361"/>
      <c r="BC43" s="361"/>
      <c r="BD43" s="361"/>
      <c r="BE43" s="361"/>
      <c r="BF43" s="361"/>
    </row>
    <row r="44" spans="1:58" ht="65.099999999999994" customHeight="1">
      <c r="A44" s="372" t="s">
        <v>220</v>
      </c>
      <c r="B44" s="274" t="s">
        <v>221</v>
      </c>
      <c r="C44" s="274" t="s">
        <v>222</v>
      </c>
      <c r="D44" s="366" t="s">
        <v>480</v>
      </c>
      <c r="E44" s="274" t="s">
        <v>389</v>
      </c>
      <c r="F44" s="333">
        <v>2024130010189</v>
      </c>
      <c r="G44" s="373" t="s">
        <v>390</v>
      </c>
      <c r="H44" s="274" t="s">
        <v>406</v>
      </c>
      <c r="I44" s="274" t="s">
        <v>214</v>
      </c>
      <c r="J44" s="332">
        <v>0.25</v>
      </c>
      <c r="K44" s="274" t="s">
        <v>488</v>
      </c>
      <c r="L44" s="274" t="s">
        <v>357</v>
      </c>
      <c r="M44" s="274" t="s">
        <v>409</v>
      </c>
      <c r="N44" s="377">
        <v>1</v>
      </c>
      <c r="O44" s="294">
        <v>0.1</v>
      </c>
      <c r="P44" s="294">
        <v>0.15</v>
      </c>
      <c r="Q44" s="294">
        <v>0.1</v>
      </c>
      <c r="R44" s="294"/>
      <c r="S44" s="377">
        <f t="shared" si="9"/>
        <v>0.35</v>
      </c>
      <c r="T44" s="374">
        <f t="shared" si="0"/>
        <v>0.35</v>
      </c>
      <c r="U44" s="343">
        <v>45567</v>
      </c>
      <c r="V44" s="343">
        <v>46022</v>
      </c>
      <c r="W44" s="294">
        <v>330</v>
      </c>
      <c r="X44" s="294">
        <v>40336</v>
      </c>
      <c r="Y44" s="294" t="s">
        <v>359</v>
      </c>
      <c r="Z44" s="274" t="s">
        <v>333</v>
      </c>
      <c r="AA44" s="274" t="s">
        <v>297</v>
      </c>
      <c r="AB44" s="274" t="s">
        <v>298</v>
      </c>
      <c r="AC44" s="294" t="s">
        <v>344</v>
      </c>
      <c r="AD44" s="380" t="s">
        <v>491</v>
      </c>
      <c r="AE44" s="364">
        <v>70000000</v>
      </c>
      <c r="AF44" s="294" t="s">
        <v>400</v>
      </c>
      <c r="AG44" s="305"/>
      <c r="AH44" s="343">
        <v>45717</v>
      </c>
      <c r="AI44" s="362"/>
      <c r="AJ44" s="362"/>
      <c r="AK44" s="362"/>
      <c r="AL44" s="362"/>
      <c r="AM44" s="364"/>
      <c r="AN44" s="305"/>
      <c r="AO44" s="361"/>
      <c r="AP44" s="274"/>
      <c r="AQ44" s="274"/>
      <c r="AR44" s="274"/>
      <c r="AS44" s="274"/>
      <c r="AT44" s="226"/>
      <c r="AU44" s="378"/>
      <c r="AV44" s="226"/>
      <c r="AW44" s="361"/>
      <c r="AX44" s="226"/>
      <c r="AY44" s="227"/>
      <c r="AZ44" s="226"/>
      <c r="BA44" s="227"/>
      <c r="BB44" s="361"/>
      <c r="BC44" s="361"/>
      <c r="BD44" s="361"/>
      <c r="BE44" s="361"/>
      <c r="BF44" s="361"/>
    </row>
    <row r="45" spans="1:58" ht="65.099999999999994" customHeight="1">
      <c r="A45" s="372" t="s">
        <v>220</v>
      </c>
      <c r="B45" s="274" t="s">
        <v>221</v>
      </c>
      <c r="C45" s="274" t="s">
        <v>222</v>
      </c>
      <c r="D45" s="366" t="s">
        <v>480</v>
      </c>
      <c r="E45" s="274" t="s">
        <v>389</v>
      </c>
      <c r="F45" s="333">
        <v>2024130010189</v>
      </c>
      <c r="G45" s="373" t="s">
        <v>390</v>
      </c>
      <c r="H45" s="274" t="s">
        <v>406</v>
      </c>
      <c r="I45" s="274" t="s">
        <v>214</v>
      </c>
      <c r="J45" s="332">
        <v>0.25</v>
      </c>
      <c r="K45" s="274" t="s">
        <v>489</v>
      </c>
      <c r="L45" s="274" t="s">
        <v>357</v>
      </c>
      <c r="M45" s="274" t="s">
        <v>411</v>
      </c>
      <c r="N45" s="377">
        <v>1</v>
      </c>
      <c r="O45" s="294">
        <v>0</v>
      </c>
      <c r="P45" s="294">
        <v>0</v>
      </c>
      <c r="Q45" s="294">
        <v>0.1</v>
      </c>
      <c r="R45" s="294"/>
      <c r="S45" s="377">
        <f t="shared" si="9"/>
        <v>0.1</v>
      </c>
      <c r="T45" s="374">
        <f t="shared" si="0"/>
        <v>0.1</v>
      </c>
      <c r="U45" s="343">
        <v>45567</v>
      </c>
      <c r="V45" s="343">
        <v>46022</v>
      </c>
      <c r="W45" s="294">
        <v>330</v>
      </c>
      <c r="X45" s="294">
        <v>40336</v>
      </c>
      <c r="Y45" s="294" t="s">
        <v>359</v>
      </c>
      <c r="Z45" s="274" t="s">
        <v>333</v>
      </c>
      <c r="AA45" s="274" t="s">
        <v>297</v>
      </c>
      <c r="AB45" s="274" t="s">
        <v>298</v>
      </c>
      <c r="AC45" s="294" t="s">
        <v>344</v>
      </c>
      <c r="AD45" s="380" t="s">
        <v>492</v>
      </c>
      <c r="AE45" s="364">
        <v>120000000</v>
      </c>
      <c r="AF45" s="294" t="s">
        <v>400</v>
      </c>
      <c r="AG45" s="305"/>
      <c r="AH45" s="343">
        <v>45717</v>
      </c>
      <c r="AI45" s="362"/>
      <c r="AJ45" s="362"/>
      <c r="AK45" s="362"/>
      <c r="AL45" s="362"/>
      <c r="AM45" s="364"/>
      <c r="AN45" s="305"/>
      <c r="AO45" s="361"/>
      <c r="AP45" s="274"/>
      <c r="AQ45" s="274"/>
      <c r="AR45" s="274"/>
      <c r="AS45" s="274"/>
      <c r="AT45" s="226"/>
      <c r="AU45" s="378"/>
      <c r="AV45" s="226"/>
      <c r="AW45" s="361"/>
      <c r="AX45" s="226"/>
      <c r="AY45" s="227"/>
      <c r="AZ45" s="226"/>
      <c r="BA45" s="227"/>
      <c r="BB45" s="361"/>
      <c r="BC45" s="361"/>
      <c r="BD45" s="361"/>
      <c r="BE45" s="361"/>
      <c r="BF45" s="361"/>
    </row>
    <row r="46" spans="1:58" ht="65.099999999999994" customHeight="1">
      <c r="A46" s="242" t="s">
        <v>582</v>
      </c>
      <c r="B46" s="242"/>
      <c r="C46" s="242"/>
      <c r="D46" s="242"/>
      <c r="E46" s="242" t="s">
        <v>412</v>
      </c>
      <c r="F46" s="242"/>
      <c r="G46" s="242"/>
      <c r="H46" s="242"/>
      <c r="I46" s="242"/>
      <c r="J46" s="242"/>
      <c r="K46" s="242"/>
      <c r="L46" s="242"/>
      <c r="M46" s="242"/>
      <c r="N46" s="242"/>
      <c r="O46" s="242"/>
      <c r="P46" s="242"/>
      <c r="Q46" s="242"/>
      <c r="R46" s="242"/>
      <c r="S46" s="242"/>
      <c r="T46" s="293">
        <f>AVERAGE(T37:T45)</f>
        <v>0.36777777777777781</v>
      </c>
      <c r="U46" s="294"/>
      <c r="V46" s="294"/>
      <c r="W46" s="294"/>
      <c r="X46" s="294"/>
      <c r="Y46" s="294"/>
      <c r="Z46" s="294"/>
      <c r="AA46" s="274"/>
      <c r="AB46" s="274"/>
      <c r="AC46" s="294"/>
      <c r="AD46" s="294"/>
      <c r="AE46" s="352"/>
      <c r="AF46" s="294"/>
      <c r="AG46" s="294"/>
      <c r="AH46" s="294"/>
      <c r="AI46" s="353">
        <f>SUM(AI37:AI45)</f>
        <v>1800000000</v>
      </c>
      <c r="AJ46" s="353">
        <f>SUM(AJ37:AJ45)</f>
        <v>1800000000</v>
      </c>
      <c r="AK46" s="353">
        <f t="shared" ref="AK46:AL46" si="10">SUM(AK37:AK45)</f>
        <v>1800000000</v>
      </c>
      <c r="AL46" s="353">
        <f t="shared" si="10"/>
        <v>1800000000</v>
      </c>
      <c r="AM46" s="354"/>
      <c r="AN46" s="354"/>
      <c r="AO46" s="274"/>
      <c r="AP46" s="353"/>
      <c r="AQ46" s="141"/>
      <c r="AR46" s="353"/>
      <c r="AS46" s="294"/>
      <c r="AT46" s="353">
        <f t="shared" ref="AT46:BA46" si="11">+AT37</f>
        <v>735600000</v>
      </c>
      <c r="AU46" s="125">
        <f t="shared" si="11"/>
        <v>0.40866666666666668</v>
      </c>
      <c r="AV46" s="353">
        <f t="shared" si="11"/>
        <v>163100000</v>
      </c>
      <c r="AW46" s="125">
        <f t="shared" si="11"/>
        <v>9.0611111111111114E-2</v>
      </c>
      <c r="AX46" s="371">
        <f t="shared" si="11"/>
        <v>1070487000</v>
      </c>
      <c r="AY46" s="376">
        <f t="shared" si="11"/>
        <v>0.59471499999999999</v>
      </c>
      <c r="AZ46" s="371">
        <f t="shared" si="11"/>
        <v>446400000</v>
      </c>
      <c r="BA46" s="141">
        <f t="shared" si="11"/>
        <v>0.248</v>
      </c>
      <c r="BB46" s="353"/>
      <c r="BC46" s="294"/>
      <c r="BD46" s="353"/>
      <c r="BE46" s="294"/>
      <c r="BF46" s="294"/>
    </row>
    <row r="47" spans="1:58" ht="65.099999999999994" customHeight="1">
      <c r="A47" s="274" t="s">
        <v>234</v>
      </c>
      <c r="B47" s="274" t="s">
        <v>235</v>
      </c>
      <c r="C47" s="274" t="s">
        <v>236</v>
      </c>
      <c r="D47" s="366">
        <v>2</v>
      </c>
      <c r="E47" s="274" t="s">
        <v>413</v>
      </c>
      <c r="F47" s="333">
        <v>2024130010211</v>
      </c>
      <c r="G47" s="373" t="s">
        <v>414</v>
      </c>
      <c r="H47" s="274" t="s">
        <v>415</v>
      </c>
      <c r="I47" s="274" t="s">
        <v>186</v>
      </c>
      <c r="J47" s="332">
        <v>0.5</v>
      </c>
      <c r="K47" s="382" t="s">
        <v>493</v>
      </c>
      <c r="L47" s="274" t="s">
        <v>341</v>
      </c>
      <c r="M47" s="274" t="s">
        <v>499</v>
      </c>
      <c r="N47" s="333">
        <v>1</v>
      </c>
      <c r="O47" s="294">
        <v>0</v>
      </c>
      <c r="P47" s="294">
        <v>0</v>
      </c>
      <c r="Q47" s="294">
        <v>0.1</v>
      </c>
      <c r="R47" s="294"/>
      <c r="S47" s="294">
        <f>+O47+P47+Q47+R47</f>
        <v>0.1</v>
      </c>
      <c r="T47" s="374">
        <f t="shared" si="0"/>
        <v>0.1</v>
      </c>
      <c r="U47" s="343">
        <v>45567</v>
      </c>
      <c r="V47" s="343">
        <v>46022</v>
      </c>
      <c r="W47" s="294">
        <v>330</v>
      </c>
      <c r="X47" s="294">
        <v>40337</v>
      </c>
      <c r="Y47" s="294" t="s">
        <v>505</v>
      </c>
      <c r="Z47" s="274" t="s">
        <v>333</v>
      </c>
      <c r="AA47" s="274" t="s">
        <v>297</v>
      </c>
      <c r="AB47" s="274" t="s">
        <v>298</v>
      </c>
      <c r="AC47" s="294" t="s">
        <v>344</v>
      </c>
      <c r="AD47" s="361" t="s">
        <v>416</v>
      </c>
      <c r="AE47" s="362">
        <v>650000000</v>
      </c>
      <c r="AF47" s="305" t="s">
        <v>346</v>
      </c>
      <c r="AG47" s="294" t="s">
        <v>334</v>
      </c>
      <c r="AH47" s="363">
        <v>45689</v>
      </c>
      <c r="AI47" s="362">
        <v>1300000000</v>
      </c>
      <c r="AJ47" s="362">
        <v>1300000000</v>
      </c>
      <c r="AK47" s="362">
        <v>780000000</v>
      </c>
      <c r="AL47" s="362">
        <v>780000000</v>
      </c>
      <c r="AM47" s="364"/>
      <c r="AN47" s="361" t="s">
        <v>361</v>
      </c>
      <c r="AO47" s="305" t="s">
        <v>417</v>
      </c>
      <c r="AP47" s="294"/>
      <c r="AQ47" s="294"/>
      <c r="AR47" s="294"/>
      <c r="AS47" s="294"/>
      <c r="AT47" s="224">
        <v>352800000</v>
      </c>
      <c r="AU47" s="365">
        <f>+AT47/AK47</f>
        <v>0.4523076923076923</v>
      </c>
      <c r="AV47" s="224">
        <v>107200000</v>
      </c>
      <c r="AW47" s="365">
        <f>+AV47/AK47</f>
        <v>0.13743589743589743</v>
      </c>
      <c r="AX47" s="224">
        <v>376800000</v>
      </c>
      <c r="AY47" s="225">
        <f>+AX47/AL47</f>
        <v>0.48307692307692307</v>
      </c>
      <c r="AZ47" s="224">
        <v>295600000</v>
      </c>
      <c r="BA47" s="225">
        <f>+AZ47/AL47</f>
        <v>0.37897435897435899</v>
      </c>
      <c r="BB47" s="305"/>
      <c r="BC47" s="305"/>
      <c r="BD47" s="305"/>
      <c r="BE47" s="305"/>
      <c r="BF47" s="305"/>
    </row>
    <row r="48" spans="1:58" ht="65.099999999999994" customHeight="1">
      <c r="A48" s="274" t="s">
        <v>234</v>
      </c>
      <c r="B48" s="274" t="s">
        <v>235</v>
      </c>
      <c r="C48" s="274" t="s">
        <v>236</v>
      </c>
      <c r="D48" s="366">
        <v>2</v>
      </c>
      <c r="E48" s="274" t="s">
        <v>413</v>
      </c>
      <c r="F48" s="333">
        <v>2024130010211</v>
      </c>
      <c r="G48" s="373" t="s">
        <v>414</v>
      </c>
      <c r="H48" s="274" t="s">
        <v>415</v>
      </c>
      <c r="I48" s="274" t="s">
        <v>186</v>
      </c>
      <c r="J48" s="332">
        <v>0.5</v>
      </c>
      <c r="K48" s="382" t="s">
        <v>494</v>
      </c>
      <c r="L48" s="274" t="s">
        <v>341</v>
      </c>
      <c r="M48" s="274" t="s">
        <v>500</v>
      </c>
      <c r="N48" s="333">
        <v>1</v>
      </c>
      <c r="O48" s="294">
        <v>0</v>
      </c>
      <c r="P48" s="294">
        <v>0</v>
      </c>
      <c r="Q48" s="294">
        <v>0.1</v>
      </c>
      <c r="R48" s="294"/>
      <c r="S48" s="294">
        <f t="shared" ref="S48:S51" si="12">+O48+P48+Q48+R48</f>
        <v>0.1</v>
      </c>
      <c r="T48" s="374">
        <f t="shared" si="0"/>
        <v>0.1</v>
      </c>
      <c r="U48" s="343">
        <v>45567</v>
      </c>
      <c r="V48" s="343">
        <v>46022</v>
      </c>
      <c r="W48" s="294">
        <v>330</v>
      </c>
      <c r="X48" s="294">
        <v>40337</v>
      </c>
      <c r="Y48" s="294" t="s">
        <v>505</v>
      </c>
      <c r="Z48" s="274" t="s">
        <v>333</v>
      </c>
      <c r="AA48" s="274" t="s">
        <v>297</v>
      </c>
      <c r="AB48" s="274" t="s">
        <v>298</v>
      </c>
      <c r="AC48" s="294" t="s">
        <v>344</v>
      </c>
      <c r="AD48" s="361"/>
      <c r="AE48" s="362"/>
      <c r="AF48" s="305"/>
      <c r="AG48" s="294" t="s">
        <v>334</v>
      </c>
      <c r="AH48" s="363"/>
      <c r="AI48" s="362"/>
      <c r="AJ48" s="362"/>
      <c r="AK48" s="362"/>
      <c r="AL48" s="362"/>
      <c r="AM48" s="364"/>
      <c r="AN48" s="361"/>
      <c r="AO48" s="305"/>
      <c r="AP48" s="294"/>
      <c r="AQ48" s="294"/>
      <c r="AR48" s="294"/>
      <c r="AS48" s="294"/>
      <c r="AT48" s="224"/>
      <c r="AU48" s="365"/>
      <c r="AV48" s="224"/>
      <c r="AW48" s="365"/>
      <c r="AX48" s="224"/>
      <c r="AY48" s="225"/>
      <c r="AZ48" s="224"/>
      <c r="BA48" s="225"/>
      <c r="BB48" s="305"/>
      <c r="BC48" s="305"/>
      <c r="BD48" s="305"/>
      <c r="BE48" s="305"/>
      <c r="BF48" s="305"/>
    </row>
    <row r="49" spans="1:58" ht="65.099999999999994" customHeight="1">
      <c r="A49" s="274" t="s">
        <v>234</v>
      </c>
      <c r="B49" s="274" t="s">
        <v>235</v>
      </c>
      <c r="C49" s="274" t="s">
        <v>236</v>
      </c>
      <c r="D49" s="366">
        <v>2</v>
      </c>
      <c r="E49" s="274" t="s">
        <v>413</v>
      </c>
      <c r="F49" s="333">
        <v>2024130010211</v>
      </c>
      <c r="G49" s="373" t="s">
        <v>414</v>
      </c>
      <c r="H49" s="274" t="s">
        <v>415</v>
      </c>
      <c r="I49" s="274" t="s">
        <v>186</v>
      </c>
      <c r="J49" s="332">
        <v>0.5</v>
      </c>
      <c r="K49" s="382" t="s">
        <v>495</v>
      </c>
      <c r="L49" s="274" t="s">
        <v>341</v>
      </c>
      <c r="M49" s="274" t="s">
        <v>501</v>
      </c>
      <c r="N49" s="333">
        <v>1</v>
      </c>
      <c r="O49" s="294">
        <v>0.08</v>
      </c>
      <c r="P49" s="294">
        <v>0.15</v>
      </c>
      <c r="Q49" s="294">
        <v>0.1</v>
      </c>
      <c r="R49" s="294"/>
      <c r="S49" s="294">
        <f t="shared" si="12"/>
        <v>0.32999999999999996</v>
      </c>
      <c r="T49" s="374">
        <f t="shared" si="0"/>
        <v>0.32999999999999996</v>
      </c>
      <c r="U49" s="343">
        <v>45567</v>
      </c>
      <c r="V49" s="343">
        <v>46022</v>
      </c>
      <c r="W49" s="294">
        <v>330</v>
      </c>
      <c r="X49" s="294">
        <v>40337</v>
      </c>
      <c r="Y49" s="294" t="s">
        <v>505</v>
      </c>
      <c r="Z49" s="274" t="s">
        <v>333</v>
      </c>
      <c r="AA49" s="274" t="s">
        <v>297</v>
      </c>
      <c r="AB49" s="274" t="s">
        <v>298</v>
      </c>
      <c r="AC49" s="294" t="s">
        <v>344</v>
      </c>
      <c r="AD49" s="361" t="s">
        <v>506</v>
      </c>
      <c r="AE49" s="362">
        <v>325000000</v>
      </c>
      <c r="AF49" s="305" t="s">
        <v>346</v>
      </c>
      <c r="AG49" s="294" t="s">
        <v>334</v>
      </c>
      <c r="AH49" s="363">
        <v>45717</v>
      </c>
      <c r="AI49" s="362"/>
      <c r="AJ49" s="362"/>
      <c r="AK49" s="362"/>
      <c r="AL49" s="362"/>
      <c r="AM49" s="364"/>
      <c r="AN49" s="361"/>
      <c r="AO49" s="305"/>
      <c r="AP49" s="294"/>
      <c r="AQ49" s="294"/>
      <c r="AR49" s="294"/>
      <c r="AS49" s="294"/>
      <c r="AT49" s="224"/>
      <c r="AU49" s="365"/>
      <c r="AV49" s="224"/>
      <c r="AW49" s="365"/>
      <c r="AX49" s="224"/>
      <c r="AY49" s="225"/>
      <c r="AZ49" s="224"/>
      <c r="BA49" s="225"/>
      <c r="BB49" s="305"/>
      <c r="BC49" s="305"/>
      <c r="BD49" s="305"/>
      <c r="BE49" s="305"/>
      <c r="BF49" s="305"/>
    </row>
    <row r="50" spans="1:58" ht="65.099999999999994" customHeight="1">
      <c r="A50" s="274" t="s">
        <v>234</v>
      </c>
      <c r="B50" s="274" t="s">
        <v>235</v>
      </c>
      <c r="C50" s="274" t="s">
        <v>236</v>
      </c>
      <c r="D50" s="366">
        <v>0.75</v>
      </c>
      <c r="E50" s="274" t="s">
        <v>413</v>
      </c>
      <c r="F50" s="333">
        <v>2024130010211</v>
      </c>
      <c r="G50" s="373" t="s">
        <v>414</v>
      </c>
      <c r="H50" s="274" t="s">
        <v>418</v>
      </c>
      <c r="I50" s="274" t="s">
        <v>193</v>
      </c>
      <c r="J50" s="332">
        <v>0.5</v>
      </c>
      <c r="K50" s="382" t="s">
        <v>496</v>
      </c>
      <c r="L50" s="274" t="s">
        <v>341</v>
      </c>
      <c r="M50" s="274" t="s">
        <v>502</v>
      </c>
      <c r="N50" s="333">
        <v>1</v>
      </c>
      <c r="O50" s="294">
        <v>0.08</v>
      </c>
      <c r="P50" s="294">
        <v>0.15</v>
      </c>
      <c r="Q50" s="294">
        <v>0.1</v>
      </c>
      <c r="R50" s="294"/>
      <c r="S50" s="294">
        <f t="shared" si="12"/>
        <v>0.32999999999999996</v>
      </c>
      <c r="T50" s="374">
        <f t="shared" si="0"/>
        <v>0.32999999999999996</v>
      </c>
      <c r="U50" s="343">
        <v>45567</v>
      </c>
      <c r="V50" s="343">
        <v>46022</v>
      </c>
      <c r="W50" s="294">
        <v>330</v>
      </c>
      <c r="X50" s="294">
        <v>40337</v>
      </c>
      <c r="Y50" s="294" t="s">
        <v>505</v>
      </c>
      <c r="Z50" s="274" t="s">
        <v>333</v>
      </c>
      <c r="AA50" s="274" t="s">
        <v>297</v>
      </c>
      <c r="AB50" s="274" t="s">
        <v>298</v>
      </c>
      <c r="AC50" s="294" t="s">
        <v>344</v>
      </c>
      <c r="AD50" s="361"/>
      <c r="AE50" s="362"/>
      <c r="AF50" s="305"/>
      <c r="AG50" s="294" t="s">
        <v>334</v>
      </c>
      <c r="AH50" s="363"/>
      <c r="AI50" s="362"/>
      <c r="AJ50" s="362"/>
      <c r="AK50" s="362"/>
      <c r="AL50" s="362"/>
      <c r="AM50" s="364"/>
      <c r="AN50" s="361"/>
      <c r="AO50" s="305"/>
      <c r="AP50" s="294"/>
      <c r="AQ50" s="294"/>
      <c r="AR50" s="294"/>
      <c r="AS50" s="294"/>
      <c r="AT50" s="224"/>
      <c r="AU50" s="365"/>
      <c r="AV50" s="224"/>
      <c r="AW50" s="365"/>
      <c r="AX50" s="224"/>
      <c r="AY50" s="225"/>
      <c r="AZ50" s="224"/>
      <c r="BA50" s="225"/>
      <c r="BB50" s="305"/>
      <c r="BC50" s="305"/>
      <c r="BD50" s="305"/>
      <c r="BE50" s="305"/>
      <c r="BF50" s="305"/>
    </row>
    <row r="51" spans="1:58" ht="65.099999999999994" customHeight="1">
      <c r="A51" s="274" t="s">
        <v>234</v>
      </c>
      <c r="B51" s="274" t="s">
        <v>235</v>
      </c>
      <c r="C51" s="274" t="s">
        <v>236</v>
      </c>
      <c r="D51" s="366">
        <v>0.75</v>
      </c>
      <c r="E51" s="274" t="s">
        <v>413</v>
      </c>
      <c r="F51" s="333">
        <v>2024130010211</v>
      </c>
      <c r="G51" s="373" t="s">
        <v>414</v>
      </c>
      <c r="H51" s="274" t="s">
        <v>418</v>
      </c>
      <c r="I51" s="274" t="s">
        <v>193</v>
      </c>
      <c r="J51" s="332">
        <v>0.5</v>
      </c>
      <c r="K51" s="382" t="s">
        <v>497</v>
      </c>
      <c r="L51" s="274" t="s">
        <v>341</v>
      </c>
      <c r="M51" s="274" t="s">
        <v>503</v>
      </c>
      <c r="N51" s="333">
        <v>1</v>
      </c>
      <c r="O51" s="294">
        <v>0.08</v>
      </c>
      <c r="P51" s="294">
        <v>0.15</v>
      </c>
      <c r="Q51" s="294">
        <v>0.1</v>
      </c>
      <c r="R51" s="294"/>
      <c r="S51" s="294">
        <f t="shared" si="12"/>
        <v>0.32999999999999996</v>
      </c>
      <c r="T51" s="383">
        <f t="shared" si="0"/>
        <v>0.32999999999999996</v>
      </c>
      <c r="U51" s="343">
        <v>45567</v>
      </c>
      <c r="V51" s="343">
        <v>46022</v>
      </c>
      <c r="W51" s="294">
        <v>330</v>
      </c>
      <c r="X51" s="294">
        <v>40337</v>
      </c>
      <c r="Y51" s="294" t="s">
        <v>505</v>
      </c>
      <c r="Z51" s="274" t="s">
        <v>333</v>
      </c>
      <c r="AA51" s="274" t="s">
        <v>297</v>
      </c>
      <c r="AB51" s="274" t="s">
        <v>298</v>
      </c>
      <c r="AC51" s="294" t="s">
        <v>344</v>
      </c>
      <c r="AD51" s="361" t="s">
        <v>507</v>
      </c>
      <c r="AE51" s="362">
        <v>325000000</v>
      </c>
      <c r="AF51" s="305" t="s">
        <v>346</v>
      </c>
      <c r="AG51" s="294" t="s">
        <v>334</v>
      </c>
      <c r="AH51" s="363">
        <v>45717</v>
      </c>
      <c r="AI51" s="362"/>
      <c r="AJ51" s="362"/>
      <c r="AK51" s="362"/>
      <c r="AL51" s="362"/>
      <c r="AM51" s="364"/>
      <c r="AN51" s="361"/>
      <c r="AO51" s="305"/>
      <c r="AP51" s="294"/>
      <c r="AQ51" s="294"/>
      <c r="AR51" s="294"/>
      <c r="AS51" s="294"/>
      <c r="AT51" s="224"/>
      <c r="AU51" s="365"/>
      <c r="AV51" s="224"/>
      <c r="AW51" s="365"/>
      <c r="AX51" s="224"/>
      <c r="AY51" s="225"/>
      <c r="AZ51" s="224"/>
      <c r="BA51" s="225"/>
      <c r="BB51" s="305"/>
      <c r="BC51" s="305"/>
      <c r="BD51" s="305"/>
      <c r="BE51" s="305"/>
      <c r="BF51" s="305"/>
    </row>
    <row r="52" spans="1:58" ht="65.099999999999994" customHeight="1">
      <c r="A52" s="274" t="s">
        <v>234</v>
      </c>
      <c r="B52" s="274" t="s">
        <v>235</v>
      </c>
      <c r="C52" s="274" t="s">
        <v>236</v>
      </c>
      <c r="D52" s="366">
        <v>0.75</v>
      </c>
      <c r="E52" s="274" t="s">
        <v>413</v>
      </c>
      <c r="F52" s="333">
        <v>2024130010211</v>
      </c>
      <c r="G52" s="373" t="s">
        <v>414</v>
      </c>
      <c r="H52" s="274" t="s">
        <v>418</v>
      </c>
      <c r="I52" s="274" t="s">
        <v>193</v>
      </c>
      <c r="J52" s="332">
        <v>0.5</v>
      </c>
      <c r="K52" s="382" t="s">
        <v>498</v>
      </c>
      <c r="L52" s="274" t="s">
        <v>341</v>
      </c>
      <c r="M52" s="274" t="s">
        <v>504</v>
      </c>
      <c r="N52" s="333">
        <v>1</v>
      </c>
      <c r="O52" s="294">
        <v>0</v>
      </c>
      <c r="P52" s="294">
        <v>0</v>
      </c>
      <c r="Q52" s="294">
        <v>0.1</v>
      </c>
      <c r="R52" s="294"/>
      <c r="S52" s="294">
        <f>+O52+P52+Q52+R52</f>
        <v>0.1</v>
      </c>
      <c r="T52" s="383">
        <f t="shared" si="0"/>
        <v>0.1</v>
      </c>
      <c r="U52" s="343">
        <v>45567</v>
      </c>
      <c r="V52" s="343">
        <v>46022</v>
      </c>
      <c r="W52" s="294">
        <v>330</v>
      </c>
      <c r="X52" s="294">
        <v>40337</v>
      </c>
      <c r="Y52" s="294" t="s">
        <v>505</v>
      </c>
      <c r="Z52" s="274" t="s">
        <v>333</v>
      </c>
      <c r="AA52" s="274" t="s">
        <v>297</v>
      </c>
      <c r="AB52" s="274" t="s">
        <v>298</v>
      </c>
      <c r="AC52" s="294" t="s">
        <v>344</v>
      </c>
      <c r="AD52" s="361"/>
      <c r="AE52" s="362"/>
      <c r="AF52" s="305"/>
      <c r="AG52" s="294" t="s">
        <v>334</v>
      </c>
      <c r="AH52" s="363"/>
      <c r="AI52" s="362"/>
      <c r="AJ52" s="362"/>
      <c r="AK52" s="362"/>
      <c r="AL52" s="362"/>
      <c r="AM52" s="364"/>
      <c r="AN52" s="361"/>
      <c r="AO52" s="305"/>
      <c r="AP52" s="294"/>
      <c r="AQ52" s="294"/>
      <c r="AR52" s="294"/>
      <c r="AS52" s="294"/>
      <c r="AT52" s="224"/>
      <c r="AU52" s="365"/>
      <c r="AV52" s="224"/>
      <c r="AW52" s="365"/>
      <c r="AX52" s="224"/>
      <c r="AY52" s="225"/>
      <c r="AZ52" s="224"/>
      <c r="BA52" s="225"/>
      <c r="BB52" s="305"/>
      <c r="BC52" s="305"/>
      <c r="BD52" s="305"/>
      <c r="BE52" s="305"/>
      <c r="BF52" s="305"/>
    </row>
    <row r="53" spans="1:58" ht="65.099999999999994" customHeight="1">
      <c r="A53" s="242" t="s">
        <v>583</v>
      </c>
      <c r="B53" s="242"/>
      <c r="C53" s="242"/>
      <c r="D53" s="242"/>
      <c r="E53" s="242" t="s">
        <v>419</v>
      </c>
      <c r="F53" s="242"/>
      <c r="G53" s="242"/>
      <c r="H53" s="242"/>
      <c r="I53" s="242"/>
      <c r="J53" s="242"/>
      <c r="K53" s="242"/>
      <c r="L53" s="242"/>
      <c r="M53" s="242"/>
      <c r="N53" s="242"/>
      <c r="O53" s="242"/>
      <c r="P53" s="242"/>
      <c r="Q53" s="242"/>
      <c r="R53" s="242"/>
      <c r="S53" s="242"/>
      <c r="T53" s="293">
        <f>AVERAGE(T47:T52)</f>
        <v>0.215</v>
      </c>
      <c r="U53" s="294"/>
      <c r="V53" s="294"/>
      <c r="W53" s="294"/>
      <c r="X53" s="294"/>
      <c r="Y53" s="294"/>
      <c r="Z53" s="294"/>
      <c r="AA53" s="274"/>
      <c r="AB53" s="274"/>
      <c r="AC53" s="294"/>
      <c r="AD53" s="294"/>
      <c r="AE53" s="352"/>
      <c r="AF53" s="294"/>
      <c r="AG53" s="294"/>
      <c r="AH53" s="294"/>
      <c r="AI53" s="353">
        <f>SUM(AI47:AI52)</f>
        <v>1300000000</v>
      </c>
      <c r="AJ53" s="353">
        <f>SUM(AJ47:AJ52)</f>
        <v>1300000000</v>
      </c>
      <c r="AK53" s="353">
        <f t="shared" ref="AK53:AL53" si="13">SUM(AK47:AK52)</f>
        <v>780000000</v>
      </c>
      <c r="AL53" s="353">
        <f t="shared" si="13"/>
        <v>780000000</v>
      </c>
      <c r="AM53" s="354"/>
      <c r="AN53" s="354"/>
      <c r="AO53" s="274"/>
      <c r="AP53" s="353"/>
      <c r="AQ53" s="141"/>
      <c r="AR53" s="353"/>
      <c r="AS53" s="294"/>
      <c r="AT53" s="353">
        <f t="shared" ref="AT53:BA53" si="14">+AT47</f>
        <v>352800000</v>
      </c>
      <c r="AU53" s="125">
        <f t="shared" si="14"/>
        <v>0.4523076923076923</v>
      </c>
      <c r="AV53" s="353">
        <f t="shared" si="14"/>
        <v>107200000</v>
      </c>
      <c r="AW53" s="125">
        <f t="shared" si="14"/>
        <v>0.13743589743589743</v>
      </c>
      <c r="AX53" s="371">
        <f t="shared" si="14"/>
        <v>376800000</v>
      </c>
      <c r="AY53" s="124">
        <f t="shared" si="14"/>
        <v>0.48307692307692307</v>
      </c>
      <c r="AZ53" s="371">
        <f t="shared" si="14"/>
        <v>295600000</v>
      </c>
      <c r="BA53" s="141">
        <f t="shared" si="14"/>
        <v>0.37897435897435899</v>
      </c>
      <c r="BB53" s="353"/>
      <c r="BC53" s="294"/>
      <c r="BD53" s="353"/>
      <c r="BE53" s="294"/>
      <c r="BF53" s="294"/>
    </row>
    <row r="54" spans="1:58" ht="65.099999999999994" customHeight="1">
      <c r="A54" s="372" t="s">
        <v>245</v>
      </c>
      <c r="B54" s="274" t="s">
        <v>246</v>
      </c>
      <c r="C54" s="274" t="s">
        <v>247</v>
      </c>
      <c r="D54" s="285">
        <v>4</v>
      </c>
      <c r="E54" s="274" t="s">
        <v>420</v>
      </c>
      <c r="F54" s="333">
        <v>2024130010202</v>
      </c>
      <c r="G54" s="373" t="s">
        <v>421</v>
      </c>
      <c r="H54" s="274" t="s">
        <v>422</v>
      </c>
      <c r="I54" s="274" t="s">
        <v>186</v>
      </c>
      <c r="J54" s="332">
        <v>0.5</v>
      </c>
      <c r="K54" s="382" t="s">
        <v>508</v>
      </c>
      <c r="L54" s="274" t="s">
        <v>332</v>
      </c>
      <c r="M54" s="274" t="s">
        <v>515</v>
      </c>
      <c r="N54" s="375">
        <v>4</v>
      </c>
      <c r="O54" s="294">
        <v>0.1</v>
      </c>
      <c r="P54" s="294">
        <v>0.8</v>
      </c>
      <c r="Q54" s="294">
        <v>0.1</v>
      </c>
      <c r="R54" s="294"/>
      <c r="S54" s="294">
        <f>+O54+P54+Q54+R54</f>
        <v>1</v>
      </c>
      <c r="T54" s="374">
        <f t="shared" si="0"/>
        <v>0.25</v>
      </c>
      <c r="U54" s="343">
        <v>45567</v>
      </c>
      <c r="V54" s="343">
        <v>46022</v>
      </c>
      <c r="W54" s="294">
        <v>330</v>
      </c>
      <c r="X54" s="294">
        <v>129483</v>
      </c>
      <c r="Y54" s="274" t="s">
        <v>378</v>
      </c>
      <c r="Z54" s="274" t="s">
        <v>333</v>
      </c>
      <c r="AA54" s="274" t="s">
        <v>297</v>
      </c>
      <c r="AB54" s="274" t="s">
        <v>298</v>
      </c>
      <c r="AC54" s="294" t="s">
        <v>344</v>
      </c>
      <c r="AD54" s="361" t="s">
        <v>423</v>
      </c>
      <c r="AE54" s="362">
        <v>650000000</v>
      </c>
      <c r="AF54" s="305" t="s">
        <v>346</v>
      </c>
      <c r="AG54" s="294" t="s">
        <v>334</v>
      </c>
      <c r="AH54" s="363">
        <v>45689</v>
      </c>
      <c r="AI54" s="362">
        <v>1300000001</v>
      </c>
      <c r="AJ54" s="362">
        <v>1300000001</v>
      </c>
      <c r="AK54" s="362">
        <v>780000000</v>
      </c>
      <c r="AL54" s="362">
        <v>780000000</v>
      </c>
      <c r="AM54" s="364"/>
      <c r="AN54" s="361" t="s">
        <v>361</v>
      </c>
      <c r="AO54" s="305" t="s">
        <v>424</v>
      </c>
      <c r="AP54" s="294"/>
      <c r="AQ54" s="294"/>
      <c r="AR54" s="294"/>
      <c r="AS54" s="294"/>
      <c r="AT54" s="224">
        <v>498200000</v>
      </c>
      <c r="AU54" s="365">
        <f>+AT54/AK54</f>
        <v>0.63871794871794874</v>
      </c>
      <c r="AV54" s="224">
        <v>219200000</v>
      </c>
      <c r="AW54" s="365">
        <f>+AV54/AK54</f>
        <v>0.28102564102564104</v>
      </c>
      <c r="AX54" s="224">
        <v>563300000</v>
      </c>
      <c r="AY54" s="225">
        <f>+AX54/AL54</f>
        <v>0.72217948717948721</v>
      </c>
      <c r="AZ54" s="224">
        <v>398700000</v>
      </c>
      <c r="BA54" s="225">
        <f>+AZ54/AL54</f>
        <v>0.51115384615384618</v>
      </c>
      <c r="BB54" s="305"/>
      <c r="BC54" s="305"/>
      <c r="BD54" s="305"/>
      <c r="BE54" s="305"/>
      <c r="BF54" s="305"/>
    </row>
    <row r="55" spans="1:58" ht="65.099999999999994" customHeight="1">
      <c r="A55" s="372" t="s">
        <v>245</v>
      </c>
      <c r="B55" s="274" t="s">
        <v>246</v>
      </c>
      <c r="C55" s="274" t="s">
        <v>247</v>
      </c>
      <c r="D55" s="285">
        <v>4</v>
      </c>
      <c r="E55" s="274" t="s">
        <v>420</v>
      </c>
      <c r="F55" s="333">
        <v>2024130010202</v>
      </c>
      <c r="G55" s="373" t="s">
        <v>421</v>
      </c>
      <c r="H55" s="274" t="s">
        <v>422</v>
      </c>
      <c r="I55" s="274" t="s">
        <v>186</v>
      </c>
      <c r="J55" s="332">
        <v>0.5</v>
      </c>
      <c r="K55" s="382" t="s">
        <v>509</v>
      </c>
      <c r="L55" s="274" t="s">
        <v>332</v>
      </c>
      <c r="M55" s="274" t="s">
        <v>516</v>
      </c>
      <c r="N55" s="375">
        <v>4</v>
      </c>
      <c r="O55" s="294">
        <v>0.1</v>
      </c>
      <c r="P55" s="294">
        <v>0.8</v>
      </c>
      <c r="Q55" s="294">
        <v>0.1</v>
      </c>
      <c r="R55" s="294"/>
      <c r="S55" s="294">
        <f t="shared" ref="S55:S60" si="15">+O55+P55+Q55+R55</f>
        <v>1</v>
      </c>
      <c r="T55" s="374">
        <f t="shared" si="0"/>
        <v>0.25</v>
      </c>
      <c r="U55" s="343">
        <v>45567</v>
      </c>
      <c r="V55" s="343">
        <v>46022</v>
      </c>
      <c r="W55" s="294">
        <v>330</v>
      </c>
      <c r="X55" s="294">
        <v>129483</v>
      </c>
      <c r="Y55" s="274" t="s">
        <v>378</v>
      </c>
      <c r="Z55" s="274" t="s">
        <v>333</v>
      </c>
      <c r="AA55" s="274" t="s">
        <v>297</v>
      </c>
      <c r="AB55" s="274" t="s">
        <v>298</v>
      </c>
      <c r="AC55" s="294" t="s">
        <v>344</v>
      </c>
      <c r="AD55" s="361"/>
      <c r="AE55" s="362"/>
      <c r="AF55" s="305"/>
      <c r="AG55" s="294" t="s">
        <v>334</v>
      </c>
      <c r="AH55" s="363"/>
      <c r="AI55" s="362"/>
      <c r="AJ55" s="362"/>
      <c r="AK55" s="362"/>
      <c r="AL55" s="362"/>
      <c r="AM55" s="364"/>
      <c r="AN55" s="361"/>
      <c r="AO55" s="305"/>
      <c r="AP55" s="294"/>
      <c r="AQ55" s="294"/>
      <c r="AR55" s="294"/>
      <c r="AS55" s="294"/>
      <c r="AT55" s="224"/>
      <c r="AU55" s="365"/>
      <c r="AV55" s="224"/>
      <c r="AW55" s="365"/>
      <c r="AX55" s="224"/>
      <c r="AY55" s="225"/>
      <c r="AZ55" s="224"/>
      <c r="BA55" s="225"/>
      <c r="BB55" s="305"/>
      <c r="BC55" s="305"/>
      <c r="BD55" s="305"/>
      <c r="BE55" s="305"/>
      <c r="BF55" s="305"/>
    </row>
    <row r="56" spans="1:58" ht="65.099999999999994" customHeight="1">
      <c r="A56" s="372" t="s">
        <v>245</v>
      </c>
      <c r="B56" s="274" t="s">
        <v>246</v>
      </c>
      <c r="C56" s="274" t="s">
        <v>247</v>
      </c>
      <c r="D56" s="285">
        <v>4</v>
      </c>
      <c r="E56" s="274" t="s">
        <v>420</v>
      </c>
      <c r="F56" s="333">
        <v>2024130010202</v>
      </c>
      <c r="G56" s="373" t="s">
        <v>421</v>
      </c>
      <c r="H56" s="274" t="s">
        <v>422</v>
      </c>
      <c r="I56" s="274" t="s">
        <v>186</v>
      </c>
      <c r="J56" s="332">
        <v>0.5</v>
      </c>
      <c r="K56" s="382" t="s">
        <v>510</v>
      </c>
      <c r="L56" s="274" t="s">
        <v>332</v>
      </c>
      <c r="M56" s="274" t="s">
        <v>425</v>
      </c>
      <c r="N56" s="333">
        <v>1</v>
      </c>
      <c r="O56" s="294">
        <v>0</v>
      </c>
      <c r="P56" s="294">
        <v>0.2</v>
      </c>
      <c r="Q56" s="294">
        <v>0.1</v>
      </c>
      <c r="R56" s="294"/>
      <c r="S56" s="294">
        <f t="shared" si="15"/>
        <v>0.30000000000000004</v>
      </c>
      <c r="T56" s="374">
        <f t="shared" si="0"/>
        <v>0.30000000000000004</v>
      </c>
      <c r="U56" s="343">
        <v>45567</v>
      </c>
      <c r="V56" s="343">
        <v>46022</v>
      </c>
      <c r="W56" s="294">
        <v>330</v>
      </c>
      <c r="X56" s="294">
        <v>129483</v>
      </c>
      <c r="Y56" s="274" t="s">
        <v>378</v>
      </c>
      <c r="Z56" s="274" t="s">
        <v>333</v>
      </c>
      <c r="AA56" s="274" t="s">
        <v>297</v>
      </c>
      <c r="AB56" s="274" t="s">
        <v>298</v>
      </c>
      <c r="AC56" s="294" t="s">
        <v>344</v>
      </c>
      <c r="AD56" s="361"/>
      <c r="AE56" s="362"/>
      <c r="AF56" s="305"/>
      <c r="AG56" s="294" t="s">
        <v>334</v>
      </c>
      <c r="AH56" s="363"/>
      <c r="AI56" s="362"/>
      <c r="AJ56" s="362"/>
      <c r="AK56" s="362"/>
      <c r="AL56" s="362"/>
      <c r="AM56" s="364"/>
      <c r="AN56" s="361"/>
      <c r="AO56" s="305"/>
      <c r="AP56" s="294"/>
      <c r="AQ56" s="294"/>
      <c r="AR56" s="294"/>
      <c r="AS56" s="294"/>
      <c r="AT56" s="224"/>
      <c r="AU56" s="365"/>
      <c r="AV56" s="224"/>
      <c r="AW56" s="365"/>
      <c r="AX56" s="224"/>
      <c r="AY56" s="225"/>
      <c r="AZ56" s="224"/>
      <c r="BA56" s="225"/>
      <c r="BB56" s="305"/>
      <c r="BC56" s="305"/>
      <c r="BD56" s="305"/>
      <c r="BE56" s="305"/>
      <c r="BF56" s="305"/>
    </row>
    <row r="57" spans="1:58" ht="65.099999999999994" customHeight="1">
      <c r="A57" s="372" t="s">
        <v>245</v>
      </c>
      <c r="B57" s="274" t="s">
        <v>246</v>
      </c>
      <c r="C57" s="274" t="s">
        <v>247</v>
      </c>
      <c r="D57" s="285">
        <v>4</v>
      </c>
      <c r="E57" s="274" t="s">
        <v>420</v>
      </c>
      <c r="F57" s="333">
        <v>2024130010202</v>
      </c>
      <c r="G57" s="373" t="s">
        <v>421</v>
      </c>
      <c r="H57" s="274" t="s">
        <v>427</v>
      </c>
      <c r="I57" s="274" t="s">
        <v>242</v>
      </c>
      <c r="J57" s="332">
        <v>0.5</v>
      </c>
      <c r="K57" s="382" t="s">
        <v>511</v>
      </c>
      <c r="L57" s="274" t="s">
        <v>332</v>
      </c>
      <c r="M57" s="274" t="s">
        <v>517</v>
      </c>
      <c r="N57" s="333">
        <v>1</v>
      </c>
      <c r="O57" s="294">
        <v>0.1</v>
      </c>
      <c r="P57" s="294">
        <v>0.8</v>
      </c>
      <c r="Q57" s="294">
        <v>0.1</v>
      </c>
      <c r="R57" s="294"/>
      <c r="S57" s="294">
        <f t="shared" si="15"/>
        <v>1</v>
      </c>
      <c r="T57" s="374">
        <f t="shared" si="0"/>
        <v>1</v>
      </c>
      <c r="U57" s="343">
        <v>45567</v>
      </c>
      <c r="V57" s="343">
        <v>46022</v>
      </c>
      <c r="W57" s="294">
        <v>330</v>
      </c>
      <c r="X57" s="294">
        <v>129483</v>
      </c>
      <c r="Y57" s="274" t="s">
        <v>378</v>
      </c>
      <c r="Z57" s="274" t="s">
        <v>333</v>
      </c>
      <c r="AA57" s="274" t="s">
        <v>297</v>
      </c>
      <c r="AB57" s="274" t="s">
        <v>298</v>
      </c>
      <c r="AC57" s="294" t="s">
        <v>344</v>
      </c>
      <c r="AD57" s="361"/>
      <c r="AE57" s="362"/>
      <c r="AF57" s="305"/>
      <c r="AG57" s="294" t="s">
        <v>334</v>
      </c>
      <c r="AH57" s="363"/>
      <c r="AI57" s="362"/>
      <c r="AJ57" s="362"/>
      <c r="AK57" s="362"/>
      <c r="AL57" s="362"/>
      <c r="AM57" s="364"/>
      <c r="AN57" s="361"/>
      <c r="AO57" s="305"/>
      <c r="AP57" s="294"/>
      <c r="AQ57" s="294"/>
      <c r="AR57" s="294"/>
      <c r="AS57" s="294"/>
      <c r="AT57" s="224"/>
      <c r="AU57" s="365"/>
      <c r="AV57" s="224"/>
      <c r="AW57" s="365"/>
      <c r="AX57" s="224"/>
      <c r="AY57" s="225"/>
      <c r="AZ57" s="224"/>
      <c r="BA57" s="225"/>
      <c r="BB57" s="305"/>
      <c r="BC57" s="305"/>
      <c r="BD57" s="305"/>
      <c r="BE57" s="305"/>
      <c r="BF57" s="305"/>
    </row>
    <row r="58" spans="1:58" ht="65.099999999999994" customHeight="1">
      <c r="A58" s="372" t="s">
        <v>245</v>
      </c>
      <c r="B58" s="274" t="s">
        <v>246</v>
      </c>
      <c r="C58" s="274" t="s">
        <v>247</v>
      </c>
      <c r="D58" s="285">
        <v>4</v>
      </c>
      <c r="E58" s="274" t="s">
        <v>420</v>
      </c>
      <c r="F58" s="333">
        <v>2024130010202</v>
      </c>
      <c r="G58" s="373" t="s">
        <v>421</v>
      </c>
      <c r="H58" s="274" t="s">
        <v>427</v>
      </c>
      <c r="I58" s="274" t="s">
        <v>242</v>
      </c>
      <c r="J58" s="332">
        <v>0.5</v>
      </c>
      <c r="K58" s="382" t="s">
        <v>512</v>
      </c>
      <c r="L58" s="274" t="s">
        <v>332</v>
      </c>
      <c r="M58" s="274" t="s">
        <v>518</v>
      </c>
      <c r="N58" s="375">
        <v>4</v>
      </c>
      <c r="O58" s="294">
        <v>0</v>
      </c>
      <c r="P58" s="294">
        <v>0.2</v>
      </c>
      <c r="Q58" s="294">
        <v>0.1</v>
      </c>
      <c r="R58" s="294"/>
      <c r="S58" s="294">
        <f t="shared" si="15"/>
        <v>0.30000000000000004</v>
      </c>
      <c r="T58" s="374">
        <f t="shared" si="0"/>
        <v>7.5000000000000011E-2</v>
      </c>
      <c r="U58" s="343">
        <v>45567</v>
      </c>
      <c r="V58" s="343">
        <v>46022</v>
      </c>
      <c r="W58" s="294">
        <v>330</v>
      </c>
      <c r="X58" s="294">
        <v>129483</v>
      </c>
      <c r="Y58" s="274" t="s">
        <v>378</v>
      </c>
      <c r="Z58" s="274" t="s">
        <v>333</v>
      </c>
      <c r="AA58" s="274" t="s">
        <v>297</v>
      </c>
      <c r="AB58" s="274" t="s">
        <v>298</v>
      </c>
      <c r="AC58" s="294" t="s">
        <v>344</v>
      </c>
      <c r="AD58" s="384" t="s">
        <v>426</v>
      </c>
      <c r="AE58" s="364">
        <v>250000000</v>
      </c>
      <c r="AF58" s="294"/>
      <c r="AG58" s="294" t="s">
        <v>334</v>
      </c>
      <c r="AH58" s="343">
        <v>45717</v>
      </c>
      <c r="AI58" s="362"/>
      <c r="AJ58" s="362"/>
      <c r="AK58" s="362"/>
      <c r="AL58" s="362"/>
      <c r="AM58" s="364"/>
      <c r="AN58" s="361"/>
      <c r="AO58" s="305"/>
      <c r="AP58" s="294"/>
      <c r="AQ58" s="294"/>
      <c r="AR58" s="294"/>
      <c r="AS58" s="294"/>
      <c r="AT58" s="224"/>
      <c r="AU58" s="365"/>
      <c r="AV58" s="224"/>
      <c r="AW58" s="365"/>
      <c r="AX58" s="224"/>
      <c r="AY58" s="225"/>
      <c r="AZ58" s="224"/>
      <c r="BA58" s="225"/>
      <c r="BB58" s="305"/>
      <c r="BC58" s="305"/>
      <c r="BD58" s="305"/>
      <c r="BE58" s="305"/>
      <c r="BF58" s="305"/>
    </row>
    <row r="59" spans="1:58" ht="65.099999999999994" customHeight="1">
      <c r="A59" s="372" t="s">
        <v>245</v>
      </c>
      <c r="B59" s="274" t="s">
        <v>246</v>
      </c>
      <c r="C59" s="274" t="s">
        <v>247</v>
      </c>
      <c r="D59" s="285">
        <v>4</v>
      </c>
      <c r="E59" s="274" t="s">
        <v>420</v>
      </c>
      <c r="F59" s="333">
        <v>2024130010202</v>
      </c>
      <c r="G59" s="373" t="s">
        <v>421</v>
      </c>
      <c r="H59" s="274" t="s">
        <v>427</v>
      </c>
      <c r="I59" s="274" t="s">
        <v>242</v>
      </c>
      <c r="J59" s="332">
        <v>0.5</v>
      </c>
      <c r="K59" s="382" t="s">
        <v>513</v>
      </c>
      <c r="L59" s="274" t="s">
        <v>332</v>
      </c>
      <c r="M59" s="274" t="s">
        <v>519</v>
      </c>
      <c r="N59" s="375">
        <v>1</v>
      </c>
      <c r="O59" s="294">
        <v>0.1</v>
      </c>
      <c r="P59" s="294">
        <v>0.2</v>
      </c>
      <c r="Q59" s="294">
        <v>0.1</v>
      </c>
      <c r="R59" s="294"/>
      <c r="S59" s="294">
        <f t="shared" si="15"/>
        <v>0.4</v>
      </c>
      <c r="T59" s="374">
        <f t="shared" si="0"/>
        <v>0.4</v>
      </c>
      <c r="U59" s="343">
        <v>45567</v>
      </c>
      <c r="V59" s="343">
        <v>46022</v>
      </c>
      <c r="W59" s="294">
        <v>330</v>
      </c>
      <c r="X59" s="294">
        <v>129483</v>
      </c>
      <c r="Y59" s="274" t="s">
        <v>378</v>
      </c>
      <c r="Z59" s="274" t="s">
        <v>333</v>
      </c>
      <c r="AA59" s="274" t="s">
        <v>297</v>
      </c>
      <c r="AB59" s="274" t="s">
        <v>298</v>
      </c>
      <c r="AC59" s="294" t="s">
        <v>344</v>
      </c>
      <c r="AD59" s="384" t="s">
        <v>428</v>
      </c>
      <c r="AE59" s="364">
        <v>250000000</v>
      </c>
      <c r="AF59" s="294"/>
      <c r="AG59" s="294" t="s">
        <v>334</v>
      </c>
      <c r="AH59" s="343">
        <v>45717</v>
      </c>
      <c r="AI59" s="362"/>
      <c r="AJ59" s="362"/>
      <c r="AK59" s="362"/>
      <c r="AL59" s="362"/>
      <c r="AM59" s="364"/>
      <c r="AN59" s="361"/>
      <c r="AO59" s="305"/>
      <c r="AP59" s="294"/>
      <c r="AQ59" s="294"/>
      <c r="AR59" s="294"/>
      <c r="AS59" s="294"/>
      <c r="AT59" s="224"/>
      <c r="AU59" s="365"/>
      <c r="AV59" s="224"/>
      <c r="AW59" s="365"/>
      <c r="AX59" s="224"/>
      <c r="AY59" s="225"/>
      <c r="AZ59" s="224"/>
      <c r="BA59" s="225"/>
      <c r="BB59" s="305"/>
      <c r="BC59" s="305"/>
      <c r="BD59" s="305"/>
      <c r="BE59" s="305"/>
      <c r="BF59" s="305"/>
    </row>
    <row r="60" spans="1:58" ht="65.099999999999994" customHeight="1">
      <c r="A60" s="372" t="s">
        <v>245</v>
      </c>
      <c r="B60" s="274" t="s">
        <v>246</v>
      </c>
      <c r="C60" s="274" t="s">
        <v>247</v>
      </c>
      <c r="D60" s="285">
        <v>4</v>
      </c>
      <c r="E60" s="274" t="s">
        <v>420</v>
      </c>
      <c r="F60" s="333">
        <v>2024130010202</v>
      </c>
      <c r="G60" s="373" t="s">
        <v>421</v>
      </c>
      <c r="H60" s="274" t="s">
        <v>427</v>
      </c>
      <c r="I60" s="274" t="s">
        <v>242</v>
      </c>
      <c r="J60" s="332">
        <v>0.5</v>
      </c>
      <c r="K60" s="382" t="s">
        <v>514</v>
      </c>
      <c r="L60" s="274" t="s">
        <v>332</v>
      </c>
      <c r="M60" s="274" t="s">
        <v>520</v>
      </c>
      <c r="N60" s="333">
        <v>4</v>
      </c>
      <c r="O60" s="294">
        <v>0.1</v>
      </c>
      <c r="P60" s="294">
        <v>0.8</v>
      </c>
      <c r="Q60" s="294">
        <v>0.1</v>
      </c>
      <c r="R60" s="294"/>
      <c r="S60" s="294">
        <f t="shared" si="15"/>
        <v>1</v>
      </c>
      <c r="T60" s="374">
        <f t="shared" si="0"/>
        <v>0.25</v>
      </c>
      <c r="U60" s="343">
        <v>45567</v>
      </c>
      <c r="V60" s="343">
        <v>46022</v>
      </c>
      <c r="W60" s="294">
        <v>330</v>
      </c>
      <c r="X60" s="294">
        <v>129483</v>
      </c>
      <c r="Y60" s="274" t="s">
        <v>378</v>
      </c>
      <c r="Z60" s="274" t="s">
        <v>333</v>
      </c>
      <c r="AA60" s="274" t="s">
        <v>297</v>
      </c>
      <c r="AB60" s="274" t="s">
        <v>298</v>
      </c>
      <c r="AC60" s="294" t="s">
        <v>344</v>
      </c>
      <c r="AD60" s="384" t="s">
        <v>521</v>
      </c>
      <c r="AE60" s="364">
        <v>150000000</v>
      </c>
      <c r="AF60" s="294"/>
      <c r="AG60" s="294" t="s">
        <v>334</v>
      </c>
      <c r="AH60" s="343">
        <v>45717</v>
      </c>
      <c r="AI60" s="362"/>
      <c r="AJ60" s="362"/>
      <c r="AK60" s="362"/>
      <c r="AL60" s="362"/>
      <c r="AM60" s="364"/>
      <c r="AN60" s="361"/>
      <c r="AO60" s="305"/>
      <c r="AP60" s="294"/>
      <c r="AQ60" s="294"/>
      <c r="AR60" s="294"/>
      <c r="AS60" s="294"/>
      <c r="AT60" s="224"/>
      <c r="AU60" s="365"/>
      <c r="AV60" s="224"/>
      <c r="AW60" s="365"/>
      <c r="AX60" s="224"/>
      <c r="AY60" s="225"/>
      <c r="AZ60" s="224"/>
      <c r="BA60" s="225"/>
      <c r="BB60" s="305"/>
      <c r="BC60" s="305"/>
      <c r="BD60" s="305"/>
      <c r="BE60" s="305"/>
      <c r="BF60" s="305"/>
    </row>
    <row r="61" spans="1:58" ht="65.099999999999994" customHeight="1">
      <c r="A61" s="242" t="s">
        <v>584</v>
      </c>
      <c r="B61" s="242"/>
      <c r="C61" s="242"/>
      <c r="D61" s="242"/>
      <c r="E61" s="242" t="s">
        <v>429</v>
      </c>
      <c r="F61" s="242"/>
      <c r="G61" s="242"/>
      <c r="H61" s="242"/>
      <c r="I61" s="242"/>
      <c r="J61" s="242"/>
      <c r="K61" s="242"/>
      <c r="L61" s="242"/>
      <c r="M61" s="242"/>
      <c r="N61" s="242"/>
      <c r="O61" s="242"/>
      <c r="P61" s="242"/>
      <c r="Q61" s="242"/>
      <c r="R61" s="242"/>
      <c r="S61" s="242"/>
      <c r="T61" s="293">
        <f>AVERAGE(T54:T60)</f>
        <v>0.36071428571428571</v>
      </c>
      <c r="U61" s="294"/>
      <c r="V61" s="294"/>
      <c r="W61" s="294"/>
      <c r="X61" s="294"/>
      <c r="Y61" s="294"/>
      <c r="Z61" s="294"/>
      <c r="AA61" s="274"/>
      <c r="AB61" s="274"/>
      <c r="AC61" s="294"/>
      <c r="AD61" s="294"/>
      <c r="AE61" s="352"/>
      <c r="AF61" s="294"/>
      <c r="AG61" s="294"/>
      <c r="AH61" s="294"/>
      <c r="AI61" s="353">
        <f>SUM(AI54:AI60)</f>
        <v>1300000001</v>
      </c>
      <c r="AJ61" s="353">
        <f>SUM(AJ54:AJ60)</f>
        <v>1300000001</v>
      </c>
      <c r="AK61" s="353">
        <f>SUM(AK54:AK60)</f>
        <v>780000000</v>
      </c>
      <c r="AL61" s="353">
        <f>SUM(AL54:AL60)</f>
        <v>780000000</v>
      </c>
      <c r="AM61" s="354"/>
      <c r="AN61" s="354"/>
      <c r="AO61" s="274"/>
      <c r="AP61" s="353"/>
      <c r="AQ61" s="141"/>
      <c r="AR61" s="353"/>
      <c r="AS61" s="294"/>
      <c r="AT61" s="353">
        <f t="shared" ref="AT61:BA61" si="16">+AT54</f>
        <v>498200000</v>
      </c>
      <c r="AU61" s="125">
        <f t="shared" si="16"/>
        <v>0.63871794871794874</v>
      </c>
      <c r="AV61" s="353">
        <f t="shared" si="16"/>
        <v>219200000</v>
      </c>
      <c r="AW61" s="125">
        <f t="shared" si="16"/>
        <v>0.28102564102564104</v>
      </c>
      <c r="AX61" s="371">
        <f t="shared" si="16"/>
        <v>563300000</v>
      </c>
      <c r="AY61" s="376">
        <f t="shared" si="16"/>
        <v>0.72217948717948721</v>
      </c>
      <c r="AZ61" s="371">
        <f t="shared" si="16"/>
        <v>398700000</v>
      </c>
      <c r="BA61" s="141">
        <f t="shared" si="16"/>
        <v>0.51115384615384618</v>
      </c>
      <c r="BB61" s="353"/>
      <c r="BC61" s="294"/>
      <c r="BD61" s="353"/>
      <c r="BE61" s="294"/>
      <c r="BF61" s="294"/>
    </row>
    <row r="62" spans="1:58" ht="65.099999999999994" customHeight="1">
      <c r="A62" s="372" t="s">
        <v>255</v>
      </c>
      <c r="B62" s="274" t="s">
        <v>430</v>
      </c>
      <c r="C62" s="343" t="s">
        <v>257</v>
      </c>
      <c r="D62" s="274">
        <v>2</v>
      </c>
      <c r="E62" s="274" t="s">
        <v>155</v>
      </c>
      <c r="F62" s="274" t="s">
        <v>155</v>
      </c>
      <c r="G62" s="274" t="s">
        <v>155</v>
      </c>
      <c r="H62" s="274" t="s">
        <v>155</v>
      </c>
      <c r="I62" s="294" t="s">
        <v>186</v>
      </c>
      <c r="J62" s="385" t="s">
        <v>156</v>
      </c>
      <c r="K62" s="354" t="s">
        <v>155</v>
      </c>
      <c r="L62" s="274" t="s">
        <v>332</v>
      </c>
      <c r="M62" s="354" t="s">
        <v>155</v>
      </c>
      <c r="N62" s="354" t="s">
        <v>155</v>
      </c>
      <c r="O62" s="354" t="s">
        <v>156</v>
      </c>
      <c r="P62" s="354" t="s">
        <v>156</v>
      </c>
      <c r="Q62" s="354" t="s">
        <v>156</v>
      </c>
      <c r="R62" s="354"/>
      <c r="S62" s="354" t="s">
        <v>156</v>
      </c>
      <c r="T62" s="386" t="s">
        <v>156</v>
      </c>
      <c r="U62" s="294" t="s">
        <v>155</v>
      </c>
      <c r="V62" s="294" t="s">
        <v>155</v>
      </c>
      <c r="W62" s="294" t="s">
        <v>155</v>
      </c>
      <c r="X62" s="294" t="s">
        <v>155</v>
      </c>
      <c r="Y62" s="294" t="s">
        <v>155</v>
      </c>
      <c r="Z62" s="274" t="s">
        <v>333</v>
      </c>
      <c r="AA62" s="274" t="s">
        <v>297</v>
      </c>
      <c r="AB62" s="274" t="s">
        <v>298</v>
      </c>
      <c r="AC62" s="294" t="s">
        <v>155</v>
      </c>
      <c r="AD62" s="294" t="s">
        <v>155</v>
      </c>
      <c r="AE62" s="294" t="s">
        <v>155</v>
      </c>
      <c r="AF62" s="294" t="s">
        <v>155</v>
      </c>
      <c r="AG62" s="294" t="s">
        <v>334</v>
      </c>
      <c r="AH62" s="354" t="s">
        <v>155</v>
      </c>
      <c r="AI62" s="354" t="s">
        <v>155</v>
      </c>
      <c r="AJ62" s="354" t="s">
        <v>155</v>
      </c>
      <c r="AK62" s="354" t="s">
        <v>155</v>
      </c>
      <c r="AL62" s="354" t="s">
        <v>155</v>
      </c>
      <c r="AM62" s="354"/>
      <c r="AN62" s="354" t="s">
        <v>155</v>
      </c>
      <c r="AO62" s="354" t="s">
        <v>155</v>
      </c>
      <c r="AP62" s="354"/>
      <c r="AQ62" s="354"/>
      <c r="AR62" s="354"/>
      <c r="AS62" s="354"/>
      <c r="AT62" s="354" t="s">
        <v>155</v>
      </c>
      <c r="AU62" s="354" t="s">
        <v>155</v>
      </c>
      <c r="AV62" s="354" t="s">
        <v>155</v>
      </c>
      <c r="AW62" s="354" t="s">
        <v>155</v>
      </c>
      <c r="AX62" s="354" t="s">
        <v>155</v>
      </c>
      <c r="AY62" s="354" t="s">
        <v>155</v>
      </c>
      <c r="AZ62" s="294" t="s">
        <v>155</v>
      </c>
      <c r="BA62" s="141" t="s">
        <v>155</v>
      </c>
      <c r="BB62" s="294"/>
      <c r="BC62" s="294"/>
      <c r="BD62" s="294"/>
      <c r="BE62" s="294"/>
      <c r="BF62" s="294"/>
    </row>
    <row r="63" spans="1:58" ht="65.099999999999994" customHeight="1">
      <c r="A63" s="245"/>
      <c r="B63" s="246"/>
      <c r="C63" s="246"/>
      <c r="D63" s="246"/>
      <c r="E63" s="246" t="s">
        <v>431</v>
      </c>
      <c r="F63" s="246"/>
      <c r="G63" s="246"/>
      <c r="H63" s="246"/>
      <c r="I63" s="246"/>
      <c r="J63" s="246"/>
      <c r="K63" s="246"/>
      <c r="L63" s="246"/>
      <c r="M63" s="246"/>
      <c r="N63" s="246"/>
      <c r="O63" s="246"/>
      <c r="P63" s="246"/>
      <c r="Q63" s="246"/>
      <c r="R63" s="246"/>
      <c r="S63" s="247"/>
      <c r="T63" s="293" t="s">
        <v>156</v>
      </c>
      <c r="U63" s="294"/>
      <c r="V63" s="294"/>
      <c r="W63" s="294"/>
      <c r="X63" s="295"/>
      <c r="Y63" s="294"/>
      <c r="Z63" s="294"/>
      <c r="AA63" s="274"/>
      <c r="AB63" s="274"/>
      <c r="AC63" s="294"/>
      <c r="AD63" s="294"/>
      <c r="AE63" s="352"/>
      <c r="AF63" s="294"/>
      <c r="AG63" s="294"/>
      <c r="AH63" s="294"/>
      <c r="AI63" s="353"/>
      <c r="AJ63" s="353"/>
      <c r="AK63" s="354"/>
      <c r="AL63" s="354"/>
      <c r="AM63" s="354"/>
      <c r="AN63" s="354"/>
      <c r="AO63" s="274"/>
      <c r="AP63" s="353"/>
      <c r="AQ63" s="141"/>
      <c r="AR63" s="353"/>
      <c r="AS63" s="294"/>
      <c r="AT63" s="353"/>
      <c r="AU63" s="294"/>
      <c r="AV63" s="353"/>
      <c r="AW63" s="294"/>
      <c r="AX63" s="353"/>
      <c r="AY63" s="294"/>
      <c r="AZ63" s="353"/>
      <c r="BA63" s="141"/>
      <c r="BB63" s="353"/>
      <c r="BC63" s="294"/>
      <c r="BD63" s="353"/>
      <c r="BE63" s="294"/>
      <c r="BF63" s="294"/>
    </row>
    <row r="64" spans="1:58" ht="44.25" customHeight="1">
      <c r="E64" s="387"/>
      <c r="F64" s="387"/>
      <c r="G64" s="387"/>
      <c r="H64" s="387"/>
      <c r="I64" s="387"/>
      <c r="J64" s="387"/>
      <c r="K64" s="387"/>
      <c r="L64" s="388"/>
      <c r="M64" s="387"/>
      <c r="N64" s="387"/>
      <c r="O64" s="387"/>
      <c r="P64" s="387"/>
      <c r="Q64" s="387"/>
      <c r="R64" s="387"/>
      <c r="S64" s="387"/>
      <c r="T64" s="389"/>
      <c r="AI64" s="390">
        <f>+AI23+AI28+AI36+AI46+AI53+AI61</f>
        <v>11336306641</v>
      </c>
      <c r="AJ64" s="390">
        <f t="shared" ref="AJ64:AK64" si="17">+AJ23+AJ28+AJ36+AJ46+AJ53+AJ61</f>
        <v>11336306641</v>
      </c>
      <c r="AK64" s="390">
        <f t="shared" si="17"/>
        <v>35783467984.020004</v>
      </c>
      <c r="AL64" s="390">
        <f>+AL23+AL28+AL36+AL46+AL53+AL61</f>
        <v>29096096243.849998</v>
      </c>
    </row>
    <row r="65" spans="5:55" ht="100.5" customHeight="1" thickBot="1">
      <c r="M65" s="391"/>
      <c r="AT65" s="393" t="s">
        <v>594</v>
      </c>
      <c r="AU65" s="393" t="s">
        <v>595</v>
      </c>
      <c r="AV65" s="393" t="s">
        <v>596</v>
      </c>
      <c r="AW65" s="393" t="s">
        <v>597</v>
      </c>
      <c r="AX65" s="393" t="s">
        <v>598</v>
      </c>
      <c r="AY65" s="393" t="s">
        <v>599</v>
      </c>
      <c r="AZ65" s="393" t="s">
        <v>601</v>
      </c>
      <c r="BA65" s="393" t="s">
        <v>600</v>
      </c>
      <c r="BB65" s="394"/>
      <c r="BC65" s="394"/>
    </row>
    <row r="66" spans="5:55" ht="68.25" customHeight="1" thickBot="1">
      <c r="E66" s="395" t="s">
        <v>587</v>
      </c>
      <c r="F66" s="396"/>
      <c r="G66" s="396"/>
      <c r="H66" s="396"/>
      <c r="I66" s="396"/>
      <c r="J66" s="396"/>
      <c r="K66" s="396"/>
      <c r="L66" s="396"/>
      <c r="M66" s="396"/>
      <c r="N66" s="396"/>
      <c r="O66" s="396"/>
      <c r="P66" s="396"/>
      <c r="Q66" s="396"/>
      <c r="R66" s="396"/>
      <c r="S66" s="397"/>
      <c r="T66" s="398">
        <f>+(T23+T28+T36+T46+T53+T61)/6</f>
        <v>0.33495105820105819</v>
      </c>
      <c r="AE66" s="399" t="s">
        <v>588</v>
      </c>
      <c r="AF66" s="400"/>
      <c r="AG66" s="400"/>
      <c r="AH66" s="400"/>
      <c r="AI66" s="401"/>
      <c r="AJ66" s="402"/>
      <c r="AK66" s="403">
        <f>+AK23+AK28+AK36+AK46+AK53+AK61</f>
        <v>35783467984.020004</v>
      </c>
      <c r="AL66" s="403">
        <f>+AL23+AL28+AL36+AL46+AL53+AL61</f>
        <v>29096096243.849998</v>
      </c>
      <c r="AT66" s="404">
        <f>AT23+AT28+AT36+AT46+AT53+AT61+AT63</f>
        <v>17367500000</v>
      </c>
      <c r="AU66" s="405">
        <f>+AT66/AK66</f>
        <v>0.48534982712564051</v>
      </c>
      <c r="AV66" s="404">
        <f>AV23+AV28+AV36+AV46+AV53+AV61+AV63</f>
        <v>9512900000</v>
      </c>
      <c r="AW66" s="405">
        <f>+AV66/AK66</f>
        <v>0.26584622832667371</v>
      </c>
      <c r="AX66" s="404">
        <f>AX23+AX28+AX36+AX46+AX53+AX61+AX63</f>
        <v>22516706243.010002</v>
      </c>
      <c r="AY66" s="405">
        <f>+AX66/AL66</f>
        <v>0.77387378892002834</v>
      </c>
      <c r="AZ66" s="404">
        <f>AZ23+AZ28+AZ36+AZ46+AZ53+AZ61+AZ63</f>
        <v>11232483333</v>
      </c>
      <c r="BA66" s="405">
        <f>+AZ66/AL66</f>
        <v>0.38604777901689113</v>
      </c>
      <c r="BB66" s="123"/>
      <c r="BC66" s="406"/>
    </row>
    <row r="71" spans="5:55">
      <c r="AI71" s="407"/>
      <c r="AU71" s="392"/>
    </row>
    <row r="72" spans="5:55">
      <c r="AJ72" s="407"/>
    </row>
    <row r="75" spans="5:55">
      <c r="AJ75" s="408"/>
    </row>
  </sheetData>
  <mergeCells count="187">
    <mergeCell ref="AL47:AL52"/>
    <mergeCell ref="AL54:AL60"/>
    <mergeCell ref="A11:S11"/>
    <mergeCell ref="A14:S14"/>
    <mergeCell ref="A23:S23"/>
    <mergeCell ref="A28:S28"/>
    <mergeCell ref="A36:S36"/>
    <mergeCell ref="A46:S46"/>
    <mergeCell ref="A53:S53"/>
    <mergeCell ref="AI47:AI52"/>
    <mergeCell ref="AI54:AI60"/>
    <mergeCell ref="AI37:AI45"/>
    <mergeCell ref="AE24:AE25"/>
    <mergeCell ref="AE26:AE27"/>
    <mergeCell ref="AK24:AK27"/>
    <mergeCell ref="AD47:AD48"/>
    <mergeCell ref="AD49:AD50"/>
    <mergeCell ref="AD51:AD52"/>
    <mergeCell ref="AE47:AE48"/>
    <mergeCell ref="AE49:AE50"/>
    <mergeCell ref="AE51:AE52"/>
    <mergeCell ref="AH15:AH18"/>
    <mergeCell ref="AD20:AD22"/>
    <mergeCell ref="AE15:AE18"/>
    <mergeCell ref="A61:S61"/>
    <mergeCell ref="E66:S66"/>
    <mergeCell ref="C12:C13"/>
    <mergeCell ref="B12:B13"/>
    <mergeCell ref="A12:A13"/>
    <mergeCell ref="AN47:AN52"/>
    <mergeCell ref="AO24:AO27"/>
    <mergeCell ref="AE66:AI66"/>
    <mergeCell ref="AG37:AG45"/>
    <mergeCell ref="AH54:AH57"/>
    <mergeCell ref="AH47:AH48"/>
    <mergeCell ref="AH49:AH50"/>
    <mergeCell ref="AH51:AH52"/>
    <mergeCell ref="A63:S63"/>
    <mergeCell ref="AO47:AO52"/>
    <mergeCell ref="AN54:AN60"/>
    <mergeCell ref="AO54:AO60"/>
    <mergeCell ref="AD37:AD38"/>
    <mergeCell ref="AD54:AD57"/>
    <mergeCell ref="AE54:AE57"/>
    <mergeCell ref="AF54:AF57"/>
    <mergeCell ref="AK37:AK45"/>
    <mergeCell ref="AK47:AK52"/>
    <mergeCell ref="AK54:AK60"/>
    <mergeCell ref="AF20:AF22"/>
    <mergeCell ref="AG29:AG35"/>
    <mergeCell ref="AD15:AD18"/>
    <mergeCell ref="AD24:AD25"/>
    <mergeCell ref="AD26:AD27"/>
    <mergeCell ref="AI24:AI27"/>
    <mergeCell ref="AI29:AI35"/>
    <mergeCell ref="AH20:AH22"/>
    <mergeCell ref="AE20:AE22"/>
    <mergeCell ref="AF15:AF18"/>
    <mergeCell ref="AF24:AF25"/>
    <mergeCell ref="AN37:AN40"/>
    <mergeCell ref="AN41:AN45"/>
    <mergeCell ref="AO37:AO45"/>
    <mergeCell ref="AO29:AO35"/>
    <mergeCell ref="AD29:AD32"/>
    <mergeCell ref="AD33:AD34"/>
    <mergeCell ref="AE29:AE32"/>
    <mergeCell ref="AE33:AE34"/>
    <mergeCell ref="AF29:AF32"/>
    <mergeCell ref="AK29:AK35"/>
    <mergeCell ref="AL29:AL35"/>
    <mergeCell ref="AL37:AL45"/>
    <mergeCell ref="AF47:AF48"/>
    <mergeCell ref="AF49:AF50"/>
    <mergeCell ref="AF51:AF52"/>
    <mergeCell ref="AY24:AY27"/>
    <mergeCell ref="AZ24:AZ27"/>
    <mergeCell ref="BA24:BA27"/>
    <mergeCell ref="AH33:AH34"/>
    <mergeCell ref="AO15:AO22"/>
    <mergeCell ref="AI15:AI22"/>
    <mergeCell ref="AF26:AF27"/>
    <mergeCell ref="AG24:AG27"/>
    <mergeCell ref="AH24:AH25"/>
    <mergeCell ref="AH26:AH27"/>
    <mergeCell ref="AF33:AF34"/>
    <mergeCell ref="AH29:AH32"/>
    <mergeCell ref="AT29:AT35"/>
    <mergeCell ref="AU29:AU35"/>
    <mergeCell ref="AV29:AV35"/>
    <mergeCell ref="AW29:AW35"/>
    <mergeCell ref="AX29:AX35"/>
    <mergeCell ref="AY29:AY35"/>
    <mergeCell ref="AZ29:AZ35"/>
    <mergeCell ref="AT47:AT52"/>
    <mergeCell ref="AU47:AU52"/>
    <mergeCell ref="AG12:AG13"/>
    <mergeCell ref="AT24:AT27"/>
    <mergeCell ref="AU24:AU27"/>
    <mergeCell ref="AV24:AV27"/>
    <mergeCell ref="AW24:AW27"/>
    <mergeCell ref="AX24:AX27"/>
    <mergeCell ref="AT15:AT22"/>
    <mergeCell ref="AU15:AU22"/>
    <mergeCell ref="AV15:AV22"/>
    <mergeCell ref="AK15:AK22"/>
    <mergeCell ref="AN15:AN16"/>
    <mergeCell ref="AN20:AN21"/>
    <mergeCell ref="AN24:AN25"/>
    <mergeCell ref="AN26:AN27"/>
    <mergeCell ref="AW15:AW22"/>
    <mergeCell ref="AX15:AX22"/>
    <mergeCell ref="AL24:AL27"/>
    <mergeCell ref="AY15:AY22"/>
    <mergeCell ref="AZ15:AZ22"/>
    <mergeCell ref="AN29:AN35"/>
    <mergeCell ref="AN17:AN19"/>
    <mergeCell ref="AL15:AL22"/>
    <mergeCell ref="BA15:BA22"/>
    <mergeCell ref="BA29:BA35"/>
    <mergeCell ref="BF15:BF22"/>
    <mergeCell ref="BB29:BB35"/>
    <mergeCell ref="BC29:BC35"/>
    <mergeCell ref="BD29:BD35"/>
    <mergeCell ref="BE29:BE35"/>
    <mergeCell ref="BF29:BF35"/>
    <mergeCell ref="BB24:BB27"/>
    <mergeCell ref="BC24:BC27"/>
    <mergeCell ref="BD24:BD27"/>
    <mergeCell ref="BE24:BE27"/>
    <mergeCell ref="BF24:BF27"/>
    <mergeCell ref="BB15:BB22"/>
    <mergeCell ref="BC15:BC22"/>
    <mergeCell ref="BD15:BD22"/>
    <mergeCell ref="BE15:BE22"/>
    <mergeCell ref="BC47:BC52"/>
    <mergeCell ref="BD47:BD52"/>
    <mergeCell ref="BE47:BE52"/>
    <mergeCell ref="BF47:BF52"/>
    <mergeCell ref="AT37:AT45"/>
    <mergeCell ref="AU37:AU45"/>
    <mergeCell ref="AV37:AV45"/>
    <mergeCell ref="AW37:AW45"/>
    <mergeCell ref="AX37:AX45"/>
    <mergeCell ref="AY37:AY45"/>
    <mergeCell ref="AZ37:AZ45"/>
    <mergeCell ref="BA37:BA45"/>
    <mergeCell ref="BB37:BB45"/>
    <mergeCell ref="AV47:AV52"/>
    <mergeCell ref="AW47:AW52"/>
    <mergeCell ref="AX47:AX52"/>
    <mergeCell ref="AY47:AY52"/>
    <mergeCell ref="AZ47:AZ52"/>
    <mergeCell ref="BB47:BB52"/>
    <mergeCell ref="BC54:BC60"/>
    <mergeCell ref="BD54:BD60"/>
    <mergeCell ref="BE54:BE60"/>
    <mergeCell ref="BF54:BF60"/>
    <mergeCell ref="AJ15:AJ22"/>
    <mergeCell ref="AJ24:AJ27"/>
    <mergeCell ref="AJ29:AJ35"/>
    <mergeCell ref="AJ37:AJ45"/>
    <mergeCell ref="AJ47:AJ52"/>
    <mergeCell ref="AJ54:AJ60"/>
    <mergeCell ref="AT54:AT60"/>
    <mergeCell ref="AU54:AU60"/>
    <mergeCell ref="AV54:AV60"/>
    <mergeCell ref="AW54:AW60"/>
    <mergeCell ref="AX54:AX60"/>
    <mergeCell ref="AY54:AY60"/>
    <mergeCell ref="AZ54:AZ60"/>
    <mergeCell ref="BA54:BA60"/>
    <mergeCell ref="BB54:BB60"/>
    <mergeCell ref="BC37:BC45"/>
    <mergeCell ref="BD37:BD45"/>
    <mergeCell ref="BE37:BE45"/>
    <mergeCell ref="BF37:BF45"/>
    <mergeCell ref="BA47:BA52"/>
    <mergeCell ref="A1:B4"/>
    <mergeCell ref="A5:B5"/>
    <mergeCell ref="C1:BE1"/>
    <mergeCell ref="C2:BE2"/>
    <mergeCell ref="C3:BE3"/>
    <mergeCell ref="C4:BE4"/>
    <mergeCell ref="C5:BE5"/>
    <mergeCell ref="A6:AB7"/>
    <mergeCell ref="AC6:AH7"/>
    <mergeCell ref="AI6:BE7"/>
  </mergeCells>
  <phoneticPr fontId="12" type="noConversion"/>
  <dataValidations count="1">
    <dataValidation type="list" allowBlank="1" showInputMessage="1" showErrorMessage="1" sqref="L47:L52 L54:L60 L65 L62 L9:L10 L67:L159 L29:L35 L37:L45 L12 L24:L27 L15:L22" xr:uid="{00000000-0002-0000-0300-000000000000}">
      <formula1>$AY$15:$AY$37</formula1>
    </dataValidation>
  </dataValidations>
  <pageMargins left="0.7" right="0.7" top="0.75" bottom="0.75" header="0.3" footer="0.3"/>
  <pageSetup orientation="portrait" r:id="rId1"/>
  <ignoredErrors>
    <ignoredError sqref="T23 T36 T28 T46 T61" formula="1"/>
  </ignoredErrors>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1000000}">
          <x14:formula1>
            <xm:f>ANEXO1!$A$2:$A$21</xm:f>
          </x14:formula1>
          <xm:sqref>AF63:AF65 AF67:AF114</xm:sqref>
        </x14:dataValidation>
        <x14:dataValidation type="list" allowBlank="1" showInputMessage="1" showErrorMessage="1" xr:uid="{00000000-0002-0000-0300-000002000000}">
          <x14:formula1>
            <xm:f>ANEXO1!$F$2:$F$7</xm:f>
          </x14:formula1>
          <xm:sqref>AG62:AG65 AG67:AG123</xm:sqref>
        </x14:dataValidation>
        <x14:dataValidation type="list" allowBlank="1" showInputMessage="1" showErrorMessage="1" xr:uid="{00000000-0002-0000-0300-000003000000}">
          <x14:formula1>
            <xm:f>'https://alcart-my.sharepoint.com/personal/calidad_cartagena_gov_co/Documents/35. Proyectos de Inversión Secretaría General/[Proyectos SecGeneral 2024.xlsx]ANEXO1'!#REF!</xm:f>
          </x14:formula1>
          <xm:sqref>AG29:AG34 AG9:AG11 AF15 AG24 AF35:AF39 AF58:AF61 AF20:AG20 AF23:AF24 AF26 AF28:AF29 AF33 AF47 AF49 AF51 AF53:AF54 AG15:AG19 AG21:AG22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25"/>
  <sheetViews>
    <sheetView workbookViewId="0"/>
  </sheetViews>
  <sheetFormatPr baseColWidth="10" defaultColWidth="10.875" defaultRowHeight="14.25"/>
  <cols>
    <col min="1" max="1" width="55.25" customWidth="1"/>
    <col min="5" max="5" width="20.125" customWidth="1"/>
    <col min="6" max="6" width="34.75" customWidth="1"/>
  </cols>
  <sheetData>
    <row r="1" spans="1:6" ht="52.5" customHeight="1">
      <c r="A1" s="18" t="s">
        <v>432</v>
      </c>
      <c r="E1" s="2" t="s">
        <v>433</v>
      </c>
      <c r="F1" s="2" t="s">
        <v>434</v>
      </c>
    </row>
    <row r="2" spans="1:6" ht="25.5" customHeight="1">
      <c r="A2" s="17" t="s">
        <v>435</v>
      </c>
      <c r="E2" s="3">
        <v>0</v>
      </c>
      <c r="F2" s="4" t="s">
        <v>334</v>
      </c>
    </row>
    <row r="3" spans="1:6" ht="45" customHeight="1">
      <c r="A3" s="17" t="s">
        <v>368</v>
      </c>
      <c r="E3" s="3">
        <v>1</v>
      </c>
      <c r="F3" s="4" t="s">
        <v>436</v>
      </c>
    </row>
    <row r="4" spans="1:6" ht="45" customHeight="1">
      <c r="A4" s="17" t="s">
        <v>437</v>
      </c>
      <c r="E4" s="3">
        <v>2</v>
      </c>
      <c r="F4" s="4" t="s">
        <v>438</v>
      </c>
    </row>
    <row r="5" spans="1:6" ht="45" customHeight="1">
      <c r="A5" s="17" t="s">
        <v>439</v>
      </c>
      <c r="E5" s="3">
        <v>3</v>
      </c>
      <c r="F5" s="4" t="s">
        <v>440</v>
      </c>
    </row>
    <row r="6" spans="1:6" ht="45" customHeight="1">
      <c r="A6" s="17" t="s">
        <v>441</v>
      </c>
      <c r="E6" s="3">
        <v>4</v>
      </c>
      <c r="F6" s="4" t="s">
        <v>442</v>
      </c>
    </row>
    <row r="7" spans="1:6" ht="45" customHeight="1">
      <c r="A7" s="17" t="s">
        <v>443</v>
      </c>
      <c r="E7" s="3">
        <v>5</v>
      </c>
      <c r="F7" s="4" t="s">
        <v>444</v>
      </c>
    </row>
    <row r="8" spans="1:6" ht="45" customHeight="1">
      <c r="A8" s="17" t="s">
        <v>400</v>
      </c>
    </row>
    <row r="9" spans="1:6" ht="45" customHeight="1">
      <c r="A9" s="17" t="s">
        <v>445</v>
      </c>
    </row>
    <row r="10" spans="1:6" ht="45" customHeight="1">
      <c r="A10" s="17" t="s">
        <v>446</v>
      </c>
    </row>
    <row r="11" spans="1:6" ht="45" customHeight="1">
      <c r="A11" s="17" t="s">
        <v>447</v>
      </c>
    </row>
    <row r="12" spans="1:6" ht="45" customHeight="1">
      <c r="A12" s="17" t="s">
        <v>448</v>
      </c>
    </row>
    <row r="13" spans="1:6" ht="45" customHeight="1">
      <c r="A13" s="17" t="s">
        <v>449</v>
      </c>
    </row>
    <row r="14" spans="1:6" ht="45" customHeight="1">
      <c r="A14" s="17" t="s">
        <v>450</v>
      </c>
    </row>
    <row r="15" spans="1:6" ht="45" customHeight="1">
      <c r="A15" s="17" t="s">
        <v>451</v>
      </c>
    </row>
    <row r="16" spans="1:6" ht="45" customHeight="1">
      <c r="A16" s="17" t="s">
        <v>452</v>
      </c>
    </row>
    <row r="17" spans="1:1" ht="45" customHeight="1">
      <c r="A17" s="17" t="s">
        <v>453</v>
      </c>
    </row>
    <row r="18" spans="1:1" ht="45" customHeight="1">
      <c r="A18" s="17" t="s">
        <v>454</v>
      </c>
    </row>
    <row r="19" spans="1:1" ht="45" customHeight="1">
      <c r="A19" s="17" t="s">
        <v>455</v>
      </c>
    </row>
    <row r="20" spans="1:1" ht="45" customHeight="1">
      <c r="A20" s="17" t="s">
        <v>346</v>
      </c>
    </row>
    <row r="21" spans="1:1" ht="45" customHeight="1">
      <c r="A21" s="17" t="s">
        <v>456</v>
      </c>
    </row>
    <row r="22" spans="1:1" ht="45" customHeight="1">
      <c r="A22" s="33" t="s">
        <v>479</v>
      </c>
    </row>
    <row r="23" spans="1:1" ht="45" customHeight="1"/>
    <row r="24" spans="1:1" ht="45" customHeight="1"/>
    <row r="25" spans="1:1" ht="45" customHeight="1"/>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G27"/>
  <sheetViews>
    <sheetView zoomScale="90" zoomScaleNormal="90" workbookViewId="0">
      <selection activeCell="A7" sqref="A7"/>
    </sheetView>
  </sheetViews>
  <sheetFormatPr baseColWidth="10" defaultColWidth="10.875" defaultRowHeight="14.25"/>
  <cols>
    <col min="1" max="1" width="20.75" customWidth="1"/>
    <col min="2" max="2" width="25" customWidth="1"/>
    <col min="3" max="3" width="19.75" customWidth="1"/>
    <col min="4" max="4" width="20.375" customWidth="1"/>
    <col min="5" max="6" width="22.875" customWidth="1"/>
    <col min="7" max="7" width="25.25" customWidth="1"/>
  </cols>
  <sheetData>
    <row r="2" spans="1:7">
      <c r="A2" s="233" t="s">
        <v>262</v>
      </c>
      <c r="B2" s="234"/>
      <c r="C2" s="234"/>
      <c r="D2" s="234"/>
      <c r="E2" s="234"/>
      <c r="F2" s="234"/>
      <c r="G2" s="235"/>
    </row>
    <row r="3" spans="1:7" s="1" customFormat="1">
      <c r="A3" s="19" t="s">
        <v>263</v>
      </c>
      <c r="B3" s="236" t="s">
        <v>264</v>
      </c>
      <c r="C3" s="236"/>
      <c r="D3" s="236"/>
      <c r="E3" s="236"/>
      <c r="F3" s="236"/>
      <c r="G3" s="20" t="s">
        <v>265</v>
      </c>
    </row>
    <row r="4" spans="1:7" ht="12.75" customHeight="1">
      <c r="A4" s="21">
        <v>45489</v>
      </c>
      <c r="B4" s="237" t="s">
        <v>266</v>
      </c>
      <c r="C4" s="237"/>
      <c r="D4" s="237"/>
      <c r="E4" s="237"/>
      <c r="F4" s="237"/>
      <c r="G4" s="22" t="s">
        <v>267</v>
      </c>
    </row>
    <row r="5" spans="1:7" ht="12.75" customHeight="1">
      <c r="A5" s="23"/>
      <c r="B5" s="237"/>
      <c r="C5" s="237"/>
      <c r="D5" s="237"/>
      <c r="E5" s="237"/>
      <c r="F5" s="237"/>
      <c r="G5" s="22"/>
    </row>
    <row r="6" spans="1:7">
      <c r="A6" s="23"/>
      <c r="B6" s="232"/>
      <c r="C6" s="232"/>
      <c r="D6" s="232"/>
      <c r="E6" s="232"/>
      <c r="F6" s="232"/>
      <c r="G6" s="24"/>
    </row>
    <row r="7" spans="1:7">
      <c r="A7" s="23"/>
      <c r="B7" s="232"/>
      <c r="C7" s="232"/>
      <c r="D7" s="232"/>
      <c r="E7" s="232"/>
      <c r="F7" s="232"/>
      <c r="G7" s="24"/>
    </row>
    <row r="8" spans="1:7">
      <c r="A8" s="23"/>
      <c r="B8" s="25"/>
      <c r="C8" s="25"/>
      <c r="D8" s="25"/>
      <c r="E8" s="25"/>
      <c r="F8" s="25"/>
      <c r="G8" s="24"/>
    </row>
    <row r="9" spans="1:7">
      <c r="A9" s="238" t="s">
        <v>268</v>
      </c>
      <c r="B9" s="239"/>
      <c r="C9" s="239"/>
      <c r="D9" s="239"/>
      <c r="E9" s="239"/>
      <c r="F9" s="239"/>
      <c r="G9" s="240"/>
    </row>
    <row r="10" spans="1:7" s="1" customFormat="1">
      <c r="A10" s="26"/>
      <c r="B10" s="236" t="s">
        <v>269</v>
      </c>
      <c r="C10" s="236"/>
      <c r="D10" s="236" t="s">
        <v>270</v>
      </c>
      <c r="E10" s="236"/>
      <c r="F10" s="26" t="s">
        <v>263</v>
      </c>
      <c r="G10" s="26" t="s">
        <v>271</v>
      </c>
    </row>
    <row r="11" spans="1:7">
      <c r="A11" s="27" t="s">
        <v>272</v>
      </c>
      <c r="B11" s="237" t="s">
        <v>273</v>
      </c>
      <c r="C11" s="237"/>
      <c r="D11" s="241" t="s">
        <v>274</v>
      </c>
      <c r="E11" s="241"/>
      <c r="F11" s="23" t="s">
        <v>275</v>
      </c>
      <c r="G11" s="24"/>
    </row>
    <row r="12" spans="1:7">
      <c r="A12" s="27" t="s">
        <v>276</v>
      </c>
      <c r="B12" s="241" t="s">
        <v>277</v>
      </c>
      <c r="C12" s="241"/>
      <c r="D12" s="241" t="s">
        <v>278</v>
      </c>
      <c r="E12" s="241"/>
      <c r="F12" s="23" t="s">
        <v>275</v>
      </c>
      <c r="G12" s="24"/>
    </row>
    <row r="13" spans="1:7">
      <c r="A13" s="27" t="s">
        <v>279</v>
      </c>
      <c r="B13" s="241" t="s">
        <v>277</v>
      </c>
      <c r="C13" s="241"/>
      <c r="D13" s="241" t="s">
        <v>278</v>
      </c>
      <c r="E13" s="241"/>
      <c r="F13" s="23" t="s">
        <v>275</v>
      </c>
      <c r="G13" s="24"/>
    </row>
    <row r="14" spans="1:7" ht="45" customHeight="1"/>
    <row r="15" spans="1:7" ht="45" customHeight="1"/>
    <row r="16" spans="1:7" ht="45" customHeight="1"/>
    <row r="17" ht="45" customHeight="1"/>
    <row r="18" ht="45" customHeight="1"/>
    <row r="19" ht="45" customHeight="1"/>
    <row r="20" ht="45" customHeight="1"/>
    <row r="21" ht="45" customHeight="1"/>
    <row r="22" ht="45" customHeight="1"/>
    <row r="23" ht="45" customHeight="1"/>
    <row r="24" ht="45" customHeight="1"/>
    <row r="25" ht="45" customHeight="1"/>
    <row r="26" ht="45" customHeight="1"/>
    <row r="27" ht="45" customHeight="1"/>
  </sheetData>
  <mergeCells count="15">
    <mergeCell ref="A9:G9"/>
    <mergeCell ref="B13:C13"/>
    <mergeCell ref="D13:E13"/>
    <mergeCell ref="B10:C10"/>
    <mergeCell ref="D10:E10"/>
    <mergeCell ref="B11:C11"/>
    <mergeCell ref="D11:E11"/>
    <mergeCell ref="B12:C12"/>
    <mergeCell ref="D12:E12"/>
    <mergeCell ref="B7:F7"/>
    <mergeCell ref="A2:G2"/>
    <mergeCell ref="B3:F3"/>
    <mergeCell ref="B4:F4"/>
    <mergeCell ref="B5:F5"/>
    <mergeCell ref="B6:F6"/>
  </mergeCells>
  <phoneticPr fontId="1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vt:lpstr>
      <vt:lpstr>1. ESTRATÉGICO</vt:lpstr>
      <vt:lpstr>2. GESTIÓN-MIPG</vt:lpstr>
      <vt:lpstr>3. INVERSIÓN</vt:lpstr>
      <vt:lpstr>ANEXO1</vt:lpstr>
      <vt:lpstr>CONTROL DE CAMBIOS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mathias David</dc:creator>
  <cp:keywords/>
  <dc:description/>
  <cp:lastModifiedBy>keyli torres barguil</cp:lastModifiedBy>
  <cp:revision/>
  <cp:lastPrinted>2025-01-13T19:32:54Z</cp:lastPrinted>
  <dcterms:created xsi:type="dcterms:W3CDTF">2024-07-04T17:50:33Z</dcterms:created>
  <dcterms:modified xsi:type="dcterms:W3CDTF">2025-10-16T19:06:26Z</dcterms:modified>
  <cp:category/>
  <cp:contentStatus/>
</cp:coreProperties>
</file>