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C:\Users\pc\Desktop\EVALUACIONES 15 DE SEPTIEMBRE\DATT\"/>
    </mc:Choice>
  </mc:AlternateContent>
  <xr:revisionPtr revIDLastSave="0" documentId="13_ncr:1_{2DCC3CF4-BA31-41D5-8BF8-90774BC73E25}" xr6:coauthVersionLast="47" xr6:coauthVersionMax="47" xr10:uidLastSave="{00000000-0000-0000-0000-000000000000}"/>
  <bookViews>
    <workbookView xWindow="-120" yWindow="-120" windowWidth="20730" windowHeight="11040" firstSheet="1" activeTab="1" xr2:uid="{00000000-000D-0000-FFFF-FFFF00000000}"/>
  </bookViews>
  <sheets>
    <sheet name="INSTRUCTIVO" sheetId="2" r:id="rId1"/>
    <sheet name="1. ESTRATÉGICO" sheetId="1" r:id="rId2"/>
    <sheet name="2, GESTION -MIPG" sheetId="7" r:id="rId3"/>
    <sheet name="3. INVERSIÓN" sheetId="6" r:id="rId4"/>
    <sheet name="CONTROL DE CAMBIOS " sheetId="3" r:id="rId5"/>
    <sheet name="ANEXO1" sheetId="4" r:id="rId6"/>
  </sheets>
  <externalReferences>
    <externalReference r:id="rId7"/>
  </externalReferences>
  <definedNames>
    <definedName name="_xlnm._FilterDatabase" localSheetId="1" hidden="1">'1. ESTRATÉGICO'!$A$1:$AC$8</definedName>
    <definedName name="CDP">[1]!Tabla3[CDP]</definedName>
    <definedName name="CDPPROYECTO">[1]!Tabla3[PROYECTO]</definedName>
    <definedName name="CODIGO">[1]!Tabla2[CÓDIGO DE PROYECTO BPIN]</definedName>
    <definedName name="estado">[1]!Tabla7[Estado]</definedName>
    <definedName name="Frecuencia">[1]!Tabla6[Frecuencia]</definedName>
    <definedName name="PROYECTO">[1]!Tabla2[PROYECTO DE INVERSIÓN]</definedName>
    <definedName name="PROYECTOS">[1]!Tabla2[PROYECTO DE INVERSIÓN]</definedName>
    <definedName name="RP">[1]!Tabla5[RP]</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L73" i="6" l="1"/>
  <c r="AL69" i="6"/>
  <c r="AL52" i="6"/>
  <c r="AL47" i="6"/>
  <c r="AL44" i="6"/>
  <c r="AL38" i="6"/>
  <c r="AL32" i="6"/>
  <c r="AL18" i="6"/>
  <c r="BA18" i="6"/>
  <c r="AL77" i="6"/>
  <c r="T73" i="6"/>
  <c r="T49" i="6" l="1"/>
  <c r="S62" i="6"/>
  <c r="T11" i="6"/>
  <c r="AY10" i="6"/>
  <c r="AW10" i="6"/>
  <c r="BA73" i="6"/>
  <c r="BA70" i="6"/>
  <c r="BA69" i="6"/>
  <c r="BA53" i="6"/>
  <c r="BA52" i="6"/>
  <c r="BA48" i="6"/>
  <c r="BA47" i="6"/>
  <c r="BA45" i="6"/>
  <c r="BA44" i="6"/>
  <c r="BA39" i="6"/>
  <c r="BA38" i="6"/>
  <c r="BA33" i="6"/>
  <c r="BA32" i="6"/>
  <c r="BA19" i="6"/>
  <c r="BA10" i="6"/>
  <c r="AY73" i="6"/>
  <c r="AY70" i="6"/>
  <c r="AY69" i="6"/>
  <c r="AY53" i="6"/>
  <c r="AY52" i="6"/>
  <c r="AY48" i="6"/>
  <c r="AY47" i="6"/>
  <c r="AY45" i="6"/>
  <c r="AY44" i="6"/>
  <c r="AY39" i="6"/>
  <c r="AY38" i="6"/>
  <c r="AY33" i="6"/>
  <c r="AY32" i="6"/>
  <c r="AY19" i="6"/>
  <c r="AY77" i="6"/>
  <c r="BA77" i="6"/>
  <c r="AU77" i="6"/>
  <c r="AX73" i="6" l="1"/>
  <c r="AZ73" i="6"/>
  <c r="AX69" i="6"/>
  <c r="AZ69" i="6"/>
  <c r="AX52" i="6"/>
  <c r="AZ52" i="6"/>
  <c r="AZ47" i="6"/>
  <c r="AX47" i="6"/>
  <c r="AZ44" i="6"/>
  <c r="AX44" i="6"/>
  <c r="AZ38" i="6"/>
  <c r="AX38" i="6"/>
  <c r="AZ32" i="6"/>
  <c r="AX32" i="6"/>
  <c r="AZ18" i="6"/>
  <c r="AX18" i="6"/>
  <c r="AW19" i="6"/>
  <c r="AY18" i="6"/>
  <c r="AW18" i="6"/>
  <c r="AZ77" i="6"/>
  <c r="AX77" i="6"/>
  <c r="AJ77" i="6"/>
  <c r="AI75" i="6" l="1"/>
  <c r="S65" i="6"/>
  <c r="T65" i="6" s="1"/>
  <c r="S64" i="6"/>
  <c r="T64" i="6" s="1"/>
  <c r="AC25" i="1"/>
  <c r="AC13" i="1"/>
  <c r="AE30" i="1" l="1"/>
  <c r="AC30" i="1"/>
  <c r="U11" i="1"/>
  <c r="AC29" i="1" l="1"/>
  <c r="AE24" i="1"/>
  <c r="AC24" i="1"/>
  <c r="U29" i="1"/>
  <c r="AE29" i="1" s="1"/>
  <c r="X29" i="1"/>
  <c r="AF29" i="1" s="1"/>
  <c r="U27" i="1"/>
  <c r="AE27" i="1" s="1"/>
  <c r="U28" i="1"/>
  <c r="X28" i="1" s="1"/>
  <c r="U26" i="1"/>
  <c r="X26" i="1" s="1"/>
  <c r="AF26" i="1" s="1"/>
  <c r="U10" i="1"/>
  <c r="X10" i="1" s="1"/>
  <c r="AD10" i="1" s="1"/>
  <c r="X11" i="1"/>
  <c r="AD11" i="1" s="1"/>
  <c r="U12" i="1"/>
  <c r="X12" i="1" s="1"/>
  <c r="AD12" i="1" s="1"/>
  <c r="U14" i="1"/>
  <c r="X14" i="1" s="1"/>
  <c r="AF14" i="1" s="1"/>
  <c r="U15" i="1"/>
  <c r="X15" i="1" s="1"/>
  <c r="AF15" i="1" s="1"/>
  <c r="U16" i="1"/>
  <c r="X16" i="1" s="1"/>
  <c r="AF16" i="1" s="1"/>
  <c r="U17" i="1"/>
  <c r="X17" i="1" s="1"/>
  <c r="AF17" i="1" s="1"/>
  <c r="U18" i="1"/>
  <c r="X18" i="1" s="1"/>
  <c r="AF18" i="1" s="1"/>
  <c r="U19" i="1"/>
  <c r="X19" i="1" s="1"/>
  <c r="AF19" i="1" s="1"/>
  <c r="U20" i="1"/>
  <c r="X20" i="1" s="1"/>
  <c r="AF20" i="1" s="1"/>
  <c r="U21" i="1"/>
  <c r="X21" i="1" s="1"/>
  <c r="AF21" i="1" s="1"/>
  <c r="U22" i="1"/>
  <c r="X22" i="1" s="1"/>
  <c r="AF22" i="1" s="1"/>
  <c r="U23" i="1"/>
  <c r="X23" i="1" s="1"/>
  <c r="AF23" i="1" s="1"/>
  <c r="U24" i="1"/>
  <c r="X24" i="1" s="1"/>
  <c r="AF24" i="1" s="1"/>
  <c r="U9" i="1"/>
  <c r="X9" i="1" s="1"/>
  <c r="AF9" i="1" s="1"/>
  <c r="AK77" i="6"/>
  <c r="AW70" i="6"/>
  <c r="AW73" i="6" s="1"/>
  <c r="AU70" i="6"/>
  <c r="AU73" i="6" s="1"/>
  <c r="AV73" i="6"/>
  <c r="AW53" i="6"/>
  <c r="AV69" i="6"/>
  <c r="AW69" i="6"/>
  <c r="AU53" i="6"/>
  <c r="AU69" i="6" s="1"/>
  <c r="AW48" i="6"/>
  <c r="AW52" i="6" s="1"/>
  <c r="AV52" i="6"/>
  <c r="AU48" i="6"/>
  <c r="AU52" i="6" s="1"/>
  <c r="AW45" i="6"/>
  <c r="AW47" i="6" s="1"/>
  <c r="AV47" i="6"/>
  <c r="AU45" i="6"/>
  <c r="AU47" i="6" s="1"/>
  <c r="AW39" i="6"/>
  <c r="AW44" i="6" s="1"/>
  <c r="AV44" i="6"/>
  <c r="AU39" i="6"/>
  <c r="AU44" i="6" s="1"/>
  <c r="AW33" i="6"/>
  <c r="AW38" i="6" s="1"/>
  <c r="AV38" i="6"/>
  <c r="AU33" i="6"/>
  <c r="AU38" i="6" s="1"/>
  <c r="AW32" i="6"/>
  <c r="AV32" i="6"/>
  <c r="AU19" i="6"/>
  <c r="AU32" i="6" s="1"/>
  <c r="AV18" i="6"/>
  <c r="AU10" i="6"/>
  <c r="AU18" i="6" s="1"/>
  <c r="AD29" i="1" l="1"/>
  <c r="AF28" i="1"/>
  <c r="AD28" i="1"/>
  <c r="AC28" i="1"/>
  <c r="AE28" i="1"/>
  <c r="X27" i="1"/>
  <c r="AF27" i="1" s="1"/>
  <c r="AC27" i="1"/>
  <c r="AF30" i="1"/>
  <c r="AD27" i="1"/>
  <c r="AC26" i="1"/>
  <c r="AE26" i="1"/>
  <c r="AD26" i="1"/>
  <c r="AD24" i="1"/>
  <c r="AC23" i="1"/>
  <c r="AE23" i="1"/>
  <c r="AD23" i="1"/>
  <c r="AC22" i="1"/>
  <c r="AE22" i="1"/>
  <c r="AD22" i="1"/>
  <c r="AC21" i="1"/>
  <c r="AE21" i="1"/>
  <c r="AD21" i="1"/>
  <c r="AC20" i="1"/>
  <c r="AE20" i="1"/>
  <c r="AD20" i="1"/>
  <c r="AD19" i="1"/>
  <c r="AC19" i="1"/>
  <c r="AE19" i="1"/>
  <c r="AD18" i="1"/>
  <c r="AC18" i="1"/>
  <c r="AE18" i="1"/>
  <c r="AC17" i="1"/>
  <c r="AE17" i="1"/>
  <c r="AD17" i="1"/>
  <c r="AD15" i="1"/>
  <c r="AC16" i="1"/>
  <c r="AE16" i="1"/>
  <c r="AF25" i="1"/>
  <c r="AD16" i="1"/>
  <c r="AC15" i="1"/>
  <c r="AE15" i="1"/>
  <c r="AC14" i="1"/>
  <c r="AE14" i="1"/>
  <c r="AD14" i="1"/>
  <c r="AF12" i="1"/>
  <c r="AE12" i="1"/>
  <c r="AC12" i="1"/>
  <c r="AF11" i="1"/>
  <c r="AE11" i="1"/>
  <c r="AC11" i="1"/>
  <c r="AE10" i="1"/>
  <c r="AC10" i="1"/>
  <c r="AF10" i="1"/>
  <c r="AF13" i="1" s="1"/>
  <c r="AE9" i="1"/>
  <c r="AC9" i="1"/>
  <c r="AV77" i="6"/>
  <c r="AW77" i="6" s="1"/>
  <c r="AD9" i="1"/>
  <c r="AD13" i="1" s="1"/>
  <c r="AD30" i="1" l="1"/>
  <c r="AE25" i="1"/>
  <c r="AF32" i="1"/>
  <c r="AD25" i="1"/>
  <c r="AD32" i="1" s="1"/>
  <c r="AE13" i="1"/>
  <c r="AE32" i="1" s="1"/>
  <c r="AC32" i="1"/>
  <c r="AT73" i="6"/>
  <c r="AT69" i="6"/>
  <c r="AT52" i="6"/>
  <c r="AT47" i="6"/>
  <c r="AT44" i="6"/>
  <c r="AT38" i="6"/>
  <c r="AQ10" i="6"/>
  <c r="AT18" i="6"/>
  <c r="AT32" i="6"/>
  <c r="S71" i="6"/>
  <c r="S72" i="6"/>
  <c r="S70" i="6"/>
  <c r="S68" i="6"/>
  <c r="S66" i="6"/>
  <c r="S67" i="6"/>
  <c r="S57" i="6"/>
  <c r="S58" i="6"/>
  <c r="S59" i="6"/>
  <c r="S60" i="6"/>
  <c r="S61" i="6"/>
  <c r="S63" i="6"/>
  <c r="S54" i="6"/>
  <c r="S55" i="6"/>
  <c r="S56" i="6"/>
  <c r="S53" i="6"/>
  <c r="S51" i="6"/>
  <c r="S50" i="6"/>
  <c r="T50" i="6" s="1"/>
  <c r="S49" i="6"/>
  <c r="S46" i="6"/>
  <c r="S45" i="6"/>
  <c r="S40" i="6"/>
  <c r="S41" i="6"/>
  <c r="S42" i="6"/>
  <c r="S43" i="6"/>
  <c r="S39" i="6"/>
  <c r="S37" i="6"/>
  <c r="S34" i="6"/>
  <c r="S35" i="6"/>
  <c r="S36" i="6"/>
  <c r="S33" i="6"/>
  <c r="T33" i="6" s="1"/>
  <c r="S30" i="6"/>
  <c r="S20" i="6"/>
  <c r="S21" i="6"/>
  <c r="S22" i="6"/>
  <c r="S23" i="6"/>
  <c r="S24" i="6"/>
  <c r="S25" i="6"/>
  <c r="S26" i="6"/>
  <c r="S27" i="6"/>
  <c r="S28" i="6"/>
  <c r="S29" i="6"/>
  <c r="S19" i="6"/>
  <c r="S11" i="6"/>
  <c r="S12" i="6"/>
  <c r="S13" i="6"/>
  <c r="S14" i="6"/>
  <c r="S15" i="6"/>
  <c r="S16" i="6"/>
  <c r="S17" i="6"/>
  <c r="S10" i="6"/>
  <c r="O27" i="1"/>
  <c r="AT77" i="6" l="1"/>
  <c r="Y32" i="1" l="1"/>
  <c r="X32" i="1"/>
  <c r="Z32" i="1"/>
  <c r="AA32" i="1" l="1"/>
  <c r="AS70" i="6"/>
  <c r="AS53" i="6"/>
  <c r="AS48" i="6"/>
  <c r="AS45" i="6"/>
  <c r="AS39" i="6"/>
  <c r="AS33" i="6"/>
  <c r="AS19" i="6"/>
  <c r="AS10" i="6"/>
  <c r="AQ70" i="6"/>
  <c r="AQ53" i="6"/>
  <c r="AQ48" i="6"/>
  <c r="AQ45" i="6"/>
  <c r="AQ39" i="6"/>
  <c r="AQ33" i="6"/>
  <c r="AQ19" i="6"/>
  <c r="AR73" i="6" l="1"/>
  <c r="AP73" i="6"/>
  <c r="T71" i="6"/>
  <c r="AR69" i="6"/>
  <c r="AP69" i="6"/>
  <c r="T68" i="6"/>
  <c r="T67" i="6"/>
  <c r="AE66" i="6"/>
  <c r="T66" i="6"/>
  <c r="T63" i="6"/>
  <c r="T62" i="6"/>
  <c r="T61" i="6"/>
  <c r="T60" i="6"/>
  <c r="T59" i="6"/>
  <c r="T58" i="6"/>
  <c r="T56" i="6"/>
  <c r="T55" i="6"/>
  <c r="AE53" i="6"/>
  <c r="T53" i="6"/>
  <c r="AR52" i="6"/>
  <c r="AP52" i="6"/>
  <c r="T51" i="6"/>
  <c r="S48" i="6"/>
  <c r="AR47" i="6"/>
  <c r="AP47" i="6"/>
  <c r="T46" i="6"/>
  <c r="T45" i="6"/>
  <c r="T47" i="6" s="1"/>
  <c r="AR44" i="6"/>
  <c r="AP44" i="6"/>
  <c r="T43" i="6"/>
  <c r="T42" i="6"/>
  <c r="T41" i="6"/>
  <c r="T40" i="6"/>
  <c r="AR38" i="6"/>
  <c r="AP38" i="6"/>
  <c r="T37" i="6"/>
  <c r="T35" i="6"/>
  <c r="T34" i="6"/>
  <c r="T38" i="6" s="1"/>
  <c r="AR32" i="6"/>
  <c r="AP32" i="6"/>
  <c r="T30" i="6"/>
  <c r="T29" i="6"/>
  <c r="T28" i="6"/>
  <c r="T27" i="6"/>
  <c r="T25" i="6"/>
  <c r="T24" i="6"/>
  <c r="T22" i="6"/>
  <c r="T21" i="6"/>
  <c r="T20" i="6"/>
  <c r="T19" i="6"/>
  <c r="T32" i="6" s="1"/>
  <c r="AR18" i="6"/>
  <c r="AP18" i="6"/>
  <c r="AE17" i="6"/>
  <c r="T17" i="6"/>
  <c r="T16" i="6"/>
  <c r="AE15" i="6"/>
  <c r="AE14" i="6"/>
  <c r="T14" i="6"/>
  <c r="AE13" i="6"/>
  <c r="T13" i="6"/>
  <c r="AE12" i="6"/>
  <c r="T12" i="6"/>
  <c r="AE11" i="6"/>
  <c r="T18" i="6"/>
  <c r="AE10" i="6"/>
  <c r="AE75" i="6" l="1"/>
  <c r="T44" i="6"/>
  <c r="T77" i="6" s="1"/>
  <c r="T52" i="6"/>
  <c r="T69"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USUARIO</author>
  </authors>
  <commentList>
    <comment ref="A48" authorId="0" shapeId="0" xr:uid="{00000000-0006-0000-0000-000001000000}">
      <text>
        <r>
          <rPr>
            <b/>
            <sz val="9"/>
            <color indexed="81"/>
            <rFont val="Tahoma"/>
            <family val="2"/>
          </rPr>
          <t xml:space="preserve">USUARIO:
</t>
        </r>
        <r>
          <rPr>
            <sz val="9"/>
            <color indexed="81"/>
            <rFont val="Tahoma"/>
            <family val="2"/>
          </rPr>
          <t>Hitos intermedios que evidencian el avance en la generacion de un producto en el tiempo
PRODUCTO TANGIBLE DE LA ACTIVIDAD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USUARIO</author>
    <author>KEYFER CORREA TORRES</author>
  </authors>
  <commentList>
    <comment ref="M8" authorId="0" shapeId="0" xr:uid="{79123D74-670E-4AEA-AB99-28EBFCAE6564}">
      <text>
        <r>
          <rPr>
            <b/>
            <sz val="9"/>
            <color indexed="81"/>
            <rFont val="Tahoma"/>
            <family val="2"/>
          </rPr>
          <t>USUARIO:
1. BIEN
2. SERVICIO</t>
        </r>
        <r>
          <rPr>
            <sz val="9"/>
            <color indexed="81"/>
            <rFont val="Tahoma"/>
            <family val="2"/>
          </rPr>
          <t xml:space="preserve">
</t>
        </r>
      </text>
    </comment>
    <comment ref="AA19" authorId="1" shapeId="0" xr:uid="{0DD5E0D2-633F-4543-8A79-B3DC938FDFCA}">
      <text>
        <r>
          <rPr>
            <b/>
            <sz val="9"/>
            <color indexed="81"/>
            <rFont val="Tahoma"/>
            <family val="2"/>
          </rPr>
          <t>KEYFER CORREA TORRES:</t>
        </r>
        <r>
          <rPr>
            <sz val="9"/>
            <color indexed="81"/>
            <rFont val="Tahoma"/>
            <family val="2"/>
          </rPr>
          <t xml:space="preserve">
</t>
        </r>
        <r>
          <rPr>
            <sz val="11"/>
            <color indexed="81"/>
            <rFont val="Tahoma"/>
            <family val="2"/>
          </rPr>
          <t>ELIMINAR NO HAY EVIDENCIA</t>
        </r>
        <r>
          <rPr>
            <sz val="9"/>
            <color indexed="81"/>
            <rFont val="Tahoma"/>
            <family val="2"/>
          </rPr>
          <t xml:space="preserve">
</t>
        </r>
      </text>
    </comment>
    <comment ref="AA27" authorId="1" shapeId="0" xr:uid="{B6501F8F-584F-48EC-9822-77D4785E2AB7}">
      <text>
        <r>
          <rPr>
            <b/>
            <sz val="9"/>
            <color indexed="81"/>
            <rFont val="Tahoma"/>
            <family val="2"/>
          </rPr>
          <t>KEYFER CORREA TORRES:</t>
        </r>
        <r>
          <rPr>
            <sz val="9"/>
            <color indexed="81"/>
            <rFont val="Tahoma"/>
            <family val="2"/>
          </rPr>
          <t xml:space="preserve">
</t>
        </r>
        <r>
          <rPr>
            <sz val="11"/>
            <color indexed="81"/>
            <rFont val="Tahoma"/>
            <family val="2"/>
          </rPr>
          <t>MODIFICARON EL REPORTE A 2870</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USUARIO</author>
    <author>JOHANA VIELLAR</author>
    <author>KEYFER CORREA TORRES</author>
    <author>User</author>
  </authors>
  <commentList>
    <comment ref="M9" authorId="0" shapeId="0" xr:uid="{A76686F5-CEC8-4D1A-9193-F7CBD999FC95}">
      <text>
        <r>
          <rPr>
            <b/>
            <sz val="9"/>
            <color rgb="FF000000"/>
            <rFont val="Tahoma"/>
            <family val="2"/>
          </rPr>
          <t xml:space="preserve">USUARIO:
</t>
        </r>
        <r>
          <rPr>
            <sz val="9"/>
            <color rgb="FF000000"/>
            <rFont val="Tahoma"/>
            <family val="2"/>
          </rPr>
          <t xml:space="preserve">Hitos intermedios que evidencian el avance en la generacion de un producto en el tiempo
</t>
        </r>
        <r>
          <rPr>
            <sz val="9"/>
            <color rgb="FF000000"/>
            <rFont val="Tahoma"/>
            <family val="2"/>
          </rPr>
          <t>PRODUCTO TANGIBLE DE LA ACTIVIDAD</t>
        </r>
      </text>
    </comment>
    <comment ref="AF9" authorId="1" shapeId="0" xr:uid="{A18807C7-9EF7-41F7-BD2A-A7B32B1F1390}">
      <text>
        <r>
          <rPr>
            <sz val="9"/>
            <color indexed="81"/>
            <rFont val="Tahoma"/>
            <family val="2"/>
          </rPr>
          <t xml:space="preserve">VER ANEXO 1
</t>
        </r>
      </text>
    </comment>
    <comment ref="AG9" authorId="1" shapeId="0" xr:uid="{CB71C8E9-2174-428F-8A08-B8075BB8B537}">
      <text>
        <r>
          <rPr>
            <b/>
            <sz val="9"/>
            <color indexed="81"/>
            <rFont val="Tahoma"/>
            <family val="2"/>
          </rPr>
          <t>VER ANEXO 1</t>
        </r>
        <r>
          <rPr>
            <sz val="9"/>
            <color indexed="81"/>
            <rFont val="Tahoma"/>
            <family val="2"/>
          </rPr>
          <t xml:space="preserve">
</t>
        </r>
      </text>
    </comment>
    <comment ref="X10" authorId="2" shapeId="0" xr:uid="{00000000-0006-0000-0300-000004000000}">
      <text>
        <r>
          <rPr>
            <b/>
            <sz val="9"/>
            <color indexed="81"/>
            <rFont val="Tahoma"/>
            <family val="2"/>
          </rPr>
          <t>KEYFER CORREA TORRES:</t>
        </r>
        <r>
          <rPr>
            <sz val="9"/>
            <color indexed="81"/>
            <rFont val="Tahoma"/>
            <family val="2"/>
          </rPr>
          <t xml:space="preserve">
</t>
        </r>
        <r>
          <rPr>
            <sz val="12"/>
            <color indexed="81"/>
            <rFont val="Tahoma"/>
            <family val="2"/>
          </rPr>
          <t>Discriminar la poblacion</t>
        </r>
      </text>
    </comment>
    <comment ref="AX53" authorId="3" shapeId="0" xr:uid="{FCEF88CA-D822-4152-BE0D-A2EAA0AB17FB}">
      <text>
        <r>
          <rPr>
            <b/>
            <sz val="9"/>
            <color indexed="81"/>
            <rFont val="Tahoma"/>
            <family val="2"/>
          </rPr>
          <t>User:</t>
        </r>
        <r>
          <rPr>
            <sz val="9"/>
            <color indexed="81"/>
            <rFont val="Tahoma"/>
            <family val="2"/>
          </rPr>
          <t xml:space="preserve">
</t>
        </r>
        <r>
          <rPr>
            <b/>
            <sz val="10"/>
            <color indexed="81"/>
            <rFont val="Tahoma"/>
            <family val="2"/>
          </rPr>
          <t>Nuevo producto entregable</t>
        </r>
      </text>
    </comment>
    <comment ref="M64" authorId="3" shapeId="0" xr:uid="{42294B35-2CBA-41E0-B08B-AF52BBBB5F5E}">
      <text>
        <r>
          <rPr>
            <b/>
            <sz val="9"/>
            <color indexed="81"/>
            <rFont val="Tahoma"/>
            <family val="2"/>
          </rPr>
          <t>User:</t>
        </r>
        <r>
          <rPr>
            <sz val="9"/>
            <color indexed="81"/>
            <rFont val="Tahoma"/>
            <family val="2"/>
          </rPr>
          <t xml:space="preserve">
</t>
        </r>
        <r>
          <rPr>
            <b/>
            <sz val="10"/>
            <color indexed="81"/>
            <rFont val="Tahoma"/>
            <family val="2"/>
          </rPr>
          <t>Nuevo producto entregable</t>
        </r>
      </text>
    </comment>
    <comment ref="BF64" authorId="3" shapeId="0" xr:uid="{97E50FEB-33BE-454F-A32D-01CF0DF7338D}">
      <text>
        <r>
          <rPr>
            <b/>
            <sz val="9"/>
            <color indexed="81"/>
            <rFont val="Tahoma"/>
            <family val="2"/>
          </rPr>
          <t>User:</t>
        </r>
        <r>
          <rPr>
            <sz val="9"/>
            <color indexed="81"/>
            <rFont val="Tahoma"/>
            <family val="2"/>
          </rPr>
          <t xml:space="preserve">
</t>
        </r>
        <r>
          <rPr>
            <b/>
            <sz val="10"/>
            <color indexed="81"/>
            <rFont val="Tahoma"/>
            <family val="2"/>
          </rPr>
          <t>Nuevo producto entregable</t>
        </r>
      </text>
    </comment>
    <comment ref="M65" authorId="3" shapeId="0" xr:uid="{CA5108A4-3A35-46B2-B7BC-0F0B126AFB85}">
      <text>
        <r>
          <rPr>
            <b/>
            <sz val="9"/>
            <color indexed="81"/>
            <rFont val="Tahoma"/>
            <family val="2"/>
          </rPr>
          <t>User:</t>
        </r>
        <r>
          <rPr>
            <sz val="9"/>
            <color indexed="81"/>
            <rFont val="Tahoma"/>
            <family val="2"/>
          </rPr>
          <t xml:space="preserve">
</t>
        </r>
        <r>
          <rPr>
            <b/>
            <sz val="10"/>
            <color indexed="81"/>
            <rFont val="Tahoma"/>
            <family val="2"/>
          </rPr>
          <t>Nuevo producto entregable</t>
        </r>
      </text>
    </comment>
    <comment ref="BF65" authorId="3" shapeId="0" xr:uid="{CD12C18B-9A51-43FF-91F2-4408D7CAECD8}">
      <text>
        <r>
          <rPr>
            <b/>
            <sz val="9"/>
            <color indexed="81"/>
            <rFont val="Tahoma"/>
            <family val="2"/>
          </rPr>
          <t>User:</t>
        </r>
        <r>
          <rPr>
            <sz val="9"/>
            <color indexed="81"/>
            <rFont val="Tahoma"/>
            <family val="2"/>
          </rPr>
          <t xml:space="preserve">
</t>
        </r>
        <r>
          <rPr>
            <b/>
            <sz val="10"/>
            <color indexed="81"/>
            <rFont val="Tahoma"/>
            <family val="2"/>
          </rPr>
          <t>Nuevo producto entregable</t>
        </r>
      </text>
    </comment>
  </commentList>
</comments>
</file>

<file path=xl/sharedStrings.xml><?xml version="1.0" encoding="utf-8"?>
<sst xmlns="http://schemas.openxmlformats.org/spreadsheetml/2006/main" count="1252" uniqueCount="698">
  <si>
    <t>INSTRUCTIVO PARA EL DILIGENCIAMIENTO DEL PLAN DE ACCIÓN INSTITUCIONAL VIGENCIA 2024</t>
  </si>
  <si>
    <t>PLANTEAMIENTO ESTRATÉGICO PLAN DE ACCIÓN INSTITUCIONAL (Hoja 1)</t>
  </si>
  <si>
    <t>OBJETIVO DE DESARROLLO SOSTENIBLE</t>
  </si>
  <si>
    <t>Ingrese en esta casilla el ODS con el que se articula el programa de su competencia según el Acuerdo 139 que adopta el Plan de Desarrollo Distrital 2024-2027 'Cartagena, Ciudad de Derechos'.</t>
  </si>
  <si>
    <t>OBJETIVO ESTRATÉGICO</t>
  </si>
  <si>
    <t>Ingrese en esta casilla el objetivo estratégico definido en la plataforma estratégica,  relacionado con su proceso y con la línea estratégica en la cual el Acuerdo 139 del 2024 le asignó su responsabilidad.</t>
  </si>
  <si>
    <t xml:space="preserve">LINEA ESTRATÉGICA </t>
  </si>
  <si>
    <t>Ingrese en esta casilla la línea estratégica correspondiente al programa de su competencia según el Acuerdo 139 que adopta el Plan de Desarrollo Distrital 2024-2027 'Cartagena, Ciudad de Derechos'.</t>
  </si>
  <si>
    <t xml:space="preserve">IMPULSOR DE AVANCE </t>
  </si>
  <si>
    <t>Ingrese en esta casilla el impulsor de avance que facilita el logro del objetivo del programa de su competencia según el Acuerdo 139 que adopta el Plan de Desarrollo Distrital 2024-2027 'Cartagena, Ciudad de Derechos'.</t>
  </si>
  <si>
    <t>META DE RESULTADO</t>
  </si>
  <si>
    <t>Ingrese en esta casilla la meta de resultado esperada del programa de su competencia según el Acuerdo 139 que adopta el Plan de Desarrollo Distrital 2024-2027 'Cartagena, Ciudad de Derechos'.</t>
  </si>
  <si>
    <t>PROGRAMA</t>
  </si>
  <si>
    <t xml:space="preserve">Ingrese en esta casilla el nombre de los programas de su competencia según el Acuerdo 139 que adopta el Plan de Desarrollo Distrital 2024-2027 'Cartagena, Ciudad de Derechos' (revise e incorpore los programas del Capítulo de los Pueblos y Comunidades Étnicas donde tienen compromisos, así como sus metas compartidas con otras dependencias). </t>
  </si>
  <si>
    <t>CÓDIGO DE PROGRAMA</t>
  </si>
  <si>
    <t>Ingrese en esta casilla el código del programa establecido en el Plan Operativo Anual de Inversiones.</t>
  </si>
  <si>
    <t>INDICADOR DE PRODUCTO SEGÚN PDD</t>
  </si>
  <si>
    <t xml:space="preserve">Ingrese en este casilla el indicador definido para cumplir la meta de producto en el Plan de Desarrollo según el Acuerdo 139 que adopta el Plan de Desarrollo Distrital 2024-2027 'Cartagena, Ciudad de Derechos' </t>
  </si>
  <si>
    <t>UNIDAD DE MEDIDA DEL INDICADOR DE PRODUCTO</t>
  </si>
  <si>
    <t>Ingrese en esta casilla la expresion fisica con la que se mostrará el resultado de la meta propuesta. (Ejemplo: número, porcentaje, kilometro).</t>
  </si>
  <si>
    <t>LINEA BASE SEGUN PDD</t>
  </si>
  <si>
    <t xml:space="preserve">Ingrese en esta casilla el valor que se encuentra en el Acuerdo 139 que adopta el Plan de Desarrollo Distrital 2024-2027 'Cartagena, Ciudad de Derechos', como el punto de partida para definir el alcance de la meta producto.  </t>
  </si>
  <si>
    <t>DESCRIPCION DE LA META PRODUCTO 2024-2027</t>
  </si>
  <si>
    <t>Ingrese en esta casilla lo que persigue el indicador en el cuatrenio, se encuentra plasmado en el Acuerdo 139 que adopta el Plan de Desarrollo Distrital 2024-2027 'Cartagena, Ciudad de Derechos'</t>
  </si>
  <si>
    <t xml:space="preserve">PONDERACION DE LA META PRODUCTO </t>
  </si>
  <si>
    <t xml:space="preserve">Ingrese en esta casilla el valor porcentual asignado a la meta producto </t>
  </si>
  <si>
    <t>DENOMINACION DEL PRODUCTO</t>
  </si>
  <si>
    <t>Ingrese en esta casilla la naturaleza del producto a entregar, señalando con una X si es bien o servicio</t>
  </si>
  <si>
    <t>ENTREGABLE
INDICADOR DE PRODUCTO SEGÚN CATALOGO DE PRODUCTO</t>
  </si>
  <si>
    <t>Ingrese en esta casilla el indicador de producto según el catálogo de producto de la MGA</t>
  </si>
  <si>
    <t>VALOR DE LA META PRODUCTO 2024-2027</t>
  </si>
  <si>
    <t>Ingrese en esta casilla el numero de la meta a alcanzar al finalizar el cuatrienio. Esto se encuentra inmerso en la descripcion de la meta producto identificada en el Plan de Desarrollo Distrital.</t>
  </si>
  <si>
    <t>PROGRAMACIÓN META PRODUCTO A 2024</t>
  </si>
  <si>
    <t>Ingrese en esta casilla, la cantidad de la meta propuesta para la actual vigencia, relacionada con el Plan Indicativo.</t>
  </si>
  <si>
    <t>GESTIÓN ADMINISTRATIVA MIPG (Hoja 2)</t>
  </si>
  <si>
    <t xml:space="preserve"> El objetivo principal del Modelo Integrado de Planeación y Gestión - MIPG es dinamizar la gestión de las organizaciones públicas para generar bienes y servicios que resuelvan efectivamente las necesidades de la ciudadanía en el marco de la integralidad y la legalidad y la promoción de acciones que contribuyan a la  lucha contra la corrupcion. Por lo que el  principal beneficio del actual Modelo Integrado de Planeación y Gestión - MIPG es su contribución al fortalecimiento de las capacidades de las organizaciones, ya que se focaliza en las prácticas y procesos clave que ellas adelantan para convertir insumos en resultados, apuntando a transformar el Estado Colombiano, de un Estado legislativo a un Estado prestador de servicios.   
En relacion a lo anterior pretendemos que se identifique desde su dependencia como se relaciona el trabajo que se efectua para lograr lo propuesto.</t>
  </si>
  <si>
    <t>DIMENSIONES DE MIPG</t>
  </si>
  <si>
    <t>Ingrese en esta casilla la dimensión identificada:
Definir desde la competencia de la dependencia y sus procesos con que dimensión se identifican de las 7 que componen el modelo. Como son:
1. Talento Humano
2. Direccionamiento Estrategico
3. Gestion con Valores por Resultados
4. Evaluacion de Resultados
5. Informacion y Comunicación 
6. Gestion del Conocimiento
7. Control Interno</t>
  </si>
  <si>
    <t>POLÍTICAS DE GESTIÓN Y DESEMPEÑO INSTITUCIONAL</t>
  </si>
  <si>
    <t xml:space="preserve">Relacione en esta casilla la política de gestión y desempeño institucional alineada a su proceso (Éstas se ubican en una de las siete dimensiones de MIPG y las 19 políticas)
</t>
  </si>
  <si>
    <t>PROCESO ASOCIADO A PROGRAMA Y PRODUCTO</t>
  </si>
  <si>
    <t xml:space="preserve">Relacione en esta casilla el proceso de gestión asociado al programa y al producto (Identifique el proceso de su competencia en el mapa de interrelacion de procesos alineado con su dependencia).
</t>
  </si>
  <si>
    <t>SUBPROCESO ASOCIADO</t>
  </si>
  <si>
    <t>Relacione en esta casilla el subproceso de su competencia (Identifique esto en el mapa de interrelación de procesos).</t>
  </si>
  <si>
    <t>OBJETIVO DEL SUBPROCESO</t>
  </si>
  <si>
    <t xml:space="preserve">Descripcion del objetivo del subproceso al cual pertenece </t>
  </si>
  <si>
    <t>NOMBRE DEL INDICADOR</t>
  </si>
  <si>
    <t>Ingrese en esta casilla el nombre del indicador asociado a los objetivos estratégicos de la entidad, de acuerdo al proceso o subproceso de su competencia.</t>
  </si>
  <si>
    <t>PROPÓSITO</t>
  </si>
  <si>
    <t>Describa en esta casilla la meta que espera lograr a partir del indicador mencionado en la casilla anterior.</t>
  </si>
  <si>
    <t>FRECUENCIA</t>
  </si>
  <si>
    <t>Describa en esta casilla la frecuencia con la que se hará el reporte.</t>
  </si>
  <si>
    <t>TIPO DE INDICADOR</t>
  </si>
  <si>
    <t>Describa en esta casilla el tipo de indicador relacionado, según su naturaleza (eficiencia, eficaz, efectividad, etc).</t>
  </si>
  <si>
    <t>GRUPOS DE VALOR</t>
  </si>
  <si>
    <t>Defina en esta casilla con una X a qué grupo de valor pertenece, ya sea entidades, ciudadanía, servidores-interno.</t>
  </si>
  <si>
    <t>PLANES DECRETO 612 DE 2018</t>
  </si>
  <si>
    <t>Indique a cuál Plan Institucional, de los establecidos en el Decreto 612 del 2018, le aporta este producto.</t>
  </si>
  <si>
    <t>POLÍTICA DE ADMINISTRACION DE RIESGOS</t>
  </si>
  <si>
    <t xml:space="preserve">“Establece los lineamientos y parámetros en la Alcaldía Mayor de Cartagena de Indias para la identificación, análisis, evaluación, tratamiento, monitoreo, revisión, 
valoración, comunicación, consulta y seguimiento de los riesgos a los que se  expone y pueden afectar el cumplimiento de los objetivos institucionales en el marco 
de los procesos, planes y proyectos de la entidad debido a eventos potenciales y  que pueden llevar a la posibilidad de incurrir en pérdidas o afectaciones a nivel 
económico o reputaciones por deficiencias, fallas o inadecuaciones, en el recurso  humano, procesos, tecnología, infraestructura o por la ocurrencia de 
acontecimientos externos.” </t>
  </si>
  <si>
    <t xml:space="preserve">RIESGOS ASOCIADOS AL PROCESO </t>
  </si>
  <si>
    <t>Ingrese en esta casilla cada uno de los riesgos identificados en el proceso definido, y desarrollado en la caracterización de la gestión por proceso</t>
  </si>
  <si>
    <t>CONTROLES ESTABLECIDOS PARA LOS RIESGOS</t>
  </si>
  <si>
    <t xml:space="preserve">Ingrese en esta casilla cada uno de los controles formulados para cada riesgo identificado en el proceso definido </t>
  </si>
  <si>
    <t>PLAN DE ACCION - INVERSIÓN (Hoja 3)</t>
  </si>
  <si>
    <t>PROYECTO DE INVERSIÓN</t>
  </si>
  <si>
    <t>Ingrese en esta casilla el nombre del proyecto a partir del cual se desarrollará el programa con el que se articula.</t>
  </si>
  <si>
    <t>CÓDIGO DE PROYECTO BPIN</t>
  </si>
  <si>
    <t>Ingrese en esta casilla el número BPIN del proyecto a partir del cual se desarrollará el programa con el que se articula.</t>
  </si>
  <si>
    <t>OBJETIVO GENERAL DEL PROYECTO</t>
  </si>
  <si>
    <t>Ingrese en esta casilla el fin general del proyecto a partir del cual se desarrollará el programa con el que se articula.</t>
  </si>
  <si>
    <t>OBJETIVO ESPECÍFICO DEL PROYECTO</t>
  </si>
  <si>
    <t>Ingrese en esta casilla el objetivo específico asociado al objetivo general diligenciado en la casilla anterior.</t>
  </si>
  <si>
    <t>PRODUCTO DEL PROYECTO</t>
  </si>
  <si>
    <t>Ingrese en esta casilla el producto que materializa el objetivo específico relacionado en la casilla anterior.</t>
  </si>
  <si>
    <t>PONDERACIÓN DE PRODUCTO</t>
  </si>
  <si>
    <t>Ingrese en esta casilla la ponderacion asignada al producto en cuestión.</t>
  </si>
  <si>
    <t>ACTIVIDADES DE PROYECTO DE INVERSIÓN
( HITOS )</t>
  </si>
  <si>
    <t>Ingrese en esta casilla el listado de actividades del proyecto a partir de las cuales se desarrollará el programa con el que se articula (Incluir actividades misionales que se desarrollan conforme al propósito de la entidad y su proceso). Es importante que este listado de actividades coincida totalmente con las viabilizadas en el SUIFP.</t>
  </si>
  <si>
    <t>TRAZADOR PRESUPUESTAL</t>
  </si>
  <si>
    <t>Ingrese en esta casilla el trazador presupuestal asociado a la actividad de proyecto.</t>
  </si>
  <si>
    <t>ENTREGABLE</t>
  </si>
  <si>
    <t>Ingrese en esta casilla el producto resultante de cada actividad de proyecto a realizar.</t>
  </si>
  <si>
    <t>PROGRAMACIÓN NUMÉRICA DE LA ACTIVIDAD PROYECTO 2024</t>
  </si>
  <si>
    <t>Ingrese en esta casilla el número o pocentaje que se pretende alcanzar con cada actividad del proyecto durante la vigencia.</t>
  </si>
  <si>
    <t>FECHA DE INICIO DE LA ACTIVIDAD O ENTREGABLE</t>
  </si>
  <si>
    <t>Indique en esta casilla la fecha de inicio de la actividad en la vigencia 2024</t>
  </si>
  <si>
    <t>FECHA DE TERMINACIÓN DEL ENTREGABLE</t>
  </si>
  <si>
    <t>Indique en esta casilla la fecha de terminación de la actividad en la vigencia 2024</t>
  </si>
  <si>
    <t>TIEMPO DE EJECUCIÓN
(número de días)</t>
  </si>
  <si>
    <t>Indique en esta casilla el número de días que requiere el desarrollo de la actividad para la vigencia 2024</t>
  </si>
  <si>
    <t>BENEFICIARIOS PROGRAMADOS</t>
  </si>
  <si>
    <t>Ingrese en esta casilla el número de personas estimadas que van a recibir beneficio de la actividad programada en el proyecto</t>
  </si>
  <si>
    <t>UNIDAD COMUNERA DE GOBIERNO A IMPACTAR</t>
  </si>
  <si>
    <t>Ingrese en esta casilla la Unidad Comunera de Gobierno donde se aplica el proyecto asociado</t>
  </si>
  <si>
    <t>NOMBRE DEL RESPONSABLE</t>
  </si>
  <si>
    <t xml:space="preserve">Indique en esta casilla el nombre de la pesona encargada de supervisar las actividades del proyecto encaminadas a conseguir la meta propuesta </t>
  </si>
  <si>
    <t xml:space="preserve">RIESGOS DEL PROYECTO </t>
  </si>
  <si>
    <t xml:space="preserve">Ingrese en esta casilla los riesgos identificados al proyecto </t>
  </si>
  <si>
    <t>ACCIONES DE CONTROL DE LOS RIESGOS DE LOS PROYECTOS</t>
  </si>
  <si>
    <t xml:space="preserve">Ingrese en esta casilla las acciones para controlar los riesgos identificados al proyecto </t>
  </si>
  <si>
    <t>PLAN ANUAL DE ADQUISICIONES (Hoja 3)</t>
  </si>
  <si>
    <t>¿REQUIERE CONTRATACIÓN?</t>
  </si>
  <si>
    <t>En esta casilla ingrese si es necesaria la contratación</t>
  </si>
  <si>
    <t>DESCRIPCION DE LA ADQUISICION ASOCIADA AL PROYECTO</t>
  </si>
  <si>
    <t xml:space="preserve">Relacione la descripcion que se encuentra en el Plan Anual de Adquisiciones asociada al proyecto de inversión </t>
  </si>
  <si>
    <t>CUANTÍA ASIGNADA A LA CONTRATACIÓN</t>
  </si>
  <si>
    <t>Ingrese en esta casilla el valor de la contratación relacionada</t>
  </si>
  <si>
    <t>MODALIDAD DE SELECCIÓN</t>
  </si>
  <si>
    <t>Indique la modalidad de contratación selecionada (Licitación Pública, concurso de méritos, selección abreviada, mínima cuantía, contratación directa)</t>
  </si>
  <si>
    <t>FUENTE DE RECURSOS</t>
  </si>
  <si>
    <t>Indique la fuente de recursos asignada por el acuerdo de presupuesto</t>
  </si>
  <si>
    <t>FECHA DE INICIO DE CONTRATACIÓN</t>
  </si>
  <si>
    <t>Indique la fecha tentativa de inicio del proceso de contratación</t>
  </si>
  <si>
    <t>PROGRAMACIÓN PRESUPUESTAL (Hoja 3)</t>
  </si>
  <si>
    <t>APROPIACIÓN INICIAL
(en pesos)</t>
  </si>
  <si>
    <t>Ingrese el valor numérico en pesos del Plan Operativo Anual de Inversión asignado al rubro presupuestal</t>
  </si>
  <si>
    <t>APROPACION DEFINITIVA POR PROYECTO</t>
  </si>
  <si>
    <t xml:space="preserve">Ingrese el valor numérico en pesos del Plan Operativo Anual de Inversion asignado al rubro presupuestal luego de adiciones y deducciones </t>
  </si>
  <si>
    <t>FUENTE DE FINANCIACIÓN</t>
  </si>
  <si>
    <t>Ingrese el nombre de la fuente de recursos con lo que financiará la actividad</t>
  </si>
  <si>
    <t>RUBRO PRESUPUESTAL</t>
  </si>
  <si>
    <t>Indique el rubro del presupuesto que abarca el sector de su competencia.</t>
  </si>
  <si>
    <t>CODIGO RUBRO PRESUPUESTAL</t>
  </si>
  <si>
    <t>Ingrese el código numérico que identifica el concepto del gasto (Funcionamiento, Deuda, Inversión) y el cual es definido en el Decreto de Liquidación.</t>
  </si>
  <si>
    <t>ALCALDIA DISTRITAL DE CARTAGENA DE INDIAS</t>
  </si>
  <si>
    <t>MACROPROCESO: PLANEACIÓN TERRITORIAL Y DIRECCIONAMIENTO ESTRATEGICO</t>
  </si>
  <si>
    <t>Versión: 1.0</t>
  </si>
  <si>
    <t>Página: 1 de 3</t>
  </si>
  <si>
    <t>DEPENDENCIA:</t>
  </si>
  <si>
    <t>LÍNEA ESTRATÉGICA</t>
  </si>
  <si>
    <t>IMPULSOR DE AVANCE</t>
  </si>
  <si>
    <t>META RESULTADO</t>
  </si>
  <si>
    <t xml:space="preserve">PROGRAMA </t>
  </si>
  <si>
    <t>LÍNEA BASE 
SEGUN PDD</t>
  </si>
  <si>
    <t>DESCRIPCIÓN DE LA META PRODUCTO 2024-2027</t>
  </si>
  <si>
    <t>PONDERACIÓN DE LA META PRODUCTO</t>
  </si>
  <si>
    <t>DENOMINACIÓN DEL PRODUCTO</t>
  </si>
  <si>
    <t>PROGRAMACIÓN META PRODUCTO 2025</t>
  </si>
  <si>
    <t>PROGRAMACIÓN META PRODUCTO 2026</t>
  </si>
  <si>
    <t>PROGRAMACIÓN META PRODUCTO 2027</t>
  </si>
  <si>
    <t>Objetivo #16. paz,justicia e instituciones sólidas</t>
  </si>
  <si>
    <t>Garantizar la seguridad humana en sus diferentes aspectos en el Distrito de Cartagena de Indias, mediante la disminución de las tasas de homicidios, mortalidad materna e infantil, violencia de género, pobreza extrema e inseguridad alimentaria a través de la implementación de estrategias focalizadas y programas de apoyo integral para proteger la vida de todos los ciudadanos, durante el período de gobierno 2024-202</t>
  </si>
  <si>
    <t>Seguridad Humana</t>
  </si>
  <si>
    <t>Disminuir la tasa de mortalidad en eventos de tránsito a 7.76 víctimas fatales por cada 100 mil habitantes</t>
  </si>
  <si>
    <t>Educación, cultura y seguridad vial para avanzar</t>
  </si>
  <si>
    <t>01-01-04</t>
  </si>
  <si>
    <t>Actores viales formados  en educación y cultura para la seguridad vial</t>
  </si>
  <si>
    <t>Número</t>
  </si>
  <si>
    <t>258.912 Actores Viales Formados</t>
  </si>
  <si>
    <t>Formar a 100.000 actores viales en educación y cultura para la seguridad vial</t>
  </si>
  <si>
    <t>Servicio</t>
  </si>
  <si>
    <t>Personas beneficiadas de estrategias de educación informal</t>
  </si>
  <si>
    <t>Disminuir la tasa de morbilidad en eventos de tránsito a 161 lesionados por cada 100 mil habitantes</t>
  </si>
  <si>
    <t>Mujeres formadas y vinculadas como gestoras de educación , cultura y seguridad vial</t>
  </si>
  <si>
    <t>Formar y vincular a 400 mujeres como gestoras de educación , cultura y seguridad vial</t>
  </si>
  <si>
    <t>Personas capacitadas</t>
  </si>
  <si>
    <t xml:space="preserve">Instituciones educativas vinculadas al programa rutas educativas seguras </t>
  </si>
  <si>
    <t>359 Instituciones Educativas</t>
  </si>
  <si>
    <t xml:space="preserve">Vincular a 180  instituciones educativas al programa rutas educativas seguras </t>
  </si>
  <si>
    <t>Entidades asistidas técnicamente</t>
  </si>
  <si>
    <t>Plan Local de Seguridad Vial actualizado e implementado</t>
  </si>
  <si>
    <t xml:space="preserve">1 Plan de Seguridad Vial </t>
  </si>
  <si>
    <t xml:space="preserve">Actualizar e implementar en su totalidad un (1) Plan Local de Seguridad Vial </t>
  </si>
  <si>
    <t>Estrategias implementadas</t>
  </si>
  <si>
    <t>Avance Programa Educación, cultura y seguridad vial para avanzar</t>
  </si>
  <si>
    <t>objetivo 11: lograr que las ciudades sean mas inclusivas, seguras , resilientes y sostenibles</t>
  </si>
  <si>
    <t>Consolidar la conectividad y sostenibilidad del Distrito de Cartagena de Indias a través de la protección de los cuerpos de agua, el aumento del número de áreas protegidas, el incremento de la tasa de espacio público efectivo per cápita y la mejora de la infraestructura vial para apoyar el desarrollo urbano sostenible y promover una mayor conectividad, accesibilidad y proximidad entre los ciudadanos, durante el período 2024-2027.</t>
  </si>
  <si>
    <t>Ciudad conectada y sostenible</t>
  </si>
  <si>
    <t>Infraestructura, movilidad sostenible y accesibilidad para todos</t>
  </si>
  <si>
    <t>Ampliar la señalización vial vertical y horizontal en un 30%</t>
  </si>
  <si>
    <t>Movilidad ordenada, sostenible y amigable con el medio ambiente</t>
  </si>
  <si>
    <t>04-01-01</t>
  </si>
  <si>
    <t>Señales verticales instaladas</t>
  </si>
  <si>
    <t xml:space="preserve">7.631 Señales Verticales </t>
  </si>
  <si>
    <t xml:space="preserve">Instalar 2.289 señales verticales </t>
  </si>
  <si>
    <t xml:space="preserve">Bien </t>
  </si>
  <si>
    <t xml:space="preserve">Señales verticales instaladas </t>
  </si>
  <si>
    <t>Marcas longitudinales demarcadas</t>
  </si>
  <si>
    <t>kilómetros</t>
  </si>
  <si>
    <t>635,27 Kilometros de Marcas Longitudinales</t>
  </si>
  <si>
    <t xml:space="preserve">Demarcar 190,58 kilómetros  de marcas longitudinales </t>
  </si>
  <si>
    <t>Demarcación horizontal longitudinal realizada</t>
  </si>
  <si>
    <t>190,58</t>
  </si>
  <si>
    <t>Kilómetros de ciclorutas diseñadas y demarcadas</t>
  </si>
  <si>
    <t>23 Kilometros de Ciclorutas</t>
  </si>
  <si>
    <t>Diseñar y demarcar 20 kilómetros de ciclorutas</t>
  </si>
  <si>
    <t>Vías con obras complementarias de seguridad vial</t>
  </si>
  <si>
    <t xml:space="preserve">Red semafórica ampliada </t>
  </si>
  <si>
    <t xml:space="preserve">1 Red Semaforica </t>
  </si>
  <si>
    <t>Ampliar (1) red semafórica de la ciudad</t>
  </si>
  <si>
    <t>Semáforos actualizados</t>
  </si>
  <si>
    <t>Regular, controlar y normalizar en un 100% el servicio de transporte público colectivo e individual</t>
  </si>
  <si>
    <t>Rutas del Transporte Público Colectivo actualizadas y normalizadas</t>
  </si>
  <si>
    <t>14 Rutas de TPC</t>
  </si>
  <si>
    <t>Actualizar y normalizar 14 rutas del Transporte Público Colectivo</t>
  </si>
  <si>
    <t>Documentos de lineamientos técnicos realizados</t>
  </si>
  <si>
    <t>Estaciones satélites de transporte informal erradicadas</t>
  </si>
  <si>
    <t>ND</t>
  </si>
  <si>
    <t>Erradicar 10 estaciones satélites de transporte informal</t>
  </si>
  <si>
    <t>Operativos de control realizados</t>
  </si>
  <si>
    <t>Intervenir el 100% de los  puntos críticos de movilidad</t>
  </si>
  <si>
    <t>Puntos críticos de movilidad intervenidos</t>
  </si>
  <si>
    <t xml:space="preserve">18 Puntos Criticos de Movilidad </t>
  </si>
  <si>
    <t>Intervenir y mejorar  18 puntos críticos de movilidad</t>
  </si>
  <si>
    <t xml:space="preserve">Sitio crítico estabilizado en vía urbana </t>
  </si>
  <si>
    <t xml:space="preserve">Caracterización socioeconómica de Mototrabajadores
elaborada
</t>
  </si>
  <si>
    <t>Elaborar (1)  caracterización  socioeconómica  de mototrabajadores</t>
  </si>
  <si>
    <t>Documentos de estudios técnicos realizados</t>
  </si>
  <si>
    <t>Implementar en un 100% el sistema de zona  de estacionamiento regulado (ZER)</t>
  </si>
  <si>
    <t>Zonas  de estacionamiento regulado (ZER) diseñados y demarcados</t>
  </si>
  <si>
    <t>Diseñar y demarcar  20 zonas  de estacionamiento regulado (ZER)</t>
  </si>
  <si>
    <t>Celdas de estacionamiento regulado disponibles</t>
  </si>
  <si>
    <t>NP</t>
  </si>
  <si>
    <t>NA</t>
  </si>
  <si>
    <t>Sustituir el 100%  de los VTA dedicados al transporte de cargas livianas y al servicio turístico</t>
  </si>
  <si>
    <t>Vehículos de tracción animal  dedicados al transporte de cargas livianas sustituidos</t>
  </si>
  <si>
    <t xml:space="preserve">205 VTA Sustituidos </t>
  </si>
  <si>
    <t>Sustituir 119 VTA dedicados al transporte de cargas livianas</t>
  </si>
  <si>
    <t>Planes de negocios financiados</t>
  </si>
  <si>
    <t>Vehículos de tracción animal dedicados al servicio turístico sustituidos</t>
  </si>
  <si>
    <t xml:space="preserve">0 VTA - Coches Turististicos Sustituidos </t>
  </si>
  <si>
    <t>Sustituir 60 VTA dedicados al servicio turístico</t>
  </si>
  <si>
    <t>Unidades productivas creadas</t>
  </si>
  <si>
    <t>Avance Programa Movilidad ordenada, sostenible y amigable con el medio ambiente</t>
  </si>
  <si>
    <t>Fortalecer la relación del Estado con la ciudadanía cartagenera, incrementando los niveles de recaudo tributario y mejorando el índice de desempeño institucional, mediante la innovación pública, optimización y simplificación de procesos, la modernización administrativa y la eficiente participación ciudadana, garantizando una gobernanza eficiente, transparente y orientada al servicio de la ciudadanía, durante el período de gobierno 2024-2027</t>
  </si>
  <si>
    <t>Innovación institucional, gobernanza y participación ciudadana</t>
  </si>
  <si>
    <t>Fortalecimiento institucional e innovación administrativa</t>
  </si>
  <si>
    <t xml:space="preserve">Aumentar en un 100% la capacidad administrativa y operativa del DATT </t>
  </si>
  <si>
    <t>Fortalecimiento de la gestión administrativa y operativa del Departamento Administrativo de Tránsito y Transporte DATT</t>
  </si>
  <si>
    <t>05-02-01</t>
  </si>
  <si>
    <t>Sedes del DATT dotadas con logística para mejorar  la gestión administrativa y operativa en  la prestación del servicio</t>
  </si>
  <si>
    <t>3 Sedes del DATT</t>
  </si>
  <si>
    <t>Dotar las 3 sedes del DATT con logística para mejorar  la gestión administrativa y operativa en la prestación del servicio</t>
  </si>
  <si>
    <t>Sedes dotadas</t>
  </si>
  <si>
    <t xml:space="preserve">Cartera del DATT recuperada </t>
  </si>
  <si>
    <t>Pesos</t>
  </si>
  <si>
    <t>$390.008 Millones Cartera del DATT</t>
  </si>
  <si>
    <t xml:space="preserve">Recuperar  $ 117.002 Millones de la cartera del DATT  </t>
  </si>
  <si>
    <t>Servicio de saneamiento fiscal y financiero</t>
  </si>
  <si>
    <t>Portafolio virtual  para oferta  de  trámites y servicios diseñado</t>
  </si>
  <si>
    <t xml:space="preserve">Diseñar un  portafolio virtual  para oferta  de  trámites y servicios </t>
  </si>
  <si>
    <t>Sistemas de información actualizados</t>
  </si>
  <si>
    <t xml:space="preserve">Puntos de la ciudad con   sistema de monitoreo, control y fiscalización electrónica del tránsito Instalados
</t>
  </si>
  <si>
    <t>Instalar 30 puntos de la ciudad con sistema de monitoreo, control y fiscalización electrónica del tránsito</t>
  </si>
  <si>
    <t>Vías con tecnología implementada para la seguridad ciudadana</t>
  </si>
  <si>
    <t>Página: 2 de 3</t>
  </si>
  <si>
    <t xml:space="preserve">DEPENDENCIA : </t>
  </si>
  <si>
    <t>DEPARTAMENTO ADMINISTRATIVO DE TRANSITO Y TRANSPORTE DATT</t>
  </si>
  <si>
    <t>GESTIÓN ADMINISTRATIVA - MIPG</t>
  </si>
  <si>
    <t>ADMINISTRACIÓN DE RIESGOS</t>
  </si>
  <si>
    <t>DIMENSIÓN (ES) DE MIPG</t>
  </si>
  <si>
    <t xml:space="preserve"> POLÍTICA DE GESTIÓN Y DESEMPEÑO INSTITUCIONAL</t>
  </si>
  <si>
    <t>PROCESO ASOCIADO</t>
  </si>
  <si>
    <t>Gestión con valores para resultados
Evaluación de resultados</t>
  </si>
  <si>
    <t>Politica de Fortalecimiento organizacional y simplificación de procesos
Politica Servicio al ciudadano</t>
  </si>
  <si>
    <t>GESTION OPERATIVA,  CONTROL DE TRÁNSITO Y TRANSPORTE</t>
  </si>
  <si>
    <t>Estadistica de Siniestralidad Vial</t>
  </si>
  <si>
    <t>Asegurar el cumplimiento de las normas de Tránsito en el Distrito de Cartagena de Indias, mediante la realizacion de las actividades de radicacion diaria de los comparendos e IPAT en la herramienta tecnologica y plataforma RUNT, para contar oportunamente con la informacion de la siniestralidad vial</t>
  </si>
  <si>
    <t>Indice de mortalidad por accidente vial</t>
  </si>
  <si>
    <t>Medir la tasa de mortalidad del distrito de Cartagena frente a la media nacional</t>
  </si>
  <si>
    <t>Mensual</t>
  </si>
  <si>
    <t>Eficacia</t>
  </si>
  <si>
    <t>Entrega no oportuna de la estadistica de siniestralidad vial</t>
  </si>
  <si>
    <t>Realizar seguimiento y control al debido diligenciamiento de los comparendos e IPAT</t>
  </si>
  <si>
    <t>Indice de morbilidad por accidente vial</t>
  </si>
  <si>
    <t>Medir la tasa de morbilidad  del distrito de Cartagena frente a la media nacional</t>
  </si>
  <si>
    <t>GESTION TECNICA</t>
  </si>
  <si>
    <t>Señalizacion y Semaforizacion</t>
  </si>
  <si>
    <t>Identificar e implementar la señalización y semaforización para mejorar la movilidad y seguridad vial mediante el análisis, estudio de necesidades, mantenimiento de la señalizacion y de la semaforizacion en el Distrito de Cartagena</t>
  </si>
  <si>
    <t>Cumplimiento del numero de señalizaciones proyectadas</t>
  </si>
  <si>
    <t>Medir el cumplimiento de plan de señalizacion proyectado</t>
  </si>
  <si>
    <t>Anual</t>
  </si>
  <si>
    <t>Carencia o perdida de  señalizacion y semaforizacion del Distrito</t>
  </si>
  <si>
    <t>Elaborar el Anexo técnico de señalización y semaforización del Distrito de Cartagena, para solicitar la contratacion</t>
  </si>
  <si>
    <t>Operativos, Regulacion y Control de Transito</t>
  </si>
  <si>
    <t>Garantizar el cumplimiento de las normas de Tránsito y Transporte en el Distrito de Cartagena, mediante la realización permanente de operativos, regulaciones, controles en las vias para reducir los accidentes de tránsito y mejorar la movilidad.</t>
  </si>
  <si>
    <t>Cumplimiento del numero de operativos de transito planificados</t>
  </si>
  <si>
    <t>Medir el cumplimiento de la planificacion de los operativos</t>
  </si>
  <si>
    <t>Plan Anticorrupción y de Atención al Ciudadano</t>
  </si>
  <si>
    <t>Incumplimiento en la planificacion de los operativos</t>
  </si>
  <si>
    <t>1. Solicitar al proceso de contratacion las gruas y patios requeridas
2. Elaborar y ejecutar el cronograma de operativos</t>
  </si>
  <si>
    <t>Pendiente por implementar</t>
  </si>
  <si>
    <t>Pendiente por denifir</t>
  </si>
  <si>
    <t>Gestion de tramites</t>
  </si>
  <si>
    <t>Asegurar el cumplimiento de las normas de Tránsito y Transporte en el Distrito de Cartagena de Indias, mediante la realizacion de las actividades de gestion de tramites dando cumplimiento a los requisitos legales</t>
  </si>
  <si>
    <t>Cumplimiento del numero de tramites de transito proyectados.</t>
  </si>
  <si>
    <t>Medir el numero de tramites de transito realizado mensualmente</t>
  </si>
  <si>
    <t>Demoras en la gestion de los tramites de transito</t>
  </si>
  <si>
    <t>Verificar que la documentacion de los tramites presentada por el usuario cumpla con los requisitos legales</t>
  </si>
  <si>
    <t xml:space="preserve">Implementar en un 100% el sistema de monitoreo, control y  fiscalización electrónica del tránsito </t>
  </si>
  <si>
    <t xml:space="preserve">
</t>
  </si>
  <si>
    <t>PROYECTOS DE INVERSIÓN</t>
  </si>
  <si>
    <t>PLAN ANUAL DE ADQUISICIONES</t>
  </si>
  <si>
    <t>PROGRAMACIÓN PRESUPUESTAL</t>
  </si>
  <si>
    <t>OBJETIVO ESPECIFICO DEL PROYECTO</t>
  </si>
  <si>
    <t>PONDERACIÓN DE  PRODUCTO</t>
  </si>
  <si>
    <t>ACTIVIDADES DE PROYECTO DE INVERSIÓN 
( HITOS )</t>
  </si>
  <si>
    <t>FECHA DE INICIO DE LA ACTIVIDAD</t>
  </si>
  <si>
    <t>FECHA DE TERMINACIÓN DE LA ACTIVIDAD</t>
  </si>
  <si>
    <t>DESCRIPCIÓN DE LA ADQUISICIÓN ASOCIADA AL PROYECTO</t>
  </si>
  <si>
    <t>Aplicación de estrategias para el fortalecimiento de la educación, cultura y seguridad vial en el Distrito de Cartagena de Indias</t>
  </si>
  <si>
    <t xml:space="preserve">Reducir las Tasas de la Accidentalidad Vial en el Distrito de Cartagena </t>
  </si>
  <si>
    <t xml:space="preserve">Aumentar el número de actores viales capacitados  en educación y cultura para la seguridad vial </t>
  </si>
  <si>
    <t>Servicio de educación informal en seguridad vial (Producto Principal)</t>
  </si>
  <si>
    <t xml:space="preserve">Capacitación de actores viales  en educación y cultura para la seguridad vial </t>
  </si>
  <si>
    <t>NO APLICA</t>
  </si>
  <si>
    <t>Actores viales capacitados en educación, cultura para la seguridad vial</t>
  </si>
  <si>
    <t>POR DEFINIR</t>
  </si>
  <si>
    <t>JHON PIERRE PAREJA MENA</t>
  </si>
  <si>
    <t>Ejercer autoridad , capacitar y educar a la comunidad en normas de tránsito</t>
  </si>
  <si>
    <t>SI</t>
  </si>
  <si>
    <t>Contratación directa.</t>
  </si>
  <si>
    <t xml:space="preserve">Recursos propios </t>
  </si>
  <si>
    <t>Diseño y realización de campañas educativas</t>
  </si>
  <si>
    <t>Campañas educativas diseñadas y realizadas</t>
  </si>
  <si>
    <t>Revisar con antelación la pedagogía a utilizar en las campañas de educación vial</t>
  </si>
  <si>
    <t>Implementar estrategias de formación y capacitación  de gestores de educación , cultura y seguridad vial</t>
  </si>
  <si>
    <t>Servicio de educación informal en seguridad en Servicio de transporte</t>
  </si>
  <si>
    <t>Estructuración del programa  mujeres gestoras de educación , cultura y seguridad vial</t>
  </si>
  <si>
    <t>EQUIDAD DE LA MUJER</t>
  </si>
  <si>
    <t>Formación de  mujeres como gestoras de educación , cultura y seguridad vial</t>
  </si>
  <si>
    <t>Mujeres formadas  como gestoras de educación , cultura y seguridad vial</t>
  </si>
  <si>
    <t xml:space="preserve">Desarrollar eficientes programas de educación vial en las instituciones educativas </t>
  </si>
  <si>
    <t>Servicio de asistencia técnica en temas de seguridad de transporte</t>
  </si>
  <si>
    <t xml:space="preserve">Preparación, difusión y socialización del  programa rutas educativas seguras </t>
  </si>
  <si>
    <t xml:space="preserve">Vinculación de instituciones educativas al programa rutas educativas seguras </t>
  </si>
  <si>
    <t>Implementar estratégias de promoción y difusión  para la seguridad vial</t>
  </si>
  <si>
    <t>Servicio de promoción y difusión para la seguridad de transporte</t>
  </si>
  <si>
    <t xml:space="preserve">Actualización del documento base del Plan Local de Seguridad Vial </t>
  </si>
  <si>
    <t>Documento base del Plan Local de Seguridad Vial actualizado</t>
  </si>
  <si>
    <t xml:space="preserve">Implementación y puesta en marcha del Plan Local de Seguridad Vial </t>
  </si>
  <si>
    <t>Plan Local de Seguridad Vial implementado y puesto en marcha</t>
  </si>
  <si>
    <t xml:space="preserve">Conductores y peatones se resisten en seguir los protocolos de seguridad vial
</t>
  </si>
  <si>
    <t>Capacitación y orientación a la población en comportamientos en las vías</t>
  </si>
  <si>
    <t>NO</t>
  </si>
  <si>
    <t>Avance Proyecto Aplicación de estrategias para el fortalecimiento de la educación, cultura y seguridad vial en el Distrito de Cartagena de Indias</t>
  </si>
  <si>
    <t>Ampliación y mantenimiento de la señalización vial y del sistema semafórico en el Distrito de Cartagena de Indias</t>
  </si>
  <si>
    <t>Ampliar y mantener la señalización vial  y el sistema semafórico en el Distrito de Cartagena</t>
  </si>
  <si>
    <t>Ejecutar obras de señalización  vertical para alertar, informar y orientar a conductores y peatones en las vias</t>
  </si>
  <si>
    <t>Infraestructura de transporte para la seguridad vial</t>
  </si>
  <si>
    <t>Diseños e instalación de señalización vertical</t>
  </si>
  <si>
    <t>ALEXANDER BARACALDO CARRILLO</t>
  </si>
  <si>
    <t xml:space="preserve">Falta de recursos financiero para la puesta en marcha del plan de señalización vial y de semaforización </t>
  </si>
  <si>
    <t>Gestión de recursos financieros para la contratación de obras de señalización vial y semaforización</t>
  </si>
  <si>
    <t>Ejecución de obras de mantenimiento de señalización vertical</t>
  </si>
  <si>
    <t>Señales verticales mantenidas</t>
  </si>
  <si>
    <t>Implementar un esquema de demarcación horizontal como apoyo a la organización de la movilidad</t>
  </si>
  <si>
    <t>Vías con dispositivos de control y señalización</t>
  </si>
  <si>
    <t>Diseños y demarcación de  señalización horizontal</t>
  </si>
  <si>
    <t>Factores climáticos y del  tiempo impiden el normal desarrollo de las obras de señalización vial y de semaforización</t>
  </si>
  <si>
    <t>Se sugiere realizar la obras de señalización y de semaforización en épocas de sequias del año para su normal desarrollo y ejecución</t>
  </si>
  <si>
    <t>Mínima cuantía</t>
  </si>
  <si>
    <t>Pasos peatonales demarcados</t>
  </si>
  <si>
    <t>Zonas escolares demarcadas</t>
  </si>
  <si>
    <t>Demarcar señales de piso para la  conectividad de ciclorutas</t>
  </si>
  <si>
    <t>Vías con obras complementarias de seguridad vial (Producto principal)</t>
  </si>
  <si>
    <t>Diseños y demarcación de ciclorutas</t>
  </si>
  <si>
    <t>Ejecución de obras de mantenimiento del sistema de ciclorutas</t>
  </si>
  <si>
    <t xml:space="preserve">Ampliar y mantener el sistema semafórico de la ciudad priorizando aquellas  zonas de alto flujo vehícular y  peatonal </t>
  </si>
  <si>
    <t>Infraestructura de transporte para la seguridad vial mejorada</t>
  </si>
  <si>
    <t>Operación y mantenimiento del sistema semafórico</t>
  </si>
  <si>
    <t>Intersecciones semafóricas mantenidas y en servico</t>
  </si>
  <si>
    <t>Precios superficialmente elevados de los elementos, dispositivos e insumos de semaforización</t>
  </si>
  <si>
    <t>Recurrir a los estudios de mercados para adquirir los elementos, dispositivos e insumos de semaforización</t>
  </si>
  <si>
    <t>Concurso de méritos abierto</t>
  </si>
  <si>
    <t>Central semafórica en operación y servicio</t>
  </si>
  <si>
    <t>Licitación pública</t>
  </si>
  <si>
    <t>Avance Proyecto Ampliación y mantenimiento de la señalización vial y del sistema semafórico en el Distrito de Cartagena de Indias</t>
  </si>
  <si>
    <t>Mejoramiento y apoyo al transporte público colectivo e individual en el Distrito de Cartagena de Indias</t>
  </si>
  <si>
    <t>Mejorar la  prestación del servicio de transporte público colectivo e individual  en el Distrito de Cartagena</t>
  </si>
  <si>
    <t xml:space="preserve">Actualizar y normalizar  los  recorridos de las rutas  urbanas del transporte público colectivo </t>
  </si>
  <si>
    <t>Documentos normativos (Producto principal)</t>
  </si>
  <si>
    <t xml:space="preserve">Actualización y normalización de  los  recorridos de las rutas  urbanas del transporte público colectivo </t>
  </si>
  <si>
    <t xml:space="preserve">Recorridos de las rutas  urbanas del transporte público colectivo actualizados y normalizados </t>
  </si>
  <si>
    <t>DIGNA VARGAS ARROYO</t>
  </si>
  <si>
    <t>Falta de coordinación, cooperación entre la administración Distrital y las empresas prestadoras de servicios de transporte público 
para mejorar el servicio.</t>
  </si>
  <si>
    <t>Conformar un equipo técnico con la participación de la Administración Distrital, Gremio de Transporte y comunidad para coordinar las acciones a realizar para mejorar la 
prestación del servicio de transporte público en la ciudad</t>
  </si>
  <si>
    <t xml:space="preserve">Ejecución y difusión de campañas de sensibilización  para el uso de transporte público </t>
  </si>
  <si>
    <t>Campañas de sensibilización  para el uso de transporte público ejecutadas y difundidas</t>
  </si>
  <si>
    <t xml:space="preserve">Servicios de educación informal no acordes con la pedagogía de sensibilización para el uso del transporte público legal
</t>
  </si>
  <si>
    <t>Implementar una pedagogía clara para orientar y sensibilizar a los usuarios al buen uso del transporte público legal</t>
  </si>
  <si>
    <t>Personas sensibilizadas para el uso de transporte público</t>
  </si>
  <si>
    <t>Erradicar las estaciones satélites de transporte ilegal de pasajeros</t>
  </si>
  <si>
    <t>Seguimiento y control a la operación de los sistemas de transporte</t>
  </si>
  <si>
    <t xml:space="preserve">Estaciones satélites de transporte ilegal erradicadas </t>
  </si>
  <si>
    <t>Prestación del servicio integral de grúas para el traslado de todo tipo de vehículos a los parqueaderos autorizados que sean objeto de inmovilización con ocasión de las infracciones a las normas de tránsito y demás normas que ordenen inmovilización, o en los eventos en que se requieran dichos servicios, llevadas a cabo por el Departamento Administrativo de Tránsito y Transporte - DATT- (incluye servicio de patios).</t>
  </si>
  <si>
    <t>Selección abreviada menor cuantía</t>
  </si>
  <si>
    <t>Implementación de taximetro en el servicio de transporte público individual</t>
  </si>
  <si>
    <t>Sistema de  taximetro implementado</t>
  </si>
  <si>
    <t>Deficiencias en el diseño y estructuración de los estudios técnicos para implementación de taxímetro para servicio de Transporte Público Individual.</t>
  </si>
  <si>
    <t>Recolectar información primaria para el diseño y estructuración de estudios técnicos para la implementación del taximetro en la
ciudad.</t>
  </si>
  <si>
    <t>Avance Proyecto Mejoramiento y apoyo al transporte público colectivo e individual en el Distrito de Cartagena de Indias</t>
  </si>
  <si>
    <t>Mejoramiento y control de la movilidad en el Distrito de Cartagena de Indias</t>
  </si>
  <si>
    <t>Intervenir y mejorar la  movilidad en el Distrito de Cartagena de Indias</t>
  </si>
  <si>
    <t xml:space="preserve">Intervenir y mejorar en su operación importantes  intersecciones viales </t>
  </si>
  <si>
    <t>Sitio crítico estabilizado en vía urbana ( Producto principal)</t>
  </si>
  <si>
    <t xml:space="preserve">Falta de  recursos y logística necesaria  para intervenir los puntos críticos de movilidad </t>
  </si>
  <si>
    <t xml:space="preserve">Gestionar los  recursos y logística necesaria  para intervenir los puntos críticos de movilidad </t>
  </si>
  <si>
    <t>1.2.1.0.00-001 - ICLD
1.3.2.3.11-079 - RF DATT
1.2.3.2.25-168 - MULTAS TRANSITO Y TRANSPORTE</t>
  </si>
  <si>
    <t>Planes de manejos de tráficos aprobados</t>
  </si>
  <si>
    <t>Incapacidad operativa de la entidad para intervenir y mejorar la  movilidad de la  ciudad</t>
  </si>
  <si>
    <t>Fortalecer  operativamente a  la entidad para intervenir y mejorar la  movilidad de la  ciudad</t>
  </si>
  <si>
    <t>Cambios viales implementados</t>
  </si>
  <si>
    <t>Elaborar un estudio y análisis de la situación social y económica del gremio de mototrabajadores</t>
  </si>
  <si>
    <t>Documentos de estudios técnicos</t>
  </si>
  <si>
    <t>Elaboración de la  caracterización  socioeconómica  de los  mototrabajadores</t>
  </si>
  <si>
    <t>Caracterización  socioeconómica  de los  mototrabajadores elaborada</t>
  </si>
  <si>
    <t xml:space="preserve">Resistencia y opoción por parte del gremio de mototrabajadores para la elaboración de la  caracterización  socioeconómica </t>
  </si>
  <si>
    <t xml:space="preserve">Desarrollar mesas de dialogos y concertación previacon el gremio de mototrabajadores para la elaboración de la  caracterización  socioeconómica </t>
  </si>
  <si>
    <t>Implementación de mecanismos  de vigilancia, control y regulación de la movilidad</t>
  </si>
  <si>
    <t xml:space="preserve">Operativos realizados  de control y regulación de circulación vehicular </t>
  </si>
  <si>
    <t>Avance Proyecto Mejoramiento y control de la movilidad en el Distrito de Cartagena de Indias</t>
  </si>
  <si>
    <t>Implementación de zonas de estacionamientos regulados (ZER) en el Distrito de Cartagena de Indias</t>
  </si>
  <si>
    <t>Implementar un sistema de estacionamiento en vías y fuera de vías  para la regulación, monitoreo y control de la movilidad</t>
  </si>
  <si>
    <t>Celdas de estacionamiento disponibles</t>
  </si>
  <si>
    <t>1.2.3.2.25-168 - MULTAS TRANSITO Y TRANSPORTE</t>
  </si>
  <si>
    <t>Operativos contra el mal parqueo realizados</t>
  </si>
  <si>
    <t>Avance Proyecto Implementación de zonas de estacionamientos regulados (ZER) en el Distrito de Cartagena de Indias</t>
  </si>
  <si>
    <t>Sustitución de vehículos de tracción animal dedicados al transporte de carga livianas y al servicio turístico en el Distrito de Cartagena de Indias</t>
  </si>
  <si>
    <t>Erradicar la operación de vehículos de tracción animal dedicados al transporte de cargas livianas y al  servicio turístico  en el Distrito de Cartagena</t>
  </si>
  <si>
    <t>Sustituir los vehículos de tracción animal dedicados al transporte de cargas livianas  por el sistema de motocarros o  planes  de negocios productivos</t>
  </si>
  <si>
    <t>Servicios de apoyo financiero para la creación de empresas (Producto principal)</t>
  </si>
  <si>
    <t xml:space="preserve">Sustitución de vehículos de tracción animal dedicados al transporte de cargas livianas </t>
  </si>
  <si>
    <t>Vehículos de tracción animal dedicados al transporte de cargas livianas  sustituidos</t>
  </si>
  <si>
    <t>Escasos o insuficientes recursos financieros para apalancar los nuevos emprendimientos o planes de negocios, como altenativa  para la sustición de VTA dedicados al tansporte de cargas livianas</t>
  </si>
  <si>
    <t>Gestionar los  recursos financieros suficientes para apalancar los nuevos emprendimientos o planes de negocios, como altenativa  para la sustición de VTA dedicados al tansporte de cargas livianas</t>
  </si>
  <si>
    <t xml:space="preserve">Control y regulación a la operación de vehículos de tracción animal dedicados al transporte de cargas livianas </t>
  </si>
  <si>
    <t>Implementar un proceso de sustitución de  coches turísticos por el sistema de vehículos  eléctricos</t>
  </si>
  <si>
    <t>Servicio de gestión para el emprendimiento</t>
  </si>
  <si>
    <t>Control y regulación a los vehículos de tracción animal dedicados al servicio turístico</t>
  </si>
  <si>
    <t>Operativos de control y regulación realizados a la circulación de coches turísticos</t>
  </si>
  <si>
    <t xml:space="preserve">Resistencia de los operadores  de coches turísticos al  cambio para el  nuevo sistema de vehículos o coches eléctricos 
</t>
  </si>
  <si>
    <t>Desarrollar mesas de trabajos para la  concertación  y socialización con el gremio de cocheros turísticos  para adoptar el nuevo sistema de vehículos o coches eléctricos</t>
  </si>
  <si>
    <t>Avance Proyecto Sustitución de vehículos de tracción animal dedicados al transporte de carga livianas y al servicio turístico en el Distrito de Cartagena de Indias</t>
  </si>
  <si>
    <t>Implementación de estrategias para el fortalecimiento institucional y financiero del Departamento Administrativo de Tránsito y Transporte en el Distrito de Cartagena de Indias</t>
  </si>
  <si>
    <t xml:space="preserve">Aumentar la  capacidad administrativa , financiera y operativa del DATT para atender los nuevos retos  que imponen el tránsito, el transporte y  la movilidad de la ciudad </t>
  </si>
  <si>
    <t>Dotar a la entidad de  logística necesaria para la prestación de servicio</t>
  </si>
  <si>
    <t>Sedes Dotadas ( Producto principal)</t>
  </si>
  <si>
    <t>Dotación de logística para la prestación de servicio de tránsito y transporte</t>
  </si>
  <si>
    <t>Elaborar  estudios de mercado y del sector para la adquisición de logísticas ,bienes y servicios</t>
  </si>
  <si>
    <t>Motocicletas mantenidas y en servicio</t>
  </si>
  <si>
    <t>Vehículos mantenidos y en servicio</t>
  </si>
  <si>
    <t>Cámara lasser mantenida y en servicio</t>
  </si>
  <si>
    <t>Alcohosensores mantenidos y en servicio</t>
  </si>
  <si>
    <t>Archivo general del DATT organizado</t>
  </si>
  <si>
    <t>Recuperar la  cartera morosa por concepto de multas y derechos de tránsito</t>
  </si>
  <si>
    <t>Recuperación de la cartera morosa</t>
  </si>
  <si>
    <t>Cambios en la normatividad vigente que impida continuar con el proceso de recuperación  de la cartera morosa</t>
  </si>
  <si>
    <t>Ajustar  los lineamientos estratégicos de acuerdo a la normatividad para el proceso de recuperación de la cartera morosa</t>
  </si>
  <si>
    <t xml:space="preserve">Diseñar y actualizar un  portafolio virtual  para oferta, gestión y realización  de  trámites y servicios </t>
  </si>
  <si>
    <t xml:space="preserve">Diseño y actualización de portafolio virtual  </t>
  </si>
  <si>
    <t>Avance Proyecto Implementación de estrategias para el fortalecimiento institucional y financiero del Departamento Administrativo de Tránsito y Transporte en el Distrito de Cartagena de Indias</t>
  </si>
  <si>
    <t>Implementación de un sistema de monitoreo, control y fiscalización electrónica del tránsito en el Distrito de Cartagena de Indias</t>
  </si>
  <si>
    <t>Aumentar la regulación, monitoreo  y control del tránsito en el Distrito de Cartagena de Indias</t>
  </si>
  <si>
    <t>Implementar un sistema de fiscalización electrónica para la regulación, monitoreo y control del tránsito</t>
  </si>
  <si>
    <t>Servicio de apoyo tecnológico para la seguridad ciudadana en las vías (producto principal)</t>
  </si>
  <si>
    <t>Avance Proyecto Implementación de un sistema de monitoreo, control y fiscalización electrónica del tránsito en el Distrito de Cartagena de Indias</t>
  </si>
  <si>
    <t>CONTROL DE CAMBIOS</t>
  </si>
  <si>
    <t>FECHA</t>
  </si>
  <si>
    <t>DESCRIPCIÓN DEL CAMBIO</t>
  </si>
  <si>
    <t>VERSIÓN</t>
  </si>
  <si>
    <t>Elaboración del  documento</t>
  </si>
  <si>
    <t>1.0</t>
  </si>
  <si>
    <t>VALIDACIÓN DEL DOCUMENTO</t>
  </si>
  <si>
    <t>CARGO</t>
  </si>
  <si>
    <t>NOMBRE</t>
  </si>
  <si>
    <t>FIRMA</t>
  </si>
  <si>
    <t>ELABORÓ</t>
  </si>
  <si>
    <t>Profesional Especializado codigo 222 grado 41</t>
  </si>
  <si>
    <t>María Bernarda Pérez Carmona</t>
  </si>
  <si>
    <t>Julio 16-2024</t>
  </si>
  <si>
    <t>REVISÓ</t>
  </si>
  <si>
    <t>Secretario de Planeación Distrital</t>
  </si>
  <si>
    <t>Camilo Rey Sabogal</t>
  </si>
  <si>
    <t>APROBÓ</t>
  </si>
  <si>
    <t xml:space="preserve">Modalidad de selección </t>
  </si>
  <si>
    <t>Código</t>
  </si>
  <si>
    <t>Fuente de los recursos</t>
  </si>
  <si>
    <t>Solicitud de información a los Proveedores</t>
  </si>
  <si>
    <t>Presupuesto de entidad nacional</t>
  </si>
  <si>
    <t>Licitación pública (Obra pública)</t>
  </si>
  <si>
    <t>Regalías</t>
  </si>
  <si>
    <t>Concurso de méritos con precalificación</t>
  </si>
  <si>
    <t>Recursos de crédito</t>
  </si>
  <si>
    <t>SGP</t>
  </si>
  <si>
    <t xml:space="preserve">Contratación directa (con ofertas) </t>
  </si>
  <si>
    <t>No Aplica</t>
  </si>
  <si>
    <t>Selección Abreviada de Menor Cuantia sin Manifestacion de Interés</t>
  </si>
  <si>
    <t>Selección abreviada subasta inversa</t>
  </si>
  <si>
    <t>Contratación régimen especial - Selección de comisionista</t>
  </si>
  <si>
    <t>Contratación régimen especial - Enajenación de bienes para intermediarios idóneos</t>
  </si>
  <si>
    <t>Contratación régimen especial - Régimen especial</t>
  </si>
  <si>
    <t>Contratación régimen especial - Banco multilateral y organismos multilaterales</t>
  </si>
  <si>
    <t>Contratación régimen especial (con ofertas)  - Selección de comisionista</t>
  </si>
  <si>
    <t>Contratación régimen especial (con ofertas)  - Enajenación de bienes para intermediarios idóneos</t>
  </si>
  <si>
    <t>Contratación régimen especial (con ofertas)  - Régimen especial</t>
  </si>
  <si>
    <t>Contratación régimen especial (con ofertas)  - Banco multilateral y organismos multilaterales</t>
  </si>
  <si>
    <t>Seléccion abreviada - acuerdo marco</t>
  </si>
  <si>
    <t>Diseños e instalación de intersecciones semafóricas</t>
  </si>
  <si>
    <t>NO PROGRAMADA</t>
  </si>
  <si>
    <t xml:space="preserve">Diseño, y  demarcación  de  zonas de estacionamiento regulado </t>
  </si>
  <si>
    <t>Ejecución del plan operativo contra el mal parqueo</t>
  </si>
  <si>
    <t>Sustitución de vehículos de tracción animal dedicados al servicio turístico</t>
  </si>
  <si>
    <t>Actualización y mantenimiento de la plataforma tecnológica virtual para la información y la gestión de trámites.</t>
  </si>
  <si>
    <t xml:space="preserve">Actualización de los estudios técnicos  y diseños para el sistema de fiscalización electrónica </t>
  </si>
  <si>
    <t>Identificación y aprobación de puntos críticos para implementación del sistema de fiscalización electrónica</t>
  </si>
  <si>
    <t xml:space="preserve">Puesta en marcha del sistema de fiscalización electrónica </t>
  </si>
  <si>
    <t xml:space="preserve">Estudios y diseños para el sistema de fiscalización electrónica revisados y actualizados 
</t>
  </si>
  <si>
    <t xml:space="preserve"> Punto crítico para implementación del sistema de fiscalización electrónica identificado y aprobado</t>
  </si>
  <si>
    <t>Puntos de la ciudad con sistema de monitoreo, control y fiscalización electrónica del tránsito instalados</t>
  </si>
  <si>
    <t>Señales verticales instaladas (unidades)</t>
  </si>
  <si>
    <t>Marcas longitudinales  demarcadas</t>
  </si>
  <si>
    <t>Marcas longitudinales mantenidas</t>
  </si>
  <si>
    <t>Zonas de estacionamiento regulado diseñado y demarcado</t>
  </si>
  <si>
    <t>Vehículos de tracción animal dedicados al servicio turístico sustituido</t>
  </si>
  <si>
    <t>Motocicletas adquiridas con destino al cuerpo de agentes</t>
  </si>
  <si>
    <t>Equipos y radios de comunicación adquiridos</t>
  </si>
  <si>
    <t xml:space="preserve">Sede de Manga adecuada y mantenida
</t>
  </si>
  <si>
    <t>Vehículo adquirido para el servicio de la  Subdirección Operativa</t>
  </si>
  <si>
    <t>Equipos de computos adquiridos</t>
  </si>
  <si>
    <t>Sistema para la asignación de turnos para trámites y servicios instalados</t>
  </si>
  <si>
    <t>0,25 Portafolio virtual de trámites y servicios diseñado y actualizado</t>
  </si>
  <si>
    <t>Plataforma tecnológica virtual para la información y la gestión de trámites actualizada y mantenida</t>
  </si>
  <si>
    <t>12/31//2025</t>
  </si>
  <si>
    <t>Contratar los servicios para la actualización y mantenimiento de la plataforma tecnológica virtual para la información y la gestión de trámites en el Departamento Administrativo de Tránsito y Transporte DATT</t>
  </si>
  <si>
    <t xml:space="preserve">Contratar los servicios profesionales, técnicos y de apoyo a la gestión, para las actividades que desarrolla el Departamento Administrativo de Tránsito y Transporte-DATT, en el proceso de capacitación de actores viales  en educación y cultura para la seguridad vial </t>
  </si>
  <si>
    <t xml:space="preserve">Contratar la adquisición de artículos  y elementos de publicidad  para el desarrollo de las campañas de educación vial en el Distrito de Cartagena de Indias </t>
  </si>
  <si>
    <t>Contratar los servicios profesionales, técnicos y de apoyo a la gestión, para las actividades que desarrolla el Departamento Administrativo de Tránsito y Transporte-DATT, en el proceso de estructuración del programa  mujeres gestoras de educación , cultura y seguridad vial</t>
  </si>
  <si>
    <t>Contratar los servicios profesionales, técnicos y de apoyo a la gestión, para las actividades que desarrolla el Departamento Administrativo de Tránsito y Transporte-DATT, en el proceso de formación de mujeres como gestoras de educación, cultura y seguridad vial</t>
  </si>
  <si>
    <t xml:space="preserve">Contratar la adquisición de logística e insumos  para las actividades que desarrolla el Departamento Administrativo de Tránsito y Transporte-DATT, en el proceso de preparación, difusión y socialización del  programa rutas educativas seguras </t>
  </si>
  <si>
    <t xml:space="preserve">Contratar los servicios profesionales, técnicos y de apoyo a la gestión, para las actividades que desarrolla el Departamento Administrativo de Tránsito y Transporte-DATT, en el proceso de Vinculación de instituciones educativas al programa rutas educativas seguras </t>
  </si>
  <si>
    <t xml:space="preserve">Contratar los servicios profesionales, técnicos y de apoyo a la gestión, para las actividades que desarrolla el Departamento Administrativo de Tránsito y Transporte-DATT, en el proceso de actualización del documento base del Plan Local de Seguridad Vial </t>
  </si>
  <si>
    <t>Prestación de servicios profesionales, técnicos y de apoyo a la gestión para las actividades que desarrolla el DATT en diseños e instalación de señalización vertical</t>
  </si>
  <si>
    <t>Contratación de servicios para la ejecución de obras de mantenimiento de señalización vertical</t>
  </si>
  <si>
    <t>Contratación de servicios para los diseños y demarcación de  señalización horizontal</t>
  </si>
  <si>
    <t>Contratación de servicios para la ejecución de obras demantenimiento de la señalización horizontal</t>
  </si>
  <si>
    <t>Contratación de servicios en los diseños y demarcación de ciclorutas</t>
  </si>
  <si>
    <t>Contratación de servicios para la ejecución de obras de mantenimiento del sistema de ciclorutas</t>
  </si>
  <si>
    <t xml:space="preserve">Contratación de servicios profesionales , técnicos de apoyo a la gestión que realiza el DATT en la actualización y normalización de los recorridos de las rutas  urbanas del transporte público colectivo </t>
  </si>
  <si>
    <t xml:space="preserve">Contratación de servicios profesionales , técnicos de apoyo a la gestión que realiza el DATT en la ejecución y difusión de campañas de sensibilización  para el uso de transporte público </t>
  </si>
  <si>
    <t>Contratación de servicios profesionales , técnicos de apoyo a la gestión que realiza el DATT en la implementación del sistema de taximetro en el servicio de transporte público individual</t>
  </si>
  <si>
    <t>Resistencia de la comunidad para aplicar y cumplir las normas 
de tránsito</t>
  </si>
  <si>
    <t>1.2.3.2.25-168 - MULTAS TRANSITO Y TRANSPORTE
 1.3.2.3.11-079 – RENDIMIENTOS FINANCIEROS DATT
1.3.3.4.19-95-168 RB MULTAS DE TRANSITO Y TRANSPORTE</t>
  </si>
  <si>
    <t>Diseños de campañas no acordes con la pedagogía para la educación vial</t>
  </si>
  <si>
    <t>Programa de mujeres gestoras de educación , cultura y seguridad vial actualizado</t>
  </si>
  <si>
    <t>Programa de rutas educativas seguras actualizado</t>
  </si>
  <si>
    <t>1.2.1.0.00-001 - ICLD
 1.2.3.2.25-168  MULTAS TRANSITO Y TRANSPORTE</t>
  </si>
  <si>
    <t>Ejecución de obras demantenimiento de la señalización horizontal</t>
  </si>
  <si>
    <t>Pasos peatonales mantenidos</t>
  </si>
  <si>
    <t>Zonas escolares mantenidas</t>
  </si>
  <si>
    <t xml:space="preserve">Ciclorutas demarcadas
</t>
  </si>
  <si>
    <t xml:space="preserve"> km del del sistema de ciclorutas mantenidas
</t>
  </si>
  <si>
    <t xml:space="preserve">1.2.1.0.00-001 - ICLD
 1.2.3.2.25-168 - MULTAS TRANSITO Y TRANSPORTE
</t>
  </si>
  <si>
    <t xml:space="preserve">Erradicación de las estaciones  satélites de transporte ilegal </t>
  </si>
  <si>
    <t>Falta de logítica y personal de apoyo para la realización de los operativos en la erradicación de estaciones satélites de transporte ilegal</t>
  </si>
  <si>
    <t>Dotar al organismo de tránsito de logística y contratar personal de apoyo para la realización de opefrativos en la erradicación de estaciones satélites de transporte ilegal</t>
  </si>
  <si>
    <t xml:space="preserve">Intervención y mejoramiento de la operación de   intersecciones viales </t>
  </si>
  <si>
    <t xml:space="preserve"> Intersecciones viales intervenidas y mejoradas en su operación</t>
  </si>
  <si>
    <t>BORIS BURGOS BURGOS</t>
  </si>
  <si>
    <t>Contratar los servicios  profesionales , técnicos y de apoyo a la gestion que realiza el DATT en las intervenciones de intersecciones viales para mejorar su operación</t>
  </si>
  <si>
    <t>Implementación de herramientas y mecanismos para el mejoramiento de la movilidad</t>
  </si>
  <si>
    <t>Contratar los ervicios profesionales , técnicos y de apoyo a la gestión que resaliza el DATT en la aprobación de planes de manejos de tráficos y la implementación de cambios viales.</t>
  </si>
  <si>
    <t>Contratar los servIcios profesionales , técnicos y de apoya a la gestión que realiza el DATT en la elaboración de la caracterización  socioeconómica  de los  mototrabajadores</t>
  </si>
  <si>
    <t xml:space="preserve">Falta de logítica y personal de apoyo para la realización de los operativos  de control y regulación de circulación vehicular </t>
  </si>
  <si>
    <t xml:space="preserve">Dotar al organismo de tránsito de logística y contratar personal de apoyo para la realización de opefrativos de control y regulación de circulación vehicular </t>
  </si>
  <si>
    <t xml:space="preserve">Contratar los servcios profesionales , técnicos y de apoya a la gestión que realiza el DATT en los operativos   de control y regulación de circulación vehicular </t>
  </si>
  <si>
    <t xml:space="preserve">Mejorar el flujo vehicular en calles y avenidas del Distrito de Cartagena </t>
  </si>
  <si>
    <t>JESUS DURAN BARRETO</t>
  </si>
  <si>
    <t>No contar con un inventario actualizado de espacios públicos  en la vía disponibles, exclusivos  para la adecuación de celdas de estacionamientos</t>
  </si>
  <si>
    <t>Realizar un actualización del  inventario de espacios públicos  en la vía disponibles, exclusivos  para la adecuación de celdas de estacionamientos</t>
  </si>
  <si>
    <t xml:space="preserve">Contratación de servicios profesionales , técnicos  y de apoyo a la gestión que realiza el DAT en el diseño y  demarcación  de  zonas de estacionamiento regulado </t>
  </si>
  <si>
    <t>1.2.1.0.00-001 - ICLD</t>
  </si>
  <si>
    <t>Poca capacidad operativa del DATT, para ejercer el control y regulación al mal parqueo en zonas de alto flujo vehicular y peatonal en la ciudad</t>
  </si>
  <si>
    <t>Aumentar el pie de fuerza de la subdirección operativa y técnica del DATT, para ejercer mayor  control y regulación al mal parqueo en zonas de alto flujo vehicular y peatonal en la ciudad</t>
  </si>
  <si>
    <t>Contratación de servicios profesionales , técnicos y de  apoyo a la gestión que realiza el DAT en ejecución del plan operativo contra el mal parqueo</t>
  </si>
  <si>
    <t>HEBER RICO ROYERO</t>
  </si>
  <si>
    <t>Adquisición de Motocarros para promover e implementar alternativas de sustitución, a los conductores de vehiculos de tracción animal dedicados al transporte de cargas livianas en el Distrito de Cartagena de Indias</t>
  </si>
  <si>
    <t>1.2.1.0.00-001 - ICLD
1.3.3.1.00-93- 001 RB ICLD</t>
  </si>
  <si>
    <t xml:space="preserve">Operativos de control  y regulación realizados a la circulación  de vehículos de tracción animal </t>
  </si>
  <si>
    <t>Falta de logística y personal de apoyo para la realización de los operativos de control y regulación a la circulación de vehículos de tracción animal</t>
  </si>
  <si>
    <t xml:space="preserve">Dotar al organismo de tránsito de logística y contratar personal de apoyo para la realización de opefrativos de control y regulación a la circulación de vehículos de tracción animal </t>
  </si>
  <si>
    <t>Adquisición de coches eléctricos para promover e implementar alternativas de sustitución, a los conductores de vehiculos de tracción animal dedicados al servico turísticos  en el Distrito de Cartagena de Indias</t>
  </si>
  <si>
    <t>Falta de logística y personal de apoyo para la realización de los operativos de control y regulación a la circulación de vehículos de coches turísticos</t>
  </si>
  <si>
    <t>Dotar al organismo de tránsito de logística y contratar personal de apoyo para la realización de opefrativos de control y regulación a la circulación de coches turísticos</t>
  </si>
  <si>
    <t>OSCAR GONZALEZ PRENS</t>
  </si>
  <si>
    <t>Valores artificialmente altos para la adquisición de logística , insumos y elementos para la dotación de las sedes del DATT</t>
  </si>
  <si>
    <t>Adquisición de un vehículo para el servicio de la  Subdirección Operativa del DATT</t>
  </si>
  <si>
    <t>1.2.3.2.25-168 - MULTAS TRANSITO
1.3.3.5.01-95-079 RB RF PARTICIPACION IMPUESTO DE VEHICULO AUTOMOTOR
1.3.3.4.19-95-168 RB MULTAS DE TRANSITO Y TRANSPORTE
1.3.3.4.15-95-021 RB DERECHOS DE TRANSITO
1.3.3.4.15-93-021 RB DERECHOS DE TRANSITO</t>
  </si>
  <si>
    <t>Adquisición de motocicletas con destino al cuerpo de agentes del DATT</t>
  </si>
  <si>
    <t>Adquisición de equipos de computos para la prestación del servicio del DATT</t>
  </si>
  <si>
    <t>Adquisición de equipos y radios de comunicación para prestación del servico del DATT</t>
  </si>
  <si>
    <t xml:space="preserve">Servicios de mantenimiento y adecuaciones  locativas en la sede del DATT ubicada en el barrio manga de la ciudad de Cartagena, para mejoramiento de la gestión administrativa y operativa en la prestación del servicio 
</t>
  </si>
  <si>
    <t>Servicio de mantenimiento de motocicletas que conforman el parque automotor del DATT</t>
  </si>
  <si>
    <t>Servicio de mantenimiento de vehículos que conforman el parque automotor  del DATT</t>
  </si>
  <si>
    <t>Servicio de mantenimiento preventivo, correctivo y calibración de los dispositivos cámaras o radares láser marca kustom signals modelo laser cam 4 e insumos para su funcionamiento, de propiedad del DATT</t>
  </si>
  <si>
    <t>Servicio de mantenimiento preventivo, correctivo y calibración de los alcoholímetros marca intoximeters as v xl y as iv y de los dispositivos e insumos para su funcionamiento, de propiedad del  DATT</t>
  </si>
  <si>
    <t>Adquisición de un sistema de turno digital para mejorar el proceso de asignación de turnos, registros y control de los usuarios que ingresan al DATT</t>
  </si>
  <si>
    <t xml:space="preserve">Contratación de servcios profesionales , técnicos y de apoyo a la gestión que realiza el DATT para la  organización del archivo </t>
  </si>
  <si>
    <t>Millones de pesos de la cartera mora recuperada por conceto de multas y derechos de tránsito</t>
  </si>
  <si>
    <t>Contratación de servcios profesionales , técnicos y de apoyo a la gestión que realiza el DATT para la recucperación de la cartera morosa, organización del archivo y atención al usuario</t>
  </si>
  <si>
    <t xml:space="preserve">Escasos recursos financieros para la adquisiciónde nuevas tecnologías para el diseño, actualización y funcionamiento  del portafolio virtual de trámites y servicios  </t>
  </si>
  <si>
    <t xml:space="preserve">Gestionar los recursos financieros para la adquisiciónde nuevas tecnologías para el diseño, actualización y funcionamiento  del portafolio virtual de trámites y servicios  </t>
  </si>
  <si>
    <t xml:space="preserve">Contratación de servcios profesionales , técnicos y de apoyo a la gestión que realiza el DATT para el diseño y actualización del portafolio virtual  </t>
  </si>
  <si>
    <t>JESUS RIVAS GUZMAN</t>
  </si>
  <si>
    <t>Agentes no  revestidos de  autoridad para ejercer control y regulación del transito</t>
  </si>
  <si>
    <t>Contratar personal capacitados para 
ejecer la labor de control y 
regulación de l tránsito</t>
  </si>
  <si>
    <t xml:space="preserve">Contratar los servicios profesionales , técnico y apoyo a la gestión que realiza el DATT para la revisión, actualización de los estudios y diseños para el sistema de fiscalización electrónica 
</t>
  </si>
  <si>
    <t>El sistema de 
fiscalización electrónica a 
implementar no cumple con la 
normatividad vigente</t>
  </si>
  <si>
    <t>Revisar con antelación que el sistema de fiscalización electrónica a implementar cumple con la normatividad vigente</t>
  </si>
  <si>
    <t xml:space="preserve">Contratar los servicios profesionales , técnico y apoyo a la gestión que realiza el DATT para la identifficación y aprobación de puntos críticos para implementación del sistema de fiscalización electrónica </t>
  </si>
  <si>
    <t xml:space="preserve">Cámaras y equipos de foto detección adquiridos ,sin el cumplimiento de las especificaciones tecnicas requeridas </t>
  </si>
  <si>
    <t xml:space="preserve">Realizar una revisión y auditoria  a las cámaras y equipos de foto detección , para verificar que cumplen con las especificaciones tecnicas requeridas </t>
  </si>
  <si>
    <t>Contratar los servicios profesionales , técnico y apoyo a la gestión que realiza el DATT para la instalación de puntos de la ciudad con sistema de monitoreo, control y fiscalización electrónica del tránsito</t>
  </si>
  <si>
    <t>ACUMULADO 2024</t>
  </si>
  <si>
    <t>REPORTE META PRODUCTO DE   JUNIO 2025</t>
  </si>
  <si>
    <t>REPORTE META PRODUCTO DE  SEPTIEMBRE 2025</t>
  </si>
  <si>
    <t>REPORTE META PRODUCTO DE  DICIEMBRE 2025</t>
  </si>
  <si>
    <t>REPORTE META PRODUCTO DE  MARZO 2025</t>
  </si>
  <si>
    <t>ACUMULADO CUATRIENIO</t>
  </si>
  <si>
    <t>AVANCE META PRODUCTO AL AÑO (PONDERADO)</t>
  </si>
  <si>
    <t>AVANCE META PRODUCTO AL CUATRIENIO (PONDERADO)</t>
  </si>
  <si>
    <t>AVANCE META PRODUCTO AL AÑO (SIMPLE)</t>
  </si>
  <si>
    <t>AVANCE META PRODUCTO AL CUATRIENIO (SIMPLE)</t>
  </si>
  <si>
    <t>REPORTE ACTIVIDADES PROYECTO DE  ENERO A MARZO 2025</t>
  </si>
  <si>
    <t>REPORTE ACTIVIDADES PROYECTO DE  ABRIL A JUNIO 2025</t>
  </si>
  <si>
    <t>REPORTE ACTIVIDADES PROYECTO DE  JULIO A SEPTIEMBRE 2025</t>
  </si>
  <si>
    <t>REPORTE ACTIVIDADES PROYECTO DE  OCTUBRE A DICIEMBRE 2025</t>
  </si>
  <si>
    <t>APROPACIÓN DEFINITIVA POR PROYECTO (MARZO)</t>
  </si>
  <si>
    <t>APROPACIÓN DEFINITIVA POR PROYECTO (JUNIO)</t>
  </si>
  <si>
    <t>APROPACIÓN DEFINITIVA POR PROYECTO (SEPTIEMBRE)</t>
  </si>
  <si>
    <t>APROPACIÓN DEFINITIVA POR PROYECTO (DICIEMBRE)</t>
  </si>
  <si>
    <t>PRESUPUESTO EJECUTADO MARZO COMPROMISOS</t>
  </si>
  <si>
    <t>PORCENTAJE EJECUTADO MARZO SEGÚN COMPROMISOS</t>
  </si>
  <si>
    <t>PRESUPUESTO EJECUTADO MARZO OBLIGACIONES</t>
  </si>
  <si>
    <t>PORCENTAJE EJECUTADO MARZO SEGÚN OBLIGACIONES</t>
  </si>
  <si>
    <t>PRESUPUESTO EJECUTADO JUNIO COMPROMISOS</t>
  </si>
  <si>
    <t>PORCENTAJE EJECUTADO JUNIO SEGÚN COMPROMISOS</t>
  </si>
  <si>
    <t>PRESUPUESTO EJECUTADO JUNIO OBLIGACIONES</t>
  </si>
  <si>
    <t>PORCENTAJE EJECUTADO JUNIO SEGÚN OBLIGACIONES</t>
  </si>
  <si>
    <t>PRESUPUESTO EJECUTADO SEPTIEMBRE COMPROMISOS</t>
  </si>
  <si>
    <t>PORCENTAJE EJECUTADO SEPTIEMBRE SEGÚN COMPROMISOS</t>
  </si>
  <si>
    <t>PRESUPUESTO EJECUTADO SEPTIEMBRE OBLIGACIONES</t>
  </si>
  <si>
    <t>PORCENTAJE EJECUTADO SEPTIEMBRE SEGÚN OBLIGACIONES</t>
  </si>
  <si>
    <t>PRESUPUESTO EJECUTADO DICIEMBRE COMPROMISOS</t>
  </si>
  <si>
    <t>PORCENTAJE EJECUTADO DICIEMBRE SEGÚN COMPROMISOS</t>
  </si>
  <si>
    <t>PRESUPUESTO EJECUTADO DICIEMBRE OBLIGACIONES</t>
  </si>
  <si>
    <t>PORCENTAJE EJECUTADO DICIEMBRE SEGÚN OBLIGACIONES</t>
  </si>
  <si>
    <t>Seguridad Ciudadana y orden público</t>
  </si>
  <si>
    <t xml:space="preserve">DATOS GENERALES </t>
  </si>
  <si>
    <t>PROGRAMACIÓN META PRODUCTO</t>
  </si>
  <si>
    <t>ACUMULADOS</t>
  </si>
  <si>
    <t>REPORTES META PRODUCTO</t>
  </si>
  <si>
    <t>AVANCES Y RESULTADOS</t>
  </si>
  <si>
    <t>PROGRAMACIÓN META PRODUCTO 2024</t>
  </si>
  <si>
    <t>ACUMULADO 2025</t>
  </si>
  <si>
    <t>ACUMULADO 2026</t>
  </si>
  <si>
    <t>ACUMULADO 2027</t>
  </si>
  <si>
    <t>DEPARTAMENTO ADMINISTRATIVO  DE TRANSITO Y TRANSPORTE DATT</t>
  </si>
  <si>
    <t>GRUPO DE VALOR</t>
  </si>
  <si>
    <t xml:space="preserve"> META PRODUCTO PDD 2024</t>
  </si>
  <si>
    <t>PROGRAMACIÓN NUMÉRICA DE LA ACTIVIDAD PROYECTO (VIGENCIA)</t>
  </si>
  <si>
    <t>ACUMULADO ACTIVIDAD DE PROYECTO 2025</t>
  </si>
  <si>
    <t>AVANCES ACTIVIDADES DE PROYECTO</t>
  </si>
  <si>
    <t>OBSERVACIONES</t>
  </si>
  <si>
    <t>Página: 3 de 3</t>
  </si>
  <si>
    <t>Código: PTDGI02-F002</t>
  </si>
  <si>
    <t>Fecha: 15/09/2025</t>
  </si>
  <si>
    <t>PROCESO/ SUBPROCESO: GESTIÓN DE INVERSIONES, PLANES Y PROYECTOS / MONITOREO DE LA EJECUCION DE PLANES, POLITICAS, PROGRAMAS Y PROYECTOS</t>
  </si>
  <si>
    <t>FORMATO SALIDA DE INFORMACION RESULTADOS DE SEGUIMIENTO  Y EVALUACIÓN DE PLAN DE ACCIÓN INSTITUCIONAL</t>
  </si>
  <si>
    <t xml:space="preserve"> FORMATO SALIDA DE INFORMACION RESULTADOS DE SEGUIMIENTO  Y EVALUACIÓN DE PLAN DE ACCIÓN INSTITUCIONAL</t>
  </si>
  <si>
    <t>AVANCE ESTRATÉGICO PLAN DE DESARROLLO DEPARTAMENTO ADMINISTRATIVO DE TRANSITO Y TRANSPORTE DATT A SEPTIEMBRE 15 DE 2025</t>
  </si>
  <si>
    <t>Servicio de mantenimiento, soporte y apoyo técnico a los programas virtuales para los procesos de tránsito y transporte implementado y desarrollado</t>
  </si>
  <si>
    <t>Contratación de servicio de mantenimiento, soporte y apoyo técnico a los programas virtuales para los procesos de tránsito y transporte del DATT</t>
  </si>
  <si>
    <t>Parqueadero para vehículos inmovilizados por violación a las normas de tránsito y transporte implementado y puesto en servicio</t>
  </si>
  <si>
    <t xml:space="preserve">Contratación de servicio de parqueadero para vehículos inmovilizados por violación a las normas de tránsito y transporte </t>
  </si>
  <si>
    <t>AVANCE PROYECTOS DEL DEPARTAMENTO ADMINISTRATIVO DE TRANSITO Y TRANSPORTE A SEPTIEMBRE 15 DE  2025</t>
  </si>
  <si>
    <t>Fecha de corte : 15   de SEPTIEMBRE de 2025</t>
  </si>
  <si>
    <t>EJECUCIÓN PRESUPUESTAL DEL DEPARTAMENTO ADMINISTRATIVO DE TRANSITO Y TRANSPORTE A SEPTIEMBRE 15 DE  2025</t>
  </si>
  <si>
    <t>REPORTE EJECUCION PRESUPUESTAL (COMPROMISOS) JUNIO</t>
  </si>
  <si>
    <t>% EJECUCION COMPROMISOS JUNIO</t>
  </si>
  <si>
    <t>REPORTE EJECUCION PRESUPUESTAL (OBLIGACIONES) JUNIO</t>
  </si>
  <si>
    <t>% EJECUCION OBLIGACIONES JUNIO</t>
  </si>
  <si>
    <t>REPORTE EJECUCION PRESUPUESTAL (COMPROMISOS) SEPTIEMBRE</t>
  </si>
  <si>
    <t>% EJECUCION COMPROMISOS SEPTIEMBRE</t>
  </si>
  <si>
    <t>REPORTE EJECUCION PRESUPUESTAL (OBLIGACIONES) SEPTIEMBRE</t>
  </si>
  <si>
    <t>% EJECUCION OBLIGACIONES SEPTIEMBRE</t>
  </si>
  <si>
    <t>Se ajusta producto entregable # de vehículos adquiridos para el servicio de la  Subdirección Operativa. De 1 a 2 vehículos</t>
  </si>
  <si>
    <t>Se ajusta producto entregable# de motocicletas adquiridas con destino al cuerpo de agentes. De 10 a  0 motocicleta, se promaga para la próxima vigencia</t>
  </si>
  <si>
    <t xml:space="preserve">Se ajusta producto entregable # de sede de Manga adecuada y mantenida. De  1 a  0 sede. Se progama para la próxima vigencia
</t>
  </si>
  <si>
    <t xml:space="preserve">Se ajusta  de producto entregable # de  cámaras lasser mantenidas y en servicio. De 3 a 2 cámaras </t>
  </si>
  <si>
    <t>SE crea nuevo producto entregable , servicio de mantenimiento, soporte y apoyo técnico a los programas virtuales para los procesos de tránsito y transporte implementado y desarrollado.</t>
  </si>
  <si>
    <t>Se crea nuevo producto entregable , parqueadero para vehículos inmovilizados por violación a las normas de tránsito y transporte implementado y puesto en servicio</t>
  </si>
  <si>
    <t>Se ajusta meta y producto entregable , millones de pesos de la cartera mora recuperada por conceto de multas y derechos de tránsito. De $ 20,000 a $ 15,000</t>
  </si>
  <si>
    <t xml:space="preserve">Se ajusta # de estudios y diseños para el sistema de fiscalización electrónica revisados y actualizados. De 1 a 0 estudios 
</t>
  </si>
  <si>
    <t>Se ajusta meta y producto entregable # de puntos de la ciudad con sistema de monitoreo, control y fiscalización electrónica del tránsito instalados</t>
  </si>
  <si>
    <t>Implementación de estrategias para el fortalecimiento institucional y financiero del Departamento Administrativo de Tránsito</t>
  </si>
  <si>
    <t>Avance Programa Fortalecimiento de la gestión administrativa y operativa del Departamento Administrativo de Tránsito y Transporte Transporte DATT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</si>
</sst>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5" formatCode="&quot;$&quot;\ #,##0;\-&quot;$&quot;\ #,##0"/>
    <numFmt numFmtId="8" formatCode="&quot;$&quot;\ #,##0.00;[Red]\-&quot;$&quot;\ #,##0.00"/>
    <numFmt numFmtId="42" formatCode="_-&quot;$&quot;\ * #,##0_-;\-&quot;$&quot;\ * #,##0_-;_-&quot;$&quot;\ * &quot;-&quot;_-;_-@_-"/>
    <numFmt numFmtId="44" formatCode="_-&quot;$&quot;\ * #,##0.00_-;\-&quot;$&quot;\ * #,##0.00_-;_-&quot;$&quot;\ * &quot;-&quot;??_-;_-@_-"/>
    <numFmt numFmtId="43" formatCode="_-* #,##0.00_-;\-* #,##0.00_-;_-* &quot;-&quot;??_-;_-@_-"/>
    <numFmt numFmtId="164" formatCode="_-&quot;$&quot;* #,##0_-;\-&quot;$&quot;* #,##0_-;_-&quot;$&quot;* &quot;-&quot;_-;_-@_-"/>
    <numFmt numFmtId="165" formatCode="_-&quot;$&quot;* #,##0.00_-;\-&quot;$&quot;* #,##0.00_-;_-&quot;$&quot;* &quot;-&quot;??_-;_-@_-"/>
    <numFmt numFmtId="166" formatCode="&quot;$&quot;\ #,##0.00"/>
  </numFmts>
  <fonts count="78">
    <font>
      <sz val="11"/>
      <color theme="1"/>
      <name val="Aptos Narrow"/>
      <family val="2"/>
      <scheme val="minor"/>
    </font>
    <font>
      <sz val="11"/>
      <color theme="1"/>
      <name val="Aptos Narrow"/>
      <family val="2"/>
      <scheme val="minor"/>
    </font>
    <font>
      <b/>
      <sz val="20"/>
      <color theme="1"/>
      <name val="Aptos Narrow"/>
      <family val="2"/>
      <scheme val="minor"/>
    </font>
    <font>
      <sz val="10"/>
      <name val="Arial"/>
      <family val="2"/>
    </font>
    <font>
      <b/>
      <sz val="12"/>
      <color theme="1"/>
      <name val="Arial"/>
      <family val="2"/>
    </font>
    <font>
      <b/>
      <sz val="11"/>
      <color theme="1"/>
      <name val="Arial"/>
      <family val="2"/>
    </font>
    <font>
      <b/>
      <sz val="11"/>
      <name val="Arial"/>
      <family val="2"/>
    </font>
    <font>
      <sz val="11"/>
      <color theme="1"/>
      <name val="Arial"/>
      <family val="2"/>
    </font>
    <font>
      <sz val="14"/>
      <color theme="1"/>
      <name val="Aptos Narrow"/>
      <family val="2"/>
      <scheme val="minor"/>
    </font>
    <font>
      <sz val="11"/>
      <color theme="1" tint="4.9989318521683403E-2"/>
      <name val="Aptos Narrow"/>
      <family val="2"/>
      <scheme val="minor"/>
    </font>
    <font>
      <b/>
      <sz val="9"/>
      <color indexed="81"/>
      <name val="Tahoma"/>
      <family val="2"/>
    </font>
    <font>
      <sz val="9"/>
      <color indexed="81"/>
      <name val="Tahoma"/>
      <family val="2"/>
    </font>
    <font>
      <sz val="12"/>
      <name val="Arial"/>
      <family val="2"/>
    </font>
    <font>
      <b/>
      <sz val="10"/>
      <color theme="1"/>
      <name val="Verdana"/>
      <family val="2"/>
    </font>
    <font>
      <sz val="10"/>
      <color theme="1"/>
      <name val="Verdana"/>
      <family val="2"/>
    </font>
    <font>
      <b/>
      <sz val="11"/>
      <color theme="1"/>
      <name val="Aptos Narrow"/>
      <family val="2"/>
      <scheme val="minor"/>
    </font>
    <font>
      <sz val="8"/>
      <name val="Aptos Narrow"/>
      <family val="2"/>
      <scheme val="minor"/>
    </font>
    <font>
      <sz val="12"/>
      <color theme="1"/>
      <name val="Arial"/>
      <family val="2"/>
    </font>
    <font>
      <sz val="12"/>
      <color theme="1" tint="4.9989318521683403E-2"/>
      <name val="Arial"/>
      <family val="2"/>
    </font>
    <font>
      <b/>
      <sz val="11"/>
      <color theme="1" tint="4.9989318521683403E-2"/>
      <name val="Arial"/>
      <family val="2"/>
    </font>
    <font>
      <b/>
      <sz val="16"/>
      <color theme="1"/>
      <name val="Arial"/>
      <family val="2"/>
    </font>
    <font>
      <sz val="8"/>
      <color theme="1"/>
      <name val="Arial"/>
      <family val="2"/>
    </font>
    <font>
      <b/>
      <sz val="8"/>
      <name val="Arial"/>
      <family val="2"/>
    </font>
    <font>
      <sz val="8"/>
      <color theme="1"/>
      <name val="Aptos Narrow"/>
      <family val="2"/>
      <scheme val="minor"/>
    </font>
    <font>
      <sz val="8"/>
      <name val="Arial"/>
      <family val="2"/>
    </font>
    <font>
      <sz val="18"/>
      <color theme="3"/>
      <name val="Aptos Display"/>
      <family val="2"/>
      <scheme val="major"/>
    </font>
    <font>
      <b/>
      <sz val="15"/>
      <color theme="3"/>
      <name val="Aptos Narrow"/>
      <family val="2"/>
      <scheme val="minor"/>
    </font>
    <font>
      <b/>
      <sz val="13"/>
      <color theme="3"/>
      <name val="Aptos Narrow"/>
      <family val="2"/>
      <scheme val="minor"/>
    </font>
    <font>
      <b/>
      <sz val="11"/>
      <color theme="3"/>
      <name val="Aptos Narrow"/>
      <family val="2"/>
      <scheme val="minor"/>
    </font>
    <font>
      <sz val="11"/>
      <color rgb="FF006100"/>
      <name val="Aptos Narrow"/>
      <family val="2"/>
      <scheme val="minor"/>
    </font>
    <font>
      <sz val="11"/>
      <color rgb="FF9C0006"/>
      <name val="Aptos Narrow"/>
      <family val="2"/>
      <scheme val="minor"/>
    </font>
    <font>
      <sz val="11"/>
      <color rgb="FF3F3F76"/>
      <name val="Aptos Narrow"/>
      <family val="2"/>
      <scheme val="minor"/>
    </font>
    <font>
      <b/>
      <sz val="11"/>
      <color rgb="FF3F3F3F"/>
      <name val="Aptos Narrow"/>
      <family val="2"/>
      <scheme val="minor"/>
    </font>
    <font>
      <b/>
      <sz val="11"/>
      <color rgb="FFFA7D00"/>
      <name val="Aptos Narrow"/>
      <family val="2"/>
      <scheme val="minor"/>
    </font>
    <font>
      <sz val="11"/>
      <color rgb="FFFA7D00"/>
      <name val="Aptos Narrow"/>
      <family val="2"/>
      <scheme val="minor"/>
    </font>
    <font>
      <b/>
      <sz val="11"/>
      <color theme="0"/>
      <name val="Aptos Narrow"/>
      <family val="2"/>
      <scheme val="minor"/>
    </font>
    <font>
      <sz val="11"/>
      <color rgb="FFFF0000"/>
      <name val="Aptos Narrow"/>
      <family val="2"/>
      <scheme val="minor"/>
    </font>
    <font>
      <i/>
      <sz val="11"/>
      <color rgb="FF7F7F7F"/>
      <name val="Aptos Narrow"/>
      <family val="2"/>
      <scheme val="minor"/>
    </font>
    <font>
      <sz val="11"/>
      <color theme="0"/>
      <name val="Aptos Narrow"/>
      <family val="2"/>
      <scheme val="minor"/>
    </font>
    <font>
      <sz val="12"/>
      <name val="Book Antiqua"/>
      <family val="1"/>
    </font>
    <font>
      <sz val="11"/>
      <color indexed="8"/>
      <name val="Calibri"/>
      <family val="2"/>
    </font>
    <font>
      <sz val="11"/>
      <color rgb="FF9C6500"/>
      <name val="Aptos Narrow"/>
      <family val="2"/>
      <scheme val="minor"/>
    </font>
    <font>
      <sz val="12"/>
      <color indexed="81"/>
      <name val="Tahoma"/>
      <family val="2"/>
    </font>
    <font>
      <b/>
      <sz val="14"/>
      <color theme="1"/>
      <name val="Arial"/>
      <family val="2"/>
    </font>
    <font>
      <b/>
      <sz val="14"/>
      <color theme="1"/>
      <name val="Aptos Narrow"/>
      <family val="2"/>
      <scheme val="minor"/>
    </font>
    <font>
      <b/>
      <sz val="18"/>
      <color rgb="FFFF0000"/>
      <name val="Aptos Narrow"/>
      <family val="2"/>
      <scheme val="minor"/>
    </font>
    <font>
      <sz val="10"/>
      <color rgb="FF000000"/>
      <name val="Times New Roman"/>
      <family val="1"/>
    </font>
    <font>
      <b/>
      <sz val="11"/>
      <name val="Aptos"/>
      <family val="2"/>
    </font>
    <font>
      <b/>
      <sz val="16"/>
      <color rgb="FFFF0000"/>
      <name val="Aptos Narrow"/>
      <family val="2"/>
      <scheme val="minor"/>
    </font>
    <font>
      <sz val="11"/>
      <color theme="1"/>
      <name val="Aptos Narrow"/>
      <scheme val="minor"/>
    </font>
    <font>
      <b/>
      <sz val="16"/>
      <color theme="1"/>
      <name val="Aptos Narrow"/>
      <scheme val="minor"/>
    </font>
    <font>
      <b/>
      <sz val="20"/>
      <color theme="1"/>
      <name val="Tahoma"/>
      <family val="2"/>
    </font>
    <font>
      <sz val="11"/>
      <color rgb="FF000000"/>
      <name val="Aptos Narrow"/>
      <scheme val="minor"/>
    </font>
    <font>
      <sz val="11"/>
      <name val="Aptos Narrow"/>
      <scheme val="minor"/>
    </font>
    <font>
      <sz val="11"/>
      <color theme="1" tint="4.9989318521683403E-2"/>
      <name val="Aptos Narrow"/>
      <scheme val="minor"/>
    </font>
    <font>
      <sz val="11"/>
      <color rgb="FFFF0000"/>
      <name val="Aptos Narrow"/>
      <scheme val="minor"/>
    </font>
    <font>
      <sz val="14"/>
      <color theme="1"/>
      <name val="Arial"/>
      <family val="2"/>
    </font>
    <font>
      <b/>
      <sz val="9"/>
      <color rgb="FF000000"/>
      <name val="Tahoma"/>
      <family val="2"/>
    </font>
    <font>
      <sz val="9"/>
      <color rgb="FF000000"/>
      <name val="Tahoma"/>
      <family val="2"/>
    </font>
    <font>
      <sz val="12"/>
      <color theme="1"/>
      <name val="Tahoma"/>
      <family val="2"/>
    </font>
    <font>
      <sz val="12"/>
      <color rgb="FF000000"/>
      <name val="Tahoma"/>
      <family val="2"/>
    </font>
    <font>
      <sz val="12"/>
      <name val="Tahoma"/>
      <family val="2"/>
    </font>
    <font>
      <b/>
      <sz val="12"/>
      <color theme="1"/>
      <name val="Tahoma"/>
      <family val="2"/>
    </font>
    <font>
      <b/>
      <sz val="11"/>
      <color theme="1"/>
      <name val="Aptos Narrow"/>
      <scheme val="minor"/>
    </font>
    <font>
      <b/>
      <sz val="22"/>
      <color theme="1"/>
      <name val="Aptos Narrow"/>
      <scheme val="minor"/>
    </font>
    <font>
      <b/>
      <sz val="22"/>
      <color rgb="FFFF0000"/>
      <name val="Aptos Narrow"/>
      <scheme val="minor"/>
    </font>
    <font>
      <b/>
      <sz val="28"/>
      <color rgb="FFFF0000"/>
      <name val="Aptos Narrow"/>
      <scheme val="minor"/>
    </font>
    <font>
      <b/>
      <sz val="20"/>
      <color rgb="FFFF0000"/>
      <name val="Aptos Narrow"/>
      <scheme val="minor"/>
    </font>
    <font>
      <b/>
      <sz val="18"/>
      <color theme="1"/>
      <name val="Aptos Narrow"/>
      <scheme val="minor"/>
    </font>
    <font>
      <sz val="12"/>
      <color rgb="FFFF0000"/>
      <name val="Tahoma"/>
      <family val="2"/>
    </font>
    <font>
      <b/>
      <sz val="10"/>
      <color indexed="81"/>
      <name val="Tahoma"/>
      <family val="2"/>
    </font>
    <font>
      <sz val="12"/>
      <color theme="1"/>
      <name val="Aptos Narrow"/>
      <family val="2"/>
      <scheme val="minor"/>
    </font>
    <font>
      <b/>
      <sz val="18"/>
      <color rgb="FFFF0000"/>
      <name val="Aptos Narrow"/>
      <scheme val="minor"/>
    </font>
    <font>
      <b/>
      <sz val="28"/>
      <color theme="1"/>
      <name val="Aptos Narrow"/>
      <scheme val="minor"/>
    </font>
    <font>
      <b/>
      <sz val="12"/>
      <color theme="1"/>
      <name val="Aptos Narrow"/>
      <scheme val="minor"/>
    </font>
    <font>
      <b/>
      <sz val="12"/>
      <color rgb="FFFF0000"/>
      <name val="Aptos Narrow"/>
      <scheme val="minor"/>
    </font>
    <font>
      <sz val="11"/>
      <color indexed="81"/>
      <name val="Tahoma"/>
      <family val="2"/>
    </font>
    <font>
      <b/>
      <sz val="12"/>
      <color rgb="FFFF0000"/>
      <name val="Tahoma"/>
      <family val="2"/>
    </font>
  </fonts>
  <fills count="38">
    <fill>
      <patternFill patternType="none"/>
    </fill>
    <fill>
      <patternFill patternType="gray125"/>
    </fill>
    <fill>
      <patternFill patternType="solid">
        <fgColor theme="0"/>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E2EFDA"/>
        <bgColor indexed="64"/>
      </patternFill>
    </fill>
    <fill>
      <patternFill patternType="solid">
        <fgColor rgb="FFDBE5F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6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diagonal/>
    </border>
    <border>
      <left style="thin">
        <color rgb="FF000000"/>
      </left>
      <right/>
      <top style="thin">
        <color rgb="FF000000"/>
      </top>
      <bottom/>
      <diagonal/>
    </border>
    <border>
      <left/>
      <right/>
      <top style="thin">
        <color rgb="FF000000"/>
      </top>
      <bottom style="thin">
        <color rgb="FF000000"/>
      </bottom>
      <diagonal/>
    </border>
    <border>
      <left style="thin">
        <color rgb="FF000000"/>
      </left>
      <right/>
      <top/>
      <bottom/>
      <diagonal/>
    </border>
    <border>
      <left style="thin">
        <color rgb="FF000000"/>
      </left>
      <right/>
      <top style="medium">
        <color rgb="FF000000"/>
      </top>
      <bottom style="thin">
        <color rgb="FF000000"/>
      </bottom>
      <diagonal/>
    </border>
    <border>
      <left/>
      <right style="thin">
        <color rgb="FF000000"/>
      </right>
      <top style="thin">
        <color rgb="FF000000"/>
      </top>
      <bottom/>
      <diagonal/>
    </border>
    <border>
      <left/>
      <right style="thin">
        <color rgb="FF000000"/>
      </right>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top style="medium">
        <color indexed="64"/>
      </top>
      <bottom style="thin">
        <color rgb="FF000000"/>
      </bottom>
      <diagonal/>
    </border>
    <border>
      <left/>
      <right style="thin">
        <color rgb="FF000000"/>
      </right>
      <top/>
      <bottom/>
      <diagonal/>
    </border>
    <border>
      <left style="thin">
        <color indexed="64"/>
      </left>
      <right style="thin">
        <color indexed="64"/>
      </right>
      <top style="medium">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right style="thin">
        <color rgb="FF000000"/>
      </right>
      <top style="medium">
        <color indexed="64"/>
      </top>
      <bottom style="thin">
        <color rgb="FF000000"/>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rgb="FF000000"/>
      </left>
      <right style="thin">
        <color rgb="FF000000"/>
      </right>
      <top style="medium">
        <color rgb="FF000000"/>
      </top>
      <bottom/>
      <diagonal/>
    </border>
    <border>
      <left style="medium">
        <color rgb="FF000000"/>
      </left>
      <right style="thin">
        <color rgb="FF000000"/>
      </right>
      <top/>
      <bottom/>
      <diagonal/>
    </border>
    <border>
      <left style="medium">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thin">
        <color rgb="FF000000"/>
      </right>
      <top/>
      <bottom style="thin">
        <color indexed="64"/>
      </bottom>
      <diagonal/>
    </border>
    <border>
      <left/>
      <right style="thin">
        <color indexed="64"/>
      </right>
      <top style="thin">
        <color rgb="FF000000"/>
      </top>
      <bottom style="thin">
        <color rgb="FF000000"/>
      </bottom>
      <diagonal/>
    </border>
    <border>
      <left style="thin">
        <color rgb="FF000000"/>
      </left>
      <right style="thin">
        <color rgb="FF000000"/>
      </right>
      <top style="medium">
        <color indexed="64"/>
      </top>
      <bottom/>
      <diagonal/>
    </border>
    <border>
      <left style="thin">
        <color rgb="FF000000"/>
      </left>
      <right style="thin">
        <color rgb="FF000000"/>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style="thin">
        <color indexed="64"/>
      </left>
      <right style="thin">
        <color indexed="64"/>
      </right>
      <top/>
      <bottom style="thin">
        <color rgb="FF000000"/>
      </bottom>
      <diagonal/>
    </border>
  </borders>
  <cellStyleXfs count="307">
    <xf numFmtId="0" fontId="0" fillId="0" borderId="0"/>
    <xf numFmtId="0" fontId="3" fillId="0" borderId="0"/>
    <xf numFmtId="44" fontId="1" fillId="0" borderId="0" applyFont="0" applyFill="0" applyBorder="0" applyAlignment="0" applyProtection="0"/>
    <xf numFmtId="43" fontId="1" fillId="0" borderId="0" applyFont="0" applyFill="0" applyBorder="0" applyAlignment="0" applyProtection="0"/>
    <xf numFmtId="0" fontId="13" fillId="6" borderId="0" applyNumberFormat="0" applyBorder="0" applyProtection="0">
      <alignment horizontal="center" vertical="center"/>
    </xf>
    <xf numFmtId="49" fontId="14" fillId="0" borderId="0" applyFill="0" applyBorder="0" applyProtection="0">
      <alignment horizontal="left" vertical="center"/>
    </xf>
    <xf numFmtId="3" fontId="14" fillId="0" borderId="0" applyFill="0" applyBorder="0" applyProtection="0">
      <alignment horizontal="right" vertical="center"/>
    </xf>
    <xf numFmtId="0" fontId="25" fillId="0" borderId="0" applyNumberFormat="0" applyFill="0" applyBorder="0" applyAlignment="0" applyProtection="0"/>
    <xf numFmtId="0" fontId="26" fillId="0" borderId="18" applyNumberFormat="0" applyFill="0" applyAlignment="0" applyProtection="0"/>
    <xf numFmtId="0" fontId="27" fillId="0" borderId="19" applyNumberFormat="0" applyFill="0" applyAlignment="0" applyProtection="0"/>
    <xf numFmtId="0" fontId="28" fillId="0" borderId="20" applyNumberFormat="0" applyFill="0" applyAlignment="0" applyProtection="0"/>
    <xf numFmtId="0" fontId="28" fillId="0" borderId="0" applyNumberFormat="0" applyFill="0" applyBorder="0" applyAlignment="0" applyProtection="0"/>
    <xf numFmtId="0" fontId="29" fillId="7" borderId="0" applyNumberFormat="0" applyBorder="0" applyAlignment="0" applyProtection="0"/>
    <xf numFmtId="0" fontId="30" fillId="8" borderId="0" applyNumberFormat="0" applyBorder="0" applyAlignment="0" applyProtection="0"/>
    <xf numFmtId="0" fontId="31" fillId="10" borderId="21" applyNumberFormat="0" applyAlignment="0" applyProtection="0"/>
    <xf numFmtId="0" fontId="32" fillId="11" borderId="22" applyNumberFormat="0" applyAlignment="0" applyProtection="0"/>
    <xf numFmtId="0" fontId="33" fillId="11" borderId="21" applyNumberFormat="0" applyAlignment="0" applyProtection="0"/>
    <xf numFmtId="0" fontId="34" fillId="0" borderId="23" applyNumberFormat="0" applyFill="0" applyAlignment="0" applyProtection="0"/>
    <xf numFmtId="0" fontId="35" fillId="12" borderId="24" applyNumberFormat="0" applyAlignment="0" applyProtection="0"/>
    <xf numFmtId="0" fontId="36" fillId="0" borderId="0" applyNumberFormat="0" applyFill="0" applyBorder="0" applyAlignment="0" applyProtection="0"/>
    <xf numFmtId="0" fontId="1" fillId="13" borderId="25" applyNumberFormat="0" applyFont="0" applyAlignment="0" applyProtection="0"/>
    <xf numFmtId="0" fontId="37" fillId="0" borderId="0" applyNumberFormat="0" applyFill="0" applyBorder="0" applyAlignment="0" applyProtection="0"/>
    <xf numFmtId="0" fontId="15" fillId="0" borderId="26" applyNumberFormat="0" applyFill="0" applyAlignment="0" applyProtection="0"/>
    <xf numFmtId="0" fontId="38"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8"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8"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8"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8"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8"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43" fontId="1" fillId="0" borderId="0" applyFont="0" applyFill="0" applyBorder="0" applyAlignment="0" applyProtection="0"/>
    <xf numFmtId="0" fontId="39" fillId="0" borderId="0"/>
    <xf numFmtId="0" fontId="3" fillId="0" borderId="0"/>
    <xf numFmtId="0" fontId="40" fillId="0" borderId="0"/>
    <xf numFmtId="164" fontId="1" fillId="0" borderId="0" applyFont="0" applyFill="0" applyBorder="0" applyAlignment="0" applyProtection="0"/>
    <xf numFmtId="0" fontId="1" fillId="0" borderId="0"/>
    <xf numFmtId="165" fontId="1" fillId="0" borderId="0" applyFont="0" applyFill="0" applyBorder="0" applyAlignment="0" applyProtection="0"/>
    <xf numFmtId="164" fontId="1" fillId="0" borderId="0" applyFont="0" applyFill="0" applyBorder="0" applyAlignment="0" applyProtection="0"/>
    <xf numFmtId="9" fontId="40" fillId="0" borderId="0" applyFont="0" applyFill="0" applyBorder="0" applyAlignment="0" applyProtection="0"/>
    <xf numFmtId="165"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0" fontId="41" fillId="9" borderId="0" applyNumberFormat="0" applyBorder="0" applyAlignment="0" applyProtection="0"/>
    <xf numFmtId="0" fontId="38" fillId="17" borderId="0" applyNumberFormat="0" applyBorder="0" applyAlignment="0" applyProtection="0"/>
    <xf numFmtId="0" fontId="38" fillId="21" borderId="0" applyNumberFormat="0" applyBorder="0" applyAlignment="0" applyProtection="0"/>
    <xf numFmtId="0" fontId="38" fillId="25" borderId="0" applyNumberFormat="0" applyBorder="0" applyAlignment="0" applyProtection="0"/>
    <xf numFmtId="0" fontId="38" fillId="29" borderId="0" applyNumberFormat="0" applyBorder="0" applyAlignment="0" applyProtection="0"/>
    <xf numFmtId="0" fontId="38" fillId="33" borderId="0" applyNumberFormat="0" applyBorder="0" applyAlignment="0" applyProtection="0"/>
    <xf numFmtId="0" fontId="38" fillId="37" borderId="0" applyNumberFormat="0" applyBorder="0" applyAlignment="0" applyProtection="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0" fontId="46" fillId="0" borderId="0"/>
  </cellStyleXfs>
  <cellXfs count="463">
    <xf numFmtId="0" fontId="0" fillId="0" borderId="0" xfId="0"/>
    <xf numFmtId="0" fontId="0" fillId="2" borderId="0" xfId="0" applyFill="1"/>
    <xf numFmtId="0" fontId="0" fillId="0" borderId="0" xfId="0" applyAlignment="1">
      <alignment vertical="center"/>
    </xf>
    <xf numFmtId="0" fontId="13" fillId="6" borderId="1" xfId="4" applyBorder="1" applyProtection="1">
      <alignment horizontal="center" vertical="center"/>
    </xf>
    <xf numFmtId="3" fontId="14" fillId="0" borderId="1" xfId="6" applyBorder="1" applyAlignment="1" applyProtection="1">
      <alignment horizontal="center" vertical="center"/>
    </xf>
    <xf numFmtId="49" fontId="14" fillId="0" borderId="1" xfId="5" applyBorder="1" applyProtection="1">
      <alignment horizontal="left" vertical="center"/>
    </xf>
    <xf numFmtId="0" fontId="17" fillId="0" borderId="0" xfId="0" applyFont="1" applyAlignment="1">
      <alignment horizontal="left"/>
    </xf>
    <xf numFmtId="0" fontId="17" fillId="0" borderId="0" xfId="0" applyFont="1" applyAlignment="1">
      <alignment horizontal="left" vertical="center" wrapText="1"/>
    </xf>
    <xf numFmtId="0" fontId="18" fillId="0" borderId="0" xfId="0" applyFont="1" applyAlignment="1">
      <alignment horizontal="left" vertical="center" wrapText="1"/>
    </xf>
    <xf numFmtId="0" fontId="12" fillId="0" borderId="0" xfId="0" applyFont="1" applyAlignment="1">
      <alignment horizontal="left" vertical="center" wrapText="1"/>
    </xf>
    <xf numFmtId="0" fontId="17" fillId="4" borderId="1" xfId="0" applyFont="1" applyFill="1" applyBorder="1" applyAlignment="1">
      <alignment horizontal="left" vertical="center" wrapText="1"/>
    </xf>
    <xf numFmtId="0" fontId="17" fillId="4" borderId="1" xfId="0" applyFont="1" applyFill="1" applyBorder="1" applyAlignment="1">
      <alignment horizontal="left" vertical="center"/>
    </xf>
    <xf numFmtId="0" fontId="18" fillId="4" borderId="1" xfId="0" applyFont="1" applyFill="1" applyBorder="1" applyAlignment="1">
      <alignment horizontal="left" vertical="center" wrapText="1"/>
    </xf>
    <xf numFmtId="0" fontId="12" fillId="4" borderId="1" xfId="0" applyFont="1" applyFill="1" applyBorder="1" applyAlignment="1">
      <alignment horizontal="left" vertical="center" wrapText="1"/>
    </xf>
    <xf numFmtId="0" fontId="17" fillId="0" borderId="0" xfId="0" applyFont="1" applyAlignment="1">
      <alignment horizontal="left" vertical="center"/>
    </xf>
    <xf numFmtId="0" fontId="0" fillId="2" borderId="0" xfId="0" applyFill="1" applyAlignment="1">
      <alignment horizontal="center"/>
    </xf>
    <xf numFmtId="0" fontId="17" fillId="2" borderId="2" xfId="0" applyFont="1" applyFill="1" applyBorder="1" applyAlignment="1">
      <alignment horizontal="center" vertical="center"/>
    </xf>
    <xf numFmtId="0" fontId="17" fillId="2" borderId="3" xfId="0" applyFont="1" applyFill="1" applyBorder="1" applyAlignment="1">
      <alignment horizontal="center" vertical="center"/>
    </xf>
    <xf numFmtId="0" fontId="17" fillId="2" borderId="4" xfId="0" applyFont="1" applyFill="1" applyBorder="1" applyAlignment="1">
      <alignment horizontal="center" vertical="center"/>
    </xf>
    <xf numFmtId="49" fontId="14" fillId="0" borderId="1" xfId="5" applyBorder="1" applyAlignment="1" applyProtection="1">
      <alignment vertical="center" wrapText="1"/>
    </xf>
    <xf numFmtId="0" fontId="13" fillId="6" borderId="1" xfId="4" applyBorder="1" applyAlignment="1" applyProtection="1">
      <alignment vertical="center"/>
    </xf>
    <xf numFmtId="0" fontId="22" fillId="5" borderId="9" xfId="1" applyFont="1" applyFill="1" applyBorder="1" applyAlignment="1">
      <alignment horizontal="center" vertical="center"/>
    </xf>
    <xf numFmtId="0" fontId="22" fillId="5" borderId="10" xfId="1" applyFont="1" applyFill="1" applyBorder="1" applyAlignment="1">
      <alignment horizontal="center" vertical="center"/>
    </xf>
    <xf numFmtId="14" fontId="23" fillId="0" borderId="1" xfId="0" applyNumberFormat="1" applyFont="1" applyBorder="1" applyAlignment="1">
      <alignment horizontal="center" vertical="center"/>
    </xf>
    <xf numFmtId="0" fontId="24" fillId="0" borderId="1" xfId="1" applyFont="1" applyBorder="1" applyAlignment="1">
      <alignment horizontal="center" vertical="center"/>
    </xf>
    <xf numFmtId="14" fontId="24" fillId="0" borderId="1" xfId="1" applyNumberFormat="1" applyFont="1" applyBorder="1" applyAlignment="1">
      <alignment horizontal="center" vertical="center"/>
    </xf>
    <xf numFmtId="0" fontId="24" fillId="0" borderId="1" xfId="1" applyFont="1" applyBorder="1"/>
    <xf numFmtId="0" fontId="24" fillId="0" borderId="1" xfId="1" applyFont="1" applyBorder="1" applyAlignment="1">
      <alignment horizontal="center" wrapText="1"/>
    </xf>
    <xf numFmtId="0" fontId="22" fillId="5" borderId="1" xfId="1" applyFont="1" applyFill="1" applyBorder="1" applyAlignment="1">
      <alignment horizontal="center" vertical="center"/>
    </xf>
    <xf numFmtId="0" fontId="22" fillId="5" borderId="1" xfId="1" applyFont="1" applyFill="1" applyBorder="1" applyAlignment="1">
      <alignment vertical="center"/>
    </xf>
    <xf numFmtId="10" fontId="45" fillId="0" borderId="0" xfId="303" applyNumberFormat="1" applyFont="1" applyFill="1" applyBorder="1" applyAlignment="1">
      <alignment horizontal="center" vertical="center"/>
    </xf>
    <xf numFmtId="9" fontId="49" fillId="0" borderId="30" xfId="303" applyFont="1" applyFill="1" applyBorder="1" applyAlignment="1">
      <alignment horizontal="center" vertical="center"/>
    </xf>
    <xf numFmtId="9" fontId="49" fillId="0" borderId="28" xfId="303" applyFont="1" applyFill="1" applyBorder="1" applyAlignment="1">
      <alignment horizontal="center" vertical="center"/>
    </xf>
    <xf numFmtId="44" fontId="52" fillId="0" borderId="28" xfId="304" applyFont="1" applyFill="1" applyBorder="1" applyAlignment="1">
      <alignment horizontal="center" vertical="center"/>
    </xf>
    <xf numFmtId="9" fontId="49" fillId="0" borderId="31" xfId="303" applyFont="1" applyFill="1" applyBorder="1" applyAlignment="1">
      <alignment horizontal="center" vertical="center"/>
    </xf>
    <xf numFmtId="0" fontId="8" fillId="2" borderId="0" xfId="0" applyFont="1" applyFill="1"/>
    <xf numFmtId="5" fontId="59" fillId="0" borderId="1" xfId="304" applyNumberFormat="1" applyFont="1" applyFill="1" applyBorder="1" applyAlignment="1">
      <alignment horizontal="center" vertical="center"/>
    </xf>
    <xf numFmtId="0" fontId="4" fillId="0" borderId="1" xfId="1" applyFont="1" applyFill="1" applyBorder="1" applyAlignment="1">
      <alignment horizontal="left" vertical="center"/>
    </xf>
    <xf numFmtId="0" fontId="44" fillId="0" borderId="3" xfId="0" applyFont="1" applyFill="1" applyBorder="1" applyAlignment="1">
      <alignment vertical="center" wrapText="1"/>
    </xf>
    <xf numFmtId="0" fontId="5" fillId="0" borderId="1" xfId="0" applyFont="1" applyFill="1" applyBorder="1" applyAlignment="1">
      <alignment horizontal="center" vertical="center" wrapText="1"/>
    </xf>
    <xf numFmtId="0" fontId="49" fillId="0" borderId="1" xfId="0" applyFont="1" applyFill="1" applyBorder="1" applyAlignment="1">
      <alignment vertical="center" wrapText="1"/>
    </xf>
    <xf numFmtId="0" fontId="49" fillId="0" borderId="1" xfId="0" applyFont="1" applyFill="1" applyBorder="1" applyAlignment="1">
      <alignment horizontal="center" vertical="center" wrapText="1"/>
    </xf>
    <xf numFmtId="0" fontId="49" fillId="0" borderId="1" xfId="0" applyFont="1" applyFill="1" applyBorder="1" applyAlignment="1">
      <alignment horizontal="center" vertical="center"/>
    </xf>
    <xf numFmtId="0" fontId="49" fillId="0" borderId="1" xfId="0" applyFont="1" applyFill="1" applyBorder="1"/>
    <xf numFmtId="0" fontId="53" fillId="0" borderId="1" xfId="0" applyFont="1" applyFill="1" applyBorder="1" applyAlignment="1">
      <alignment horizontal="center" vertical="center"/>
    </xf>
    <xf numFmtId="0" fontId="55" fillId="0" borderId="1" xfId="0" applyFont="1" applyFill="1" applyBorder="1" applyAlignment="1">
      <alignment horizontal="center" vertical="center"/>
    </xf>
    <xf numFmtId="0" fontId="55" fillId="0" borderId="1" xfId="0" applyFont="1" applyFill="1" applyBorder="1" applyAlignment="1">
      <alignment horizontal="center" vertical="center" wrapText="1"/>
    </xf>
    <xf numFmtId="0" fontId="49" fillId="0" borderId="33" xfId="0" applyFont="1" applyFill="1" applyBorder="1" applyAlignment="1">
      <alignment horizontal="center" vertical="center" wrapText="1"/>
    </xf>
    <xf numFmtId="0" fontId="49" fillId="0" borderId="33" xfId="0" applyFont="1" applyFill="1" applyBorder="1" applyAlignment="1">
      <alignment vertical="center" wrapText="1"/>
    </xf>
    <xf numFmtId="0" fontId="60" fillId="0" borderId="1" xfId="0" applyFont="1" applyFill="1" applyBorder="1" applyAlignment="1">
      <alignment horizontal="center" vertical="center" wrapText="1"/>
    </xf>
    <xf numFmtId="0" fontId="61" fillId="0" borderId="10" xfId="0" applyFont="1" applyFill="1" applyBorder="1" applyAlignment="1">
      <alignment horizontal="center" vertical="center" wrapText="1"/>
    </xf>
    <xf numFmtId="0" fontId="59" fillId="0" borderId="4" xfId="0" applyFont="1" applyFill="1" applyBorder="1" applyAlignment="1">
      <alignment horizontal="center" vertical="center"/>
    </xf>
    <xf numFmtId="0" fontId="59"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7" fillId="0" borderId="1" xfId="0" applyFont="1" applyFill="1" applyBorder="1" applyAlignment="1">
      <alignment horizontal="center" vertical="center"/>
    </xf>
    <xf numFmtId="14" fontId="7" fillId="0" borderId="1" xfId="0" applyNumberFormat="1" applyFont="1" applyFill="1" applyBorder="1" applyAlignment="1">
      <alignment horizontal="center" vertical="center"/>
    </xf>
    <xf numFmtId="3" fontId="7" fillId="0" borderId="1" xfId="0" applyNumberFormat="1" applyFont="1" applyFill="1" applyBorder="1" applyAlignment="1">
      <alignment horizontal="center" vertical="center"/>
    </xf>
    <xf numFmtId="166" fontId="7" fillId="0" borderId="1" xfId="0" applyNumberFormat="1" applyFont="1" applyFill="1" applyBorder="1" applyAlignment="1">
      <alignment horizontal="center" vertical="center"/>
    </xf>
    <xf numFmtId="44" fontId="71" fillId="0" borderId="0" xfId="0" applyNumberFormat="1" applyFont="1" applyFill="1"/>
    <xf numFmtId="0" fontId="0" fillId="0" borderId="0" xfId="0" applyFill="1"/>
    <xf numFmtId="0" fontId="6" fillId="0" borderId="33" xfId="0" applyFont="1" applyFill="1" applyBorder="1" applyAlignment="1">
      <alignment horizontal="center" vertical="center" wrapText="1"/>
    </xf>
    <xf numFmtId="0" fontId="59" fillId="0" borderId="7" xfId="0" applyFont="1" applyFill="1" applyBorder="1" applyAlignment="1">
      <alignment horizontal="center" vertical="center"/>
    </xf>
    <xf numFmtId="0" fontId="61" fillId="0" borderId="1" xfId="0" applyFont="1" applyFill="1" applyBorder="1" applyAlignment="1">
      <alignment horizontal="center" vertical="center"/>
    </xf>
    <xf numFmtId="0" fontId="59" fillId="0" borderId="34" xfId="0" applyFont="1" applyFill="1" applyBorder="1" applyAlignment="1">
      <alignment horizontal="center" vertical="center"/>
    </xf>
    <xf numFmtId="0" fontId="59" fillId="0" borderId="33" xfId="0" applyFont="1" applyFill="1" applyBorder="1" applyAlignment="1">
      <alignment horizontal="center" vertical="center"/>
    </xf>
    <xf numFmtId="0" fontId="69" fillId="0" borderId="1" xfId="0" applyFont="1" applyFill="1" applyBorder="1" applyAlignment="1">
      <alignment horizontal="center" vertical="center"/>
    </xf>
    <xf numFmtId="2" fontId="59" fillId="0" borderId="1" xfId="0" applyNumberFormat="1" applyFont="1" applyFill="1" applyBorder="1" applyAlignment="1">
      <alignment horizontal="center" vertical="center"/>
    </xf>
    <xf numFmtId="0" fontId="59" fillId="0" borderId="15" xfId="0" applyFont="1" applyFill="1" applyBorder="1" applyAlignment="1">
      <alignment horizontal="center" vertical="center"/>
    </xf>
    <xf numFmtId="0" fontId="59" fillId="0" borderId="12" xfId="0" applyFont="1" applyFill="1" applyBorder="1" applyAlignment="1">
      <alignment horizontal="center" vertical="center"/>
    </xf>
    <xf numFmtId="0" fontId="7" fillId="0" borderId="0" xfId="0" applyFont="1" applyFill="1"/>
    <xf numFmtId="9" fontId="59" fillId="0" borderId="1" xfId="303" applyFont="1" applyFill="1" applyBorder="1" applyAlignment="1">
      <alignment horizontal="center" vertical="center"/>
    </xf>
    <xf numFmtId="0" fontId="61" fillId="0" borderId="1" xfId="0" applyFont="1" applyFill="1" applyBorder="1" applyAlignment="1">
      <alignment horizontal="center" vertical="center" wrapText="1"/>
    </xf>
    <xf numFmtId="0" fontId="61" fillId="0" borderId="34" xfId="0" applyFont="1" applyFill="1" applyBorder="1" applyAlignment="1">
      <alignment horizontal="center" vertical="center" wrapText="1"/>
    </xf>
    <xf numFmtId="0" fontId="17" fillId="2" borderId="1" xfId="0" applyFont="1" applyFill="1" applyBorder="1" applyAlignment="1">
      <alignment horizontal="left" vertical="center" wrapText="1"/>
    </xf>
    <xf numFmtId="0" fontId="20" fillId="0" borderId="1" xfId="0" applyFont="1" applyBorder="1" applyAlignment="1">
      <alignment horizontal="left" vertical="center" wrapText="1"/>
    </xf>
    <xf numFmtId="0" fontId="17" fillId="2" borderId="2" xfId="0" applyFont="1" applyFill="1" applyBorder="1" applyAlignment="1">
      <alignment horizontal="left" vertical="center" wrapText="1"/>
    </xf>
    <xf numFmtId="0" fontId="17" fillId="2" borderId="3" xfId="0" applyFont="1" applyFill="1" applyBorder="1" applyAlignment="1">
      <alignment horizontal="left" vertical="center" wrapText="1"/>
    </xf>
    <xf numFmtId="0" fontId="17" fillId="2" borderId="4" xfId="0" applyFont="1" applyFill="1" applyBorder="1" applyAlignment="1">
      <alignment horizontal="left" vertical="center" wrapText="1"/>
    </xf>
    <xf numFmtId="0" fontId="4" fillId="3" borderId="1" xfId="0" applyFont="1" applyFill="1" applyBorder="1" applyAlignment="1">
      <alignment horizontal="left" vertical="center" wrapText="1"/>
    </xf>
    <xf numFmtId="0" fontId="17" fillId="2" borderId="1" xfId="0" applyFont="1" applyFill="1" applyBorder="1" applyAlignment="1">
      <alignment horizontal="left" vertical="center"/>
    </xf>
    <xf numFmtId="0" fontId="17" fillId="2" borderId="2"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4" xfId="0" applyFont="1" applyFill="1" applyBorder="1" applyAlignment="1">
      <alignment horizontal="center" vertical="center" wrapText="1"/>
    </xf>
    <xf numFmtId="0" fontId="17" fillId="0" borderId="1" xfId="0" applyFont="1" applyBorder="1" applyAlignment="1">
      <alignment horizontal="left" vertical="center" wrapText="1"/>
    </xf>
    <xf numFmtId="0" fontId="18" fillId="0" borderId="1" xfId="0" applyFont="1" applyBorder="1" applyAlignment="1">
      <alignment horizontal="left" vertical="center" wrapText="1"/>
    </xf>
    <xf numFmtId="0" fontId="12" fillId="0" borderId="1" xfId="0" applyFont="1" applyBorder="1" applyAlignment="1">
      <alignment horizontal="left" vertical="center" wrapText="1"/>
    </xf>
    <xf numFmtId="0" fontId="18" fillId="0" borderId="2" xfId="0" applyFont="1" applyBorder="1" applyAlignment="1">
      <alignment horizontal="left" vertical="center" wrapText="1"/>
    </xf>
    <xf numFmtId="0" fontId="18" fillId="0" borderId="3" xfId="0" applyFont="1" applyBorder="1" applyAlignment="1">
      <alignment horizontal="left" vertical="center" wrapText="1"/>
    </xf>
    <xf numFmtId="0" fontId="18" fillId="0" borderId="4" xfId="0" applyFont="1" applyBorder="1" applyAlignment="1">
      <alignment horizontal="left" vertical="center" wrapText="1"/>
    </xf>
    <xf numFmtId="0" fontId="17" fillId="0" borderId="1" xfId="0" applyFont="1" applyBorder="1" applyAlignment="1">
      <alignment horizontal="left" vertical="center"/>
    </xf>
    <xf numFmtId="0" fontId="17" fillId="0" borderId="1" xfId="0" applyFont="1" applyBorder="1" applyAlignment="1">
      <alignment horizontal="left"/>
    </xf>
    <xf numFmtId="0" fontId="12" fillId="0" borderId="3" xfId="0" applyFont="1" applyBorder="1" applyAlignment="1">
      <alignment horizontal="center" vertical="center" wrapText="1"/>
    </xf>
    <xf numFmtId="0" fontId="12" fillId="0" borderId="4" xfId="0" applyFont="1" applyBorder="1" applyAlignment="1">
      <alignment horizontal="center" vertical="center" wrapText="1"/>
    </xf>
    <xf numFmtId="0" fontId="17" fillId="0" borderId="3" xfId="0" applyFont="1" applyBorder="1" applyAlignment="1">
      <alignment horizontal="center"/>
    </xf>
    <xf numFmtId="0" fontId="4" fillId="3" borderId="1" xfId="0" applyFont="1" applyFill="1" applyBorder="1" applyAlignment="1">
      <alignment horizontal="left" vertical="center"/>
    </xf>
    <xf numFmtId="0" fontId="12" fillId="0" borderId="2" xfId="0" applyFont="1" applyBorder="1" applyAlignment="1">
      <alignment horizontal="left" vertical="center"/>
    </xf>
    <xf numFmtId="0" fontId="12" fillId="0" borderId="3" xfId="0" applyFont="1" applyBorder="1" applyAlignment="1">
      <alignment horizontal="left" vertical="center"/>
    </xf>
    <xf numFmtId="0" fontId="12" fillId="0" borderId="4" xfId="0" applyFont="1" applyBorder="1" applyAlignment="1">
      <alignment horizontal="left" vertical="center"/>
    </xf>
    <xf numFmtId="0" fontId="12" fillId="0" borderId="1" xfId="0" applyFont="1" applyBorder="1" applyAlignment="1">
      <alignment horizontal="left" vertical="center"/>
    </xf>
    <xf numFmtId="0" fontId="17" fillId="0" borderId="2" xfId="0" applyFont="1" applyBorder="1" applyAlignment="1">
      <alignment horizontal="left" vertical="center" wrapText="1"/>
    </xf>
    <xf numFmtId="0" fontId="17" fillId="0" borderId="3" xfId="0" applyFont="1" applyBorder="1" applyAlignment="1">
      <alignment horizontal="left" vertical="center" wrapText="1"/>
    </xf>
    <xf numFmtId="0" fontId="17" fillId="0" borderId="4" xfId="0" applyFont="1" applyBorder="1" applyAlignment="1">
      <alignment horizontal="left" vertical="center" wrapText="1"/>
    </xf>
    <xf numFmtId="0" fontId="43" fillId="0" borderId="2" xfId="0" applyFont="1" applyFill="1" applyBorder="1" applyAlignment="1">
      <alignment horizontal="center" vertical="center" wrapText="1"/>
    </xf>
    <xf numFmtId="0" fontId="43" fillId="0" borderId="3" xfId="0" applyFont="1" applyFill="1" applyBorder="1" applyAlignment="1">
      <alignment horizontal="center" vertical="center" wrapText="1"/>
    </xf>
    <xf numFmtId="0" fontId="43" fillId="0" borderId="4" xfId="0" applyFont="1" applyFill="1" applyBorder="1" applyAlignment="1">
      <alignment horizontal="center" vertical="center" wrapText="1"/>
    </xf>
    <xf numFmtId="0" fontId="44" fillId="0" borderId="2" xfId="0" applyFont="1" applyFill="1" applyBorder="1" applyAlignment="1">
      <alignment horizontal="center" vertical="center" wrapText="1"/>
    </xf>
    <xf numFmtId="0" fontId="44" fillId="0" borderId="4" xfId="0" applyFont="1" applyFill="1" applyBorder="1" applyAlignment="1">
      <alignment horizontal="center" vertical="center" wrapText="1"/>
    </xf>
    <xf numFmtId="0" fontId="56" fillId="0" borderId="11" xfId="0" applyFont="1" applyFill="1" applyBorder="1" applyAlignment="1">
      <alignment horizontal="center"/>
    </xf>
    <xf numFmtId="0" fontId="56" fillId="0" borderId="12" xfId="0" applyFont="1" applyFill="1" applyBorder="1" applyAlignment="1">
      <alignment horizontal="center"/>
    </xf>
    <xf numFmtId="0" fontId="56" fillId="0" borderId="16" xfId="0" applyFont="1" applyFill="1" applyBorder="1" applyAlignment="1">
      <alignment horizontal="center"/>
    </xf>
    <xf numFmtId="0" fontId="56" fillId="0" borderId="17" xfId="0" applyFont="1" applyFill="1" applyBorder="1" applyAlignment="1">
      <alignment horizontal="center"/>
    </xf>
    <xf numFmtId="0" fontId="56" fillId="0" borderId="13" xfId="0" applyFont="1" applyFill="1" applyBorder="1" applyAlignment="1">
      <alignment horizontal="center"/>
    </xf>
    <xf numFmtId="0" fontId="56" fillId="0" borderId="15" xfId="0" applyFont="1" applyFill="1" applyBorder="1" applyAlignment="1">
      <alignment horizontal="center"/>
    </xf>
    <xf numFmtId="0" fontId="5" fillId="0" borderId="5" xfId="0" applyFont="1" applyFill="1" applyBorder="1" applyAlignment="1">
      <alignment horizontal="center" vertical="center" wrapText="1"/>
    </xf>
    <xf numFmtId="0" fontId="5" fillId="0" borderId="14" xfId="0" applyFont="1" applyFill="1" applyBorder="1" applyAlignment="1">
      <alignment horizontal="center" vertical="center" wrapText="1"/>
    </xf>
    <xf numFmtId="0" fontId="15" fillId="0" borderId="11" xfId="0" applyFont="1" applyFill="1" applyBorder="1" applyAlignment="1">
      <alignment horizontal="center" vertical="center"/>
    </xf>
    <xf numFmtId="0" fontId="15" fillId="0" borderId="12" xfId="0" applyFont="1" applyFill="1" applyBorder="1" applyAlignment="1">
      <alignment horizontal="center" vertical="center"/>
    </xf>
    <xf numFmtId="0" fontId="15" fillId="0" borderId="13" xfId="0" applyFont="1" applyFill="1" applyBorder="1" applyAlignment="1">
      <alignment horizontal="center" vertical="center"/>
    </xf>
    <xf numFmtId="0" fontId="15" fillId="0" borderId="15" xfId="0" applyFont="1" applyFill="1" applyBorder="1" applyAlignment="1">
      <alignment horizontal="center" vertical="center"/>
    </xf>
    <xf numFmtId="0" fontId="49" fillId="0" borderId="34" xfId="0" applyFont="1" applyFill="1" applyBorder="1" applyAlignment="1">
      <alignment horizontal="center" vertical="center" wrapText="1"/>
    </xf>
    <xf numFmtId="0" fontId="49" fillId="0" borderId="35" xfId="0" applyFont="1" applyFill="1" applyBorder="1" applyAlignment="1">
      <alignment horizontal="center" vertical="center" wrapText="1"/>
    </xf>
    <xf numFmtId="0" fontId="49" fillId="0" borderId="33" xfId="0" applyFont="1" applyFill="1" applyBorder="1" applyAlignment="1">
      <alignment horizontal="center" vertical="center" wrapText="1"/>
    </xf>
    <xf numFmtId="9" fontId="59" fillId="0" borderId="1" xfId="303" applyFont="1" applyFill="1" applyBorder="1" applyAlignment="1">
      <alignment horizontal="center" vertical="center"/>
    </xf>
    <xf numFmtId="9" fontId="59" fillId="0" borderId="33" xfId="303" applyFont="1" applyFill="1" applyBorder="1" applyAlignment="1">
      <alignment horizontal="center" vertical="center"/>
    </xf>
    <xf numFmtId="9" fontId="59" fillId="0" borderId="34" xfId="303" applyFont="1" applyFill="1" applyBorder="1" applyAlignment="1">
      <alignment horizontal="center" vertical="center"/>
    </xf>
    <xf numFmtId="0" fontId="61" fillId="0" borderId="1" xfId="0" applyFont="1" applyFill="1" applyBorder="1" applyAlignment="1">
      <alignment horizontal="center" vertical="center" wrapText="1"/>
    </xf>
    <xf numFmtId="0" fontId="61" fillId="0" borderId="34" xfId="0" applyFont="1" applyFill="1" applyBorder="1" applyAlignment="1">
      <alignment horizontal="center" vertical="center" wrapText="1"/>
    </xf>
    <xf numFmtId="0" fontId="24" fillId="0" borderId="1" xfId="1" applyFont="1" applyBorder="1" applyAlignment="1">
      <alignment horizontal="center" wrapText="1"/>
    </xf>
    <xf numFmtId="0" fontId="22" fillId="5" borderId="6" xfId="1" applyFont="1" applyFill="1" applyBorder="1" applyAlignment="1">
      <alignment horizontal="center" vertical="center"/>
    </xf>
    <xf numFmtId="0" fontId="22" fillId="5" borderId="7" xfId="1" applyFont="1" applyFill="1" applyBorder="1" applyAlignment="1">
      <alignment horizontal="center" vertical="center"/>
    </xf>
    <xf numFmtId="0" fontId="22" fillId="5" borderId="8" xfId="1" applyFont="1" applyFill="1" applyBorder="1" applyAlignment="1">
      <alignment horizontal="center" vertical="center"/>
    </xf>
    <xf numFmtId="0" fontId="22" fillId="5" borderId="1" xfId="1" applyFont="1" applyFill="1" applyBorder="1" applyAlignment="1">
      <alignment horizontal="center" vertical="center"/>
    </xf>
    <xf numFmtId="0" fontId="24" fillId="0" borderId="1" xfId="1" applyFont="1" applyBorder="1" applyAlignment="1">
      <alignment horizontal="center" vertical="center" wrapText="1"/>
    </xf>
    <xf numFmtId="0" fontId="22" fillId="5" borderId="2" xfId="1" applyFont="1" applyFill="1" applyBorder="1" applyAlignment="1">
      <alignment horizontal="center" vertical="center"/>
    </xf>
    <xf numFmtId="0" fontId="22" fillId="5" borderId="3" xfId="1" applyFont="1" applyFill="1" applyBorder="1" applyAlignment="1">
      <alignment horizontal="center" vertical="center"/>
    </xf>
    <xf numFmtId="0" fontId="22" fillId="5" borderId="4" xfId="1" applyFont="1" applyFill="1" applyBorder="1" applyAlignment="1">
      <alignment horizontal="center" vertical="center"/>
    </xf>
    <xf numFmtId="0" fontId="24" fillId="0" borderId="1" xfId="1" applyFont="1" applyBorder="1" applyAlignment="1">
      <alignment horizontal="center" vertical="center"/>
    </xf>
    <xf numFmtId="0" fontId="21" fillId="0" borderId="11" xfId="0" applyFont="1" applyFill="1" applyBorder="1" applyAlignment="1">
      <alignment horizontal="center"/>
    </xf>
    <xf numFmtId="0" fontId="21" fillId="0" borderId="12" xfId="0" applyFont="1" applyFill="1" applyBorder="1" applyAlignment="1">
      <alignment horizontal="center"/>
    </xf>
    <xf numFmtId="0" fontId="43" fillId="0" borderId="1" xfId="0" applyFont="1" applyFill="1" applyBorder="1" applyAlignment="1">
      <alignment horizontal="center" vertical="center" wrapText="1"/>
    </xf>
    <xf numFmtId="0" fontId="21" fillId="0" borderId="16" xfId="0" applyFont="1" applyFill="1" applyBorder="1" applyAlignment="1">
      <alignment horizontal="center"/>
    </xf>
    <xf numFmtId="0" fontId="21" fillId="0" borderId="17" xfId="0" applyFont="1" applyFill="1" applyBorder="1" applyAlignment="1">
      <alignment horizontal="center"/>
    </xf>
    <xf numFmtId="0" fontId="21" fillId="0" borderId="13" xfId="0" applyFont="1" applyFill="1" applyBorder="1" applyAlignment="1">
      <alignment horizontal="center"/>
    </xf>
    <xf numFmtId="0" fontId="21" fillId="0" borderId="15" xfId="0" applyFont="1" applyFill="1" applyBorder="1" applyAlignment="1">
      <alignment horizontal="center"/>
    </xf>
    <xf numFmtId="0" fontId="2" fillId="0" borderId="2" xfId="0" applyFont="1" applyFill="1" applyBorder="1" applyAlignment="1">
      <alignment horizontal="center" vertical="center"/>
    </xf>
    <xf numFmtId="0" fontId="2" fillId="0" borderId="4" xfId="0" applyFont="1" applyFill="1" applyBorder="1" applyAlignment="1">
      <alignment horizontal="center" vertical="center"/>
    </xf>
    <xf numFmtId="0" fontId="4" fillId="0" borderId="12" xfId="1" applyFont="1" applyFill="1" applyBorder="1" applyAlignment="1">
      <alignment horizontal="left" vertical="center"/>
    </xf>
    <xf numFmtId="0" fontId="5" fillId="0" borderId="11" xfId="0" applyFont="1" applyFill="1" applyBorder="1" applyAlignment="1">
      <alignment horizontal="center" vertical="center"/>
    </xf>
    <xf numFmtId="0" fontId="5" fillId="0" borderId="5" xfId="0" applyFont="1" applyFill="1" applyBorder="1" applyAlignment="1">
      <alignment horizontal="center" vertical="center"/>
    </xf>
    <xf numFmtId="0" fontId="5"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0" fontId="47" fillId="0" borderId="1" xfId="0" applyFont="1" applyFill="1" applyBorder="1" applyAlignment="1">
      <alignment horizontal="center" vertical="center" wrapText="1"/>
    </xf>
    <xf numFmtId="0" fontId="5" fillId="0" borderId="0" xfId="0" applyFont="1" applyFill="1" applyAlignment="1">
      <alignment horizontal="center" vertical="center" wrapText="1"/>
    </xf>
    <xf numFmtId="0" fontId="7" fillId="0" borderId="54" xfId="0" applyFont="1" applyFill="1" applyBorder="1" applyAlignment="1">
      <alignment horizontal="center" vertical="center" wrapText="1"/>
    </xf>
    <xf numFmtId="0" fontId="7" fillId="0" borderId="32" xfId="0" applyFont="1" applyFill="1" applyBorder="1" applyAlignment="1">
      <alignment horizontal="center" vertical="center" wrapText="1"/>
    </xf>
    <xf numFmtId="0" fontId="49" fillId="0" borderId="32" xfId="0" applyFont="1" applyFill="1" applyBorder="1" applyAlignment="1">
      <alignment horizontal="center" vertical="center" wrapText="1"/>
    </xf>
    <xf numFmtId="0" fontId="49" fillId="0" borderId="30" xfId="0" applyFont="1" applyFill="1" applyBorder="1" applyAlignment="1">
      <alignment horizontal="center" vertical="center" wrapText="1"/>
    </xf>
    <xf numFmtId="0" fontId="49" fillId="0" borderId="60" xfId="0" applyFont="1" applyFill="1" applyBorder="1" applyAlignment="1">
      <alignment horizontal="center" vertical="center" wrapText="1"/>
    </xf>
    <xf numFmtId="49" fontId="49" fillId="0" borderId="60" xfId="0" applyNumberFormat="1" applyFont="1" applyFill="1" applyBorder="1" applyAlignment="1">
      <alignment horizontal="center" vertical="center" wrapText="1"/>
    </xf>
    <xf numFmtId="0" fontId="49" fillId="0" borderId="30" xfId="0" applyFont="1" applyFill="1" applyBorder="1" applyAlignment="1">
      <alignment horizontal="center" vertical="center"/>
    </xf>
    <xf numFmtId="0" fontId="52" fillId="0" borderId="56" xfId="0" applyFont="1" applyFill="1" applyBorder="1" applyAlignment="1">
      <alignment horizontal="center" vertical="center"/>
    </xf>
    <xf numFmtId="0" fontId="52" fillId="0" borderId="36" xfId="0" applyFont="1" applyFill="1" applyBorder="1" applyAlignment="1">
      <alignment horizontal="center" vertical="center"/>
    </xf>
    <xf numFmtId="0" fontId="52" fillId="0" borderId="41" xfId="0" applyFont="1" applyFill="1" applyBorder="1" applyAlignment="1">
      <alignment horizontal="center" vertical="center"/>
    </xf>
    <xf numFmtId="0" fontId="52" fillId="0" borderId="1" xfId="0" applyFont="1" applyFill="1" applyBorder="1" applyAlignment="1">
      <alignment horizontal="center" vertical="center"/>
    </xf>
    <xf numFmtId="0" fontId="54" fillId="0" borderId="33" xfId="305" applyNumberFormat="1" applyFont="1" applyFill="1" applyBorder="1" applyAlignment="1">
      <alignment horizontal="center" vertical="center"/>
    </xf>
    <xf numFmtId="0" fontId="54" fillId="0" borderId="33" xfId="0" applyFont="1" applyFill="1" applyBorder="1" applyAlignment="1">
      <alignment horizontal="center" vertical="center"/>
    </xf>
    <xf numFmtId="3" fontId="53" fillId="0" borderId="1" xfId="0" applyNumberFormat="1" applyFont="1" applyFill="1" applyBorder="1" applyAlignment="1">
      <alignment horizontal="center" vertical="center"/>
    </xf>
    <xf numFmtId="9" fontId="49" fillId="0" borderId="1" xfId="303" applyFont="1" applyFill="1" applyBorder="1" applyAlignment="1">
      <alignment horizontal="center" vertical="center"/>
    </xf>
    <xf numFmtId="9" fontId="49" fillId="0" borderId="1" xfId="303" applyFont="1" applyFill="1" applyBorder="1" applyAlignment="1">
      <alignment horizontal="center" vertical="center" wrapText="1"/>
    </xf>
    <xf numFmtId="0" fontId="7" fillId="0" borderId="0" xfId="0" applyFont="1" applyFill="1" applyAlignment="1">
      <alignment horizontal="center" vertical="center"/>
    </xf>
    <xf numFmtId="0" fontId="49" fillId="0" borderId="28" xfId="0" applyFont="1" applyFill="1" applyBorder="1" applyAlignment="1">
      <alignment horizontal="center" vertical="center" wrapText="1"/>
    </xf>
    <xf numFmtId="49" fontId="49" fillId="0" borderId="32" xfId="0" applyNumberFormat="1" applyFont="1" applyFill="1" applyBorder="1" applyAlignment="1">
      <alignment horizontal="center" vertical="center" wrapText="1"/>
    </xf>
    <xf numFmtId="0" fontId="49" fillId="0" borderId="28" xfId="0" applyFont="1" applyFill="1" applyBorder="1" applyAlignment="1">
      <alignment horizontal="center" vertical="center"/>
    </xf>
    <xf numFmtId="0" fontId="52" fillId="0" borderId="28" xfId="0" applyFont="1" applyFill="1" applyBorder="1" applyAlignment="1">
      <alignment horizontal="center" vertical="center"/>
    </xf>
    <xf numFmtId="0" fontId="55" fillId="0" borderId="30" xfId="0" applyFont="1" applyFill="1" applyBorder="1" applyAlignment="1">
      <alignment horizontal="center" vertical="center"/>
    </xf>
    <xf numFmtId="0" fontId="53" fillId="0" borderId="30" xfId="0" applyFont="1" applyFill="1" applyBorder="1" applyAlignment="1">
      <alignment horizontal="center" vertical="center"/>
    </xf>
    <xf numFmtId="0" fontId="52" fillId="0" borderId="29" xfId="0" applyFont="1" applyFill="1" applyBorder="1" applyAlignment="1">
      <alignment horizontal="center" vertical="center"/>
    </xf>
    <xf numFmtId="0" fontId="52" fillId="0" borderId="30" xfId="0" applyFont="1" applyFill="1" applyBorder="1" applyAlignment="1">
      <alignment horizontal="center" vertical="center"/>
    </xf>
    <xf numFmtId="0" fontId="54" fillId="0" borderId="1" xfId="0" applyFont="1" applyFill="1" applyBorder="1" applyAlignment="1">
      <alignment horizontal="center" vertical="center"/>
    </xf>
    <xf numFmtId="10" fontId="49" fillId="0" borderId="1" xfId="303" applyNumberFormat="1" applyFont="1" applyFill="1" applyBorder="1" applyAlignment="1">
      <alignment horizontal="center" vertical="center"/>
    </xf>
    <xf numFmtId="1" fontId="54" fillId="0" borderId="33" xfId="305" applyNumberFormat="1" applyFont="1" applyFill="1" applyBorder="1" applyAlignment="1">
      <alignment horizontal="center" vertical="center"/>
    </xf>
    <xf numFmtId="0" fontId="7" fillId="0" borderId="55" xfId="0" applyFont="1" applyFill="1" applyBorder="1" applyAlignment="1">
      <alignment horizontal="center" vertical="center" wrapText="1"/>
    </xf>
    <xf numFmtId="0" fontId="7" fillId="0" borderId="30" xfId="0" applyFont="1" applyFill="1" applyBorder="1" applyAlignment="1">
      <alignment horizontal="center" vertical="center" wrapText="1"/>
    </xf>
    <xf numFmtId="0" fontId="49" fillId="0" borderId="30" xfId="0" applyFont="1" applyFill="1" applyBorder="1" applyAlignment="1">
      <alignment horizontal="center" vertical="center" wrapText="1"/>
    </xf>
    <xf numFmtId="0" fontId="49" fillId="0" borderId="57" xfId="0" applyFont="1" applyFill="1" applyBorder="1" applyAlignment="1">
      <alignment horizontal="center" vertical="center" wrapText="1"/>
    </xf>
    <xf numFmtId="49" fontId="49" fillId="0" borderId="57" xfId="0" applyNumberFormat="1" applyFont="1" applyFill="1" applyBorder="1" applyAlignment="1">
      <alignment horizontal="center" vertical="center" wrapText="1"/>
    </xf>
    <xf numFmtId="0" fontId="53" fillId="0" borderId="28" xfId="0" applyFont="1" applyFill="1" applyBorder="1" applyAlignment="1">
      <alignment horizontal="center" vertical="center" wrapText="1"/>
    </xf>
    <xf numFmtId="2" fontId="52" fillId="0" borderId="28" xfId="0" applyNumberFormat="1" applyFont="1" applyFill="1" applyBorder="1" applyAlignment="1">
      <alignment horizontal="center" vertical="center"/>
    </xf>
    <xf numFmtId="4" fontId="53" fillId="0" borderId="1" xfId="0" applyNumberFormat="1" applyFont="1" applyFill="1" applyBorder="1" applyAlignment="1">
      <alignment horizontal="center" vertical="center"/>
    </xf>
    <xf numFmtId="0" fontId="0" fillId="0" borderId="1" xfId="0" applyFill="1" applyBorder="1" applyAlignment="1">
      <alignment horizontal="center" vertical="center"/>
    </xf>
    <xf numFmtId="0" fontId="0" fillId="0" borderId="35" xfId="0" applyFill="1" applyBorder="1" applyAlignment="1">
      <alignment vertical="center" wrapText="1"/>
    </xf>
    <xf numFmtId="0" fontId="50" fillId="0" borderId="2" xfId="0" applyFont="1" applyFill="1" applyBorder="1" applyAlignment="1">
      <alignment horizontal="center" vertical="center" wrapText="1"/>
    </xf>
    <xf numFmtId="0" fontId="50" fillId="0" borderId="3" xfId="0" applyFont="1" applyFill="1" applyBorder="1" applyAlignment="1">
      <alignment horizontal="center" vertical="center" wrapText="1"/>
    </xf>
    <xf numFmtId="0" fontId="50" fillId="0" borderId="5" xfId="0" applyFont="1" applyFill="1" applyBorder="1" applyAlignment="1">
      <alignment horizontal="center" vertical="center" wrapText="1"/>
    </xf>
    <xf numFmtId="10" fontId="51" fillId="0" borderId="1" xfId="0" applyNumberFormat="1" applyFont="1" applyFill="1" applyBorder="1" applyAlignment="1">
      <alignment horizontal="center" vertical="center" wrapText="1"/>
    </xf>
    <xf numFmtId="0" fontId="7" fillId="0" borderId="53" xfId="0" applyFont="1" applyFill="1" applyBorder="1" applyAlignment="1">
      <alignment horizontal="center" vertical="center" wrapText="1"/>
    </xf>
    <xf numFmtId="0" fontId="7" fillId="0" borderId="37" xfId="0" applyFont="1" applyFill="1" applyBorder="1" applyAlignment="1">
      <alignment horizontal="center" vertical="center" wrapText="1"/>
    </xf>
    <xf numFmtId="0" fontId="49" fillId="0" borderId="37" xfId="0" applyFont="1" applyFill="1" applyBorder="1" applyAlignment="1">
      <alignment horizontal="center" vertical="center" wrapText="1"/>
    </xf>
    <xf numFmtId="0" fontId="49" fillId="0" borderId="59" xfId="0" applyFont="1" applyFill="1" applyBorder="1" applyAlignment="1">
      <alignment horizontal="center" vertical="center" wrapText="1"/>
    </xf>
    <xf numFmtId="49" fontId="49" fillId="0" borderId="59" xfId="0" applyNumberFormat="1" applyFont="1" applyFill="1" applyBorder="1" applyAlignment="1">
      <alignment horizontal="center" vertical="center" wrapText="1"/>
    </xf>
    <xf numFmtId="0" fontId="49" fillId="0" borderId="30" xfId="0" applyFont="1" applyFill="1" applyBorder="1" applyAlignment="1">
      <alignment vertical="center" wrapText="1"/>
    </xf>
    <xf numFmtId="0" fontId="49" fillId="0" borderId="30" xfId="0" applyFont="1" applyFill="1" applyBorder="1" applyAlignment="1">
      <alignment horizontal="right" vertical="center" wrapText="1"/>
    </xf>
    <xf numFmtId="0" fontId="49" fillId="0" borderId="30" xfId="0" applyFont="1" applyFill="1" applyBorder="1" applyAlignment="1">
      <alignment horizontal="left" vertical="center"/>
    </xf>
    <xf numFmtId="0" fontId="49" fillId="0" borderId="28" xfId="0" applyFont="1" applyFill="1" applyBorder="1" applyAlignment="1">
      <alignment vertical="center" wrapText="1"/>
    </xf>
    <xf numFmtId="0" fontId="49" fillId="0" borderId="28" xfId="0" applyFont="1" applyFill="1" applyBorder="1" applyAlignment="1">
      <alignment horizontal="right" vertical="center" wrapText="1"/>
    </xf>
    <xf numFmtId="0" fontId="49" fillId="0" borderId="28" xfId="0" applyFont="1" applyFill="1" applyBorder="1" applyAlignment="1">
      <alignment horizontal="left" vertical="center" wrapText="1"/>
    </xf>
    <xf numFmtId="0" fontId="55" fillId="0" borderId="28" xfId="0" applyFont="1" applyFill="1" applyBorder="1" applyAlignment="1">
      <alignment horizontal="center" vertical="center"/>
    </xf>
    <xf numFmtId="0" fontId="49" fillId="0" borderId="28" xfId="0" applyFont="1" applyFill="1" applyBorder="1" applyAlignment="1">
      <alignment horizontal="left" vertical="center"/>
    </xf>
    <xf numFmtId="0" fontId="49" fillId="0" borderId="31" xfId="0" applyFont="1" applyFill="1" applyBorder="1" applyAlignment="1">
      <alignment horizontal="center" vertical="center" wrapText="1"/>
    </xf>
    <xf numFmtId="0" fontId="54" fillId="0" borderId="30" xfId="0" applyFont="1" applyFill="1" applyBorder="1" applyAlignment="1">
      <alignment horizontal="center" vertical="center"/>
    </xf>
    <xf numFmtId="0" fontId="54" fillId="0" borderId="56" xfId="0" applyFont="1" applyFill="1" applyBorder="1" applyAlignment="1">
      <alignment horizontal="center" vertical="center"/>
    </xf>
    <xf numFmtId="9" fontId="49" fillId="0" borderId="1" xfId="303" applyFont="1" applyFill="1" applyBorder="1" applyAlignment="1">
      <alignment horizontal="center"/>
    </xf>
    <xf numFmtId="44" fontId="55" fillId="0" borderId="28" xfId="304" applyFont="1" applyFill="1" applyBorder="1" applyAlignment="1">
      <alignment horizontal="center" vertical="center"/>
    </xf>
    <xf numFmtId="3" fontId="53" fillId="0" borderId="38" xfId="0" applyNumberFormat="1" applyFont="1" applyFill="1" applyBorder="1" applyAlignment="1">
      <alignment horizontal="center" vertical="center"/>
    </xf>
    <xf numFmtId="44" fontId="54" fillId="0" borderId="33" xfId="304" applyFont="1" applyFill="1" applyBorder="1" applyAlignment="1">
      <alignment horizontal="center" vertical="center"/>
    </xf>
    <xf numFmtId="44" fontId="54" fillId="0" borderId="28" xfId="304" applyFont="1" applyFill="1" applyBorder="1" applyAlignment="1">
      <alignment horizontal="center" vertical="center"/>
    </xf>
    <xf numFmtId="44" fontId="54" fillId="0" borderId="29" xfId="304" applyFont="1" applyFill="1" applyBorder="1" applyAlignment="1">
      <alignment horizontal="center" vertical="center"/>
    </xf>
    <xf numFmtId="0" fontId="52" fillId="0" borderId="28" xfId="0" applyNumberFormat="1" applyFont="1" applyFill="1" applyBorder="1" applyAlignment="1">
      <alignment horizontal="center" vertical="center"/>
    </xf>
    <xf numFmtId="0" fontId="49" fillId="0" borderId="31" xfId="0" applyFont="1" applyFill="1" applyBorder="1" applyAlignment="1">
      <alignment vertical="center" wrapText="1"/>
    </xf>
    <xf numFmtId="0" fontId="49" fillId="0" borderId="31" xfId="0" applyFont="1" applyFill="1" applyBorder="1" applyAlignment="1">
      <alignment horizontal="center" vertical="center" wrapText="1"/>
    </xf>
    <xf numFmtId="0" fontId="49" fillId="0" borderId="31" xfId="0" applyFont="1" applyFill="1" applyBorder="1" applyAlignment="1">
      <alignment horizontal="right" vertical="center" wrapText="1"/>
    </xf>
    <xf numFmtId="0" fontId="49" fillId="0" borderId="31" xfId="0" applyFont="1" applyFill="1" applyBorder="1" applyAlignment="1">
      <alignment horizontal="center" vertical="center"/>
    </xf>
    <xf numFmtId="0" fontId="49" fillId="0" borderId="31" xfId="0" applyFont="1" applyFill="1" applyBorder="1" applyAlignment="1">
      <alignment horizontal="left" vertical="center" wrapText="1"/>
    </xf>
    <xf numFmtId="0" fontId="52" fillId="0" borderId="31" xfId="0" applyFont="1" applyFill="1" applyBorder="1" applyAlignment="1">
      <alignment horizontal="center" vertical="center"/>
    </xf>
    <xf numFmtId="0" fontId="52" fillId="0" borderId="38" xfId="0" applyFont="1" applyFill="1" applyBorder="1" applyAlignment="1">
      <alignment horizontal="center" vertical="center"/>
    </xf>
    <xf numFmtId="0" fontId="54" fillId="0" borderId="31" xfId="0" applyFont="1" applyFill="1" applyBorder="1" applyAlignment="1">
      <alignment horizontal="center" vertical="center"/>
    </xf>
    <xf numFmtId="0" fontId="54" fillId="0" borderId="38" xfId="0" applyFont="1" applyFill="1" applyBorder="1" applyAlignment="1">
      <alignment horizontal="center" vertical="center"/>
    </xf>
    <xf numFmtId="0" fontId="0" fillId="0" borderId="0" xfId="0" applyFill="1" applyAlignment="1">
      <alignment vertical="center" wrapText="1"/>
    </xf>
    <xf numFmtId="0" fontId="0" fillId="0" borderId="0" xfId="0" applyFill="1" applyAlignment="1">
      <alignment horizontal="center" vertical="center" wrapText="1"/>
    </xf>
    <xf numFmtId="0" fontId="0" fillId="0" borderId="0" xfId="0" applyFill="1" applyAlignment="1">
      <alignment horizontal="center" vertical="center"/>
    </xf>
    <xf numFmtId="0" fontId="8" fillId="0" borderId="0" xfId="0" applyFont="1" applyFill="1" applyAlignment="1">
      <alignment horizontal="center" vertical="center"/>
    </xf>
    <xf numFmtId="0" fontId="9" fillId="0" borderId="0" xfId="0" applyFont="1" applyFill="1" applyAlignment="1">
      <alignment horizontal="center"/>
    </xf>
    <xf numFmtId="10" fontId="9" fillId="0" borderId="0" xfId="0" applyNumberFormat="1" applyFont="1" applyFill="1" applyAlignment="1">
      <alignment horizontal="center"/>
    </xf>
    <xf numFmtId="0" fontId="0" fillId="0" borderId="0" xfId="0" applyFill="1" applyBorder="1" applyAlignment="1">
      <alignment vertical="center"/>
    </xf>
    <xf numFmtId="0" fontId="0" fillId="0" borderId="0" xfId="0" applyFill="1" applyBorder="1"/>
    <xf numFmtId="0" fontId="50" fillId="0" borderId="61" xfId="0" applyFont="1" applyFill="1" applyBorder="1" applyAlignment="1">
      <alignment horizontal="center" vertical="center" wrapText="1"/>
    </xf>
    <xf numFmtId="0" fontId="50" fillId="0" borderId="62" xfId="0" applyFont="1" applyFill="1" applyBorder="1" applyAlignment="1">
      <alignment horizontal="center" vertical="center" wrapText="1"/>
    </xf>
    <xf numFmtId="10" fontId="51" fillId="0" borderId="63" xfId="0" applyNumberFormat="1" applyFont="1" applyFill="1" applyBorder="1" applyAlignment="1">
      <alignment horizontal="center" vertical="center" wrapText="1"/>
    </xf>
    <xf numFmtId="0" fontId="0" fillId="0" borderId="0" xfId="0" applyFill="1" applyAlignment="1">
      <alignment vertical="center"/>
    </xf>
    <xf numFmtId="0" fontId="4" fillId="0" borderId="1" xfId="1" applyFont="1" applyFill="1" applyBorder="1" applyAlignment="1">
      <alignment vertical="center"/>
    </xf>
    <xf numFmtId="0" fontId="43" fillId="0" borderId="11" xfId="0" applyFont="1" applyFill="1" applyBorder="1" applyAlignment="1">
      <alignment horizontal="center" vertical="center" wrapText="1"/>
    </xf>
    <xf numFmtId="0" fontId="43" fillId="0" borderId="5" xfId="0" applyFont="1" applyFill="1" applyBorder="1" applyAlignment="1">
      <alignment horizontal="center" vertical="center" wrapText="1"/>
    </xf>
    <xf numFmtId="0" fontId="7" fillId="0" borderId="1" xfId="0" applyFont="1" applyFill="1" applyBorder="1"/>
    <xf numFmtId="0" fontId="5" fillId="0" borderId="12" xfId="0" applyFont="1" applyFill="1" applyBorder="1" applyAlignment="1">
      <alignment horizontal="center" vertical="center"/>
    </xf>
    <xf numFmtId="0" fontId="43" fillId="0" borderId="1" xfId="0" applyFont="1" applyFill="1" applyBorder="1" applyAlignment="1">
      <alignment horizontal="center" vertical="center"/>
    </xf>
    <xf numFmtId="0" fontId="5" fillId="0" borderId="14" xfId="0" applyFont="1" applyFill="1" applyBorder="1" applyAlignment="1">
      <alignment horizontal="center" vertical="center"/>
    </xf>
    <xf numFmtId="0" fontId="5" fillId="0" borderId="15" xfId="0" applyFont="1" applyFill="1" applyBorder="1" applyAlignment="1">
      <alignment horizontal="center" vertical="center"/>
    </xf>
    <xf numFmtId="0" fontId="43" fillId="0" borderId="13" xfId="0" applyFont="1" applyFill="1" applyBorder="1" applyAlignment="1">
      <alignment horizontal="center" vertical="center" wrapText="1"/>
    </xf>
    <xf numFmtId="0" fontId="43" fillId="0" borderId="14" xfId="0" applyFont="1" applyFill="1" applyBorder="1" applyAlignment="1">
      <alignment horizontal="center" vertical="center" wrapText="1"/>
    </xf>
    <xf numFmtId="0" fontId="43" fillId="0" borderId="1" xfId="0" applyFont="1" applyFill="1" applyBorder="1" applyAlignment="1">
      <alignment horizontal="center" vertical="center" wrapText="1"/>
    </xf>
    <xf numFmtId="0" fontId="43" fillId="0" borderId="1" xfId="0" applyFont="1" applyFill="1" applyBorder="1" applyAlignment="1">
      <alignment horizontal="center" vertical="center"/>
    </xf>
    <xf numFmtId="0" fontId="5" fillId="0" borderId="33" xfId="0" applyFont="1" applyFill="1" applyBorder="1" applyAlignment="1">
      <alignment horizontal="center" vertical="center" wrapText="1"/>
    </xf>
    <xf numFmtId="0" fontId="19" fillId="0" borderId="33" xfId="0" applyFont="1" applyFill="1" applyBorder="1" applyAlignment="1">
      <alignment horizontal="center" vertical="center" wrapText="1"/>
    </xf>
    <xf numFmtId="0" fontId="5" fillId="0" borderId="64" xfId="0" applyFont="1" applyFill="1" applyBorder="1" applyAlignment="1">
      <alignment horizontal="center" vertical="center" wrapText="1"/>
    </xf>
    <xf numFmtId="9" fontId="5" fillId="0" borderId="64" xfId="303" applyFont="1" applyFill="1" applyBorder="1" applyAlignment="1">
      <alignment horizontal="center" vertical="center" wrapText="1"/>
    </xf>
    <xf numFmtId="166" fontId="5" fillId="0" borderId="33" xfId="0" applyNumberFormat="1" applyFont="1" applyFill="1" applyBorder="1" applyAlignment="1">
      <alignment horizontal="center" vertical="center" wrapText="1"/>
    </xf>
    <xf numFmtId="0" fontId="59" fillId="0" borderId="1" xfId="0" applyFont="1" applyFill="1" applyBorder="1" applyAlignment="1">
      <alignment horizontal="center" vertical="center" wrapText="1"/>
    </xf>
    <xf numFmtId="49" fontId="59" fillId="0" borderId="1" xfId="0" applyNumberFormat="1" applyFont="1" applyFill="1" applyBorder="1" applyAlignment="1">
      <alignment horizontal="center" vertical="center"/>
    </xf>
    <xf numFmtId="0" fontId="60" fillId="0" borderId="1" xfId="0" applyFont="1" applyFill="1" applyBorder="1" applyAlignment="1">
      <alignment horizontal="center" vertical="center" wrapText="1"/>
    </xf>
    <xf numFmtId="1" fontId="59" fillId="0" borderId="1" xfId="0" applyNumberFormat="1" applyFont="1" applyFill="1" applyBorder="1" applyAlignment="1">
      <alignment horizontal="center" vertical="center"/>
    </xf>
    <xf numFmtId="0" fontId="59" fillId="0" borderId="1" xfId="0" applyFont="1" applyFill="1" applyBorder="1" applyAlignment="1">
      <alignment horizontal="left" vertical="center" wrapText="1"/>
    </xf>
    <xf numFmtId="0" fontId="59" fillId="0" borderId="50" xfId="0" applyFont="1" applyFill="1" applyBorder="1" applyAlignment="1">
      <alignment horizontal="center" vertical="center" wrapText="1"/>
    </xf>
    <xf numFmtId="0" fontId="61" fillId="0" borderId="44" xfId="0" applyFont="1" applyFill="1" applyBorder="1" applyAlignment="1">
      <alignment horizontal="center" vertical="center" wrapText="1"/>
    </xf>
    <xf numFmtId="10" fontId="62" fillId="0" borderId="7" xfId="303" applyNumberFormat="1" applyFont="1" applyFill="1" applyBorder="1" applyAlignment="1">
      <alignment horizontal="center" vertical="center"/>
    </xf>
    <xf numFmtId="14" fontId="59" fillId="0" borderId="7" xfId="0" applyNumberFormat="1" applyFont="1" applyFill="1" applyBorder="1" applyAlignment="1">
      <alignment horizontal="center" vertical="center"/>
    </xf>
    <xf numFmtId="3" fontId="61" fillId="0" borderId="50" xfId="0" applyNumberFormat="1" applyFont="1" applyFill="1" applyBorder="1" applyAlignment="1">
      <alignment horizontal="center" vertical="center"/>
    </xf>
    <xf numFmtId="0" fontId="59" fillId="0" borderId="44" xfId="0" applyFont="1" applyFill="1" applyBorder="1" applyAlignment="1">
      <alignment horizontal="center" vertical="center"/>
    </xf>
    <xf numFmtId="0" fontId="59" fillId="0" borderId="44" xfId="0" applyFont="1" applyFill="1" applyBorder="1" applyAlignment="1">
      <alignment horizontal="center" vertical="center" wrapText="1"/>
    </xf>
    <xf numFmtId="0" fontId="59" fillId="0" borderId="45" xfId="0" applyFont="1" applyFill="1" applyBorder="1" applyAlignment="1">
      <alignment horizontal="center" vertical="center" wrapText="1"/>
    </xf>
    <xf numFmtId="0" fontId="61" fillId="0" borderId="7" xfId="0" applyFont="1" applyFill="1" applyBorder="1" applyAlignment="1">
      <alignment vertical="center" wrapText="1"/>
    </xf>
    <xf numFmtId="44" fontId="59" fillId="0" borderId="7" xfId="304" applyFont="1" applyFill="1" applyBorder="1" applyAlignment="1">
      <alignment vertical="center" wrapText="1"/>
    </xf>
    <xf numFmtId="0" fontId="61" fillId="0" borderId="7" xfId="0" applyFont="1" applyFill="1" applyBorder="1" applyAlignment="1">
      <alignment horizontal="center" vertical="center"/>
    </xf>
    <xf numFmtId="14" fontId="61" fillId="0" borderId="7" xfId="0" applyNumberFormat="1" applyFont="1" applyFill="1" applyBorder="1" applyAlignment="1">
      <alignment horizontal="center" vertical="center"/>
    </xf>
    <xf numFmtId="166" fontId="59" fillId="0" borderId="1" xfId="0" applyNumberFormat="1" applyFont="1" applyFill="1" applyBorder="1" applyAlignment="1">
      <alignment horizontal="center" vertical="center"/>
    </xf>
    <xf numFmtId="166" fontId="59" fillId="0" borderId="47" xfId="0" applyNumberFormat="1" applyFont="1" applyFill="1" applyBorder="1" applyAlignment="1">
      <alignment horizontal="center" vertical="center"/>
    </xf>
    <xf numFmtId="0" fontId="59" fillId="0" borderId="7" xfId="0" applyFont="1" applyFill="1" applyBorder="1" applyAlignment="1">
      <alignment horizontal="center" vertical="center" wrapText="1"/>
    </xf>
    <xf numFmtId="44" fontId="59" fillId="0" borderId="34" xfId="304" applyFont="1" applyFill="1" applyBorder="1" applyAlignment="1">
      <alignment horizontal="center" vertical="center" wrapText="1"/>
    </xf>
    <xf numFmtId="10" fontId="59" fillId="0" borderId="47" xfId="303" applyNumberFormat="1" applyFont="1" applyFill="1" applyBorder="1" applyAlignment="1">
      <alignment horizontal="center" vertical="center"/>
    </xf>
    <xf numFmtId="10" fontId="59" fillId="0" borderId="34" xfId="303" applyNumberFormat="1" applyFont="1" applyFill="1" applyBorder="1" applyAlignment="1">
      <alignment horizontal="center" vertical="center" wrapText="1"/>
    </xf>
    <xf numFmtId="10" fontId="59" fillId="0" borderId="1" xfId="303" applyNumberFormat="1" applyFont="1" applyFill="1" applyBorder="1" applyAlignment="1">
      <alignment horizontal="center" vertical="center" wrapText="1"/>
    </xf>
    <xf numFmtId="0" fontId="59" fillId="0" borderId="1" xfId="0" applyFont="1" applyFill="1" applyBorder="1" applyAlignment="1">
      <alignment vertical="center" wrapText="1"/>
    </xf>
    <xf numFmtId="0" fontId="59" fillId="0" borderId="27" xfId="0" applyFont="1" applyFill="1" applyBorder="1" applyAlignment="1">
      <alignment horizontal="center" vertical="center" wrapText="1"/>
    </xf>
    <xf numFmtId="0" fontId="61" fillId="0" borderId="28" xfId="0" applyFont="1" applyFill="1" applyBorder="1" applyAlignment="1">
      <alignment horizontal="center" vertical="center" wrapText="1"/>
    </xf>
    <xf numFmtId="10" fontId="62" fillId="0" borderId="1" xfId="303" applyNumberFormat="1" applyFont="1" applyFill="1" applyBorder="1" applyAlignment="1">
      <alignment horizontal="center" vertical="center"/>
    </xf>
    <xf numFmtId="14" fontId="59" fillId="0" borderId="1" xfId="0" applyNumberFormat="1" applyFont="1" applyFill="1" applyBorder="1" applyAlignment="1">
      <alignment horizontal="center" vertical="center"/>
    </xf>
    <xf numFmtId="3" fontId="61" fillId="0" borderId="27" xfId="0" applyNumberFormat="1" applyFont="1" applyFill="1" applyBorder="1" applyAlignment="1">
      <alignment horizontal="center" vertical="center"/>
    </xf>
    <xf numFmtId="0" fontId="59" fillId="0" borderId="28" xfId="0" applyFont="1" applyFill="1" applyBorder="1" applyAlignment="1">
      <alignment horizontal="center" vertical="center"/>
    </xf>
    <xf numFmtId="0" fontId="59" fillId="0" borderId="28" xfId="0" applyFont="1" applyFill="1" applyBorder="1" applyAlignment="1">
      <alignment horizontal="center" vertical="center" wrapText="1"/>
    </xf>
    <xf numFmtId="0" fontId="59" fillId="0" borderId="29" xfId="0" applyFont="1" applyFill="1" applyBorder="1" applyAlignment="1">
      <alignment horizontal="center" vertical="center" wrapText="1"/>
    </xf>
    <xf numFmtId="0" fontId="61" fillId="0" borderId="1" xfId="0" applyFont="1" applyFill="1" applyBorder="1" applyAlignment="1">
      <alignment vertical="center" wrapText="1"/>
    </xf>
    <xf numFmtId="44" fontId="59" fillId="0" borderId="1" xfId="304" applyFont="1" applyFill="1" applyBorder="1" applyAlignment="1">
      <alignment vertical="center"/>
    </xf>
    <xf numFmtId="14" fontId="61" fillId="0" borderId="1" xfId="0" applyNumberFormat="1" applyFont="1" applyFill="1" applyBorder="1" applyAlignment="1">
      <alignment horizontal="center" vertical="center"/>
    </xf>
    <xf numFmtId="166" fontId="59" fillId="0" borderId="35" xfId="0" applyNumberFormat="1" applyFont="1" applyFill="1" applyBorder="1" applyAlignment="1">
      <alignment horizontal="center" vertical="center"/>
    </xf>
    <xf numFmtId="0" fontId="59" fillId="0" borderId="1" xfId="0" applyFont="1" applyFill="1" applyBorder="1" applyAlignment="1">
      <alignment horizontal="center" vertical="center"/>
    </xf>
    <xf numFmtId="44" fontId="59" fillId="0" borderId="35" xfId="304" applyFont="1" applyFill="1" applyBorder="1" applyAlignment="1">
      <alignment horizontal="center" vertical="center" wrapText="1"/>
    </xf>
    <xf numFmtId="10" fontId="59" fillId="0" borderId="35" xfId="303" applyNumberFormat="1" applyFont="1" applyFill="1" applyBorder="1" applyAlignment="1">
      <alignment horizontal="center" vertical="center"/>
    </xf>
    <xf numFmtId="10" fontId="59" fillId="0" borderId="35" xfId="303" applyNumberFormat="1" applyFont="1" applyFill="1" applyBorder="1" applyAlignment="1">
      <alignment horizontal="center" vertical="center" wrapText="1"/>
    </xf>
    <xf numFmtId="0" fontId="59" fillId="0" borderId="1" xfId="0" applyFont="1" applyFill="1" applyBorder="1" applyAlignment="1">
      <alignment vertical="center"/>
    </xf>
    <xf numFmtId="0" fontId="59" fillId="0" borderId="27" xfId="0" applyFont="1" applyFill="1" applyBorder="1" applyAlignment="1">
      <alignment horizontal="center" vertical="center"/>
    </xf>
    <xf numFmtId="3" fontId="59" fillId="0" borderId="27" xfId="0" applyNumberFormat="1" applyFont="1" applyFill="1" applyBorder="1" applyAlignment="1">
      <alignment horizontal="center" vertical="center"/>
    </xf>
    <xf numFmtId="0" fontId="59" fillId="0" borderId="29" xfId="0" applyFont="1" applyFill="1" applyBorder="1" applyAlignment="1">
      <alignment horizontal="center" vertical="center"/>
    </xf>
    <xf numFmtId="2" fontId="61" fillId="0" borderId="1" xfId="0" applyNumberFormat="1" applyFont="1" applyFill="1" applyBorder="1" applyAlignment="1">
      <alignment horizontal="center" vertical="center"/>
    </xf>
    <xf numFmtId="0" fontId="59" fillId="0" borderId="34" xfId="0" applyFont="1" applyFill="1" applyBorder="1" applyAlignment="1">
      <alignment horizontal="center" vertical="center" wrapText="1"/>
    </xf>
    <xf numFmtId="49" fontId="59" fillId="0" borderId="34" xfId="0" applyNumberFormat="1" applyFont="1" applyFill="1" applyBorder="1" applyAlignment="1">
      <alignment horizontal="center" vertical="center"/>
    </xf>
    <xf numFmtId="0" fontId="60" fillId="0" borderId="34" xfId="0" applyFont="1" applyFill="1" applyBorder="1" applyAlignment="1">
      <alignment horizontal="center" vertical="center" wrapText="1"/>
    </xf>
    <xf numFmtId="1" fontId="59" fillId="0" borderId="34" xfId="0" applyNumberFormat="1" applyFont="1" applyFill="1" applyBorder="1" applyAlignment="1">
      <alignment horizontal="center" vertical="center"/>
    </xf>
    <xf numFmtId="0" fontId="59" fillId="0" borderId="34" xfId="0" applyFont="1" applyFill="1" applyBorder="1" applyAlignment="1">
      <alignment horizontal="left" vertical="center" wrapText="1"/>
    </xf>
    <xf numFmtId="0" fontId="59" fillId="0" borderId="42" xfId="0" applyFont="1" applyFill="1" applyBorder="1" applyAlignment="1">
      <alignment horizontal="center" vertical="center" wrapText="1"/>
    </xf>
    <xf numFmtId="2" fontId="59" fillId="0" borderId="34" xfId="0" applyNumberFormat="1" applyFont="1" applyFill="1" applyBorder="1" applyAlignment="1">
      <alignment horizontal="center" vertical="center"/>
    </xf>
    <xf numFmtId="10" fontId="62" fillId="0" borderId="34" xfId="303" applyNumberFormat="1" applyFont="1" applyFill="1" applyBorder="1" applyAlignment="1">
      <alignment horizontal="center" vertical="center"/>
    </xf>
    <xf numFmtId="14" fontId="59" fillId="0" borderId="34" xfId="0" applyNumberFormat="1" applyFont="1" applyFill="1" applyBorder="1" applyAlignment="1">
      <alignment horizontal="center" vertical="center"/>
    </xf>
    <xf numFmtId="3" fontId="59" fillId="0" borderId="42" xfId="0" applyNumberFormat="1" applyFont="1" applyFill="1" applyBorder="1" applyAlignment="1">
      <alignment horizontal="center" vertical="center"/>
    </xf>
    <xf numFmtId="0" fontId="59" fillId="0" borderId="31" xfId="0" applyFont="1" applyFill="1" applyBorder="1" applyAlignment="1">
      <alignment horizontal="center" vertical="center"/>
    </xf>
    <xf numFmtId="0" fontId="59" fillId="0" borderId="31" xfId="0" applyFont="1" applyFill="1" applyBorder="1" applyAlignment="1">
      <alignment horizontal="center" vertical="center" wrapText="1"/>
    </xf>
    <xf numFmtId="0" fontId="59" fillId="0" borderId="38" xfId="0" applyFont="1" applyFill="1" applyBorder="1" applyAlignment="1">
      <alignment horizontal="center" vertical="center" wrapText="1"/>
    </xf>
    <xf numFmtId="0" fontId="61" fillId="0" borderId="34" xfId="0" applyFont="1" applyFill="1" applyBorder="1" applyAlignment="1">
      <alignment vertical="center" wrapText="1"/>
    </xf>
    <xf numFmtId="44" fontId="59" fillId="0" borderId="34" xfId="304" applyFont="1" applyFill="1" applyBorder="1" applyAlignment="1">
      <alignment vertical="center"/>
    </xf>
    <xf numFmtId="0" fontId="61" fillId="0" borderId="34" xfId="0" applyFont="1" applyFill="1" applyBorder="1" applyAlignment="1">
      <alignment horizontal="center" vertical="center"/>
    </xf>
    <xf numFmtId="14" fontId="61" fillId="0" borderId="34" xfId="0" applyNumberFormat="1" applyFont="1" applyFill="1" applyBorder="1" applyAlignment="1">
      <alignment horizontal="center" vertical="center"/>
    </xf>
    <xf numFmtId="166" fontId="59" fillId="0" borderId="34" xfId="0" applyNumberFormat="1" applyFont="1" applyFill="1" applyBorder="1" applyAlignment="1">
      <alignment horizontal="center" vertical="center"/>
    </xf>
    <xf numFmtId="166" fontId="59" fillId="0" borderId="33" xfId="0" applyNumberFormat="1" applyFont="1" applyFill="1" applyBorder="1" applyAlignment="1">
      <alignment horizontal="center" vertical="center"/>
    </xf>
    <xf numFmtId="0" fontId="59" fillId="0" borderId="34" xfId="0" applyFont="1" applyFill="1" applyBorder="1" applyAlignment="1">
      <alignment horizontal="center" vertical="center"/>
    </xf>
    <xf numFmtId="44" fontId="59" fillId="0" borderId="33" xfId="304" applyFont="1" applyFill="1" applyBorder="1" applyAlignment="1">
      <alignment horizontal="center" vertical="center" wrapText="1"/>
    </xf>
    <xf numFmtId="10" fontId="59" fillId="0" borderId="33" xfId="303" applyNumberFormat="1" applyFont="1" applyFill="1" applyBorder="1" applyAlignment="1">
      <alignment horizontal="center" vertical="center" wrapText="1"/>
    </xf>
    <xf numFmtId="0" fontId="63" fillId="0" borderId="2" xfId="0" applyFont="1" applyFill="1" applyBorder="1" applyAlignment="1">
      <alignment horizontal="center" vertical="center" wrapText="1"/>
    </xf>
    <xf numFmtId="0" fontId="63" fillId="0" borderId="3" xfId="0" applyFont="1" applyFill="1" applyBorder="1" applyAlignment="1">
      <alignment horizontal="center" vertical="center" wrapText="1"/>
    </xf>
    <xf numFmtId="0" fontId="63" fillId="0" borderId="4" xfId="0" applyFont="1" applyFill="1" applyBorder="1" applyAlignment="1">
      <alignment horizontal="center" vertical="center" wrapText="1"/>
    </xf>
    <xf numFmtId="9" fontId="64" fillId="0" borderId="1" xfId="303" applyFont="1" applyFill="1" applyBorder="1" applyAlignment="1">
      <alignment horizontal="center" vertical="center" wrapText="1"/>
    </xf>
    <xf numFmtId="3" fontId="59" fillId="0" borderId="1" xfId="0" applyNumberFormat="1" applyFont="1" applyFill="1" applyBorder="1" applyAlignment="1">
      <alignment horizontal="center" vertical="center"/>
    </xf>
    <xf numFmtId="0" fontId="59" fillId="0" borderId="1" xfId="0" applyFont="1" applyFill="1" applyBorder="1" applyAlignment="1">
      <alignment horizontal="center" vertical="center" wrapText="1"/>
    </xf>
    <xf numFmtId="166" fontId="63" fillId="0" borderId="1" xfId="0" applyNumberFormat="1" applyFont="1" applyFill="1" applyBorder="1" applyAlignment="1">
      <alignment horizontal="center" vertical="center"/>
    </xf>
    <xf numFmtId="8" fontId="63" fillId="0" borderId="1" xfId="0" applyNumberFormat="1" applyFont="1" applyFill="1" applyBorder="1" applyAlignment="1">
      <alignment horizontal="center" vertical="center"/>
    </xf>
    <xf numFmtId="0" fontId="63" fillId="0" borderId="1" xfId="0" applyFont="1" applyFill="1" applyBorder="1" applyAlignment="1">
      <alignment horizontal="center" vertical="center"/>
    </xf>
    <xf numFmtId="0" fontId="0" fillId="0" borderId="1" xfId="0" applyFill="1" applyBorder="1" applyAlignment="1">
      <alignment horizontal="center" vertical="center" wrapText="1"/>
    </xf>
    <xf numFmtId="9" fontId="0" fillId="0" borderId="1" xfId="303" applyFont="1" applyFill="1" applyBorder="1" applyAlignment="1">
      <alignment horizontal="center" vertical="center"/>
    </xf>
    <xf numFmtId="10" fontId="63" fillId="0" borderId="0" xfId="303" applyNumberFormat="1" applyFont="1" applyFill="1" applyAlignment="1">
      <alignment horizontal="center" vertical="center"/>
    </xf>
    <xf numFmtId="44" fontId="63" fillId="0" borderId="1" xfId="0" applyNumberFormat="1" applyFont="1" applyFill="1" applyBorder="1" applyAlignment="1">
      <alignment horizontal="center" vertical="center"/>
    </xf>
    <xf numFmtId="10" fontId="63" fillId="0" borderId="0" xfId="0" applyNumberFormat="1" applyFont="1" applyFill="1" applyAlignment="1">
      <alignment horizontal="center" vertical="center"/>
    </xf>
    <xf numFmtId="0" fontId="59" fillId="0" borderId="33" xfId="0" applyFont="1" applyFill="1" applyBorder="1" applyAlignment="1">
      <alignment horizontal="center" vertical="center" wrapText="1"/>
    </xf>
    <xf numFmtId="49" fontId="59" fillId="0" borderId="33" xfId="0" applyNumberFormat="1" applyFont="1" applyFill="1" applyBorder="1" applyAlignment="1">
      <alignment horizontal="center" vertical="center"/>
    </xf>
    <xf numFmtId="1" fontId="59" fillId="0" borderId="33" xfId="0" applyNumberFormat="1" applyFont="1" applyFill="1" applyBorder="1" applyAlignment="1">
      <alignment horizontal="center" vertical="center"/>
    </xf>
    <xf numFmtId="0" fontId="61" fillId="0" borderId="15" xfId="0" applyFont="1" applyFill="1" applyBorder="1" applyAlignment="1">
      <alignment horizontal="center" vertical="center" wrapText="1"/>
    </xf>
    <xf numFmtId="0" fontId="59" fillId="0" borderId="30" xfId="0" applyFont="1" applyFill="1" applyBorder="1" applyAlignment="1">
      <alignment horizontal="center" vertical="center" wrapText="1"/>
    </xf>
    <xf numFmtId="0" fontId="61" fillId="0" borderId="33" xfId="0" applyFont="1" applyFill="1" applyBorder="1" applyAlignment="1">
      <alignment horizontal="center" vertical="center" wrapText="1"/>
    </xf>
    <xf numFmtId="10" fontId="62" fillId="0" borderId="33" xfId="303" applyNumberFormat="1" applyFont="1" applyFill="1" applyBorder="1" applyAlignment="1">
      <alignment horizontal="center" vertical="center"/>
    </xf>
    <xf numFmtId="14" fontId="59" fillId="0" borderId="33" xfId="0" applyNumberFormat="1" applyFont="1" applyFill="1" applyBorder="1" applyAlignment="1">
      <alignment horizontal="center" vertical="center"/>
    </xf>
    <xf numFmtId="3" fontId="59" fillId="0" borderId="33" xfId="0" applyNumberFormat="1" applyFont="1" applyFill="1" applyBorder="1" applyAlignment="1">
      <alignment horizontal="center" vertical="center"/>
    </xf>
    <xf numFmtId="0" fontId="59" fillId="0" borderId="33" xfId="0" applyFont="1" applyFill="1" applyBorder="1" applyAlignment="1">
      <alignment horizontal="center" vertical="center" wrapText="1"/>
    </xf>
    <xf numFmtId="0" fontId="59" fillId="0" borderId="32" xfId="0" applyFont="1" applyFill="1" applyBorder="1" applyAlignment="1">
      <alignment horizontal="center" vertical="center" wrapText="1"/>
    </xf>
    <xf numFmtId="0" fontId="59" fillId="0" borderId="40" xfId="0" applyFont="1" applyFill="1" applyBorder="1" applyAlignment="1">
      <alignment horizontal="center" vertical="center" wrapText="1"/>
    </xf>
    <xf numFmtId="166" fontId="59" fillId="0" borderId="33" xfId="0" applyNumberFormat="1" applyFont="1" applyFill="1" applyBorder="1" applyAlignment="1">
      <alignment horizontal="center" vertical="center"/>
    </xf>
    <xf numFmtId="0" fontId="61" fillId="0" borderId="33" xfId="0" applyFont="1" applyFill="1" applyBorder="1" applyAlignment="1">
      <alignment horizontal="center" vertical="center"/>
    </xf>
    <xf numFmtId="14" fontId="61" fillId="0" borderId="33" xfId="0" applyNumberFormat="1" applyFont="1" applyFill="1" applyBorder="1" applyAlignment="1">
      <alignment horizontal="center" vertical="center"/>
    </xf>
    <xf numFmtId="0" fontId="61" fillId="0" borderId="35" xfId="0" applyFont="1" applyFill="1" applyBorder="1" applyAlignment="1">
      <alignment horizontal="center" vertical="center" wrapText="1"/>
    </xf>
    <xf numFmtId="9" fontId="59" fillId="0" borderId="34" xfId="303" applyFont="1" applyFill="1" applyBorder="1" applyAlignment="1">
      <alignment horizontal="center" vertical="center" wrapText="1"/>
    </xf>
    <xf numFmtId="0" fontId="61" fillId="0" borderId="4" xfId="0" applyFont="1" applyFill="1" applyBorder="1" applyAlignment="1">
      <alignment horizontal="center" vertical="center" wrapText="1"/>
    </xf>
    <xf numFmtId="0" fontId="59" fillId="0" borderId="30" xfId="0" applyFont="1" applyFill="1" applyBorder="1" applyAlignment="1">
      <alignment horizontal="center" vertical="center" wrapText="1"/>
    </xf>
    <xf numFmtId="0" fontId="59" fillId="0" borderId="30" xfId="0" applyFont="1" applyFill="1" applyBorder="1" applyAlignment="1">
      <alignment horizontal="center" vertical="center"/>
    </xf>
    <xf numFmtId="166" fontId="59" fillId="0" borderId="1" xfId="0" applyNumberFormat="1" applyFont="1" applyFill="1" applyBorder="1" applyAlignment="1">
      <alignment horizontal="center" vertical="center"/>
    </xf>
    <xf numFmtId="44" fontId="59" fillId="0" borderId="1" xfId="304" applyFont="1" applyFill="1" applyBorder="1" applyAlignment="1">
      <alignment horizontal="center" vertical="center" wrapText="1"/>
    </xf>
    <xf numFmtId="9" fontId="59" fillId="0" borderId="35" xfId="303" applyFont="1" applyFill="1" applyBorder="1" applyAlignment="1">
      <alignment horizontal="center" vertical="center" wrapText="1"/>
    </xf>
    <xf numFmtId="0" fontId="61" fillId="0" borderId="4" xfId="0" applyFont="1" applyFill="1" applyBorder="1" applyAlignment="1">
      <alignment horizontal="center" vertical="center" wrapText="1"/>
    </xf>
    <xf numFmtId="0" fontId="59" fillId="0" borderId="31" xfId="0" applyFont="1" applyFill="1" applyBorder="1" applyAlignment="1">
      <alignment horizontal="center" vertical="center" wrapText="1"/>
    </xf>
    <xf numFmtId="0" fontId="61" fillId="0" borderId="1" xfId="0" applyFont="1" applyFill="1" applyBorder="1" applyAlignment="1">
      <alignment horizontal="center" vertical="center"/>
    </xf>
    <xf numFmtId="14" fontId="61" fillId="0" borderId="34" xfId="0" applyNumberFormat="1" applyFont="1" applyFill="1" applyBorder="1" applyAlignment="1">
      <alignment horizontal="center" vertical="center"/>
    </xf>
    <xf numFmtId="14" fontId="61" fillId="0" borderId="35" xfId="0" applyNumberFormat="1" applyFont="1" applyFill="1" applyBorder="1" applyAlignment="1">
      <alignment horizontal="center" vertical="center"/>
    </xf>
    <xf numFmtId="0" fontId="61" fillId="0" borderId="33" xfId="0" applyFont="1" applyFill="1" applyBorder="1" applyAlignment="1">
      <alignment horizontal="center" vertical="center" wrapText="1"/>
    </xf>
    <xf numFmtId="14" fontId="61" fillId="0" borderId="33" xfId="0" applyNumberFormat="1" applyFont="1" applyFill="1" applyBorder="1" applyAlignment="1">
      <alignment horizontal="center" vertical="center"/>
    </xf>
    <xf numFmtId="14" fontId="61" fillId="0" borderId="1" xfId="0" applyNumberFormat="1" applyFont="1" applyFill="1" applyBorder="1" applyAlignment="1">
      <alignment horizontal="center" vertical="center"/>
    </xf>
    <xf numFmtId="0" fontId="61" fillId="0" borderId="12" xfId="0" applyFont="1" applyFill="1" applyBorder="1" applyAlignment="1">
      <alignment horizontal="center" vertical="center" wrapText="1"/>
    </xf>
    <xf numFmtId="10" fontId="59" fillId="0" borderId="33" xfId="303" applyNumberFormat="1" applyFont="1" applyFill="1" applyBorder="1" applyAlignment="1">
      <alignment horizontal="center" vertical="center"/>
    </xf>
    <xf numFmtId="9" fontId="59" fillId="0" borderId="33" xfId="303" applyFont="1" applyFill="1" applyBorder="1" applyAlignment="1">
      <alignment horizontal="center" vertical="center" wrapText="1"/>
    </xf>
    <xf numFmtId="0" fontId="15" fillId="0" borderId="1" xfId="0" applyFont="1" applyFill="1" applyBorder="1" applyAlignment="1">
      <alignment horizontal="center" vertical="center"/>
    </xf>
    <xf numFmtId="3" fontId="62" fillId="0" borderId="1" xfId="0" applyNumberFormat="1" applyFont="1" applyFill="1" applyBorder="1" applyAlignment="1">
      <alignment horizontal="center" vertical="center"/>
    </xf>
    <xf numFmtId="0" fontId="62" fillId="0" borderId="1" xfId="0" applyFont="1" applyFill="1" applyBorder="1" applyAlignment="1">
      <alignment horizontal="center" vertical="center" wrapText="1"/>
    </xf>
    <xf numFmtId="0" fontId="15" fillId="0" borderId="1" xfId="0" applyFont="1" applyFill="1" applyBorder="1" applyAlignment="1">
      <alignment horizontal="center" vertical="center" wrapText="1"/>
    </xf>
    <xf numFmtId="9" fontId="15" fillId="0" borderId="0" xfId="303" applyFont="1" applyFill="1" applyAlignment="1">
      <alignment horizontal="center" vertical="center"/>
    </xf>
    <xf numFmtId="0" fontId="15" fillId="0" borderId="0" xfId="0" applyFont="1" applyFill="1" applyAlignment="1">
      <alignment horizontal="center" vertical="center"/>
    </xf>
    <xf numFmtId="10" fontId="15" fillId="0" borderId="0" xfId="0" applyNumberFormat="1" applyFont="1" applyFill="1" applyAlignment="1">
      <alignment horizontal="center" vertical="center"/>
    </xf>
    <xf numFmtId="10" fontId="15" fillId="0" borderId="1" xfId="0" applyNumberFormat="1" applyFont="1" applyFill="1" applyBorder="1" applyAlignment="1">
      <alignment horizontal="center" vertical="center"/>
    </xf>
    <xf numFmtId="49" fontId="59" fillId="0" borderId="33" xfId="0" applyNumberFormat="1" applyFont="1" applyFill="1" applyBorder="1" applyAlignment="1">
      <alignment horizontal="center" vertical="center" wrapText="1"/>
    </xf>
    <xf numFmtId="1" fontId="59" fillId="0" borderId="33" xfId="0" applyNumberFormat="1" applyFont="1" applyFill="1" applyBorder="1" applyAlignment="1">
      <alignment horizontal="center" vertical="center" wrapText="1"/>
    </xf>
    <xf numFmtId="0" fontId="59" fillId="0" borderId="43" xfId="0" applyFont="1" applyFill="1" applyBorder="1" applyAlignment="1">
      <alignment horizontal="center" vertical="center" wrapText="1"/>
    </xf>
    <xf numFmtId="0" fontId="62" fillId="0" borderId="33" xfId="0" applyFont="1" applyFill="1" applyBorder="1" applyAlignment="1">
      <alignment horizontal="center" vertical="center"/>
    </xf>
    <xf numFmtId="10" fontId="59" fillId="0" borderId="34" xfId="303" applyNumberFormat="1" applyFont="1" applyFill="1" applyBorder="1" applyAlignment="1">
      <alignment horizontal="center" vertical="center"/>
    </xf>
    <xf numFmtId="9" fontId="59" fillId="0" borderId="1" xfId="303" applyFont="1" applyFill="1" applyBorder="1" applyAlignment="1">
      <alignment horizontal="center" vertical="center" wrapText="1"/>
    </xf>
    <xf numFmtId="10" fontId="62" fillId="0" borderId="34" xfId="303" applyNumberFormat="1" applyFont="1" applyFill="1" applyBorder="1" applyAlignment="1">
      <alignment horizontal="center" vertical="center" wrapText="1"/>
    </xf>
    <xf numFmtId="49" fontId="59" fillId="0" borderId="1" xfId="0" applyNumberFormat="1" applyFont="1" applyFill="1" applyBorder="1" applyAlignment="1">
      <alignment horizontal="center" vertical="center" wrapText="1"/>
    </xf>
    <xf numFmtId="1" fontId="59" fillId="0" borderId="1" xfId="0" applyNumberFormat="1" applyFont="1" applyFill="1" applyBorder="1" applyAlignment="1">
      <alignment horizontal="center" vertical="center" wrapText="1"/>
    </xf>
    <xf numFmtId="0" fontId="59" fillId="0" borderId="35" xfId="0" applyFont="1" applyFill="1" applyBorder="1" applyAlignment="1">
      <alignment horizontal="center" vertical="center"/>
    </xf>
    <xf numFmtId="10" fontId="62" fillId="0" borderId="35" xfId="303" applyNumberFormat="1" applyFont="1" applyFill="1" applyBorder="1" applyAlignment="1">
      <alignment horizontal="center" vertical="center" wrapText="1"/>
    </xf>
    <xf numFmtId="166" fontId="59" fillId="0" borderId="1" xfId="0" applyNumberFormat="1" applyFont="1" applyFill="1" applyBorder="1" applyAlignment="1">
      <alignment horizontal="center" vertical="center" wrapText="1"/>
    </xf>
    <xf numFmtId="0" fontId="59" fillId="0" borderId="4" xfId="0" applyFont="1" applyFill="1" applyBorder="1" applyAlignment="1">
      <alignment horizontal="center" vertical="center" wrapText="1"/>
    </xf>
    <xf numFmtId="0" fontId="59" fillId="0" borderId="33" xfId="0" applyFont="1" applyFill="1" applyBorder="1" applyAlignment="1">
      <alignment horizontal="center" vertical="center"/>
    </xf>
    <xf numFmtId="9" fontId="15" fillId="0" borderId="0" xfId="0" applyNumberFormat="1" applyFont="1" applyFill="1" applyAlignment="1">
      <alignment horizontal="center" vertical="center"/>
    </xf>
    <xf numFmtId="9" fontId="15" fillId="0" borderId="1" xfId="0" applyNumberFormat="1" applyFont="1" applyFill="1" applyBorder="1" applyAlignment="1">
      <alignment horizontal="center" vertical="center"/>
    </xf>
    <xf numFmtId="0" fontId="59" fillId="0" borderId="15" xfId="0" applyFont="1" applyFill="1" applyBorder="1" applyAlignment="1">
      <alignment horizontal="center" vertical="center" wrapText="1"/>
    </xf>
    <xf numFmtId="0" fontId="59" fillId="0" borderId="46" xfId="0" applyFont="1" applyFill="1" applyBorder="1" applyAlignment="1">
      <alignment horizontal="center" vertical="center" wrapText="1"/>
    </xf>
    <xf numFmtId="9" fontId="77" fillId="0" borderId="33" xfId="303" applyNumberFormat="1" applyFont="1" applyFill="1" applyBorder="1" applyAlignment="1">
      <alignment horizontal="center" vertical="center"/>
    </xf>
    <xf numFmtId="0" fontId="61" fillId="0" borderId="7" xfId="0" applyFont="1" applyFill="1" applyBorder="1" applyAlignment="1">
      <alignment horizontal="center" vertical="center" wrapText="1"/>
    </xf>
    <xf numFmtId="0" fontId="59" fillId="0" borderId="4" xfId="0" applyFont="1" applyFill="1" applyBorder="1" applyAlignment="1">
      <alignment horizontal="center" vertical="center" wrapText="1"/>
    </xf>
    <xf numFmtId="0" fontId="61" fillId="0" borderId="34" xfId="0" applyFont="1" applyFill="1" applyBorder="1" applyAlignment="1">
      <alignment horizontal="center" vertical="center"/>
    </xf>
    <xf numFmtId="0" fontId="61" fillId="0" borderId="33" xfId="0" applyFont="1" applyFill="1" applyBorder="1" applyAlignment="1">
      <alignment horizontal="center" vertical="center"/>
    </xf>
    <xf numFmtId="2" fontId="59" fillId="0" borderId="1" xfId="0" applyNumberFormat="1" applyFont="1" applyFill="1" applyBorder="1" applyAlignment="1">
      <alignment horizontal="center" vertical="center" wrapText="1"/>
    </xf>
    <xf numFmtId="0" fontId="59" fillId="0" borderId="12" xfId="0" applyFont="1" applyFill="1" applyBorder="1" applyAlignment="1">
      <alignment horizontal="center" vertical="center" wrapText="1"/>
    </xf>
    <xf numFmtId="1" fontId="59" fillId="0" borderId="34" xfId="0" applyNumberFormat="1" applyFont="1" applyFill="1" applyBorder="1" applyAlignment="1">
      <alignment horizontal="center" vertical="center" wrapText="1"/>
    </xf>
    <xf numFmtId="3" fontId="59" fillId="0" borderId="34" xfId="0" applyNumberFormat="1" applyFont="1" applyFill="1" applyBorder="1" applyAlignment="1">
      <alignment horizontal="center" vertical="center"/>
    </xf>
    <xf numFmtId="0" fontId="59" fillId="0" borderId="34" xfId="0" applyFont="1" applyFill="1" applyBorder="1" applyAlignment="1">
      <alignment horizontal="center" vertical="center" wrapText="1"/>
    </xf>
    <xf numFmtId="166" fontId="59" fillId="0" borderId="34" xfId="0" applyNumberFormat="1" applyFont="1" applyFill="1" applyBorder="1" applyAlignment="1">
      <alignment horizontal="center" vertical="center"/>
    </xf>
    <xf numFmtId="10" fontId="7" fillId="0" borderId="34" xfId="303" applyNumberFormat="1" applyFont="1" applyFill="1" applyBorder="1" applyAlignment="1">
      <alignment horizontal="center" vertical="center" wrapText="1"/>
    </xf>
    <xf numFmtId="0" fontId="59" fillId="0" borderId="35" xfId="0" applyFont="1" applyFill="1" applyBorder="1" applyAlignment="1">
      <alignment horizontal="center" vertical="center"/>
    </xf>
    <xf numFmtId="0" fontId="59" fillId="0" borderId="13" xfId="0" applyFont="1" applyFill="1" applyBorder="1" applyAlignment="1">
      <alignment horizontal="center" vertical="center" wrapText="1"/>
    </xf>
    <xf numFmtId="49" fontId="59" fillId="0" borderId="51" xfId="0" applyNumberFormat="1" applyFont="1" applyFill="1" applyBorder="1" applyAlignment="1">
      <alignment horizontal="center" vertical="center"/>
    </xf>
    <xf numFmtId="0" fontId="61" fillId="0" borderId="7" xfId="0" applyFont="1" applyFill="1" applyBorder="1" applyAlignment="1">
      <alignment horizontal="center" vertical="center" wrapText="1"/>
    </xf>
    <xf numFmtId="0" fontId="61" fillId="0" borderId="33" xfId="0" applyFont="1" applyFill="1" applyBorder="1" applyAlignment="1">
      <alignment vertical="center" wrapText="1"/>
    </xf>
    <xf numFmtId="0" fontId="61" fillId="0" borderId="48" xfId="0" applyFont="1" applyFill="1" applyBorder="1" applyAlignment="1">
      <alignment horizontal="center" vertical="center" wrapText="1"/>
    </xf>
    <xf numFmtId="10" fontId="62" fillId="0" borderId="4" xfId="303" applyNumberFormat="1" applyFont="1" applyFill="1" applyBorder="1" applyAlignment="1">
      <alignment horizontal="center" vertical="center"/>
    </xf>
    <xf numFmtId="0" fontId="59" fillId="0" borderId="2" xfId="0" applyFont="1" applyFill="1" applyBorder="1" applyAlignment="1">
      <alignment horizontal="center" vertical="center" wrapText="1"/>
    </xf>
    <xf numFmtId="0" fontId="59" fillId="0" borderId="2" xfId="0" applyFont="1" applyFill="1" applyBorder="1" applyAlignment="1">
      <alignment horizontal="center" vertical="center" wrapText="1"/>
    </xf>
    <xf numFmtId="49" fontId="59" fillId="0" borderId="9" xfId="0" applyNumberFormat="1" applyFont="1" applyFill="1" applyBorder="1" applyAlignment="1">
      <alignment horizontal="center" vertical="center"/>
    </xf>
    <xf numFmtId="0" fontId="59" fillId="0" borderId="1" xfId="0" applyFont="1" applyFill="1" applyBorder="1"/>
    <xf numFmtId="0" fontId="61" fillId="0" borderId="1" xfId="0" applyFont="1" applyFill="1" applyBorder="1"/>
    <xf numFmtId="0" fontId="59" fillId="0" borderId="11" xfId="0" applyFont="1" applyFill="1" applyBorder="1" applyAlignment="1">
      <alignment horizontal="center" vertical="center" wrapText="1"/>
    </xf>
    <xf numFmtId="49" fontId="59" fillId="0" borderId="52" xfId="0" applyNumberFormat="1" applyFont="1" applyFill="1" applyBorder="1" applyAlignment="1">
      <alignment horizontal="center" vertical="center"/>
    </xf>
    <xf numFmtId="0" fontId="61" fillId="0" borderId="49" xfId="0" applyFont="1" applyFill="1" applyBorder="1" applyAlignment="1">
      <alignment horizontal="center" vertical="center" wrapText="1"/>
    </xf>
    <xf numFmtId="10" fontId="62" fillId="0" borderId="12" xfId="303" applyNumberFormat="1" applyFont="1" applyFill="1" applyBorder="1" applyAlignment="1">
      <alignment horizontal="center" vertical="center"/>
    </xf>
    <xf numFmtId="166" fontId="59" fillId="0" borderId="34" xfId="0" applyNumberFormat="1" applyFont="1" applyFill="1" applyBorder="1" applyAlignment="1">
      <alignment horizontal="center" vertical="center" wrapText="1"/>
    </xf>
    <xf numFmtId="0" fontId="59" fillId="0" borderId="35" xfId="0" applyFont="1" applyFill="1" applyBorder="1" applyAlignment="1">
      <alignment horizontal="center" vertical="center" wrapText="1"/>
    </xf>
    <xf numFmtId="0" fontId="60" fillId="0" borderId="35" xfId="0" applyFont="1" applyFill="1" applyBorder="1" applyAlignment="1">
      <alignment horizontal="center" vertical="center" wrapText="1"/>
    </xf>
    <xf numFmtId="166" fontId="59" fillId="0" borderId="35" xfId="0" applyNumberFormat="1" applyFont="1" applyFill="1" applyBorder="1" applyAlignment="1">
      <alignment horizontal="center" vertical="center" wrapText="1"/>
    </xf>
    <xf numFmtId="0" fontId="59" fillId="0" borderId="28" xfId="0" applyFont="1" applyFill="1" applyBorder="1" applyAlignment="1">
      <alignment vertical="center" wrapText="1"/>
    </xf>
    <xf numFmtId="0" fontId="59" fillId="0" borderId="67" xfId="0" applyFont="1" applyFill="1" applyBorder="1" applyAlignment="1">
      <alignment horizontal="center" vertical="center" wrapText="1"/>
    </xf>
    <xf numFmtId="0" fontId="60" fillId="0" borderId="33" xfId="0" applyFont="1" applyFill="1" applyBorder="1" applyAlignment="1">
      <alignment horizontal="center" vertical="center" wrapText="1"/>
    </xf>
    <xf numFmtId="49" fontId="59" fillId="0" borderId="1" xfId="0" applyNumberFormat="1" applyFont="1" applyFill="1" applyBorder="1" applyAlignment="1">
      <alignment horizontal="center" vertical="center" wrapText="1"/>
    </xf>
    <xf numFmtId="166" fontId="59" fillId="0" borderId="33" xfId="0" applyNumberFormat="1" applyFont="1" applyFill="1" applyBorder="1" applyAlignment="1">
      <alignment horizontal="center" vertical="center" wrapText="1"/>
    </xf>
    <xf numFmtId="0" fontId="61" fillId="0" borderId="1" xfId="306" applyFont="1" applyFill="1" applyBorder="1" applyAlignment="1">
      <alignment horizontal="center" vertical="center" wrapText="1"/>
    </xf>
    <xf numFmtId="9" fontId="15" fillId="0" borderId="1" xfId="303" applyFont="1" applyFill="1" applyBorder="1" applyAlignment="1">
      <alignment horizontal="center" vertical="center"/>
    </xf>
    <xf numFmtId="9" fontId="0" fillId="0" borderId="0" xfId="0" applyNumberFormat="1" applyFill="1"/>
    <xf numFmtId="0" fontId="0" fillId="0" borderId="0" xfId="0" applyFill="1" applyAlignment="1">
      <alignment horizontal="center" wrapText="1"/>
    </xf>
    <xf numFmtId="0" fontId="0" fillId="0" borderId="0" xfId="0" applyFill="1" applyAlignment="1">
      <alignment wrapText="1"/>
    </xf>
    <xf numFmtId="10" fontId="0" fillId="0" borderId="0" xfId="0" applyNumberFormat="1" applyFill="1"/>
    <xf numFmtId="10" fontId="7" fillId="0" borderId="0" xfId="0" applyNumberFormat="1" applyFont="1" applyFill="1"/>
    <xf numFmtId="0" fontId="74" fillId="0" borderId="0" xfId="0" applyFont="1" applyFill="1" applyAlignment="1">
      <alignment horizontal="center" vertical="center" wrapText="1"/>
    </xf>
    <xf numFmtId="0" fontId="75" fillId="0" borderId="0" xfId="0" applyFont="1" applyFill="1" applyAlignment="1">
      <alignment horizontal="center" vertical="center" wrapText="1"/>
    </xf>
    <xf numFmtId="0" fontId="48" fillId="0" borderId="29" xfId="0" applyFont="1" applyFill="1" applyBorder="1" applyAlignment="1">
      <alignment horizontal="center" vertical="center"/>
    </xf>
    <xf numFmtId="0" fontId="48" fillId="0" borderId="39" xfId="0" applyFont="1" applyFill="1" applyBorder="1" applyAlignment="1">
      <alignment horizontal="center" vertical="center"/>
    </xf>
    <xf numFmtId="0" fontId="48" fillId="0" borderId="58" xfId="0" applyFont="1" applyFill="1" applyBorder="1" applyAlignment="1">
      <alignment horizontal="center" vertical="center"/>
    </xf>
    <xf numFmtId="10" fontId="45" fillId="0" borderId="1" xfId="303" applyNumberFormat="1" applyFont="1" applyFill="1" applyBorder="1" applyAlignment="1">
      <alignment horizontal="center" vertical="center"/>
    </xf>
    <xf numFmtId="0" fontId="67" fillId="0" borderId="66" xfId="0" applyFont="1" applyFill="1" applyBorder="1" applyAlignment="1">
      <alignment horizontal="center" vertical="center" wrapText="1"/>
    </xf>
    <xf numFmtId="0" fontId="67" fillId="0" borderId="0" xfId="0" applyFont="1" applyFill="1" applyBorder="1" applyAlignment="1">
      <alignment horizontal="center" vertical="center" wrapText="1"/>
    </xf>
    <xf numFmtId="0" fontId="67" fillId="0" borderId="17" xfId="0" applyFont="1" applyFill="1" applyBorder="1" applyAlignment="1">
      <alignment horizontal="center" vertical="center" wrapText="1"/>
    </xf>
    <xf numFmtId="8" fontId="68" fillId="0" borderId="65" xfId="0" applyNumberFormat="1" applyFont="1" applyFill="1" applyBorder="1" applyAlignment="1">
      <alignment horizontal="center" vertical="center"/>
    </xf>
    <xf numFmtId="8" fontId="72" fillId="0" borderId="65" xfId="0" applyNumberFormat="1" applyFont="1" applyFill="1" applyBorder="1" applyAlignment="1">
      <alignment horizontal="center" vertical="center"/>
    </xf>
    <xf numFmtId="8" fontId="64" fillId="0" borderId="65" xfId="0" applyNumberFormat="1" applyFont="1" applyFill="1" applyBorder="1" applyAlignment="1">
      <alignment horizontal="center" vertical="center"/>
    </xf>
    <xf numFmtId="10" fontId="73" fillId="0" borderId="65" xfId="303" applyNumberFormat="1" applyFont="1" applyFill="1" applyBorder="1" applyAlignment="1">
      <alignment horizontal="center" vertical="center"/>
    </xf>
    <xf numFmtId="8" fontId="65" fillId="0" borderId="65" xfId="0" applyNumberFormat="1" applyFont="1" applyFill="1" applyBorder="1" applyAlignment="1">
      <alignment horizontal="center" vertical="center"/>
    </xf>
    <xf numFmtId="9" fontId="66" fillId="0" borderId="65" xfId="303" applyFont="1" applyFill="1" applyBorder="1" applyAlignment="1">
      <alignment horizontal="center" vertical="center"/>
    </xf>
    <xf numFmtId="10" fontId="66" fillId="0" borderId="65" xfId="303" applyNumberFormat="1" applyFont="1" applyFill="1" applyBorder="1" applyAlignment="1">
      <alignment horizontal="center" vertical="center"/>
    </xf>
    <xf numFmtId="1" fontId="7" fillId="0" borderId="0" xfId="0" applyNumberFormat="1" applyFont="1" applyFill="1"/>
    <xf numFmtId="9" fontId="7" fillId="0" borderId="0" xfId="303" applyFont="1" applyFill="1"/>
    <xf numFmtId="166" fontId="7" fillId="0" borderId="0" xfId="0" applyNumberFormat="1" applyFont="1" applyFill="1"/>
    <xf numFmtId="10" fontId="7" fillId="0" borderId="0" xfId="303" applyNumberFormat="1" applyFont="1" applyFill="1"/>
  </cellXfs>
  <cellStyles count="307">
    <cellStyle name="20% - Énfasis1" xfId="24" builtinId="30" customBuiltin="1"/>
    <cellStyle name="20% - Énfasis2" xfId="27" builtinId="34" customBuiltin="1"/>
    <cellStyle name="20% - Énfasis3" xfId="30" builtinId="38" customBuiltin="1"/>
    <cellStyle name="20% - Énfasis4" xfId="33" builtinId="42" customBuiltin="1"/>
    <cellStyle name="20% - Énfasis5" xfId="36" builtinId="46" customBuiltin="1"/>
    <cellStyle name="20% - Énfasis6" xfId="39" builtinId="50" customBuiltin="1"/>
    <cellStyle name="40% - Énfasis1" xfId="25" builtinId="31" customBuiltin="1"/>
    <cellStyle name="40% - Énfasis2" xfId="28" builtinId="35" customBuiltin="1"/>
    <cellStyle name="40% - Énfasis3" xfId="31" builtinId="39" customBuiltin="1"/>
    <cellStyle name="40% - Énfasis4" xfId="34" builtinId="43" customBuiltin="1"/>
    <cellStyle name="40% - Énfasis5" xfId="37" builtinId="47" customBuiltin="1"/>
    <cellStyle name="40% - Énfasis6" xfId="40" builtinId="51" customBuiltin="1"/>
    <cellStyle name="60% - Énfasis1 2" xfId="196" xr:uid="{00000000-0005-0000-0000-00000C000000}"/>
    <cellStyle name="60% - Énfasis2 2" xfId="197" xr:uid="{00000000-0005-0000-0000-00000D000000}"/>
    <cellStyle name="60% - Énfasis3 2" xfId="198" xr:uid="{00000000-0005-0000-0000-00000E000000}"/>
    <cellStyle name="60% - Énfasis4 2" xfId="199" xr:uid="{00000000-0005-0000-0000-00000F000000}"/>
    <cellStyle name="60% - Énfasis5 2" xfId="200" xr:uid="{00000000-0005-0000-0000-000010000000}"/>
    <cellStyle name="60% - Énfasis6 2" xfId="201" xr:uid="{00000000-0005-0000-0000-000011000000}"/>
    <cellStyle name="BodyStyle" xfId="5" xr:uid="{00000000-0005-0000-0000-000012000000}"/>
    <cellStyle name="Bueno" xfId="12" builtinId="26" customBuiltin="1"/>
    <cellStyle name="Cálculo" xfId="16" builtinId="22" customBuiltin="1"/>
    <cellStyle name="Celda de comprobación" xfId="18" builtinId="23" customBuiltin="1"/>
    <cellStyle name="Celda vinculada" xfId="17" builtinId="24" customBuiltin="1"/>
    <cellStyle name="Encabezado 1" xfId="8" builtinId="16" customBuiltin="1"/>
    <cellStyle name="Encabezado 4" xfId="11" builtinId="19" customBuiltin="1"/>
    <cellStyle name="Énfasis1" xfId="23" builtinId="29" customBuiltin="1"/>
    <cellStyle name="Énfasis2" xfId="26" builtinId="33" customBuiltin="1"/>
    <cellStyle name="Énfasis3" xfId="29" builtinId="37" customBuiltin="1"/>
    <cellStyle name="Énfasis4" xfId="32" builtinId="41" customBuiltin="1"/>
    <cellStyle name="Énfasis5" xfId="35" builtinId="45" customBuiltin="1"/>
    <cellStyle name="Énfasis6" xfId="38" builtinId="49" customBuiltin="1"/>
    <cellStyle name="Entrada" xfId="14" builtinId="20" customBuiltin="1"/>
    <cellStyle name="HeaderStyle" xfId="4" xr:uid="{00000000-0005-0000-0000-000020000000}"/>
    <cellStyle name="Incorrecto" xfId="13" builtinId="27" customBuiltin="1"/>
    <cellStyle name="Millares" xfId="305" builtinId="3"/>
    <cellStyle name="Millares 10" xfId="41" xr:uid="{00000000-0005-0000-0000-000023000000}"/>
    <cellStyle name="Millares 2" xfId="3" xr:uid="{00000000-0005-0000-0000-000024000000}"/>
    <cellStyle name="Millares 2 2" xfId="130" xr:uid="{00000000-0005-0000-0000-000025000000}"/>
    <cellStyle name="Millares 2 2 2" xfId="209" xr:uid="{00000000-0005-0000-0000-000026000000}"/>
    <cellStyle name="Millares 2 2 2 2" xfId="227" xr:uid="{00000000-0005-0000-0000-000027000000}"/>
    <cellStyle name="Millares 2 2 2 2 2" xfId="299" xr:uid="{00000000-0005-0000-0000-000028000000}"/>
    <cellStyle name="Millares 2 2 2 2 3" xfId="263" xr:uid="{00000000-0005-0000-0000-000029000000}"/>
    <cellStyle name="Millares 2 2 2 3" xfId="281" xr:uid="{00000000-0005-0000-0000-00002A000000}"/>
    <cellStyle name="Millares 2 2 2 4" xfId="245" xr:uid="{00000000-0005-0000-0000-00002B000000}"/>
    <cellStyle name="Millares 2 2 3" xfId="218" xr:uid="{00000000-0005-0000-0000-00002C000000}"/>
    <cellStyle name="Millares 2 2 3 2" xfId="290" xr:uid="{00000000-0005-0000-0000-00002D000000}"/>
    <cellStyle name="Millares 2 2 3 3" xfId="254" xr:uid="{00000000-0005-0000-0000-00002E000000}"/>
    <cellStyle name="Millares 2 2 4" xfId="272" xr:uid="{00000000-0005-0000-0000-00002F000000}"/>
    <cellStyle name="Millares 2 2 5" xfId="236" xr:uid="{00000000-0005-0000-0000-000030000000}"/>
    <cellStyle name="Millares 2 3" xfId="202" xr:uid="{00000000-0005-0000-0000-000031000000}"/>
    <cellStyle name="Millares 2 3 2" xfId="211" xr:uid="{00000000-0005-0000-0000-000032000000}"/>
    <cellStyle name="Millares 2 3 2 2" xfId="229" xr:uid="{00000000-0005-0000-0000-000033000000}"/>
    <cellStyle name="Millares 2 3 2 2 2" xfId="301" xr:uid="{00000000-0005-0000-0000-000034000000}"/>
    <cellStyle name="Millares 2 3 2 2 3" xfId="265" xr:uid="{00000000-0005-0000-0000-000035000000}"/>
    <cellStyle name="Millares 2 3 2 3" xfId="283" xr:uid="{00000000-0005-0000-0000-000036000000}"/>
    <cellStyle name="Millares 2 3 2 4" xfId="247" xr:uid="{00000000-0005-0000-0000-000037000000}"/>
    <cellStyle name="Millares 2 3 3" xfId="220" xr:uid="{00000000-0005-0000-0000-000038000000}"/>
    <cellStyle name="Millares 2 3 3 2" xfId="292" xr:uid="{00000000-0005-0000-0000-000039000000}"/>
    <cellStyle name="Millares 2 3 3 3" xfId="256" xr:uid="{00000000-0005-0000-0000-00003A000000}"/>
    <cellStyle name="Millares 2 3 4" xfId="274" xr:uid="{00000000-0005-0000-0000-00003B000000}"/>
    <cellStyle name="Millares 2 3 5" xfId="238" xr:uid="{00000000-0005-0000-0000-00003C000000}"/>
    <cellStyle name="Millares 2 4" xfId="207" xr:uid="{00000000-0005-0000-0000-00003D000000}"/>
    <cellStyle name="Millares 2 4 2" xfId="225" xr:uid="{00000000-0005-0000-0000-00003E000000}"/>
    <cellStyle name="Millares 2 4 2 2" xfId="297" xr:uid="{00000000-0005-0000-0000-00003F000000}"/>
    <cellStyle name="Millares 2 4 2 3" xfId="261" xr:uid="{00000000-0005-0000-0000-000040000000}"/>
    <cellStyle name="Millares 2 4 3" xfId="279" xr:uid="{00000000-0005-0000-0000-000041000000}"/>
    <cellStyle name="Millares 2 4 4" xfId="243" xr:uid="{00000000-0005-0000-0000-000042000000}"/>
    <cellStyle name="Millares 2 5" xfId="216" xr:uid="{00000000-0005-0000-0000-000043000000}"/>
    <cellStyle name="Millares 2 5 2" xfId="288" xr:uid="{00000000-0005-0000-0000-000044000000}"/>
    <cellStyle name="Millares 2 5 3" xfId="252" xr:uid="{00000000-0005-0000-0000-000045000000}"/>
    <cellStyle name="Millares 2 6" xfId="270" xr:uid="{00000000-0005-0000-0000-000046000000}"/>
    <cellStyle name="Millares 2 7" xfId="234" xr:uid="{00000000-0005-0000-0000-000047000000}"/>
    <cellStyle name="Millares 2 8" xfId="59" xr:uid="{00000000-0005-0000-0000-000048000000}"/>
    <cellStyle name="Millares 3" xfId="124" xr:uid="{00000000-0005-0000-0000-000049000000}"/>
    <cellStyle name="Millares 3 2" xfId="208" xr:uid="{00000000-0005-0000-0000-00004A000000}"/>
    <cellStyle name="Millares 3 2 2" xfId="226" xr:uid="{00000000-0005-0000-0000-00004B000000}"/>
    <cellStyle name="Millares 3 2 2 2" xfId="298" xr:uid="{00000000-0005-0000-0000-00004C000000}"/>
    <cellStyle name="Millares 3 2 2 3" xfId="262" xr:uid="{00000000-0005-0000-0000-00004D000000}"/>
    <cellStyle name="Millares 3 2 3" xfId="280" xr:uid="{00000000-0005-0000-0000-00004E000000}"/>
    <cellStyle name="Millares 3 2 4" xfId="244" xr:uid="{00000000-0005-0000-0000-00004F000000}"/>
    <cellStyle name="Millares 3 3" xfId="217" xr:uid="{00000000-0005-0000-0000-000050000000}"/>
    <cellStyle name="Millares 3 3 2" xfId="289" xr:uid="{00000000-0005-0000-0000-000051000000}"/>
    <cellStyle name="Millares 3 3 3" xfId="253" xr:uid="{00000000-0005-0000-0000-000052000000}"/>
    <cellStyle name="Millares 3 4" xfId="271" xr:uid="{00000000-0005-0000-0000-000053000000}"/>
    <cellStyle name="Millares 3 5" xfId="235" xr:uid="{00000000-0005-0000-0000-000054000000}"/>
    <cellStyle name="Millares 4" xfId="194" xr:uid="{00000000-0005-0000-0000-000055000000}"/>
    <cellStyle name="Millares 4 2" xfId="210" xr:uid="{00000000-0005-0000-0000-000056000000}"/>
    <cellStyle name="Millares 4 2 2" xfId="228" xr:uid="{00000000-0005-0000-0000-000057000000}"/>
    <cellStyle name="Millares 4 2 2 2" xfId="300" xr:uid="{00000000-0005-0000-0000-000058000000}"/>
    <cellStyle name="Millares 4 2 2 3" xfId="264" xr:uid="{00000000-0005-0000-0000-000059000000}"/>
    <cellStyle name="Millares 4 2 3" xfId="282" xr:uid="{00000000-0005-0000-0000-00005A000000}"/>
    <cellStyle name="Millares 4 2 4" xfId="246" xr:uid="{00000000-0005-0000-0000-00005B000000}"/>
    <cellStyle name="Millares 4 3" xfId="219" xr:uid="{00000000-0005-0000-0000-00005C000000}"/>
    <cellStyle name="Millares 4 3 2" xfId="291" xr:uid="{00000000-0005-0000-0000-00005D000000}"/>
    <cellStyle name="Millares 4 3 3" xfId="255" xr:uid="{00000000-0005-0000-0000-00005E000000}"/>
    <cellStyle name="Millares 4 4" xfId="273" xr:uid="{00000000-0005-0000-0000-00005F000000}"/>
    <cellStyle name="Millares 4 5" xfId="237" xr:uid="{00000000-0005-0000-0000-000060000000}"/>
    <cellStyle name="Millares 5" xfId="206" xr:uid="{00000000-0005-0000-0000-000061000000}"/>
    <cellStyle name="Millares 5 2" xfId="224" xr:uid="{00000000-0005-0000-0000-000062000000}"/>
    <cellStyle name="Millares 5 2 2" xfId="296" xr:uid="{00000000-0005-0000-0000-000063000000}"/>
    <cellStyle name="Millares 5 2 3" xfId="260" xr:uid="{00000000-0005-0000-0000-000064000000}"/>
    <cellStyle name="Millares 5 3" xfId="278" xr:uid="{00000000-0005-0000-0000-000065000000}"/>
    <cellStyle name="Millares 5 4" xfId="242" xr:uid="{00000000-0005-0000-0000-000066000000}"/>
    <cellStyle name="Millares 6" xfId="215" xr:uid="{00000000-0005-0000-0000-000067000000}"/>
    <cellStyle name="Millares 6 2" xfId="287" xr:uid="{00000000-0005-0000-0000-000068000000}"/>
    <cellStyle name="Millares 6 3" xfId="251" xr:uid="{00000000-0005-0000-0000-000069000000}"/>
    <cellStyle name="Millares 7" xfId="269" xr:uid="{00000000-0005-0000-0000-00006A000000}"/>
    <cellStyle name="Millares 8" xfId="233" xr:uid="{00000000-0005-0000-0000-00006B000000}"/>
    <cellStyle name="Millares 9" xfId="53" xr:uid="{00000000-0005-0000-0000-00006C000000}"/>
    <cellStyle name="Moneda" xfId="304" builtinId="4"/>
    <cellStyle name="Moneda [0] 2" xfId="48" xr:uid="{00000000-0005-0000-0000-00006E000000}"/>
    <cellStyle name="Moneda [0] 2 2" xfId="55" xr:uid="{00000000-0005-0000-0000-00006F000000}"/>
    <cellStyle name="Moneda [0] 2 2 2" xfId="126" xr:uid="{00000000-0005-0000-0000-000070000000}"/>
    <cellStyle name="Moneda [0] 2 3" xfId="121" xr:uid="{00000000-0005-0000-0000-000071000000}"/>
    <cellStyle name="Moneda [0] 3" xfId="51" xr:uid="{00000000-0005-0000-0000-000072000000}"/>
    <cellStyle name="Moneda [0] 3 2" xfId="204" xr:uid="{00000000-0005-0000-0000-000073000000}"/>
    <cellStyle name="Moneda [0] 3 2 2" xfId="222" xr:uid="{00000000-0005-0000-0000-000074000000}"/>
    <cellStyle name="Moneda [0] 3 2 2 2" xfId="294" xr:uid="{00000000-0005-0000-0000-000075000000}"/>
    <cellStyle name="Moneda [0] 3 2 2 3" xfId="258" xr:uid="{00000000-0005-0000-0000-000076000000}"/>
    <cellStyle name="Moneda [0] 3 2 3" xfId="276" xr:uid="{00000000-0005-0000-0000-000077000000}"/>
    <cellStyle name="Moneda [0] 3 2 4" xfId="240" xr:uid="{00000000-0005-0000-0000-000078000000}"/>
    <cellStyle name="Moneda [0] 3 3" xfId="213" xr:uid="{00000000-0005-0000-0000-000079000000}"/>
    <cellStyle name="Moneda [0] 3 3 2" xfId="285" xr:uid="{00000000-0005-0000-0000-00007A000000}"/>
    <cellStyle name="Moneda [0] 3 3 3" xfId="249" xr:uid="{00000000-0005-0000-0000-00007B000000}"/>
    <cellStyle name="Moneda [0] 3 4" xfId="267" xr:uid="{00000000-0005-0000-0000-00007C000000}"/>
    <cellStyle name="Moneda [0] 3 5" xfId="231" xr:uid="{00000000-0005-0000-0000-00007D000000}"/>
    <cellStyle name="Moneda [0] 4" xfId="205" xr:uid="{00000000-0005-0000-0000-00007E000000}"/>
    <cellStyle name="Moneda [0] 4 2" xfId="223" xr:uid="{00000000-0005-0000-0000-00007F000000}"/>
    <cellStyle name="Moneda [0] 4 2 2" xfId="295" xr:uid="{00000000-0005-0000-0000-000080000000}"/>
    <cellStyle name="Moneda [0] 4 2 3" xfId="259" xr:uid="{00000000-0005-0000-0000-000081000000}"/>
    <cellStyle name="Moneda [0] 4 3" xfId="277" xr:uid="{00000000-0005-0000-0000-000082000000}"/>
    <cellStyle name="Moneda [0] 4 4" xfId="241" xr:uid="{00000000-0005-0000-0000-000083000000}"/>
    <cellStyle name="Moneda [0] 5" xfId="214" xr:uid="{00000000-0005-0000-0000-000084000000}"/>
    <cellStyle name="Moneda [0] 5 2" xfId="286" xr:uid="{00000000-0005-0000-0000-000085000000}"/>
    <cellStyle name="Moneda [0] 5 3" xfId="250" xr:uid="{00000000-0005-0000-0000-000086000000}"/>
    <cellStyle name="Moneda [0] 6" xfId="268" xr:uid="{00000000-0005-0000-0000-000087000000}"/>
    <cellStyle name="Moneda [0] 7" xfId="232" xr:uid="{00000000-0005-0000-0000-000088000000}"/>
    <cellStyle name="Moneda [0] 8" xfId="52" xr:uid="{00000000-0005-0000-0000-000089000000}"/>
    <cellStyle name="Moneda [0] 9" xfId="45" xr:uid="{00000000-0005-0000-0000-00008A000000}"/>
    <cellStyle name="Moneda 10" xfId="66" xr:uid="{00000000-0005-0000-0000-00008B000000}"/>
    <cellStyle name="Moneda 10 2" xfId="137" xr:uid="{00000000-0005-0000-0000-00008C000000}"/>
    <cellStyle name="Moneda 11" xfId="67" xr:uid="{00000000-0005-0000-0000-00008D000000}"/>
    <cellStyle name="Moneda 11 2" xfId="138" xr:uid="{00000000-0005-0000-0000-00008E000000}"/>
    <cellStyle name="Moneda 12" xfId="68" xr:uid="{00000000-0005-0000-0000-00008F000000}"/>
    <cellStyle name="Moneda 12 2" xfId="139" xr:uid="{00000000-0005-0000-0000-000090000000}"/>
    <cellStyle name="Moneda 13" xfId="69" xr:uid="{00000000-0005-0000-0000-000091000000}"/>
    <cellStyle name="Moneda 13 2" xfId="140" xr:uid="{00000000-0005-0000-0000-000092000000}"/>
    <cellStyle name="Moneda 14" xfId="70" xr:uid="{00000000-0005-0000-0000-000093000000}"/>
    <cellStyle name="Moneda 14 2" xfId="141" xr:uid="{00000000-0005-0000-0000-000094000000}"/>
    <cellStyle name="Moneda 15" xfId="71" xr:uid="{00000000-0005-0000-0000-000095000000}"/>
    <cellStyle name="Moneda 15 2" xfId="142" xr:uid="{00000000-0005-0000-0000-000096000000}"/>
    <cellStyle name="Moneda 16" xfId="72" xr:uid="{00000000-0005-0000-0000-000097000000}"/>
    <cellStyle name="Moneda 16 2" xfId="143" xr:uid="{00000000-0005-0000-0000-000098000000}"/>
    <cellStyle name="Moneda 17" xfId="73" xr:uid="{00000000-0005-0000-0000-000099000000}"/>
    <cellStyle name="Moneda 17 2" xfId="144" xr:uid="{00000000-0005-0000-0000-00009A000000}"/>
    <cellStyle name="Moneda 18" xfId="74" xr:uid="{00000000-0005-0000-0000-00009B000000}"/>
    <cellStyle name="Moneda 18 2" xfId="145" xr:uid="{00000000-0005-0000-0000-00009C000000}"/>
    <cellStyle name="Moneda 19" xfId="75" xr:uid="{00000000-0005-0000-0000-00009D000000}"/>
    <cellStyle name="Moneda 19 2" xfId="146" xr:uid="{00000000-0005-0000-0000-00009E000000}"/>
    <cellStyle name="Moneda 2" xfId="2" xr:uid="{00000000-0005-0000-0000-00009F000000}"/>
    <cellStyle name="Moneda 2 2" xfId="128" xr:uid="{00000000-0005-0000-0000-0000A0000000}"/>
    <cellStyle name="Moneda 2 3" xfId="57" xr:uid="{00000000-0005-0000-0000-0000A1000000}"/>
    <cellStyle name="Moneda 20" xfId="76" xr:uid="{00000000-0005-0000-0000-0000A2000000}"/>
    <cellStyle name="Moneda 20 2" xfId="147" xr:uid="{00000000-0005-0000-0000-0000A3000000}"/>
    <cellStyle name="Moneda 21" xfId="79" xr:uid="{00000000-0005-0000-0000-0000A4000000}"/>
    <cellStyle name="Moneda 21 2" xfId="150" xr:uid="{00000000-0005-0000-0000-0000A5000000}"/>
    <cellStyle name="Moneda 22" xfId="78" xr:uid="{00000000-0005-0000-0000-0000A6000000}"/>
    <cellStyle name="Moneda 22 2" xfId="149" xr:uid="{00000000-0005-0000-0000-0000A7000000}"/>
    <cellStyle name="Moneda 23" xfId="56" xr:uid="{00000000-0005-0000-0000-0000A8000000}"/>
    <cellStyle name="Moneda 23 2" xfId="127" xr:uid="{00000000-0005-0000-0000-0000A9000000}"/>
    <cellStyle name="Moneda 24" xfId="77" xr:uid="{00000000-0005-0000-0000-0000AA000000}"/>
    <cellStyle name="Moneda 24 2" xfId="148" xr:uid="{00000000-0005-0000-0000-0000AB000000}"/>
    <cellStyle name="Moneda 25" xfId="80" xr:uid="{00000000-0005-0000-0000-0000AC000000}"/>
    <cellStyle name="Moneda 25 2" xfId="151" xr:uid="{00000000-0005-0000-0000-0000AD000000}"/>
    <cellStyle name="Moneda 26" xfId="81" xr:uid="{00000000-0005-0000-0000-0000AE000000}"/>
    <cellStyle name="Moneda 26 2" xfId="152" xr:uid="{00000000-0005-0000-0000-0000AF000000}"/>
    <cellStyle name="Moneda 27" xfId="82" xr:uid="{00000000-0005-0000-0000-0000B0000000}"/>
    <cellStyle name="Moneda 27 2" xfId="153" xr:uid="{00000000-0005-0000-0000-0000B1000000}"/>
    <cellStyle name="Moneda 28" xfId="83" xr:uid="{00000000-0005-0000-0000-0000B2000000}"/>
    <cellStyle name="Moneda 28 2" xfId="154" xr:uid="{00000000-0005-0000-0000-0000B3000000}"/>
    <cellStyle name="Moneda 29" xfId="84" xr:uid="{00000000-0005-0000-0000-0000B4000000}"/>
    <cellStyle name="Moneda 29 2" xfId="155" xr:uid="{00000000-0005-0000-0000-0000B5000000}"/>
    <cellStyle name="Moneda 3" xfId="58" xr:uid="{00000000-0005-0000-0000-0000B6000000}"/>
    <cellStyle name="Moneda 3 2" xfId="129" xr:uid="{00000000-0005-0000-0000-0000B7000000}"/>
    <cellStyle name="Moneda 30" xfId="85" xr:uid="{00000000-0005-0000-0000-0000B8000000}"/>
    <cellStyle name="Moneda 30 2" xfId="156" xr:uid="{00000000-0005-0000-0000-0000B9000000}"/>
    <cellStyle name="Moneda 31" xfId="86" xr:uid="{00000000-0005-0000-0000-0000BA000000}"/>
    <cellStyle name="Moneda 31 2" xfId="157" xr:uid="{00000000-0005-0000-0000-0000BB000000}"/>
    <cellStyle name="Moneda 32" xfId="87" xr:uid="{00000000-0005-0000-0000-0000BC000000}"/>
    <cellStyle name="Moneda 32 2" xfId="158" xr:uid="{00000000-0005-0000-0000-0000BD000000}"/>
    <cellStyle name="Moneda 33" xfId="88" xr:uid="{00000000-0005-0000-0000-0000BE000000}"/>
    <cellStyle name="Moneda 33 2" xfId="159" xr:uid="{00000000-0005-0000-0000-0000BF000000}"/>
    <cellStyle name="Moneda 34" xfId="89" xr:uid="{00000000-0005-0000-0000-0000C0000000}"/>
    <cellStyle name="Moneda 34 2" xfId="160" xr:uid="{00000000-0005-0000-0000-0000C1000000}"/>
    <cellStyle name="Moneda 35" xfId="90" xr:uid="{00000000-0005-0000-0000-0000C2000000}"/>
    <cellStyle name="Moneda 35 2" xfId="161" xr:uid="{00000000-0005-0000-0000-0000C3000000}"/>
    <cellStyle name="Moneda 36" xfId="91" xr:uid="{00000000-0005-0000-0000-0000C4000000}"/>
    <cellStyle name="Moneda 36 2" xfId="162" xr:uid="{00000000-0005-0000-0000-0000C5000000}"/>
    <cellStyle name="Moneda 37" xfId="92" xr:uid="{00000000-0005-0000-0000-0000C6000000}"/>
    <cellStyle name="Moneda 37 2" xfId="163" xr:uid="{00000000-0005-0000-0000-0000C7000000}"/>
    <cellStyle name="Moneda 38" xfId="93" xr:uid="{00000000-0005-0000-0000-0000C8000000}"/>
    <cellStyle name="Moneda 38 2" xfId="164" xr:uid="{00000000-0005-0000-0000-0000C9000000}"/>
    <cellStyle name="Moneda 39" xfId="94" xr:uid="{00000000-0005-0000-0000-0000CA000000}"/>
    <cellStyle name="Moneda 39 2" xfId="165" xr:uid="{00000000-0005-0000-0000-0000CB000000}"/>
    <cellStyle name="Moneda 4" xfId="63" xr:uid="{00000000-0005-0000-0000-0000CC000000}"/>
    <cellStyle name="Moneda 4 2" xfId="134" xr:uid="{00000000-0005-0000-0000-0000CD000000}"/>
    <cellStyle name="Moneda 40" xfId="95" xr:uid="{00000000-0005-0000-0000-0000CE000000}"/>
    <cellStyle name="Moneda 40 2" xfId="166" xr:uid="{00000000-0005-0000-0000-0000CF000000}"/>
    <cellStyle name="Moneda 41" xfId="96" xr:uid="{00000000-0005-0000-0000-0000D0000000}"/>
    <cellStyle name="Moneda 41 2" xfId="167" xr:uid="{00000000-0005-0000-0000-0000D1000000}"/>
    <cellStyle name="Moneda 42" xfId="97" xr:uid="{00000000-0005-0000-0000-0000D2000000}"/>
    <cellStyle name="Moneda 42 2" xfId="168" xr:uid="{00000000-0005-0000-0000-0000D3000000}"/>
    <cellStyle name="Moneda 43" xfId="98" xr:uid="{00000000-0005-0000-0000-0000D4000000}"/>
    <cellStyle name="Moneda 43 2" xfId="169" xr:uid="{00000000-0005-0000-0000-0000D5000000}"/>
    <cellStyle name="Moneda 44" xfId="99" xr:uid="{00000000-0005-0000-0000-0000D6000000}"/>
    <cellStyle name="Moneda 44 2" xfId="170" xr:uid="{00000000-0005-0000-0000-0000D7000000}"/>
    <cellStyle name="Moneda 45" xfId="100" xr:uid="{00000000-0005-0000-0000-0000D8000000}"/>
    <cellStyle name="Moneda 45 2" xfId="171" xr:uid="{00000000-0005-0000-0000-0000D9000000}"/>
    <cellStyle name="Moneda 46" xfId="101" xr:uid="{00000000-0005-0000-0000-0000DA000000}"/>
    <cellStyle name="Moneda 46 2" xfId="172" xr:uid="{00000000-0005-0000-0000-0000DB000000}"/>
    <cellStyle name="Moneda 47" xfId="102" xr:uid="{00000000-0005-0000-0000-0000DC000000}"/>
    <cellStyle name="Moneda 47 2" xfId="173" xr:uid="{00000000-0005-0000-0000-0000DD000000}"/>
    <cellStyle name="Moneda 48" xfId="103" xr:uid="{00000000-0005-0000-0000-0000DE000000}"/>
    <cellStyle name="Moneda 48 2" xfId="174" xr:uid="{00000000-0005-0000-0000-0000DF000000}"/>
    <cellStyle name="Moneda 49" xfId="104" xr:uid="{00000000-0005-0000-0000-0000E0000000}"/>
    <cellStyle name="Moneda 49 2" xfId="175" xr:uid="{00000000-0005-0000-0000-0000E1000000}"/>
    <cellStyle name="Moneda 5" xfId="61" xr:uid="{00000000-0005-0000-0000-0000E2000000}"/>
    <cellStyle name="Moneda 5 2" xfId="132" xr:uid="{00000000-0005-0000-0000-0000E3000000}"/>
    <cellStyle name="Moneda 50" xfId="105" xr:uid="{00000000-0005-0000-0000-0000E4000000}"/>
    <cellStyle name="Moneda 50 2" xfId="176" xr:uid="{00000000-0005-0000-0000-0000E5000000}"/>
    <cellStyle name="Moneda 51" xfId="106" xr:uid="{00000000-0005-0000-0000-0000E6000000}"/>
    <cellStyle name="Moneda 51 2" xfId="177" xr:uid="{00000000-0005-0000-0000-0000E7000000}"/>
    <cellStyle name="Moneda 52" xfId="107" xr:uid="{00000000-0005-0000-0000-0000E8000000}"/>
    <cellStyle name="Moneda 52 2" xfId="178" xr:uid="{00000000-0005-0000-0000-0000E9000000}"/>
    <cellStyle name="Moneda 53" xfId="108" xr:uid="{00000000-0005-0000-0000-0000EA000000}"/>
    <cellStyle name="Moneda 53 2" xfId="179" xr:uid="{00000000-0005-0000-0000-0000EB000000}"/>
    <cellStyle name="Moneda 54" xfId="109" xr:uid="{00000000-0005-0000-0000-0000EC000000}"/>
    <cellStyle name="Moneda 54 2" xfId="180" xr:uid="{00000000-0005-0000-0000-0000ED000000}"/>
    <cellStyle name="Moneda 55" xfId="110" xr:uid="{00000000-0005-0000-0000-0000EE000000}"/>
    <cellStyle name="Moneda 55 2" xfId="181" xr:uid="{00000000-0005-0000-0000-0000EF000000}"/>
    <cellStyle name="Moneda 56" xfId="111" xr:uid="{00000000-0005-0000-0000-0000F0000000}"/>
    <cellStyle name="Moneda 56 2" xfId="182" xr:uid="{00000000-0005-0000-0000-0000F1000000}"/>
    <cellStyle name="Moneda 57" xfId="112" xr:uid="{00000000-0005-0000-0000-0000F2000000}"/>
    <cellStyle name="Moneda 57 2" xfId="183" xr:uid="{00000000-0005-0000-0000-0000F3000000}"/>
    <cellStyle name="Moneda 58" xfId="113" xr:uid="{00000000-0005-0000-0000-0000F4000000}"/>
    <cellStyle name="Moneda 58 2" xfId="184" xr:uid="{00000000-0005-0000-0000-0000F5000000}"/>
    <cellStyle name="Moneda 59" xfId="114" xr:uid="{00000000-0005-0000-0000-0000F6000000}"/>
    <cellStyle name="Moneda 59 2" xfId="185" xr:uid="{00000000-0005-0000-0000-0000F7000000}"/>
    <cellStyle name="Moneda 6" xfId="54" xr:uid="{00000000-0005-0000-0000-0000F8000000}"/>
    <cellStyle name="Moneda 6 2" xfId="125" xr:uid="{00000000-0005-0000-0000-0000F9000000}"/>
    <cellStyle name="Moneda 60" xfId="117" xr:uid="{00000000-0005-0000-0000-0000FA000000}"/>
    <cellStyle name="Moneda 60 2" xfId="188" xr:uid="{00000000-0005-0000-0000-0000FB000000}"/>
    <cellStyle name="Moneda 61" xfId="115" xr:uid="{00000000-0005-0000-0000-0000FC000000}"/>
    <cellStyle name="Moneda 61 2" xfId="186" xr:uid="{00000000-0005-0000-0000-0000FD000000}"/>
    <cellStyle name="Moneda 62" xfId="60" xr:uid="{00000000-0005-0000-0000-0000FE000000}"/>
    <cellStyle name="Moneda 62 2" xfId="131" xr:uid="{00000000-0005-0000-0000-0000FF000000}"/>
    <cellStyle name="Moneda 63" xfId="116" xr:uid="{00000000-0005-0000-0000-000000010000}"/>
    <cellStyle name="Moneda 63 2" xfId="187" xr:uid="{00000000-0005-0000-0000-000001010000}"/>
    <cellStyle name="Moneda 64" xfId="118" xr:uid="{00000000-0005-0000-0000-000002010000}"/>
    <cellStyle name="Moneda 64 2" xfId="189" xr:uid="{00000000-0005-0000-0000-000003010000}"/>
    <cellStyle name="Moneda 65" xfId="119" xr:uid="{00000000-0005-0000-0000-000004010000}"/>
    <cellStyle name="Moneda 65 2" xfId="190" xr:uid="{00000000-0005-0000-0000-000005010000}"/>
    <cellStyle name="Moneda 66" xfId="120" xr:uid="{00000000-0005-0000-0000-000006010000}"/>
    <cellStyle name="Moneda 66 2" xfId="191" xr:uid="{00000000-0005-0000-0000-000007010000}"/>
    <cellStyle name="Moneda 67" xfId="122" xr:uid="{00000000-0005-0000-0000-000008010000}"/>
    <cellStyle name="Moneda 68" xfId="123" xr:uid="{00000000-0005-0000-0000-000009010000}"/>
    <cellStyle name="Moneda 69" xfId="192" xr:uid="{00000000-0005-0000-0000-00000A010000}"/>
    <cellStyle name="Moneda 7" xfId="62" xr:uid="{00000000-0005-0000-0000-00000B010000}"/>
    <cellStyle name="Moneda 7 2" xfId="133" xr:uid="{00000000-0005-0000-0000-00000C010000}"/>
    <cellStyle name="Moneda 70" xfId="203" xr:uid="{00000000-0005-0000-0000-00000D010000}"/>
    <cellStyle name="Moneda 70 2" xfId="212" xr:uid="{00000000-0005-0000-0000-00000E010000}"/>
    <cellStyle name="Moneda 70 2 2" xfId="230" xr:uid="{00000000-0005-0000-0000-00000F010000}"/>
    <cellStyle name="Moneda 70 2 2 2" xfId="302" xr:uid="{00000000-0005-0000-0000-000010010000}"/>
    <cellStyle name="Moneda 70 2 2 3" xfId="266" xr:uid="{00000000-0005-0000-0000-000011010000}"/>
    <cellStyle name="Moneda 70 2 3" xfId="284" xr:uid="{00000000-0005-0000-0000-000012010000}"/>
    <cellStyle name="Moneda 70 2 4" xfId="248" xr:uid="{00000000-0005-0000-0000-000013010000}"/>
    <cellStyle name="Moneda 70 3" xfId="221" xr:uid="{00000000-0005-0000-0000-000014010000}"/>
    <cellStyle name="Moneda 70 3 2" xfId="293" xr:uid="{00000000-0005-0000-0000-000015010000}"/>
    <cellStyle name="Moneda 70 3 3" xfId="257" xr:uid="{00000000-0005-0000-0000-000016010000}"/>
    <cellStyle name="Moneda 70 4" xfId="275" xr:uid="{00000000-0005-0000-0000-000017010000}"/>
    <cellStyle name="Moneda 70 5" xfId="239" xr:uid="{00000000-0005-0000-0000-000018010000}"/>
    <cellStyle name="Moneda 71" xfId="50" xr:uid="{00000000-0005-0000-0000-000019010000}"/>
    <cellStyle name="Moneda 72" xfId="47" xr:uid="{00000000-0005-0000-0000-00001A010000}"/>
    <cellStyle name="Moneda 73" xfId="193" xr:uid="{00000000-0005-0000-0000-00001B010000}"/>
    <cellStyle name="Moneda 8" xfId="64" xr:uid="{00000000-0005-0000-0000-00001C010000}"/>
    <cellStyle name="Moneda 8 2" xfId="135" xr:uid="{00000000-0005-0000-0000-00001D010000}"/>
    <cellStyle name="Moneda 9" xfId="65" xr:uid="{00000000-0005-0000-0000-00001E010000}"/>
    <cellStyle name="Moneda 9 2" xfId="136" xr:uid="{00000000-0005-0000-0000-00001F010000}"/>
    <cellStyle name="Neutral 2" xfId="195" xr:uid="{00000000-0005-0000-0000-000020010000}"/>
    <cellStyle name="Normal" xfId="0" builtinId="0"/>
    <cellStyle name="Normal 2" xfId="1" xr:uid="{00000000-0005-0000-0000-000022010000}"/>
    <cellStyle name="Normal 2 2" xfId="44" xr:uid="{00000000-0005-0000-0000-000023010000}"/>
    <cellStyle name="Normal 2 2 2" xfId="43" xr:uid="{00000000-0005-0000-0000-000024010000}"/>
    <cellStyle name="Normal 3" xfId="42" xr:uid="{00000000-0005-0000-0000-000025010000}"/>
    <cellStyle name="Normal 4" xfId="46" xr:uid="{00000000-0005-0000-0000-000026010000}"/>
    <cellStyle name="Normal 5" xfId="306" xr:uid="{00000000-0005-0000-0000-000027010000}"/>
    <cellStyle name="Notas" xfId="20" builtinId="10" customBuiltin="1"/>
    <cellStyle name="Numeric" xfId="6" xr:uid="{00000000-0005-0000-0000-000029010000}"/>
    <cellStyle name="Porcentaje" xfId="303" builtinId="5"/>
    <cellStyle name="Porcentaje 2" xfId="49" xr:uid="{00000000-0005-0000-0000-00002B010000}"/>
    <cellStyle name="Salida" xfId="15" builtinId="21" customBuiltin="1"/>
    <cellStyle name="Texto de advertencia" xfId="19" builtinId="11" customBuiltin="1"/>
    <cellStyle name="Texto explicativo" xfId="21" builtinId="53" customBuiltin="1"/>
    <cellStyle name="Título" xfId="7" builtinId="15" customBuiltin="1"/>
    <cellStyle name="Título 2" xfId="9" builtinId="17" customBuiltin="1"/>
    <cellStyle name="Título 3" xfId="10" builtinId="18" customBuiltin="1"/>
    <cellStyle name="Total" xfId="22" builtinId="25"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978354</xdr:colOff>
      <xdr:row>0</xdr:row>
      <xdr:rowOff>285750</xdr:rowOff>
    </xdr:from>
    <xdr:ext cx="1413010" cy="1047750"/>
    <xdr:pic>
      <xdr:nvPicPr>
        <xdr:cNvPr id="2" name="Imagen 1">
          <a:extLst>
            <a:ext uri="{FF2B5EF4-FFF2-40B4-BE49-F238E27FC236}">
              <a16:creationId xmlns:a16="http://schemas.microsoft.com/office/drawing/2014/main" id="{528B11AA-17B4-4B1B-A760-F3C3E36FFE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78354" y="285750"/>
          <a:ext cx="1413010" cy="1047750"/>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392566</xdr:colOff>
      <xdr:row>0</xdr:row>
      <xdr:rowOff>0</xdr:rowOff>
    </xdr:from>
    <xdr:ext cx="1274309" cy="857250"/>
    <xdr:pic>
      <xdr:nvPicPr>
        <xdr:cNvPr id="2" name="Imagen 1">
          <a:extLst>
            <a:ext uri="{FF2B5EF4-FFF2-40B4-BE49-F238E27FC236}">
              <a16:creationId xmlns:a16="http://schemas.microsoft.com/office/drawing/2014/main" id="{5DBAA519-CAA4-45AA-B408-E2835DDD48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92566" y="0"/>
          <a:ext cx="1274309" cy="857250"/>
        </a:xfrm>
        <a:prstGeom prst="rect">
          <a:avLst/>
        </a:prstGeom>
      </xdr:spPr>
    </xdr:pic>
    <xdr:clientData/>
  </xdr:oneCellAnchor>
  <xdr:oneCellAnchor>
    <xdr:from>
      <xdr:col>0</xdr:col>
      <xdr:colOff>392566</xdr:colOff>
      <xdr:row>0</xdr:row>
      <xdr:rowOff>0</xdr:rowOff>
    </xdr:from>
    <xdr:ext cx="1274309" cy="857250"/>
    <xdr:pic>
      <xdr:nvPicPr>
        <xdr:cNvPr id="3" name="Imagen 2">
          <a:extLst>
            <a:ext uri="{FF2B5EF4-FFF2-40B4-BE49-F238E27FC236}">
              <a16:creationId xmlns:a16="http://schemas.microsoft.com/office/drawing/2014/main" id="{6C52A8BA-F72B-4E60-86CB-67E7FA53AE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92566" y="0"/>
          <a:ext cx="1274309" cy="857250"/>
        </a:xfrm>
        <a:prstGeom prst="rect">
          <a:avLst/>
        </a:prstGeom>
      </xdr:spPr>
    </xdr:pic>
    <xdr:clientData/>
  </xdr:oneCellAnchor>
  <xdr:oneCellAnchor>
    <xdr:from>
      <xdr:col>0</xdr:col>
      <xdr:colOff>392566</xdr:colOff>
      <xdr:row>0</xdr:row>
      <xdr:rowOff>0</xdr:rowOff>
    </xdr:from>
    <xdr:ext cx="1274309" cy="857250"/>
    <xdr:pic>
      <xdr:nvPicPr>
        <xdr:cNvPr id="4" name="Imagen 3">
          <a:extLst>
            <a:ext uri="{FF2B5EF4-FFF2-40B4-BE49-F238E27FC236}">
              <a16:creationId xmlns:a16="http://schemas.microsoft.com/office/drawing/2014/main" id="{24516AA2-9E17-4CC2-923B-2B28859386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92566" y="0"/>
          <a:ext cx="1274309" cy="857250"/>
        </a:xfrm>
        <a:prstGeom prst="rect">
          <a:avLst/>
        </a:prstGeom>
      </xdr:spPr>
    </xdr:pic>
    <xdr:clientData/>
  </xdr:oneCellAnchor>
  <xdr:oneCellAnchor>
    <xdr:from>
      <xdr:col>0</xdr:col>
      <xdr:colOff>392566</xdr:colOff>
      <xdr:row>0</xdr:row>
      <xdr:rowOff>0</xdr:rowOff>
    </xdr:from>
    <xdr:ext cx="1274309" cy="857250"/>
    <xdr:pic>
      <xdr:nvPicPr>
        <xdr:cNvPr id="7" name="Imagen 6">
          <a:extLst>
            <a:ext uri="{FF2B5EF4-FFF2-40B4-BE49-F238E27FC236}">
              <a16:creationId xmlns:a16="http://schemas.microsoft.com/office/drawing/2014/main" id="{61A65710-7B81-47BA-95AF-24A926D5B7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92566" y="0"/>
          <a:ext cx="1274309" cy="857250"/>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1020535</xdr:colOff>
      <xdr:row>0</xdr:row>
      <xdr:rowOff>152400</xdr:rowOff>
    </xdr:from>
    <xdr:ext cx="1339010" cy="1209675"/>
    <xdr:pic>
      <xdr:nvPicPr>
        <xdr:cNvPr id="2" name="Imagen 1">
          <a:extLst>
            <a:ext uri="{FF2B5EF4-FFF2-40B4-BE49-F238E27FC236}">
              <a16:creationId xmlns:a16="http://schemas.microsoft.com/office/drawing/2014/main" id="{A5445BB9-DB29-4C68-86FE-4F74FA157B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20535" y="152400"/>
          <a:ext cx="1339010" cy="1209675"/>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alcart-my.sharepoint.com/personal/calidad_cartagena_gov_co/Documents/35.%20Proyectos%20de%20Inversi&#243;n%20Secretar&#237;a%20General/Proyectos%20SecGeneral%20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SHBOARD"/>
      <sheetName val="PROYECTOS"/>
      <sheetName val="CPD y RP"/>
      <sheetName val="ACTIVIDADES"/>
      <sheetName val="PAGOS"/>
      <sheetName val="PLAN DE ACCIÓN SecGeneral"/>
      <sheetName val="Hoja3"/>
      <sheetName val="Hoja2"/>
      <sheetName val="Proyectos SecGeneral 2024"/>
      <sheetName val="ANEXO1"/>
    </sheetNames>
    <sheetDataSet>
      <sheetData sheetId="0"/>
      <sheetData sheetId="1"/>
      <sheetData sheetId="2"/>
      <sheetData sheetId="3" refreshError="1"/>
      <sheetData sheetId="4" refreshError="1"/>
      <sheetData sheetId="5" refreshError="1"/>
      <sheetData sheetId="6"/>
      <sheetData sheetId="7" refreshError="1"/>
      <sheetData sheetId="8" refreshError="1"/>
      <sheetData sheetId="9"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X87"/>
  <sheetViews>
    <sheetView zoomScale="80" zoomScaleNormal="80" workbookViewId="0">
      <selection activeCell="A19" sqref="A19:H19"/>
    </sheetView>
  </sheetViews>
  <sheetFormatPr baseColWidth="10" defaultColWidth="10.875" defaultRowHeight="15"/>
  <cols>
    <col min="1" max="1" width="34.125" style="14" customWidth="1"/>
    <col min="2" max="2" width="10.875" style="6"/>
    <col min="3" max="3" width="28.25" style="6" customWidth="1"/>
    <col min="4" max="4" width="21.25" style="6" customWidth="1"/>
    <col min="5" max="5" width="19.25" style="6" customWidth="1"/>
    <col min="6" max="6" width="27.25" style="6" customWidth="1"/>
    <col min="7" max="7" width="17.25" style="6" customWidth="1"/>
    <col min="8" max="8" width="27.25" style="6" customWidth="1"/>
    <col min="9" max="9" width="15.25" style="6" customWidth="1"/>
    <col min="10" max="10" width="17.875" style="6" customWidth="1"/>
    <col min="11" max="11" width="19.25" style="6" customWidth="1"/>
    <col min="12" max="12" width="25.25" style="6" customWidth="1"/>
    <col min="13" max="13" width="20.75" style="6" customWidth="1"/>
    <col min="14" max="15" width="10.875" style="6"/>
    <col min="16" max="16" width="16.75" style="6" customWidth="1"/>
    <col min="17" max="17" width="20.25" style="6" customWidth="1"/>
    <col min="18" max="18" width="18.75" style="6" customWidth="1"/>
    <col min="19" max="19" width="22.875" style="6" customWidth="1"/>
    <col min="20" max="20" width="22.125" style="6" customWidth="1"/>
    <col min="21" max="21" width="25.25" style="6" customWidth="1"/>
    <col min="22" max="22" width="21.125" style="6" customWidth="1"/>
    <col min="23" max="23" width="19.125" style="6" customWidth="1"/>
    <col min="24" max="24" width="17.25" style="6" customWidth="1"/>
    <col min="25" max="26" width="16.25" style="6" customWidth="1"/>
    <col min="27" max="27" width="28.75" style="6" customWidth="1"/>
    <col min="28" max="28" width="19.25" style="6" customWidth="1"/>
    <col min="29" max="29" width="21.125" style="6" customWidth="1"/>
    <col min="30" max="30" width="21.875" style="6" customWidth="1"/>
    <col min="31" max="31" width="25.25" style="6" customWidth="1"/>
    <col min="32" max="32" width="22.25" style="6" customWidth="1"/>
    <col min="33" max="33" width="29.75" style="6" customWidth="1"/>
    <col min="34" max="34" width="18.75" style="6" customWidth="1"/>
    <col min="35" max="35" width="18.25" style="6" customWidth="1"/>
    <col min="36" max="36" width="22.25" style="6" customWidth="1"/>
    <col min="37" max="16384" width="10.875" style="6"/>
  </cols>
  <sheetData>
    <row r="1" spans="1:50" ht="54.75" customHeight="1">
      <c r="A1" s="75" t="s">
        <v>0</v>
      </c>
      <c r="B1" s="75"/>
      <c r="C1" s="75"/>
      <c r="D1" s="75"/>
      <c r="E1" s="75"/>
      <c r="F1" s="75"/>
      <c r="G1" s="75"/>
      <c r="H1" s="75"/>
    </row>
    <row r="2" spans="1:50" ht="33" customHeight="1">
      <c r="A2" s="79" t="s">
        <v>1</v>
      </c>
      <c r="B2" s="79"/>
      <c r="C2" s="79"/>
      <c r="D2" s="79"/>
      <c r="E2" s="79"/>
      <c r="F2" s="79"/>
      <c r="G2" s="79"/>
      <c r="H2" s="79"/>
      <c r="I2" s="7"/>
      <c r="J2" s="7"/>
      <c r="K2" s="7"/>
      <c r="L2" s="7"/>
      <c r="M2" s="7"/>
      <c r="N2" s="7"/>
      <c r="O2" s="7"/>
      <c r="P2" s="7"/>
      <c r="Q2" s="7"/>
      <c r="R2" s="7"/>
      <c r="S2" s="7"/>
      <c r="T2" s="7"/>
      <c r="U2" s="7"/>
      <c r="V2" s="7"/>
      <c r="W2" s="7"/>
      <c r="X2" s="7"/>
      <c r="Y2" s="7"/>
      <c r="Z2" s="7"/>
      <c r="AA2" s="8"/>
      <c r="AB2" s="8"/>
      <c r="AC2" s="8"/>
      <c r="AD2" s="8"/>
      <c r="AE2" s="8"/>
      <c r="AF2" s="8"/>
      <c r="AG2" s="9"/>
      <c r="AH2" s="9"/>
      <c r="AI2" s="9"/>
      <c r="AJ2" s="9"/>
      <c r="AK2" s="9"/>
      <c r="AL2" s="9"/>
      <c r="AM2" s="9"/>
      <c r="AN2" s="9"/>
      <c r="AO2" s="9"/>
      <c r="AP2" s="9"/>
      <c r="AQ2" s="7"/>
      <c r="AR2" s="7"/>
      <c r="AS2" s="7"/>
      <c r="AT2" s="7"/>
      <c r="AU2" s="7"/>
      <c r="AV2" s="7"/>
      <c r="AW2" s="7"/>
      <c r="AX2" s="7"/>
    </row>
    <row r="3" spans="1:50" ht="48" customHeight="1">
      <c r="A3" s="10" t="s">
        <v>2</v>
      </c>
      <c r="B3" s="74" t="s">
        <v>3</v>
      </c>
      <c r="C3" s="74"/>
      <c r="D3" s="74"/>
      <c r="E3" s="74"/>
      <c r="F3" s="74"/>
      <c r="G3" s="74"/>
      <c r="H3" s="74"/>
    </row>
    <row r="4" spans="1:50" ht="48" customHeight="1">
      <c r="A4" s="10" t="s">
        <v>4</v>
      </c>
      <c r="B4" s="76" t="s">
        <v>5</v>
      </c>
      <c r="C4" s="77"/>
      <c r="D4" s="77"/>
      <c r="E4" s="77"/>
      <c r="F4" s="77"/>
      <c r="G4" s="77"/>
      <c r="H4" s="78"/>
    </row>
    <row r="5" spans="1:50" ht="31.5" customHeight="1">
      <c r="A5" s="10" t="s">
        <v>6</v>
      </c>
      <c r="B5" s="74" t="s">
        <v>7</v>
      </c>
      <c r="C5" s="74"/>
      <c r="D5" s="74"/>
      <c r="E5" s="74"/>
      <c r="F5" s="74"/>
      <c r="G5" s="74"/>
      <c r="H5" s="74"/>
    </row>
    <row r="6" spans="1:50" ht="40.5" customHeight="1">
      <c r="A6" s="10" t="s">
        <v>8</v>
      </c>
      <c r="B6" s="76" t="s">
        <v>9</v>
      </c>
      <c r="C6" s="77"/>
      <c r="D6" s="77"/>
      <c r="E6" s="77"/>
      <c r="F6" s="77"/>
      <c r="G6" s="77"/>
      <c r="H6" s="78"/>
    </row>
    <row r="7" spans="1:50" ht="41.1" customHeight="1">
      <c r="A7" s="10" t="s">
        <v>10</v>
      </c>
      <c r="B7" s="74" t="s">
        <v>11</v>
      </c>
      <c r="C7" s="74"/>
      <c r="D7" s="74"/>
      <c r="E7" s="74"/>
      <c r="F7" s="74"/>
      <c r="G7" s="74"/>
      <c r="H7" s="74"/>
    </row>
    <row r="8" spans="1:50" ht="48.95" customHeight="1">
      <c r="A8" s="10" t="s">
        <v>12</v>
      </c>
      <c r="B8" s="74" t="s">
        <v>13</v>
      </c>
      <c r="C8" s="74"/>
      <c r="D8" s="74"/>
      <c r="E8" s="74"/>
      <c r="F8" s="74"/>
      <c r="G8" s="74"/>
      <c r="H8" s="74"/>
    </row>
    <row r="9" spans="1:50" ht="48.95" customHeight="1">
      <c r="A9" s="10" t="s">
        <v>14</v>
      </c>
      <c r="B9" s="76" t="s">
        <v>15</v>
      </c>
      <c r="C9" s="77"/>
      <c r="D9" s="77"/>
      <c r="E9" s="77"/>
      <c r="F9" s="77"/>
      <c r="G9" s="77"/>
      <c r="H9" s="78"/>
    </row>
    <row r="10" spans="1:50" ht="30">
      <c r="A10" s="10" t="s">
        <v>16</v>
      </c>
      <c r="B10" s="74" t="s">
        <v>17</v>
      </c>
      <c r="C10" s="74"/>
      <c r="D10" s="74"/>
      <c r="E10" s="74"/>
      <c r="F10" s="74"/>
      <c r="G10" s="74"/>
      <c r="H10" s="74"/>
    </row>
    <row r="11" spans="1:50" ht="30">
      <c r="A11" s="10" t="s">
        <v>18</v>
      </c>
      <c r="B11" s="74" t="s">
        <v>19</v>
      </c>
      <c r="C11" s="74"/>
      <c r="D11" s="74"/>
      <c r="E11" s="74"/>
      <c r="F11" s="74"/>
      <c r="G11" s="74"/>
      <c r="H11" s="74"/>
    </row>
    <row r="12" spans="1:50" ht="33.950000000000003" customHeight="1">
      <c r="A12" s="10" t="s">
        <v>20</v>
      </c>
      <c r="B12" s="74" t="s">
        <v>21</v>
      </c>
      <c r="C12" s="74"/>
      <c r="D12" s="74"/>
      <c r="E12" s="74"/>
      <c r="F12" s="74"/>
      <c r="G12" s="74"/>
      <c r="H12" s="74"/>
    </row>
    <row r="13" spans="1:50" ht="30">
      <c r="A13" s="10" t="s">
        <v>22</v>
      </c>
      <c r="B13" s="74" t="s">
        <v>23</v>
      </c>
      <c r="C13" s="74"/>
      <c r="D13" s="74"/>
      <c r="E13" s="74"/>
      <c r="F13" s="74"/>
      <c r="G13" s="74"/>
      <c r="H13" s="74"/>
    </row>
    <row r="14" spans="1:50" ht="30">
      <c r="A14" s="10" t="s">
        <v>24</v>
      </c>
      <c r="B14" s="74" t="s">
        <v>25</v>
      </c>
      <c r="C14" s="74"/>
      <c r="D14" s="74"/>
      <c r="E14" s="74"/>
      <c r="F14" s="74"/>
      <c r="G14" s="74"/>
      <c r="H14" s="74"/>
    </row>
    <row r="15" spans="1:50" ht="44.1" customHeight="1">
      <c r="A15" s="10" t="s">
        <v>26</v>
      </c>
      <c r="B15" s="74" t="s">
        <v>27</v>
      </c>
      <c r="C15" s="74"/>
      <c r="D15" s="74"/>
      <c r="E15" s="74"/>
      <c r="F15" s="74"/>
      <c r="G15" s="74"/>
      <c r="H15" s="74"/>
    </row>
    <row r="16" spans="1:50" ht="60">
      <c r="A16" s="10" t="s">
        <v>28</v>
      </c>
      <c r="B16" s="74" t="s">
        <v>29</v>
      </c>
      <c r="C16" s="74"/>
      <c r="D16" s="74"/>
      <c r="E16" s="74"/>
      <c r="F16" s="74"/>
      <c r="G16" s="74"/>
      <c r="H16" s="74"/>
    </row>
    <row r="17" spans="1:8" ht="58.5" customHeight="1">
      <c r="A17" s="10" t="s">
        <v>30</v>
      </c>
      <c r="B17" s="74" t="s">
        <v>31</v>
      </c>
      <c r="C17" s="74"/>
      <c r="D17" s="74"/>
      <c r="E17" s="74"/>
      <c r="F17" s="74"/>
      <c r="G17" s="74"/>
      <c r="H17" s="74"/>
    </row>
    <row r="18" spans="1:8" ht="30">
      <c r="A18" s="10" t="s">
        <v>32</v>
      </c>
      <c r="B18" s="74" t="s">
        <v>33</v>
      </c>
      <c r="C18" s="74"/>
      <c r="D18" s="74"/>
      <c r="E18" s="74"/>
      <c r="F18" s="74"/>
      <c r="G18" s="74"/>
      <c r="H18" s="74"/>
    </row>
    <row r="19" spans="1:8" ht="30" customHeight="1">
      <c r="A19" s="81"/>
      <c r="B19" s="82"/>
      <c r="C19" s="82"/>
      <c r="D19" s="82"/>
      <c r="E19" s="82"/>
      <c r="F19" s="82"/>
      <c r="G19" s="82"/>
      <c r="H19" s="83"/>
    </row>
    <row r="20" spans="1:8" ht="37.5" customHeight="1">
      <c r="A20" s="79" t="s">
        <v>34</v>
      </c>
      <c r="B20" s="79"/>
      <c r="C20" s="79"/>
      <c r="D20" s="79"/>
      <c r="E20" s="79"/>
      <c r="F20" s="79"/>
      <c r="G20" s="79"/>
      <c r="H20" s="79"/>
    </row>
    <row r="21" spans="1:8" ht="117" customHeight="1">
      <c r="A21" s="84" t="s">
        <v>35</v>
      </c>
      <c r="B21" s="84"/>
      <c r="C21" s="84"/>
      <c r="D21" s="84"/>
      <c r="E21" s="84"/>
      <c r="F21" s="84"/>
      <c r="G21" s="84"/>
      <c r="H21" s="84"/>
    </row>
    <row r="22" spans="1:8" ht="117" customHeight="1">
      <c r="A22" s="10" t="s">
        <v>10</v>
      </c>
      <c r="B22" s="74" t="s">
        <v>11</v>
      </c>
      <c r="C22" s="74"/>
      <c r="D22" s="74"/>
      <c r="E22" s="74"/>
      <c r="F22" s="74"/>
      <c r="G22" s="74"/>
      <c r="H22" s="74"/>
    </row>
    <row r="23" spans="1:8" ht="167.1" customHeight="1">
      <c r="A23" s="10" t="s">
        <v>36</v>
      </c>
      <c r="B23" s="84" t="s">
        <v>37</v>
      </c>
      <c r="C23" s="84"/>
      <c r="D23" s="84"/>
      <c r="E23" s="84"/>
      <c r="F23" s="84"/>
      <c r="G23" s="84"/>
      <c r="H23" s="84"/>
    </row>
    <row r="24" spans="1:8" ht="69.75" customHeight="1">
      <c r="A24" s="10" t="s">
        <v>38</v>
      </c>
      <c r="B24" s="84" t="s">
        <v>39</v>
      </c>
      <c r="C24" s="84"/>
      <c r="D24" s="84"/>
      <c r="E24" s="84"/>
      <c r="F24" s="84"/>
      <c r="G24" s="84"/>
      <c r="H24" s="84"/>
    </row>
    <row r="25" spans="1:8" ht="60" customHeight="1">
      <c r="A25" s="10" t="s">
        <v>40</v>
      </c>
      <c r="B25" s="84" t="s">
        <v>41</v>
      </c>
      <c r="C25" s="84"/>
      <c r="D25" s="84"/>
      <c r="E25" s="84"/>
      <c r="F25" s="84"/>
      <c r="G25" s="84"/>
      <c r="H25" s="84"/>
    </row>
    <row r="26" spans="1:8" ht="24.75" customHeight="1">
      <c r="A26" s="11" t="s">
        <v>42</v>
      </c>
      <c r="B26" s="80" t="s">
        <v>43</v>
      </c>
      <c r="C26" s="80"/>
      <c r="D26" s="80"/>
      <c r="E26" s="80"/>
      <c r="F26" s="80"/>
      <c r="G26" s="80"/>
      <c r="H26" s="80"/>
    </row>
    <row r="27" spans="1:8" ht="26.25" customHeight="1">
      <c r="A27" s="11" t="s">
        <v>44</v>
      </c>
      <c r="B27" s="80" t="s">
        <v>45</v>
      </c>
      <c r="C27" s="80"/>
      <c r="D27" s="80"/>
      <c r="E27" s="80"/>
      <c r="F27" s="80"/>
      <c r="G27" s="80"/>
      <c r="H27" s="80"/>
    </row>
    <row r="28" spans="1:8" ht="53.25" customHeight="1">
      <c r="A28" s="10" t="s">
        <v>46</v>
      </c>
      <c r="B28" s="84" t="s">
        <v>47</v>
      </c>
      <c r="C28" s="84"/>
      <c r="D28" s="84"/>
      <c r="E28" s="84"/>
      <c r="F28" s="84"/>
      <c r="G28" s="84"/>
      <c r="H28" s="84"/>
    </row>
    <row r="29" spans="1:8" ht="45" customHeight="1">
      <c r="A29" s="10" t="s">
        <v>48</v>
      </c>
      <c r="B29" s="100" t="s">
        <v>49</v>
      </c>
      <c r="C29" s="101"/>
      <c r="D29" s="101"/>
      <c r="E29" s="101"/>
      <c r="F29" s="101"/>
      <c r="G29" s="101"/>
      <c r="H29" s="102"/>
    </row>
    <row r="30" spans="1:8" ht="45" customHeight="1">
      <c r="A30" s="10" t="s">
        <v>50</v>
      </c>
      <c r="B30" s="100" t="s">
        <v>51</v>
      </c>
      <c r="C30" s="101"/>
      <c r="D30" s="101"/>
      <c r="E30" s="101"/>
      <c r="F30" s="101"/>
      <c r="G30" s="101"/>
      <c r="H30" s="102"/>
    </row>
    <row r="31" spans="1:8" ht="45" customHeight="1">
      <c r="A31" s="10" t="s">
        <v>52</v>
      </c>
      <c r="B31" s="100" t="s">
        <v>53</v>
      </c>
      <c r="C31" s="101"/>
      <c r="D31" s="101"/>
      <c r="E31" s="101"/>
      <c r="F31" s="101"/>
      <c r="G31" s="101"/>
      <c r="H31" s="102"/>
    </row>
    <row r="32" spans="1:8" ht="33" customHeight="1">
      <c r="A32" s="11" t="s">
        <v>54</v>
      </c>
      <c r="B32" s="84" t="s">
        <v>55</v>
      </c>
      <c r="C32" s="84"/>
      <c r="D32" s="84"/>
      <c r="E32" s="84"/>
      <c r="F32" s="84"/>
      <c r="G32" s="84"/>
      <c r="H32" s="84"/>
    </row>
    <row r="33" spans="1:8" ht="39" customHeight="1">
      <c r="A33" s="10" t="s">
        <v>56</v>
      </c>
      <c r="B33" s="80" t="s">
        <v>57</v>
      </c>
      <c r="C33" s="80"/>
      <c r="D33" s="80"/>
      <c r="E33" s="80"/>
      <c r="F33" s="80"/>
      <c r="G33" s="80"/>
      <c r="H33" s="80"/>
    </row>
    <row r="34" spans="1:8" ht="39" customHeight="1">
      <c r="A34" s="79" t="s">
        <v>58</v>
      </c>
      <c r="B34" s="79"/>
      <c r="C34" s="79"/>
      <c r="D34" s="79"/>
      <c r="E34" s="79"/>
      <c r="F34" s="79"/>
      <c r="G34" s="79"/>
      <c r="H34" s="79"/>
    </row>
    <row r="35" spans="1:8" ht="79.5" customHeight="1">
      <c r="A35" s="76" t="s">
        <v>59</v>
      </c>
      <c r="B35" s="77"/>
      <c r="C35" s="77"/>
      <c r="D35" s="77"/>
      <c r="E35" s="77"/>
      <c r="F35" s="77"/>
      <c r="G35" s="77"/>
      <c r="H35" s="78"/>
    </row>
    <row r="36" spans="1:8" ht="33" customHeight="1">
      <c r="A36" s="10" t="s">
        <v>60</v>
      </c>
      <c r="B36" s="84" t="s">
        <v>61</v>
      </c>
      <c r="C36" s="84"/>
      <c r="D36" s="84"/>
      <c r="E36" s="84"/>
      <c r="F36" s="84"/>
      <c r="G36" s="84"/>
      <c r="H36" s="84"/>
    </row>
    <row r="37" spans="1:8" ht="33" customHeight="1">
      <c r="A37" s="10" t="s">
        <v>62</v>
      </c>
      <c r="B37" s="84" t="s">
        <v>63</v>
      </c>
      <c r="C37" s="84"/>
      <c r="D37" s="84"/>
      <c r="E37" s="84"/>
      <c r="F37" s="84"/>
      <c r="G37" s="84"/>
      <c r="H37" s="84"/>
    </row>
    <row r="38" spans="1:8" ht="33" customHeight="1">
      <c r="A38" s="16"/>
      <c r="B38" s="17"/>
      <c r="C38" s="17"/>
      <c r="D38" s="17"/>
      <c r="E38" s="17"/>
      <c r="F38" s="17"/>
      <c r="G38" s="17"/>
      <c r="H38" s="18"/>
    </row>
    <row r="39" spans="1:8" ht="34.5" customHeight="1">
      <c r="A39" s="79" t="s">
        <v>64</v>
      </c>
      <c r="B39" s="79"/>
      <c r="C39" s="79"/>
      <c r="D39" s="79"/>
      <c r="E39" s="79"/>
      <c r="F39" s="79"/>
      <c r="G39" s="79"/>
      <c r="H39" s="79"/>
    </row>
    <row r="40" spans="1:8" ht="34.5" customHeight="1">
      <c r="A40" s="10" t="s">
        <v>65</v>
      </c>
      <c r="B40" s="84" t="s">
        <v>66</v>
      </c>
      <c r="C40" s="84"/>
      <c r="D40" s="84"/>
      <c r="E40" s="84"/>
      <c r="F40" s="84"/>
      <c r="G40" s="84"/>
      <c r="H40" s="84"/>
    </row>
    <row r="41" spans="1:8" ht="29.25" customHeight="1">
      <c r="A41" s="10" t="s">
        <v>67</v>
      </c>
      <c r="B41" s="84" t="s">
        <v>68</v>
      </c>
      <c r="C41" s="84"/>
      <c r="D41" s="84"/>
      <c r="E41" s="84"/>
      <c r="F41" s="84"/>
      <c r="G41" s="84"/>
      <c r="H41" s="84"/>
    </row>
    <row r="42" spans="1:8" ht="42" customHeight="1">
      <c r="A42" s="10" t="s">
        <v>69</v>
      </c>
      <c r="B42" s="84" t="s">
        <v>70</v>
      </c>
      <c r="C42" s="84"/>
      <c r="D42" s="84"/>
      <c r="E42" s="84"/>
      <c r="F42" s="84"/>
      <c r="G42" s="84"/>
      <c r="H42" s="84"/>
    </row>
    <row r="43" spans="1:8" ht="42" customHeight="1">
      <c r="A43" s="10" t="s">
        <v>71</v>
      </c>
      <c r="B43" s="100" t="s">
        <v>72</v>
      </c>
      <c r="C43" s="101"/>
      <c r="D43" s="101"/>
      <c r="E43" s="101"/>
      <c r="F43" s="101"/>
      <c r="G43" s="101"/>
      <c r="H43" s="102"/>
    </row>
    <row r="44" spans="1:8" ht="42" customHeight="1">
      <c r="A44" s="10" t="s">
        <v>73</v>
      </c>
      <c r="B44" s="100" t="s">
        <v>74</v>
      </c>
      <c r="C44" s="101"/>
      <c r="D44" s="101"/>
      <c r="E44" s="101"/>
      <c r="F44" s="101"/>
      <c r="G44" s="101"/>
      <c r="H44" s="102"/>
    </row>
    <row r="45" spans="1:8" ht="42" customHeight="1">
      <c r="A45" s="10" t="s">
        <v>75</v>
      </c>
      <c r="B45" s="100" t="s">
        <v>76</v>
      </c>
      <c r="C45" s="101"/>
      <c r="D45" s="101"/>
      <c r="E45" s="101"/>
      <c r="F45" s="101"/>
      <c r="G45" s="101"/>
      <c r="H45" s="102"/>
    </row>
    <row r="46" spans="1:8" ht="86.1" customHeight="1">
      <c r="A46" s="12" t="s">
        <v>77</v>
      </c>
      <c r="B46" s="85" t="s">
        <v>78</v>
      </c>
      <c r="C46" s="85"/>
      <c r="D46" s="85"/>
      <c r="E46" s="85"/>
      <c r="F46" s="85"/>
      <c r="G46" s="85"/>
      <c r="H46" s="85"/>
    </row>
    <row r="47" spans="1:8" ht="39.75" customHeight="1">
      <c r="A47" s="12" t="s">
        <v>79</v>
      </c>
      <c r="B47" s="87" t="s">
        <v>80</v>
      </c>
      <c r="C47" s="88"/>
      <c r="D47" s="88"/>
      <c r="E47" s="88"/>
      <c r="F47" s="88"/>
      <c r="G47" s="88"/>
      <c r="H47" s="89"/>
    </row>
    <row r="48" spans="1:8" ht="31.5" customHeight="1">
      <c r="A48" s="12" t="s">
        <v>81</v>
      </c>
      <c r="B48" s="85" t="s">
        <v>82</v>
      </c>
      <c r="C48" s="85"/>
      <c r="D48" s="85"/>
      <c r="E48" s="85"/>
      <c r="F48" s="85"/>
      <c r="G48" s="85"/>
      <c r="H48" s="85"/>
    </row>
    <row r="49" spans="1:8" ht="30">
      <c r="A49" s="12" t="s">
        <v>83</v>
      </c>
      <c r="B49" s="85" t="s">
        <v>84</v>
      </c>
      <c r="C49" s="85"/>
      <c r="D49" s="85"/>
      <c r="E49" s="85"/>
      <c r="F49" s="85"/>
      <c r="G49" s="85"/>
      <c r="H49" s="85"/>
    </row>
    <row r="50" spans="1:8" ht="43.5" customHeight="1">
      <c r="A50" s="12" t="s">
        <v>85</v>
      </c>
      <c r="B50" s="85" t="s">
        <v>86</v>
      </c>
      <c r="C50" s="85"/>
      <c r="D50" s="85"/>
      <c r="E50" s="85"/>
      <c r="F50" s="85"/>
      <c r="G50" s="85"/>
      <c r="H50" s="85"/>
    </row>
    <row r="51" spans="1:8" ht="40.5" customHeight="1">
      <c r="A51" s="12" t="s">
        <v>87</v>
      </c>
      <c r="B51" s="85" t="s">
        <v>88</v>
      </c>
      <c r="C51" s="85"/>
      <c r="D51" s="85"/>
      <c r="E51" s="85"/>
      <c r="F51" s="85"/>
      <c r="G51" s="85"/>
      <c r="H51" s="85"/>
    </row>
    <row r="52" spans="1:8" ht="75.75" customHeight="1">
      <c r="A52" s="13" t="s">
        <v>89</v>
      </c>
      <c r="B52" s="86" t="s">
        <v>90</v>
      </c>
      <c r="C52" s="86"/>
      <c r="D52" s="86"/>
      <c r="E52" s="86"/>
      <c r="F52" s="86"/>
      <c r="G52" s="86"/>
      <c r="H52" s="86"/>
    </row>
    <row r="53" spans="1:8" ht="41.25" customHeight="1">
      <c r="A53" s="13" t="s">
        <v>91</v>
      </c>
      <c r="B53" s="86" t="s">
        <v>92</v>
      </c>
      <c r="C53" s="86"/>
      <c r="D53" s="86"/>
      <c r="E53" s="86"/>
      <c r="F53" s="86"/>
      <c r="G53" s="86"/>
      <c r="H53" s="86"/>
    </row>
    <row r="54" spans="1:8" ht="47.45" customHeight="1">
      <c r="A54" s="13" t="s">
        <v>93</v>
      </c>
      <c r="B54" s="86" t="s">
        <v>94</v>
      </c>
      <c r="C54" s="86"/>
      <c r="D54" s="86"/>
      <c r="E54" s="86"/>
      <c r="F54" s="86"/>
      <c r="G54" s="86"/>
      <c r="H54" s="86"/>
    </row>
    <row r="55" spans="1:8" ht="57.6" customHeight="1">
      <c r="A55" s="13" t="s">
        <v>95</v>
      </c>
      <c r="B55" s="86" t="s">
        <v>96</v>
      </c>
      <c r="C55" s="86"/>
      <c r="D55" s="86"/>
      <c r="E55" s="86"/>
      <c r="F55" s="86"/>
      <c r="G55" s="86"/>
      <c r="H55" s="86"/>
    </row>
    <row r="56" spans="1:8" ht="31.5" customHeight="1">
      <c r="A56" s="13" t="s">
        <v>97</v>
      </c>
      <c r="B56" s="86" t="s">
        <v>98</v>
      </c>
      <c r="C56" s="86"/>
      <c r="D56" s="86"/>
      <c r="E56" s="86"/>
      <c r="F56" s="86"/>
      <c r="G56" s="86"/>
      <c r="H56" s="86"/>
    </row>
    <row r="57" spans="1:8" ht="70.5" customHeight="1">
      <c r="A57" s="13" t="s">
        <v>99</v>
      </c>
      <c r="B57" s="86" t="s">
        <v>100</v>
      </c>
      <c r="C57" s="86"/>
      <c r="D57" s="86"/>
      <c r="E57" s="86"/>
      <c r="F57" s="86"/>
      <c r="G57" s="86"/>
      <c r="H57" s="86"/>
    </row>
    <row r="58" spans="1:8" ht="33.75" customHeight="1">
      <c r="A58" s="92"/>
      <c r="B58" s="92"/>
      <c r="C58" s="92"/>
      <c r="D58" s="92"/>
      <c r="E58" s="92"/>
      <c r="F58" s="92"/>
      <c r="G58" s="92"/>
      <c r="H58" s="93"/>
    </row>
    <row r="59" spans="1:8" ht="32.25" customHeight="1">
      <c r="A59" s="95" t="s">
        <v>101</v>
      </c>
      <c r="B59" s="95"/>
      <c r="C59" s="95"/>
      <c r="D59" s="95"/>
      <c r="E59" s="95"/>
      <c r="F59" s="95"/>
      <c r="G59" s="95"/>
      <c r="H59" s="95"/>
    </row>
    <row r="60" spans="1:8" ht="34.5" customHeight="1">
      <c r="A60" s="10" t="s">
        <v>102</v>
      </c>
      <c r="B60" s="90" t="s">
        <v>103</v>
      </c>
      <c r="C60" s="90"/>
      <c r="D60" s="90"/>
      <c r="E60" s="90"/>
      <c r="F60" s="90"/>
      <c r="G60" s="90"/>
      <c r="H60" s="90"/>
    </row>
    <row r="61" spans="1:8" ht="60" customHeight="1">
      <c r="A61" s="10" t="s">
        <v>104</v>
      </c>
      <c r="B61" s="99" t="s">
        <v>105</v>
      </c>
      <c r="C61" s="99"/>
      <c r="D61" s="99"/>
      <c r="E61" s="99"/>
      <c r="F61" s="99"/>
      <c r="G61" s="99"/>
      <c r="H61" s="99"/>
    </row>
    <row r="62" spans="1:8" ht="41.25" customHeight="1">
      <c r="A62" s="10" t="s">
        <v>106</v>
      </c>
      <c r="B62" s="96" t="s">
        <v>107</v>
      </c>
      <c r="C62" s="97"/>
      <c r="D62" s="97"/>
      <c r="E62" s="97"/>
      <c r="F62" s="97"/>
      <c r="G62" s="97"/>
      <c r="H62" s="98"/>
    </row>
    <row r="63" spans="1:8" ht="42" customHeight="1">
      <c r="A63" s="10" t="s">
        <v>108</v>
      </c>
      <c r="B63" s="84" t="s">
        <v>109</v>
      </c>
      <c r="C63" s="84"/>
      <c r="D63" s="84"/>
      <c r="E63" s="84"/>
      <c r="F63" s="84"/>
      <c r="G63" s="84"/>
      <c r="H63" s="84"/>
    </row>
    <row r="64" spans="1:8" ht="31.5" customHeight="1">
      <c r="A64" s="10" t="s">
        <v>110</v>
      </c>
      <c r="B64" s="90" t="s">
        <v>111</v>
      </c>
      <c r="C64" s="90"/>
      <c r="D64" s="90"/>
      <c r="E64" s="90"/>
      <c r="F64" s="90"/>
      <c r="G64" s="90"/>
      <c r="H64" s="90"/>
    </row>
    <row r="65" spans="1:8" ht="45.75" customHeight="1">
      <c r="A65" s="10" t="s">
        <v>112</v>
      </c>
      <c r="B65" s="90" t="s">
        <v>113</v>
      </c>
      <c r="C65" s="90"/>
      <c r="D65" s="90"/>
      <c r="E65" s="90"/>
      <c r="F65" s="90"/>
      <c r="G65" s="90"/>
      <c r="H65" s="90"/>
    </row>
    <row r="66" spans="1:8" ht="30.75" customHeight="1">
      <c r="A66" s="94"/>
      <c r="B66" s="94"/>
      <c r="C66" s="94"/>
      <c r="D66" s="94"/>
      <c r="E66" s="94"/>
      <c r="F66" s="94"/>
      <c r="G66" s="94"/>
      <c r="H66" s="94"/>
    </row>
    <row r="67" spans="1:8" ht="34.5" customHeight="1">
      <c r="A67" s="95" t="s">
        <v>114</v>
      </c>
      <c r="B67" s="95"/>
      <c r="C67" s="95"/>
      <c r="D67" s="95"/>
      <c r="E67" s="95"/>
      <c r="F67" s="95"/>
      <c r="G67" s="95"/>
      <c r="H67" s="95"/>
    </row>
    <row r="68" spans="1:8" ht="39.75" customHeight="1">
      <c r="A68" s="13" t="s">
        <v>115</v>
      </c>
      <c r="B68" s="90" t="s">
        <v>116</v>
      </c>
      <c r="C68" s="90"/>
      <c r="D68" s="90"/>
      <c r="E68" s="90"/>
      <c r="F68" s="90"/>
      <c r="G68" s="90"/>
      <c r="H68" s="90"/>
    </row>
    <row r="69" spans="1:8" ht="39.75" customHeight="1">
      <c r="A69" s="13" t="s">
        <v>117</v>
      </c>
      <c r="B69" s="90" t="s">
        <v>118</v>
      </c>
      <c r="C69" s="90"/>
      <c r="D69" s="90"/>
      <c r="E69" s="90"/>
      <c r="F69" s="90"/>
      <c r="G69" s="90"/>
      <c r="H69" s="90"/>
    </row>
    <row r="70" spans="1:8" ht="42" customHeight="1">
      <c r="A70" s="13" t="s">
        <v>119</v>
      </c>
      <c r="B70" s="86" t="s">
        <v>120</v>
      </c>
      <c r="C70" s="86"/>
      <c r="D70" s="86"/>
      <c r="E70" s="86"/>
      <c r="F70" s="86"/>
      <c r="G70" s="86"/>
      <c r="H70" s="86"/>
    </row>
    <row r="71" spans="1:8" ht="33.75" customHeight="1">
      <c r="A71" s="13" t="s">
        <v>121</v>
      </c>
      <c r="B71" s="90" t="s">
        <v>122</v>
      </c>
      <c r="C71" s="90"/>
      <c r="D71" s="90"/>
      <c r="E71" s="90"/>
      <c r="F71" s="90"/>
      <c r="G71" s="90"/>
      <c r="H71" s="90"/>
    </row>
    <row r="72" spans="1:8" ht="33" customHeight="1">
      <c r="A72" s="13" t="s">
        <v>123</v>
      </c>
      <c r="B72" s="90" t="s">
        <v>124</v>
      </c>
      <c r="C72" s="90"/>
      <c r="D72" s="90"/>
      <c r="E72" s="90"/>
      <c r="F72" s="90"/>
      <c r="G72" s="90"/>
      <c r="H72" s="90"/>
    </row>
    <row r="73" spans="1:8" ht="33.75" customHeight="1">
      <c r="A73" s="91"/>
      <c r="B73" s="91"/>
      <c r="C73" s="91"/>
      <c r="D73" s="91"/>
      <c r="E73" s="91"/>
      <c r="F73" s="91"/>
      <c r="G73" s="91"/>
      <c r="H73" s="91"/>
    </row>
    <row r="74" spans="1:8" ht="54.75" customHeight="1"/>
    <row r="76" spans="1:8" ht="134.44999999999999" customHeight="1"/>
    <row r="77" spans="1:8" ht="64.5" customHeight="1"/>
    <row r="78" spans="1:8" ht="49.5" customHeight="1"/>
    <row r="87" ht="40.5" customHeight="1"/>
  </sheetData>
  <mergeCells count="72">
    <mergeCell ref="B9:H9"/>
    <mergeCell ref="B43:H43"/>
    <mergeCell ref="B44:H44"/>
    <mergeCell ref="B45:H45"/>
    <mergeCell ref="A59:H59"/>
    <mergeCell ref="B15:H15"/>
    <mergeCell ref="B10:H10"/>
    <mergeCell ref="B11:H11"/>
    <mergeCell ref="B12:H12"/>
    <mergeCell ref="B13:H13"/>
    <mergeCell ref="B25:H25"/>
    <mergeCell ref="B18:H18"/>
    <mergeCell ref="A21:H21"/>
    <mergeCell ref="B26:H26"/>
    <mergeCell ref="B14:H14"/>
    <mergeCell ref="B56:H56"/>
    <mergeCell ref="B28:H28"/>
    <mergeCell ref="B32:H32"/>
    <mergeCell ref="A39:H39"/>
    <mergeCell ref="B40:H40"/>
    <mergeCell ref="B41:H41"/>
    <mergeCell ref="B29:H29"/>
    <mergeCell ref="B30:H30"/>
    <mergeCell ref="B31:H31"/>
    <mergeCell ref="B33:H33"/>
    <mergeCell ref="A34:H34"/>
    <mergeCell ref="B36:H36"/>
    <mergeCell ref="B37:H37"/>
    <mergeCell ref="A35:H35"/>
    <mergeCell ref="B71:H71"/>
    <mergeCell ref="B72:H72"/>
    <mergeCell ref="A73:H73"/>
    <mergeCell ref="B70:H70"/>
    <mergeCell ref="B48:H48"/>
    <mergeCell ref="A58:H58"/>
    <mergeCell ref="A66:H66"/>
    <mergeCell ref="A67:H67"/>
    <mergeCell ref="B62:H62"/>
    <mergeCell ref="B63:H63"/>
    <mergeCell ref="B64:H64"/>
    <mergeCell ref="B65:H65"/>
    <mergeCell ref="B60:H60"/>
    <mergeCell ref="B61:H61"/>
    <mergeCell ref="B57:H57"/>
    <mergeCell ref="B49:H49"/>
    <mergeCell ref="B69:H69"/>
    <mergeCell ref="B68:H68"/>
    <mergeCell ref="B52:H52"/>
    <mergeCell ref="B53:H53"/>
    <mergeCell ref="B54:H54"/>
    <mergeCell ref="B42:H42"/>
    <mergeCell ref="B46:H46"/>
    <mergeCell ref="B50:H50"/>
    <mergeCell ref="B51:H51"/>
    <mergeCell ref="B55:H55"/>
    <mergeCell ref="B47:H47"/>
    <mergeCell ref="B27:H27"/>
    <mergeCell ref="A19:H19"/>
    <mergeCell ref="B16:H16"/>
    <mergeCell ref="B17:H17"/>
    <mergeCell ref="A20:H20"/>
    <mergeCell ref="B23:H23"/>
    <mergeCell ref="B24:H24"/>
    <mergeCell ref="B22:H22"/>
    <mergeCell ref="B8:H8"/>
    <mergeCell ref="A1:H1"/>
    <mergeCell ref="B5:H5"/>
    <mergeCell ref="B6:H6"/>
    <mergeCell ref="B7:H7"/>
    <mergeCell ref="A2:H2"/>
    <mergeCell ref="B3:H3"/>
    <mergeCell ref="B4:H4"/>
  </mergeCells>
  <pageMargins left="0.7" right="0.7" top="0.75" bottom="0.75" header="0.3" footer="0.3"/>
  <pageSetup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G32"/>
  <sheetViews>
    <sheetView tabSelected="1" zoomScale="60" zoomScaleNormal="60" workbookViewId="0">
      <pane ySplit="8" topLeftCell="A9" activePane="bottomLeft" state="frozen"/>
      <selection activeCell="A6" sqref="A6"/>
      <selection pane="bottomLeft" sqref="A1:B4"/>
    </sheetView>
  </sheetViews>
  <sheetFormatPr baseColWidth="10" defaultColWidth="11.25" defaultRowHeight="30" customHeight="1"/>
  <cols>
    <col min="1" max="1" width="22.125" style="60" customWidth="1"/>
    <col min="2" max="2" width="27.75" style="60" customWidth="1"/>
    <col min="3" max="3" width="22.25" style="60" customWidth="1"/>
    <col min="4" max="4" width="17.625" style="60" customWidth="1"/>
    <col min="5" max="5" width="28.75" style="60" customWidth="1"/>
    <col min="6" max="6" width="24.25" style="60" customWidth="1"/>
    <col min="7" max="7" width="19.375" style="60" customWidth="1"/>
    <col min="8" max="8" width="27.125" style="228" customWidth="1"/>
    <col min="9" max="9" width="27.75" style="228" customWidth="1"/>
    <col min="10" max="10" width="34.375" style="228" customWidth="1"/>
    <col min="11" max="11" width="36.25" style="229" customWidth="1"/>
    <col min="12" max="12" width="30.25" style="230" customWidth="1"/>
    <col min="13" max="13" width="26.875" style="230" customWidth="1"/>
    <col min="14" max="14" width="35.625" style="230" customWidth="1"/>
    <col min="15" max="15" width="23.875" style="231" customWidth="1"/>
    <col min="16" max="16" width="26.25" style="231" customWidth="1"/>
    <col min="17" max="19" width="31.75" style="232" customWidth="1"/>
    <col min="20" max="21" width="20.25" style="232" bestFit="1" customWidth="1"/>
    <col min="22" max="22" width="22.25" style="232" customWidth="1"/>
    <col min="23" max="23" width="24.25" style="232" customWidth="1"/>
    <col min="24" max="25" width="19.625" style="233" customWidth="1"/>
    <col min="26" max="27" width="20.5" style="233" customWidth="1"/>
    <col min="28" max="29" width="20.5" style="60" customWidth="1"/>
    <col min="30" max="30" width="23" style="239" customWidth="1"/>
    <col min="31" max="31" width="20.5" style="60" customWidth="1"/>
    <col min="32" max="32" width="29.75" style="60" customWidth="1"/>
    <col min="33" max="16384" width="11.25" style="60"/>
  </cols>
  <sheetData>
    <row r="1" spans="1:33" ht="30" customHeight="1">
      <c r="A1" s="138"/>
      <c r="B1" s="139"/>
      <c r="C1" s="140" t="s">
        <v>125</v>
      </c>
      <c r="D1" s="140"/>
      <c r="E1" s="140"/>
      <c r="F1" s="140"/>
      <c r="G1" s="140"/>
      <c r="H1" s="140"/>
      <c r="I1" s="140"/>
      <c r="J1" s="140"/>
      <c r="K1" s="140"/>
      <c r="L1" s="140"/>
      <c r="M1" s="140"/>
      <c r="N1" s="140"/>
      <c r="O1" s="140"/>
      <c r="P1" s="140"/>
      <c r="Q1" s="140"/>
      <c r="R1" s="140"/>
      <c r="S1" s="140"/>
      <c r="T1" s="140"/>
      <c r="U1" s="140"/>
      <c r="V1" s="140"/>
      <c r="W1" s="140"/>
      <c r="X1" s="140"/>
      <c r="Y1" s="140"/>
      <c r="Z1" s="140"/>
      <c r="AA1" s="140"/>
      <c r="AB1" s="140"/>
      <c r="AC1" s="140"/>
      <c r="AD1" s="140"/>
      <c r="AE1" s="140"/>
      <c r="AF1" s="37" t="s">
        <v>666</v>
      </c>
    </row>
    <row r="2" spans="1:33" ht="30" customHeight="1">
      <c r="A2" s="141"/>
      <c r="B2" s="142"/>
      <c r="C2" s="140" t="s">
        <v>126</v>
      </c>
      <c r="D2" s="140"/>
      <c r="E2" s="140"/>
      <c r="F2" s="140"/>
      <c r="G2" s="140"/>
      <c r="H2" s="140"/>
      <c r="I2" s="140"/>
      <c r="J2" s="140"/>
      <c r="K2" s="140"/>
      <c r="L2" s="140"/>
      <c r="M2" s="140"/>
      <c r="N2" s="140"/>
      <c r="O2" s="140"/>
      <c r="P2" s="140"/>
      <c r="Q2" s="140"/>
      <c r="R2" s="140"/>
      <c r="S2" s="140"/>
      <c r="T2" s="140"/>
      <c r="U2" s="140"/>
      <c r="V2" s="140"/>
      <c r="W2" s="140"/>
      <c r="X2" s="140"/>
      <c r="Y2" s="140"/>
      <c r="Z2" s="140"/>
      <c r="AA2" s="140"/>
      <c r="AB2" s="140"/>
      <c r="AC2" s="140"/>
      <c r="AD2" s="140"/>
      <c r="AE2" s="140"/>
      <c r="AF2" s="37" t="s">
        <v>127</v>
      </c>
    </row>
    <row r="3" spans="1:33" ht="30" customHeight="1">
      <c r="A3" s="141"/>
      <c r="B3" s="142"/>
      <c r="C3" s="140" t="s">
        <v>668</v>
      </c>
      <c r="D3" s="140"/>
      <c r="E3" s="140"/>
      <c r="F3" s="140"/>
      <c r="G3" s="140"/>
      <c r="H3" s="140"/>
      <c r="I3" s="140"/>
      <c r="J3" s="140"/>
      <c r="K3" s="140"/>
      <c r="L3" s="140"/>
      <c r="M3" s="140"/>
      <c r="N3" s="140"/>
      <c r="O3" s="140"/>
      <c r="P3" s="140"/>
      <c r="Q3" s="140"/>
      <c r="R3" s="140"/>
      <c r="S3" s="140"/>
      <c r="T3" s="140"/>
      <c r="U3" s="140"/>
      <c r="V3" s="140"/>
      <c r="W3" s="140"/>
      <c r="X3" s="140"/>
      <c r="Y3" s="140"/>
      <c r="Z3" s="140"/>
      <c r="AA3" s="140"/>
      <c r="AB3" s="140"/>
      <c r="AC3" s="140"/>
      <c r="AD3" s="140"/>
      <c r="AE3" s="140"/>
      <c r="AF3" s="37" t="s">
        <v>667</v>
      </c>
    </row>
    <row r="4" spans="1:33" ht="30" customHeight="1">
      <c r="A4" s="143"/>
      <c r="B4" s="144"/>
      <c r="C4" s="140" t="s">
        <v>669</v>
      </c>
      <c r="D4" s="140"/>
      <c r="E4" s="140"/>
      <c r="F4" s="140"/>
      <c r="G4" s="140"/>
      <c r="H4" s="140"/>
      <c r="I4" s="140"/>
      <c r="J4" s="140"/>
      <c r="K4" s="140"/>
      <c r="L4" s="140"/>
      <c r="M4" s="140"/>
      <c r="N4" s="140"/>
      <c r="O4" s="140"/>
      <c r="P4" s="140"/>
      <c r="Q4" s="140"/>
      <c r="R4" s="140"/>
      <c r="S4" s="140"/>
      <c r="T4" s="140"/>
      <c r="U4" s="140"/>
      <c r="V4" s="140"/>
      <c r="W4" s="140"/>
      <c r="X4" s="140"/>
      <c r="Y4" s="140"/>
      <c r="Z4" s="140"/>
      <c r="AA4" s="140"/>
      <c r="AB4" s="140"/>
      <c r="AC4" s="140"/>
      <c r="AD4" s="140"/>
      <c r="AE4" s="140"/>
      <c r="AF4" s="37" t="s">
        <v>128</v>
      </c>
    </row>
    <row r="5" spans="1:33" ht="30" customHeight="1">
      <c r="A5" s="145" t="s">
        <v>129</v>
      </c>
      <c r="B5" s="146"/>
      <c r="C5" s="140" t="s">
        <v>658</v>
      </c>
      <c r="D5" s="140"/>
      <c r="E5" s="140"/>
      <c r="F5" s="140"/>
      <c r="G5" s="140"/>
      <c r="H5" s="140"/>
      <c r="I5" s="140"/>
      <c r="J5" s="140"/>
      <c r="K5" s="140"/>
      <c r="L5" s="140"/>
      <c r="M5" s="140"/>
      <c r="N5" s="140"/>
      <c r="O5" s="140"/>
      <c r="P5" s="140"/>
      <c r="Q5" s="140"/>
      <c r="R5" s="140"/>
      <c r="S5" s="140"/>
      <c r="T5" s="140"/>
      <c r="U5" s="140"/>
      <c r="V5" s="140"/>
      <c r="W5" s="140"/>
      <c r="X5" s="140"/>
      <c r="Y5" s="140"/>
      <c r="Z5" s="140"/>
      <c r="AA5" s="140"/>
      <c r="AB5" s="140"/>
      <c r="AC5" s="140"/>
      <c r="AD5" s="140"/>
      <c r="AE5" s="140"/>
      <c r="AF5" s="147"/>
    </row>
    <row r="6" spans="1:33" ht="15">
      <c r="A6" s="148"/>
      <c r="B6" s="149"/>
      <c r="C6" s="149"/>
      <c r="D6" s="149"/>
      <c r="E6" s="149"/>
      <c r="F6" s="149"/>
      <c r="G6" s="149"/>
      <c r="H6" s="149"/>
      <c r="I6" s="149"/>
      <c r="J6" s="149"/>
      <c r="K6" s="149"/>
      <c r="L6" s="149"/>
      <c r="M6" s="149"/>
      <c r="N6" s="149"/>
      <c r="O6" s="149"/>
      <c r="P6" s="149"/>
      <c r="Q6" s="149"/>
      <c r="R6" s="149"/>
      <c r="S6" s="149"/>
      <c r="T6" s="149"/>
      <c r="U6" s="149"/>
      <c r="V6" s="149"/>
      <c r="W6" s="149"/>
      <c r="X6" s="149"/>
      <c r="Y6" s="149"/>
      <c r="Z6" s="149"/>
      <c r="AA6" s="149"/>
      <c r="AB6" s="149"/>
      <c r="AC6" s="149"/>
      <c r="AD6" s="149"/>
      <c r="AE6" s="149"/>
      <c r="AF6" s="149"/>
    </row>
    <row r="7" spans="1:33" ht="15">
      <c r="A7" s="150" t="s">
        <v>649</v>
      </c>
      <c r="B7" s="150"/>
      <c r="C7" s="150"/>
      <c r="D7" s="150"/>
      <c r="E7" s="150"/>
      <c r="F7" s="150"/>
      <c r="G7" s="150"/>
      <c r="H7" s="150"/>
      <c r="I7" s="150"/>
      <c r="J7" s="150"/>
      <c r="K7" s="150"/>
      <c r="L7" s="150"/>
      <c r="M7" s="150"/>
      <c r="N7" s="150"/>
      <c r="O7" s="150"/>
      <c r="P7" s="54"/>
      <c r="Q7" s="150" t="s">
        <v>650</v>
      </c>
      <c r="R7" s="150"/>
      <c r="S7" s="150"/>
      <c r="T7" s="150" t="s">
        <v>651</v>
      </c>
      <c r="U7" s="150"/>
      <c r="V7" s="150"/>
      <c r="W7" s="150"/>
      <c r="X7" s="150"/>
      <c r="Y7" s="150" t="s">
        <v>652</v>
      </c>
      <c r="Z7" s="150"/>
      <c r="AA7" s="150"/>
      <c r="AB7" s="150"/>
      <c r="AC7" s="150" t="s">
        <v>653</v>
      </c>
      <c r="AD7" s="150"/>
      <c r="AE7" s="150"/>
      <c r="AF7" s="150"/>
    </row>
    <row r="8" spans="1:33" s="70" customFormat="1" ht="64.5" customHeight="1" thickBot="1">
      <c r="A8" s="39" t="s">
        <v>2</v>
      </c>
      <c r="B8" s="39" t="s">
        <v>4</v>
      </c>
      <c r="C8" s="39" t="s">
        <v>130</v>
      </c>
      <c r="D8" s="39" t="s">
        <v>131</v>
      </c>
      <c r="E8" s="39" t="s">
        <v>132</v>
      </c>
      <c r="F8" s="39" t="s">
        <v>133</v>
      </c>
      <c r="G8" s="39" t="s">
        <v>14</v>
      </c>
      <c r="H8" s="39" t="s">
        <v>16</v>
      </c>
      <c r="I8" s="39" t="s">
        <v>18</v>
      </c>
      <c r="J8" s="151" t="s">
        <v>134</v>
      </c>
      <c r="K8" s="39" t="s">
        <v>135</v>
      </c>
      <c r="L8" s="39" t="s">
        <v>136</v>
      </c>
      <c r="M8" s="39" t="s">
        <v>137</v>
      </c>
      <c r="N8" s="39" t="s">
        <v>28</v>
      </c>
      <c r="O8" s="39" t="s">
        <v>30</v>
      </c>
      <c r="P8" s="39" t="s">
        <v>654</v>
      </c>
      <c r="Q8" s="39" t="s">
        <v>138</v>
      </c>
      <c r="R8" s="39" t="s">
        <v>139</v>
      </c>
      <c r="S8" s="39" t="s">
        <v>140</v>
      </c>
      <c r="T8" s="39" t="s">
        <v>614</v>
      </c>
      <c r="U8" s="39" t="s">
        <v>655</v>
      </c>
      <c r="V8" s="39" t="s">
        <v>656</v>
      </c>
      <c r="W8" s="39" t="s">
        <v>657</v>
      </c>
      <c r="X8" s="39" t="s">
        <v>619</v>
      </c>
      <c r="Y8" s="39" t="s">
        <v>618</v>
      </c>
      <c r="Z8" s="39" t="s">
        <v>615</v>
      </c>
      <c r="AA8" s="39" t="s">
        <v>616</v>
      </c>
      <c r="AB8" s="39" t="s">
        <v>617</v>
      </c>
      <c r="AC8" s="152" t="s">
        <v>620</v>
      </c>
      <c r="AD8" s="152" t="s">
        <v>621</v>
      </c>
      <c r="AE8" s="152" t="s">
        <v>622</v>
      </c>
      <c r="AF8" s="152" t="s">
        <v>623</v>
      </c>
      <c r="AG8" s="153"/>
    </row>
    <row r="9" spans="1:33" s="170" customFormat="1" ht="75.75" customHeight="1">
      <c r="A9" s="154" t="s">
        <v>141</v>
      </c>
      <c r="B9" s="155" t="s">
        <v>142</v>
      </c>
      <c r="C9" s="156" t="s">
        <v>143</v>
      </c>
      <c r="D9" s="156" t="s">
        <v>648</v>
      </c>
      <c r="E9" s="157" t="s">
        <v>144</v>
      </c>
      <c r="F9" s="158" t="s">
        <v>145</v>
      </c>
      <c r="G9" s="159" t="s">
        <v>146</v>
      </c>
      <c r="H9" s="157" t="s">
        <v>147</v>
      </c>
      <c r="I9" s="157" t="s">
        <v>148</v>
      </c>
      <c r="J9" s="157" t="s">
        <v>149</v>
      </c>
      <c r="K9" s="157" t="s">
        <v>150</v>
      </c>
      <c r="L9" s="31">
        <v>0.25</v>
      </c>
      <c r="M9" s="160" t="s">
        <v>151</v>
      </c>
      <c r="N9" s="157" t="s">
        <v>152</v>
      </c>
      <c r="O9" s="161">
        <v>100000</v>
      </c>
      <c r="P9" s="45">
        <v>45062</v>
      </c>
      <c r="Q9" s="44">
        <v>21646</v>
      </c>
      <c r="R9" s="162">
        <v>21646</v>
      </c>
      <c r="S9" s="163">
        <v>11646</v>
      </c>
      <c r="T9" s="164">
        <v>45062</v>
      </c>
      <c r="U9" s="165">
        <f>+Y9+Z9+AA9+AB9</f>
        <v>34233</v>
      </c>
      <c r="V9" s="166"/>
      <c r="W9" s="166"/>
      <c r="X9" s="165">
        <f>+T9+U9+V9+W9</f>
        <v>79295</v>
      </c>
      <c r="Y9" s="166">
        <v>5568</v>
      </c>
      <c r="Z9" s="166">
        <v>20185</v>
      </c>
      <c r="AA9" s="167">
        <v>8480</v>
      </c>
      <c r="AB9" s="42"/>
      <c r="AC9" s="168">
        <f>+IF((U9/Q9)&gt;100%,100%,(U9/Q9))*L9</f>
        <v>0.25</v>
      </c>
      <c r="AD9" s="169">
        <f>+IF(((X9)/O9)&gt;100%,100%,((X9)/O9))*L9</f>
        <v>0.19823750000000001</v>
      </c>
      <c r="AE9" s="168">
        <f>+IF(((U9)/Q9)&gt;100%,100%,((U9)/Q9))</f>
        <v>1</v>
      </c>
      <c r="AF9" s="168">
        <f>+IF(((X9)/O9)&gt;100%,100%,((X9))/O9)</f>
        <v>0.79295000000000004</v>
      </c>
    </row>
    <row r="10" spans="1:33" s="170" customFormat="1" ht="64.5" customHeight="1">
      <c r="A10" s="154"/>
      <c r="B10" s="155"/>
      <c r="C10" s="156"/>
      <c r="D10" s="156"/>
      <c r="E10" s="171" t="s">
        <v>153</v>
      </c>
      <c r="F10" s="156"/>
      <c r="G10" s="172"/>
      <c r="H10" s="171" t="s">
        <v>154</v>
      </c>
      <c r="I10" s="171" t="s">
        <v>148</v>
      </c>
      <c r="J10" s="171">
        <v>0</v>
      </c>
      <c r="K10" s="171" t="s">
        <v>155</v>
      </c>
      <c r="L10" s="32">
        <v>0.25</v>
      </c>
      <c r="M10" s="173" t="s">
        <v>151</v>
      </c>
      <c r="N10" s="173" t="s">
        <v>156</v>
      </c>
      <c r="O10" s="174">
        <v>400</v>
      </c>
      <c r="P10" s="175">
        <v>30</v>
      </c>
      <c r="Q10" s="176">
        <v>120</v>
      </c>
      <c r="R10" s="174">
        <v>125</v>
      </c>
      <c r="S10" s="177">
        <v>125</v>
      </c>
      <c r="T10" s="178">
        <v>30</v>
      </c>
      <c r="U10" s="165">
        <f t="shared" ref="U10:U24" si="0">+Y10+Z10+AA10+AB10</f>
        <v>45</v>
      </c>
      <c r="V10" s="166"/>
      <c r="W10" s="166"/>
      <c r="X10" s="165">
        <f t="shared" ref="X10:X24" si="1">+T10+U10+V10+W10</f>
        <v>75</v>
      </c>
      <c r="Y10" s="179">
        <v>0</v>
      </c>
      <c r="Z10" s="179">
        <v>45</v>
      </c>
      <c r="AA10" s="167">
        <v>0</v>
      </c>
      <c r="AB10" s="42"/>
      <c r="AC10" s="180">
        <f t="shared" ref="AC10:AC12" si="2">+IF((U10/Q10)&gt;100%,100%,(U10/Q10))*L10</f>
        <v>9.375E-2</v>
      </c>
      <c r="AD10" s="169">
        <f t="shared" ref="AD10:AD12" si="3">+IF(((X10)/O10)&gt;100%,100%,((X10)/O10))*L10</f>
        <v>4.6875E-2</v>
      </c>
      <c r="AE10" s="168">
        <f t="shared" ref="AE10:AE12" si="4">+IF(((U10)/Q10)&gt;100%,100%,((U10)/Q10))</f>
        <v>0.375</v>
      </c>
      <c r="AF10" s="168">
        <f t="shared" ref="AF10:AF12" si="5">+IF(((X10)/O10)&gt;100%,100%,((X10))/O10)</f>
        <v>0.1875</v>
      </c>
    </row>
    <row r="11" spans="1:33" s="170" customFormat="1" ht="69" customHeight="1">
      <c r="A11" s="154"/>
      <c r="B11" s="155"/>
      <c r="C11" s="156"/>
      <c r="D11" s="156"/>
      <c r="E11" s="171" t="s">
        <v>144</v>
      </c>
      <c r="F11" s="156"/>
      <c r="G11" s="172"/>
      <c r="H11" s="171" t="s">
        <v>157</v>
      </c>
      <c r="I11" s="171" t="s">
        <v>148</v>
      </c>
      <c r="J11" s="171" t="s">
        <v>158</v>
      </c>
      <c r="K11" s="171" t="s">
        <v>159</v>
      </c>
      <c r="L11" s="32">
        <v>0.25</v>
      </c>
      <c r="M11" s="173" t="s">
        <v>151</v>
      </c>
      <c r="N11" s="173" t="s">
        <v>160</v>
      </c>
      <c r="O11" s="174">
        <v>180</v>
      </c>
      <c r="P11" s="174">
        <v>20</v>
      </c>
      <c r="Q11" s="174">
        <v>50</v>
      </c>
      <c r="R11" s="174">
        <v>50</v>
      </c>
      <c r="S11" s="177">
        <v>60</v>
      </c>
      <c r="T11" s="174">
        <v>20</v>
      </c>
      <c r="U11" s="181">
        <f>+Y11+Z11+AA11+AB11</f>
        <v>90</v>
      </c>
      <c r="V11" s="166"/>
      <c r="W11" s="166"/>
      <c r="X11" s="165">
        <f t="shared" si="1"/>
        <v>110</v>
      </c>
      <c r="Y11" s="179">
        <v>8</v>
      </c>
      <c r="Z11" s="179">
        <v>80</v>
      </c>
      <c r="AA11" s="167">
        <v>2</v>
      </c>
      <c r="AB11" s="42"/>
      <c r="AC11" s="168">
        <f t="shared" si="2"/>
        <v>0.25</v>
      </c>
      <c r="AD11" s="169">
        <f t="shared" si="3"/>
        <v>0.15277777777777779</v>
      </c>
      <c r="AE11" s="168">
        <f t="shared" si="4"/>
        <v>1</v>
      </c>
      <c r="AF11" s="168">
        <f t="shared" si="5"/>
        <v>0.61111111111111116</v>
      </c>
    </row>
    <row r="12" spans="1:33" s="170" customFormat="1" ht="67.5" customHeight="1">
      <c r="A12" s="182"/>
      <c r="B12" s="183"/>
      <c r="C12" s="184"/>
      <c r="D12" s="184"/>
      <c r="E12" s="171" t="s">
        <v>153</v>
      </c>
      <c r="F12" s="185"/>
      <c r="G12" s="186"/>
      <c r="H12" s="171" t="s">
        <v>161</v>
      </c>
      <c r="I12" s="171" t="s">
        <v>148</v>
      </c>
      <c r="J12" s="171" t="s">
        <v>162</v>
      </c>
      <c r="K12" s="187" t="s">
        <v>163</v>
      </c>
      <c r="L12" s="32">
        <v>0.25</v>
      </c>
      <c r="M12" s="173" t="s">
        <v>151</v>
      </c>
      <c r="N12" s="173" t="s">
        <v>164</v>
      </c>
      <c r="O12" s="174">
        <v>1</v>
      </c>
      <c r="P12" s="174">
        <v>0.25</v>
      </c>
      <c r="Q12" s="188">
        <v>0.25</v>
      </c>
      <c r="R12" s="174">
        <v>0.25</v>
      </c>
      <c r="S12" s="177">
        <v>0.25</v>
      </c>
      <c r="T12" s="174">
        <v>0.25</v>
      </c>
      <c r="U12" s="165">
        <f t="shared" si="0"/>
        <v>0.35000000000000003</v>
      </c>
      <c r="V12" s="166"/>
      <c r="W12" s="166"/>
      <c r="X12" s="165">
        <f t="shared" si="1"/>
        <v>0.60000000000000009</v>
      </c>
      <c r="Y12" s="179">
        <v>0.05</v>
      </c>
      <c r="Z12" s="179">
        <v>0.1</v>
      </c>
      <c r="AA12" s="189">
        <v>0.2</v>
      </c>
      <c r="AB12" s="42"/>
      <c r="AC12" s="168">
        <f t="shared" si="2"/>
        <v>0.25</v>
      </c>
      <c r="AD12" s="169">
        <f t="shared" si="3"/>
        <v>0.15000000000000002</v>
      </c>
      <c r="AE12" s="168">
        <f t="shared" si="4"/>
        <v>1</v>
      </c>
      <c r="AF12" s="168">
        <f t="shared" si="5"/>
        <v>0.60000000000000009</v>
      </c>
    </row>
    <row r="13" spans="1:33" ht="60" customHeight="1" thickBot="1">
      <c r="A13" s="190"/>
      <c r="B13" s="191"/>
      <c r="C13" s="41"/>
      <c r="D13" s="41"/>
      <c r="E13" s="41"/>
      <c r="F13" s="192" t="s">
        <v>165</v>
      </c>
      <c r="G13" s="193"/>
      <c r="H13" s="193"/>
      <c r="I13" s="193"/>
      <c r="J13" s="193"/>
      <c r="K13" s="193"/>
      <c r="L13" s="193"/>
      <c r="M13" s="193"/>
      <c r="N13" s="193"/>
      <c r="O13" s="193"/>
      <c r="P13" s="193"/>
      <c r="Q13" s="193"/>
      <c r="R13" s="193"/>
      <c r="S13" s="193"/>
      <c r="T13" s="193"/>
      <c r="U13" s="193"/>
      <c r="V13" s="193"/>
      <c r="W13" s="193"/>
      <c r="X13" s="193"/>
      <c r="Y13" s="193"/>
      <c r="Z13" s="193"/>
      <c r="AA13" s="194"/>
      <c r="AB13" s="193"/>
      <c r="AC13" s="195">
        <f>SUM(AC9:AC12)</f>
        <v>0.84375</v>
      </c>
      <c r="AD13" s="195">
        <f>SUM(AD9:AD12)</f>
        <v>0.54789027777777788</v>
      </c>
      <c r="AE13" s="195">
        <f>+AVERAGE(AE9:AE12)</f>
        <v>0.84375</v>
      </c>
      <c r="AF13" s="195">
        <f>+AVERAGE(AF9:AF12)</f>
        <v>0.54789027777777788</v>
      </c>
    </row>
    <row r="14" spans="1:33" s="70" customFormat="1" ht="37.5" customHeight="1">
      <c r="A14" s="196" t="s">
        <v>166</v>
      </c>
      <c r="B14" s="197" t="s">
        <v>167</v>
      </c>
      <c r="C14" s="198" t="s">
        <v>168</v>
      </c>
      <c r="D14" s="198" t="s">
        <v>169</v>
      </c>
      <c r="E14" s="198" t="s">
        <v>170</v>
      </c>
      <c r="F14" s="199" t="s">
        <v>171</v>
      </c>
      <c r="G14" s="200" t="s">
        <v>172</v>
      </c>
      <c r="H14" s="201" t="s">
        <v>173</v>
      </c>
      <c r="I14" s="157" t="s">
        <v>148</v>
      </c>
      <c r="J14" s="202" t="s">
        <v>174</v>
      </c>
      <c r="K14" s="201" t="s">
        <v>175</v>
      </c>
      <c r="L14" s="31">
        <v>0.1</v>
      </c>
      <c r="M14" s="160" t="s">
        <v>176</v>
      </c>
      <c r="N14" s="203" t="s">
        <v>177</v>
      </c>
      <c r="O14" s="178">
        <v>2289</v>
      </c>
      <c r="P14" s="175">
        <v>647</v>
      </c>
      <c r="Q14" s="178">
        <v>493</v>
      </c>
      <c r="R14" s="162">
        <v>570</v>
      </c>
      <c r="S14" s="163">
        <v>579</v>
      </c>
      <c r="T14" s="178">
        <v>647</v>
      </c>
      <c r="U14" s="165">
        <f t="shared" si="0"/>
        <v>392</v>
      </c>
      <c r="V14" s="166"/>
      <c r="W14" s="166"/>
      <c r="X14" s="165">
        <f t="shared" si="1"/>
        <v>1039</v>
      </c>
      <c r="Y14" s="166">
        <v>153</v>
      </c>
      <c r="Z14" s="166">
        <v>238</v>
      </c>
      <c r="AA14" s="179">
        <v>1</v>
      </c>
      <c r="AB14" s="43"/>
      <c r="AC14" s="168">
        <f t="shared" ref="AC14:AC24" si="6">+IF((U14/Q14)&gt;100%,100%,(U14/Q14))*L14</f>
        <v>7.9513184584178498E-2</v>
      </c>
      <c r="AD14" s="169">
        <f t="shared" ref="AD14:AD24" si="7">+IF(((X14)/O14)&gt;100%,100%,((X14)/O14))*L14</f>
        <v>4.5391000436871998E-2</v>
      </c>
      <c r="AE14" s="168">
        <f t="shared" ref="AE14:AE24" si="8">+IF(((U14)/Q14)&gt;100%,100%,((U14)/Q14))</f>
        <v>0.79513184584178498</v>
      </c>
      <c r="AF14" s="168">
        <f t="shared" ref="AF14:AF24" si="9">+IF(((X14)/O14)&gt;100%,100%,((X14))/O14)</f>
        <v>0.45391000436871998</v>
      </c>
    </row>
    <row r="15" spans="1:33" s="70" customFormat="1" ht="66" customHeight="1">
      <c r="A15" s="154"/>
      <c r="B15" s="155"/>
      <c r="C15" s="156"/>
      <c r="D15" s="156"/>
      <c r="E15" s="156"/>
      <c r="F15" s="156"/>
      <c r="G15" s="172"/>
      <c r="H15" s="204" t="s">
        <v>178</v>
      </c>
      <c r="I15" s="171" t="s">
        <v>179</v>
      </c>
      <c r="J15" s="205" t="s">
        <v>180</v>
      </c>
      <c r="K15" s="204" t="s">
        <v>181</v>
      </c>
      <c r="L15" s="32">
        <v>0.1</v>
      </c>
      <c r="M15" s="173" t="s">
        <v>176</v>
      </c>
      <c r="N15" s="206" t="s">
        <v>182</v>
      </c>
      <c r="O15" s="174" t="s">
        <v>183</v>
      </c>
      <c r="P15" s="207">
        <v>19.61</v>
      </c>
      <c r="Q15" s="174">
        <v>70.39</v>
      </c>
      <c r="R15" s="174">
        <v>50</v>
      </c>
      <c r="S15" s="177">
        <v>50.58</v>
      </c>
      <c r="T15" s="174">
        <v>19.61</v>
      </c>
      <c r="U15" s="165">
        <f t="shared" si="0"/>
        <v>19</v>
      </c>
      <c r="V15" s="166"/>
      <c r="W15" s="166"/>
      <c r="X15" s="165">
        <f t="shared" si="1"/>
        <v>38.61</v>
      </c>
      <c r="Y15" s="179">
        <v>3</v>
      </c>
      <c r="Z15" s="179">
        <v>16</v>
      </c>
      <c r="AA15" s="179">
        <v>0</v>
      </c>
      <c r="AB15" s="43"/>
      <c r="AC15" s="168">
        <f t="shared" si="6"/>
        <v>2.699247052138088E-2</v>
      </c>
      <c r="AD15" s="169">
        <f t="shared" si="7"/>
        <v>2.0259208731241471E-2</v>
      </c>
      <c r="AE15" s="168">
        <f t="shared" si="8"/>
        <v>0.26992470521380879</v>
      </c>
      <c r="AF15" s="168">
        <f t="shared" si="9"/>
        <v>0.20259208731241471</v>
      </c>
    </row>
    <row r="16" spans="1:33" s="70" customFormat="1" ht="45" customHeight="1">
      <c r="A16" s="154"/>
      <c r="B16" s="155"/>
      <c r="C16" s="156"/>
      <c r="D16" s="156"/>
      <c r="E16" s="156"/>
      <c r="F16" s="156"/>
      <c r="G16" s="172"/>
      <c r="H16" s="204" t="s">
        <v>184</v>
      </c>
      <c r="I16" s="171" t="s">
        <v>179</v>
      </c>
      <c r="J16" s="205" t="s">
        <v>185</v>
      </c>
      <c r="K16" s="204" t="s">
        <v>186</v>
      </c>
      <c r="L16" s="32">
        <v>0.05</v>
      </c>
      <c r="M16" s="173" t="s">
        <v>176</v>
      </c>
      <c r="N16" s="206" t="s">
        <v>187</v>
      </c>
      <c r="O16" s="174">
        <v>20</v>
      </c>
      <c r="P16" s="174">
        <v>0</v>
      </c>
      <c r="Q16" s="174">
        <v>10</v>
      </c>
      <c r="R16" s="174">
        <v>5</v>
      </c>
      <c r="S16" s="177">
        <v>5</v>
      </c>
      <c r="T16" s="174">
        <v>0</v>
      </c>
      <c r="U16" s="165">
        <f t="shared" si="0"/>
        <v>0</v>
      </c>
      <c r="V16" s="166"/>
      <c r="W16" s="166"/>
      <c r="X16" s="165">
        <f t="shared" si="1"/>
        <v>0</v>
      </c>
      <c r="Y16" s="179">
        <v>0</v>
      </c>
      <c r="Z16" s="179">
        <v>0</v>
      </c>
      <c r="AA16" s="179">
        <v>0</v>
      </c>
      <c r="AB16" s="43"/>
      <c r="AC16" s="168">
        <f t="shared" si="6"/>
        <v>0</v>
      </c>
      <c r="AD16" s="169">
        <f t="shared" si="7"/>
        <v>0</v>
      </c>
      <c r="AE16" s="168">
        <f t="shared" si="8"/>
        <v>0</v>
      </c>
      <c r="AF16" s="168">
        <f t="shared" si="9"/>
        <v>0</v>
      </c>
    </row>
    <row r="17" spans="1:32" s="70" customFormat="1" ht="30" customHeight="1">
      <c r="A17" s="154"/>
      <c r="B17" s="155"/>
      <c r="C17" s="156"/>
      <c r="D17" s="156"/>
      <c r="E17" s="184"/>
      <c r="F17" s="156"/>
      <c r="G17" s="172"/>
      <c r="H17" s="204" t="s">
        <v>188</v>
      </c>
      <c r="I17" s="171" t="s">
        <v>148</v>
      </c>
      <c r="J17" s="205" t="s">
        <v>189</v>
      </c>
      <c r="K17" s="204" t="s">
        <v>190</v>
      </c>
      <c r="L17" s="32">
        <v>0.2</v>
      </c>
      <c r="M17" s="173" t="s">
        <v>176</v>
      </c>
      <c r="N17" s="208" t="s">
        <v>191</v>
      </c>
      <c r="O17" s="174">
        <v>1</v>
      </c>
      <c r="P17" s="174">
        <v>0.25</v>
      </c>
      <c r="Q17" s="174">
        <v>0.25</v>
      </c>
      <c r="R17" s="174">
        <v>0.25</v>
      </c>
      <c r="S17" s="177">
        <v>0.25</v>
      </c>
      <c r="T17" s="174">
        <v>0.25</v>
      </c>
      <c r="U17" s="165">
        <f t="shared" si="0"/>
        <v>0.16</v>
      </c>
      <c r="V17" s="166"/>
      <c r="W17" s="166"/>
      <c r="X17" s="165">
        <f t="shared" si="1"/>
        <v>0.41000000000000003</v>
      </c>
      <c r="Y17" s="179">
        <v>0.15</v>
      </c>
      <c r="Z17" s="189">
        <v>0.01</v>
      </c>
      <c r="AA17" s="179">
        <v>0</v>
      </c>
      <c r="AB17" s="43"/>
      <c r="AC17" s="168">
        <f t="shared" si="6"/>
        <v>0.128</v>
      </c>
      <c r="AD17" s="169">
        <f t="shared" si="7"/>
        <v>8.2000000000000017E-2</v>
      </c>
      <c r="AE17" s="168">
        <f t="shared" si="8"/>
        <v>0.64</v>
      </c>
      <c r="AF17" s="168">
        <f t="shared" si="9"/>
        <v>0.41000000000000003</v>
      </c>
    </row>
    <row r="18" spans="1:32" s="70" customFormat="1" ht="66" customHeight="1">
      <c r="A18" s="154"/>
      <c r="B18" s="155"/>
      <c r="C18" s="156"/>
      <c r="D18" s="156"/>
      <c r="E18" s="209" t="s">
        <v>192</v>
      </c>
      <c r="F18" s="156"/>
      <c r="G18" s="172"/>
      <c r="H18" s="204" t="s">
        <v>193</v>
      </c>
      <c r="I18" s="171" t="s">
        <v>148</v>
      </c>
      <c r="J18" s="205" t="s">
        <v>194</v>
      </c>
      <c r="K18" s="204" t="s">
        <v>195</v>
      </c>
      <c r="L18" s="32">
        <v>0.1</v>
      </c>
      <c r="M18" s="173" t="s">
        <v>151</v>
      </c>
      <c r="N18" s="206" t="s">
        <v>196</v>
      </c>
      <c r="O18" s="174">
        <v>14</v>
      </c>
      <c r="P18" s="207">
        <v>1</v>
      </c>
      <c r="Q18" s="174">
        <v>5</v>
      </c>
      <c r="R18" s="174">
        <v>3</v>
      </c>
      <c r="S18" s="177">
        <v>5</v>
      </c>
      <c r="T18" s="174">
        <v>1</v>
      </c>
      <c r="U18" s="165">
        <f t="shared" si="0"/>
        <v>3</v>
      </c>
      <c r="V18" s="166"/>
      <c r="W18" s="166"/>
      <c r="X18" s="165">
        <f t="shared" si="1"/>
        <v>4</v>
      </c>
      <c r="Y18" s="179">
        <v>0</v>
      </c>
      <c r="Z18" s="179">
        <v>2</v>
      </c>
      <c r="AA18" s="179">
        <v>1</v>
      </c>
      <c r="AB18" s="43"/>
      <c r="AC18" s="168">
        <f t="shared" si="6"/>
        <v>0.06</v>
      </c>
      <c r="AD18" s="168">
        <f t="shared" si="7"/>
        <v>2.8571428571428571E-2</v>
      </c>
      <c r="AE18" s="168">
        <f t="shared" si="8"/>
        <v>0.6</v>
      </c>
      <c r="AF18" s="168">
        <f t="shared" si="9"/>
        <v>0.2857142857142857</v>
      </c>
    </row>
    <row r="19" spans="1:32" s="70" customFormat="1" ht="51" customHeight="1">
      <c r="A19" s="154"/>
      <c r="B19" s="155"/>
      <c r="C19" s="156"/>
      <c r="D19" s="156"/>
      <c r="E19" s="184"/>
      <c r="F19" s="156"/>
      <c r="G19" s="172"/>
      <c r="H19" s="204" t="s">
        <v>197</v>
      </c>
      <c r="I19" s="171" t="s">
        <v>148</v>
      </c>
      <c r="J19" s="205" t="s">
        <v>198</v>
      </c>
      <c r="K19" s="204" t="s">
        <v>199</v>
      </c>
      <c r="L19" s="32">
        <v>0.05</v>
      </c>
      <c r="M19" s="173" t="s">
        <v>151</v>
      </c>
      <c r="N19" s="208" t="s">
        <v>200</v>
      </c>
      <c r="O19" s="174">
        <v>10</v>
      </c>
      <c r="P19" s="207">
        <v>3</v>
      </c>
      <c r="Q19" s="174">
        <v>2</v>
      </c>
      <c r="R19" s="174">
        <v>2</v>
      </c>
      <c r="S19" s="177">
        <v>3</v>
      </c>
      <c r="T19" s="174">
        <v>3</v>
      </c>
      <c r="U19" s="165">
        <f t="shared" si="0"/>
        <v>5</v>
      </c>
      <c r="V19" s="166"/>
      <c r="W19" s="166"/>
      <c r="X19" s="165">
        <f t="shared" si="1"/>
        <v>8</v>
      </c>
      <c r="Y19" s="179">
        <v>0</v>
      </c>
      <c r="Z19" s="179">
        <v>4</v>
      </c>
      <c r="AA19" s="42">
        <v>1</v>
      </c>
      <c r="AB19" s="43"/>
      <c r="AC19" s="168">
        <f t="shared" si="6"/>
        <v>0.05</v>
      </c>
      <c r="AD19" s="168">
        <f t="shared" si="7"/>
        <v>4.0000000000000008E-2</v>
      </c>
      <c r="AE19" s="168">
        <f t="shared" si="8"/>
        <v>1</v>
      </c>
      <c r="AF19" s="168">
        <f t="shared" si="9"/>
        <v>0.8</v>
      </c>
    </row>
    <row r="20" spans="1:32" s="70" customFormat="1" ht="47.25" customHeight="1">
      <c r="A20" s="154"/>
      <c r="B20" s="155"/>
      <c r="C20" s="156"/>
      <c r="D20" s="156"/>
      <c r="E20" s="209" t="s">
        <v>201</v>
      </c>
      <c r="F20" s="156"/>
      <c r="G20" s="172"/>
      <c r="H20" s="204" t="s">
        <v>202</v>
      </c>
      <c r="I20" s="171" t="s">
        <v>148</v>
      </c>
      <c r="J20" s="205" t="s">
        <v>203</v>
      </c>
      <c r="K20" s="204" t="s">
        <v>204</v>
      </c>
      <c r="L20" s="32">
        <v>0.1</v>
      </c>
      <c r="M20" s="173" t="s">
        <v>151</v>
      </c>
      <c r="N20" s="206" t="s">
        <v>205</v>
      </c>
      <c r="O20" s="174">
        <v>18</v>
      </c>
      <c r="P20" s="174">
        <v>7</v>
      </c>
      <c r="Q20" s="174">
        <v>4</v>
      </c>
      <c r="R20" s="174">
        <v>4</v>
      </c>
      <c r="S20" s="177">
        <v>3</v>
      </c>
      <c r="T20" s="174">
        <v>7</v>
      </c>
      <c r="U20" s="165">
        <f t="shared" si="0"/>
        <v>9</v>
      </c>
      <c r="V20" s="166"/>
      <c r="W20" s="166"/>
      <c r="X20" s="165">
        <f t="shared" si="1"/>
        <v>16</v>
      </c>
      <c r="Y20" s="179">
        <v>3</v>
      </c>
      <c r="Z20" s="179">
        <v>1</v>
      </c>
      <c r="AA20" s="179">
        <v>5</v>
      </c>
      <c r="AB20" s="43"/>
      <c r="AC20" s="168">
        <f t="shared" si="6"/>
        <v>0.1</v>
      </c>
      <c r="AD20" s="169">
        <f t="shared" si="7"/>
        <v>8.8888888888888892E-2</v>
      </c>
      <c r="AE20" s="168">
        <f t="shared" si="8"/>
        <v>1</v>
      </c>
      <c r="AF20" s="168">
        <f t="shared" si="9"/>
        <v>0.88888888888888884</v>
      </c>
    </row>
    <row r="21" spans="1:32" s="70" customFormat="1" ht="84.75" customHeight="1">
      <c r="A21" s="154"/>
      <c r="B21" s="155"/>
      <c r="C21" s="156"/>
      <c r="D21" s="156"/>
      <c r="E21" s="184"/>
      <c r="F21" s="156"/>
      <c r="G21" s="172"/>
      <c r="H21" s="204" t="s">
        <v>206</v>
      </c>
      <c r="I21" s="171" t="s">
        <v>148</v>
      </c>
      <c r="J21" s="205">
        <v>0</v>
      </c>
      <c r="K21" s="204" t="s">
        <v>207</v>
      </c>
      <c r="L21" s="32">
        <v>0.05</v>
      </c>
      <c r="M21" s="173" t="s">
        <v>151</v>
      </c>
      <c r="N21" s="206" t="s">
        <v>208</v>
      </c>
      <c r="O21" s="174">
        <v>1</v>
      </c>
      <c r="P21" s="174">
        <v>0.5</v>
      </c>
      <c r="Q21" s="174">
        <v>0.5</v>
      </c>
      <c r="R21" s="174" t="s">
        <v>213</v>
      </c>
      <c r="S21" s="177" t="s">
        <v>213</v>
      </c>
      <c r="T21" s="174">
        <v>0.5</v>
      </c>
      <c r="U21" s="165">
        <f t="shared" si="0"/>
        <v>0.3</v>
      </c>
      <c r="V21" s="166"/>
      <c r="W21" s="166"/>
      <c r="X21" s="165">
        <f t="shared" si="1"/>
        <v>0.8</v>
      </c>
      <c r="Y21" s="179">
        <v>0</v>
      </c>
      <c r="Z21" s="179">
        <v>0.3</v>
      </c>
      <c r="AA21" s="179">
        <v>0</v>
      </c>
      <c r="AB21" s="43"/>
      <c r="AC21" s="168">
        <f t="shared" si="6"/>
        <v>0.03</v>
      </c>
      <c r="AD21" s="168">
        <f t="shared" si="7"/>
        <v>4.0000000000000008E-2</v>
      </c>
      <c r="AE21" s="168">
        <f t="shared" si="8"/>
        <v>0.6</v>
      </c>
      <c r="AF21" s="168">
        <f t="shared" si="9"/>
        <v>0.8</v>
      </c>
    </row>
    <row r="22" spans="1:32" s="70" customFormat="1" ht="72" customHeight="1">
      <c r="A22" s="154"/>
      <c r="B22" s="155"/>
      <c r="C22" s="156"/>
      <c r="D22" s="156"/>
      <c r="E22" s="171" t="s">
        <v>209</v>
      </c>
      <c r="F22" s="156"/>
      <c r="G22" s="172"/>
      <c r="H22" s="204" t="s">
        <v>210</v>
      </c>
      <c r="I22" s="171" t="s">
        <v>148</v>
      </c>
      <c r="J22" s="205">
        <v>0</v>
      </c>
      <c r="K22" s="204" t="s">
        <v>211</v>
      </c>
      <c r="L22" s="32">
        <v>0.05</v>
      </c>
      <c r="M22" s="173" t="s">
        <v>176</v>
      </c>
      <c r="N22" s="206" t="s">
        <v>212</v>
      </c>
      <c r="O22" s="174">
        <v>20</v>
      </c>
      <c r="P22" s="174">
        <v>0</v>
      </c>
      <c r="Q22" s="174">
        <v>5</v>
      </c>
      <c r="R22" s="174">
        <v>5</v>
      </c>
      <c r="S22" s="177">
        <v>10</v>
      </c>
      <c r="T22" s="174">
        <v>0</v>
      </c>
      <c r="U22" s="165">
        <f t="shared" si="0"/>
        <v>0</v>
      </c>
      <c r="V22" s="166"/>
      <c r="W22" s="166"/>
      <c r="X22" s="165">
        <f t="shared" si="1"/>
        <v>0</v>
      </c>
      <c r="Y22" s="179">
        <v>0</v>
      </c>
      <c r="Z22" s="179">
        <v>0</v>
      </c>
      <c r="AA22" s="179">
        <v>0</v>
      </c>
      <c r="AB22" s="43"/>
      <c r="AC22" s="168">
        <f t="shared" si="6"/>
        <v>0</v>
      </c>
      <c r="AD22" s="168">
        <f t="shared" si="7"/>
        <v>0</v>
      </c>
      <c r="AE22" s="168">
        <f t="shared" si="8"/>
        <v>0</v>
      </c>
      <c r="AF22" s="168">
        <f t="shared" si="9"/>
        <v>0</v>
      </c>
    </row>
    <row r="23" spans="1:32" s="70" customFormat="1" ht="79.5" customHeight="1">
      <c r="A23" s="154"/>
      <c r="B23" s="155"/>
      <c r="C23" s="156"/>
      <c r="D23" s="156"/>
      <c r="E23" s="209" t="s">
        <v>215</v>
      </c>
      <c r="F23" s="156"/>
      <c r="G23" s="172"/>
      <c r="H23" s="204" t="s">
        <v>216</v>
      </c>
      <c r="I23" s="171" t="s">
        <v>148</v>
      </c>
      <c r="J23" s="205" t="s">
        <v>217</v>
      </c>
      <c r="K23" s="204" t="s">
        <v>218</v>
      </c>
      <c r="L23" s="32">
        <v>0.1</v>
      </c>
      <c r="M23" s="173" t="s">
        <v>176</v>
      </c>
      <c r="N23" s="208" t="s">
        <v>219</v>
      </c>
      <c r="O23" s="174">
        <v>119</v>
      </c>
      <c r="P23" s="174">
        <v>57</v>
      </c>
      <c r="Q23" s="174">
        <v>62</v>
      </c>
      <c r="R23" s="174" t="s">
        <v>213</v>
      </c>
      <c r="S23" s="177" t="s">
        <v>213</v>
      </c>
      <c r="T23" s="174">
        <v>57</v>
      </c>
      <c r="U23" s="165">
        <f t="shared" si="0"/>
        <v>0</v>
      </c>
      <c r="V23" s="166"/>
      <c r="W23" s="166"/>
      <c r="X23" s="165">
        <f t="shared" si="1"/>
        <v>57</v>
      </c>
      <c r="Y23" s="179">
        <v>0</v>
      </c>
      <c r="Z23" s="179">
        <v>0</v>
      </c>
      <c r="AA23" s="179">
        <v>0</v>
      </c>
      <c r="AB23" s="43"/>
      <c r="AC23" s="168">
        <f t="shared" si="6"/>
        <v>0</v>
      </c>
      <c r="AD23" s="168">
        <f t="shared" si="7"/>
        <v>4.789915966386555E-2</v>
      </c>
      <c r="AE23" s="168">
        <f t="shared" si="8"/>
        <v>0</v>
      </c>
      <c r="AF23" s="168">
        <f t="shared" si="9"/>
        <v>0.47899159663865548</v>
      </c>
    </row>
    <row r="24" spans="1:32" s="70" customFormat="1" ht="48.75" customHeight="1">
      <c r="A24" s="182"/>
      <c r="B24" s="183"/>
      <c r="C24" s="184"/>
      <c r="D24" s="184"/>
      <c r="E24" s="184"/>
      <c r="F24" s="185"/>
      <c r="G24" s="186"/>
      <c r="H24" s="204" t="s">
        <v>220</v>
      </c>
      <c r="I24" s="171" t="s">
        <v>148</v>
      </c>
      <c r="J24" s="205" t="s">
        <v>221</v>
      </c>
      <c r="K24" s="204" t="s">
        <v>222</v>
      </c>
      <c r="L24" s="32">
        <v>0.1</v>
      </c>
      <c r="M24" s="173" t="s">
        <v>176</v>
      </c>
      <c r="N24" s="208" t="s">
        <v>223</v>
      </c>
      <c r="O24" s="174">
        <v>60</v>
      </c>
      <c r="P24" s="174">
        <v>0</v>
      </c>
      <c r="Q24" s="174">
        <v>60</v>
      </c>
      <c r="R24" s="174" t="s">
        <v>213</v>
      </c>
      <c r="S24" s="177" t="s">
        <v>213</v>
      </c>
      <c r="T24" s="174">
        <v>0</v>
      </c>
      <c r="U24" s="165">
        <f t="shared" si="0"/>
        <v>0</v>
      </c>
      <c r="V24" s="166"/>
      <c r="W24" s="166"/>
      <c r="X24" s="165">
        <f t="shared" si="1"/>
        <v>0</v>
      </c>
      <c r="Y24" s="179">
        <v>0</v>
      </c>
      <c r="Z24" s="179">
        <v>0</v>
      </c>
      <c r="AA24" s="179">
        <v>0</v>
      </c>
      <c r="AB24" s="43"/>
      <c r="AC24" s="168">
        <f t="shared" si="6"/>
        <v>0</v>
      </c>
      <c r="AD24" s="168">
        <f t="shared" si="7"/>
        <v>0</v>
      </c>
      <c r="AE24" s="168">
        <f t="shared" si="8"/>
        <v>0</v>
      </c>
      <c r="AF24" s="168">
        <f t="shared" si="9"/>
        <v>0</v>
      </c>
    </row>
    <row r="25" spans="1:32" ht="60" customHeight="1" thickBot="1">
      <c r="A25" s="190"/>
      <c r="B25" s="191"/>
      <c r="C25" s="41"/>
      <c r="D25" s="41"/>
      <c r="E25" s="41"/>
      <c r="F25" s="192" t="s">
        <v>224</v>
      </c>
      <c r="G25" s="193"/>
      <c r="H25" s="193"/>
      <c r="I25" s="193"/>
      <c r="J25" s="193"/>
      <c r="K25" s="193"/>
      <c r="L25" s="193"/>
      <c r="M25" s="193"/>
      <c r="N25" s="193"/>
      <c r="O25" s="193"/>
      <c r="P25" s="193"/>
      <c r="Q25" s="193"/>
      <c r="R25" s="193"/>
      <c r="S25" s="193"/>
      <c r="T25" s="193"/>
      <c r="U25" s="193"/>
      <c r="V25" s="193"/>
      <c r="W25" s="193"/>
      <c r="X25" s="193"/>
      <c r="Y25" s="193"/>
      <c r="Z25" s="193"/>
      <c r="AA25" s="193"/>
      <c r="AB25" s="193"/>
      <c r="AC25" s="195">
        <f>SUM(AC14:AC24)</f>
        <v>0.47450565510555942</v>
      </c>
      <c r="AD25" s="195">
        <f t="shared" ref="AD25" si="10">SUM(AD14:AD24)</f>
        <v>0.39300968629229655</v>
      </c>
      <c r="AE25" s="195">
        <f>AVERAGE(AE14:AE24)</f>
        <v>0.44591423191414492</v>
      </c>
      <c r="AF25" s="195">
        <f>AVERAGE(AF14:AF24)</f>
        <v>0.39273607844754232</v>
      </c>
    </row>
    <row r="26" spans="1:32" s="70" customFormat="1" ht="86.25" customHeight="1">
      <c r="A26" s="196" t="s">
        <v>166</v>
      </c>
      <c r="B26" s="197" t="s">
        <v>225</v>
      </c>
      <c r="C26" s="198" t="s">
        <v>226</v>
      </c>
      <c r="D26" s="198" t="s">
        <v>227</v>
      </c>
      <c r="E26" s="198" t="s">
        <v>228</v>
      </c>
      <c r="F26" s="199" t="s">
        <v>229</v>
      </c>
      <c r="G26" s="200" t="s">
        <v>230</v>
      </c>
      <c r="H26" s="201" t="s">
        <v>231</v>
      </c>
      <c r="I26" s="157" t="s">
        <v>148</v>
      </c>
      <c r="J26" s="202" t="s">
        <v>232</v>
      </c>
      <c r="K26" s="201" t="s">
        <v>233</v>
      </c>
      <c r="L26" s="31">
        <v>0.3</v>
      </c>
      <c r="M26" s="160" t="s">
        <v>176</v>
      </c>
      <c r="N26" s="203" t="s">
        <v>234</v>
      </c>
      <c r="O26" s="178">
        <v>3</v>
      </c>
      <c r="P26" s="178">
        <v>0</v>
      </c>
      <c r="Q26" s="178">
        <v>1</v>
      </c>
      <c r="R26" s="162">
        <v>1</v>
      </c>
      <c r="S26" s="163">
        <v>1</v>
      </c>
      <c r="T26" s="178">
        <v>0</v>
      </c>
      <c r="U26" s="165">
        <f t="shared" ref="U26" si="11">+Y26+Z26+AA26+AB26</f>
        <v>0.56999999999999995</v>
      </c>
      <c r="V26" s="166"/>
      <c r="W26" s="166"/>
      <c r="X26" s="165">
        <f t="shared" ref="X26" si="12">+T26+U26+V26+W26</f>
        <v>0.56999999999999995</v>
      </c>
      <c r="Y26" s="210">
        <v>0</v>
      </c>
      <c r="Z26" s="211">
        <v>0</v>
      </c>
      <c r="AA26" s="211">
        <v>0.56999999999999995</v>
      </c>
      <c r="AB26" s="43"/>
      <c r="AC26" s="212">
        <f t="shared" ref="AC26" si="13">+IF((U26/Q26)&gt;100%,100%,(U26/Q26))*L26</f>
        <v>0.17099999999999999</v>
      </c>
      <c r="AD26" s="212">
        <f t="shared" ref="AD26" si="14">+IF(((X26)/O26)&gt;100%,100%,((X26)/O26))*L26</f>
        <v>5.6999999999999988E-2</v>
      </c>
      <c r="AE26" s="212">
        <f t="shared" ref="AE26" si="15">+IF(((U26)/Q26)&gt;100%,100%,((U26)/Q26))</f>
        <v>0.56999999999999995</v>
      </c>
      <c r="AF26" s="212">
        <f t="shared" ref="AF26" si="16">+IF(((X26)/O26)&gt;100%,100%,((X26))/O26)</f>
        <v>0.18999999999999997</v>
      </c>
    </row>
    <row r="27" spans="1:32" s="70" customFormat="1" ht="73.5" customHeight="1">
      <c r="A27" s="154"/>
      <c r="B27" s="155"/>
      <c r="C27" s="156"/>
      <c r="D27" s="156"/>
      <c r="E27" s="156"/>
      <c r="F27" s="156"/>
      <c r="G27" s="172"/>
      <c r="H27" s="204" t="s">
        <v>235</v>
      </c>
      <c r="I27" s="171" t="s">
        <v>236</v>
      </c>
      <c r="J27" s="205" t="s">
        <v>237</v>
      </c>
      <c r="K27" s="204" t="s">
        <v>238</v>
      </c>
      <c r="L27" s="32">
        <v>0.4</v>
      </c>
      <c r="M27" s="173" t="s">
        <v>151</v>
      </c>
      <c r="N27" s="208" t="s">
        <v>239</v>
      </c>
      <c r="O27" s="33">
        <f>117002*1000000</f>
        <v>117002000000</v>
      </c>
      <c r="P27" s="213">
        <v>11281392541.1</v>
      </c>
      <c r="Q27" s="33">
        <v>15000000000</v>
      </c>
      <c r="R27" s="214">
        <v>47860000000</v>
      </c>
      <c r="S27" s="167">
        <v>42861000000</v>
      </c>
      <c r="T27" s="33">
        <v>11281392541.1</v>
      </c>
      <c r="U27" s="215">
        <f t="shared" ref="U27:U28" si="17">+Y27+Z27+AA27+AB27</f>
        <v>8178000000</v>
      </c>
      <c r="V27" s="166"/>
      <c r="W27" s="166"/>
      <c r="X27" s="215">
        <f t="shared" ref="X27:X28" si="18">+T27+U27+V27+W27</f>
        <v>19459392541.099998</v>
      </c>
      <c r="Y27" s="216">
        <v>1551000000</v>
      </c>
      <c r="Z27" s="217">
        <v>4063000000</v>
      </c>
      <c r="AA27" s="217">
        <v>2564000000</v>
      </c>
      <c r="AB27" s="43"/>
      <c r="AC27" s="168">
        <f t="shared" ref="AC27:AC29" si="19">+IF((U27/Q27)&gt;100%,100%,(U27/Q27))*L27</f>
        <v>0.21808000000000002</v>
      </c>
      <c r="AD27" s="169">
        <f t="shared" ref="AD27:AD29" si="20">+IF(((X27)/O27)&gt;100%,100%,((X27)/O27))*L27</f>
        <v>6.6526700538794212E-2</v>
      </c>
      <c r="AE27" s="168">
        <f t="shared" ref="AE27:AE29" si="21">+IF(((U27)/Q27)&gt;100%,100%,((U27)/Q27))</f>
        <v>0.54520000000000002</v>
      </c>
      <c r="AF27" s="168">
        <f t="shared" ref="AF27:AF29" si="22">+IF(((X27)/O27)&gt;100%,100%,((X27))/O27)</f>
        <v>0.16631675134698551</v>
      </c>
    </row>
    <row r="28" spans="1:32" s="70" customFormat="1" ht="51" customHeight="1">
      <c r="A28" s="154"/>
      <c r="B28" s="155"/>
      <c r="C28" s="156"/>
      <c r="D28" s="156"/>
      <c r="E28" s="156"/>
      <c r="F28" s="156"/>
      <c r="G28" s="172"/>
      <c r="H28" s="204" t="s">
        <v>240</v>
      </c>
      <c r="I28" s="171" t="s">
        <v>148</v>
      </c>
      <c r="J28" s="205">
        <v>0</v>
      </c>
      <c r="K28" s="204" t="s">
        <v>241</v>
      </c>
      <c r="L28" s="32">
        <v>0.2</v>
      </c>
      <c r="M28" s="173" t="s">
        <v>151</v>
      </c>
      <c r="N28" s="208" t="s">
        <v>242</v>
      </c>
      <c r="O28" s="174">
        <v>1</v>
      </c>
      <c r="P28" s="218">
        <v>0.25</v>
      </c>
      <c r="Q28" s="218">
        <v>0.25</v>
      </c>
      <c r="R28" s="218">
        <v>0.25</v>
      </c>
      <c r="S28" s="218">
        <v>0.25</v>
      </c>
      <c r="T28" s="218">
        <v>0.25</v>
      </c>
      <c r="U28" s="165">
        <f t="shared" si="17"/>
        <v>0.25</v>
      </c>
      <c r="V28" s="166"/>
      <c r="W28" s="166"/>
      <c r="X28" s="165">
        <f t="shared" si="18"/>
        <v>0.5</v>
      </c>
      <c r="Y28" s="174">
        <v>0.04</v>
      </c>
      <c r="Z28" s="174">
        <v>0.21</v>
      </c>
      <c r="AA28" s="211">
        <v>0</v>
      </c>
      <c r="AB28" s="43"/>
      <c r="AC28" s="168">
        <f t="shared" si="19"/>
        <v>0.2</v>
      </c>
      <c r="AD28" s="168">
        <f t="shared" si="20"/>
        <v>0.1</v>
      </c>
      <c r="AE28" s="168">
        <f t="shared" si="21"/>
        <v>1</v>
      </c>
      <c r="AF28" s="168">
        <f t="shared" si="22"/>
        <v>0.5</v>
      </c>
    </row>
    <row r="29" spans="1:32" s="70" customFormat="1" ht="92.25" customHeight="1">
      <c r="A29" s="154"/>
      <c r="B29" s="155"/>
      <c r="C29" s="156"/>
      <c r="D29" s="156"/>
      <c r="E29" s="156"/>
      <c r="F29" s="185"/>
      <c r="G29" s="186"/>
      <c r="H29" s="219" t="s">
        <v>243</v>
      </c>
      <c r="I29" s="220" t="s">
        <v>148</v>
      </c>
      <c r="J29" s="221">
        <v>0</v>
      </c>
      <c r="K29" s="219" t="s">
        <v>244</v>
      </c>
      <c r="L29" s="34">
        <v>0.1</v>
      </c>
      <c r="M29" s="222" t="s">
        <v>151</v>
      </c>
      <c r="N29" s="223" t="s">
        <v>245</v>
      </c>
      <c r="O29" s="224">
        <v>30</v>
      </c>
      <c r="P29" s="224">
        <v>0</v>
      </c>
      <c r="Q29" s="224">
        <v>0</v>
      </c>
      <c r="R29" s="224">
        <v>15</v>
      </c>
      <c r="S29" s="225">
        <v>15</v>
      </c>
      <c r="T29" s="224">
        <v>0</v>
      </c>
      <c r="U29" s="165">
        <f t="shared" ref="U29" si="23">+Y29+Z29+AA29+AB29</f>
        <v>0</v>
      </c>
      <c r="V29" s="166"/>
      <c r="W29" s="166"/>
      <c r="X29" s="165">
        <f t="shared" ref="X29" si="24">+T29+U29+V29+W29</f>
        <v>0</v>
      </c>
      <c r="Y29" s="226">
        <v>0</v>
      </c>
      <c r="Z29" s="227">
        <v>0</v>
      </c>
      <c r="AA29" s="227">
        <v>0</v>
      </c>
      <c r="AB29" s="43"/>
      <c r="AC29" s="168" t="e">
        <f t="shared" si="19"/>
        <v>#DIV/0!</v>
      </c>
      <c r="AD29" s="168">
        <f t="shared" si="20"/>
        <v>0</v>
      </c>
      <c r="AE29" s="168" t="e">
        <f t="shared" si="21"/>
        <v>#DIV/0!</v>
      </c>
      <c r="AF29" s="168">
        <f t="shared" si="22"/>
        <v>0</v>
      </c>
    </row>
    <row r="30" spans="1:32" ht="60" customHeight="1">
      <c r="A30" s="190"/>
      <c r="B30" s="191"/>
      <c r="C30" s="41"/>
      <c r="D30" s="41"/>
      <c r="E30" s="41"/>
      <c r="F30" s="192" t="s">
        <v>697</v>
      </c>
      <c r="G30" s="193"/>
      <c r="H30" s="193"/>
      <c r="I30" s="193"/>
      <c r="J30" s="193"/>
      <c r="K30" s="193"/>
      <c r="L30" s="193"/>
      <c r="M30" s="193"/>
      <c r="N30" s="193"/>
      <c r="O30" s="193"/>
      <c r="P30" s="193"/>
      <c r="Q30" s="193"/>
      <c r="R30" s="193"/>
      <c r="S30" s="193"/>
      <c r="T30" s="193"/>
      <c r="U30" s="193"/>
      <c r="V30" s="193"/>
      <c r="W30" s="193"/>
      <c r="X30" s="193"/>
      <c r="Y30" s="193"/>
      <c r="Z30" s="193"/>
      <c r="AA30" s="193"/>
      <c r="AB30" s="193"/>
      <c r="AC30" s="195">
        <f>SUM(AC26:AC28)</f>
        <v>0.58908000000000005</v>
      </c>
      <c r="AD30" s="195">
        <f>SUM(AD26:AD29)</f>
        <v>0.2235267005387942</v>
      </c>
      <c r="AE30" s="195">
        <f>AVERAGE(AE26:AE28)</f>
        <v>0.70506666666666662</v>
      </c>
      <c r="AF30" s="195">
        <f>AVERAGE(AF26:AF29)</f>
        <v>0.21407918783674637</v>
      </c>
    </row>
    <row r="31" spans="1:32" ht="30" customHeight="1" thickBot="1">
      <c r="AD31" s="234"/>
      <c r="AE31" s="235"/>
    </row>
    <row r="32" spans="1:32" ht="60" customHeight="1" thickBot="1">
      <c r="F32" s="236" t="s">
        <v>671</v>
      </c>
      <c r="G32" s="237"/>
      <c r="H32" s="237"/>
      <c r="I32" s="237"/>
      <c r="J32" s="237"/>
      <c r="K32" s="237"/>
      <c r="L32" s="237"/>
      <c r="M32" s="237"/>
      <c r="N32" s="237"/>
      <c r="O32" s="237"/>
      <c r="P32" s="237"/>
      <c r="Q32" s="237"/>
      <c r="R32" s="237"/>
      <c r="S32" s="237"/>
      <c r="T32" s="237"/>
      <c r="U32" s="237"/>
      <c r="V32" s="237"/>
      <c r="W32" s="237"/>
      <c r="X32" s="237" t="e">
        <f>AVERAGE(X13,X25,X30)</f>
        <v>#DIV/0!</v>
      </c>
      <c r="Y32" s="237" t="e">
        <f>AVERAGE(#REF!,#REF!,#REF!)</f>
        <v>#REF!</v>
      </c>
      <c r="Z32" s="237" t="e">
        <f>(#REF!+#REF!+#REF!)/3</f>
        <v>#REF!</v>
      </c>
      <c r="AA32" s="237">
        <f>+(AA13+AA25+AA30)/3</f>
        <v>0</v>
      </c>
      <c r="AB32" s="237"/>
      <c r="AC32" s="238">
        <f>+(AC13+AC25+AC30)/3</f>
        <v>0.63577855170185316</v>
      </c>
      <c r="AD32" s="238">
        <f t="shared" ref="AD32:AF32" si="25">+(AD13+AD25+AD30)/3</f>
        <v>0.38814222153628952</v>
      </c>
      <c r="AE32" s="238">
        <f t="shared" si="25"/>
        <v>0.66491029952693725</v>
      </c>
      <c r="AF32" s="238">
        <f t="shared" si="25"/>
        <v>0.38490184802068889</v>
      </c>
    </row>
  </sheetData>
  <mergeCells count="40">
    <mergeCell ref="A26:A29"/>
    <mergeCell ref="B26:B29"/>
    <mergeCell ref="C9:C12"/>
    <mergeCell ref="B9:B12"/>
    <mergeCell ref="E20:E21"/>
    <mergeCell ref="E23:E24"/>
    <mergeCell ref="E26:E29"/>
    <mergeCell ref="D26:D29"/>
    <mergeCell ref="C26:C29"/>
    <mergeCell ref="A5:B5"/>
    <mergeCell ref="D9:D12"/>
    <mergeCell ref="E14:E17"/>
    <mergeCell ref="E18:E19"/>
    <mergeCell ref="A6:AF6"/>
    <mergeCell ref="A7:O7"/>
    <mergeCell ref="A9:A12"/>
    <mergeCell ref="D14:D24"/>
    <mergeCell ref="C14:C24"/>
    <mergeCell ref="B14:B24"/>
    <mergeCell ref="A14:A24"/>
    <mergeCell ref="C5:AE5"/>
    <mergeCell ref="F14:F24"/>
    <mergeCell ref="G14:G24"/>
    <mergeCell ref="Q7:S7"/>
    <mergeCell ref="T7:X7"/>
    <mergeCell ref="A1:B4"/>
    <mergeCell ref="C1:AE1"/>
    <mergeCell ref="C2:AE2"/>
    <mergeCell ref="C3:AE3"/>
    <mergeCell ref="C4:AE4"/>
    <mergeCell ref="F25:AB25"/>
    <mergeCell ref="F30:AB30"/>
    <mergeCell ref="F32:AB32"/>
    <mergeCell ref="G26:G29"/>
    <mergeCell ref="F26:F29"/>
    <mergeCell ref="Y7:AB7"/>
    <mergeCell ref="AC7:AF7"/>
    <mergeCell ref="F13:AB13"/>
    <mergeCell ref="F9:F12"/>
    <mergeCell ref="G9:G12"/>
  </mergeCells>
  <dataValidations count="3">
    <dataValidation type="list" allowBlank="1" showInputMessage="1" showErrorMessage="1" sqref="M31 M33:M291" xr:uid="{00000000-0002-0000-0100-000001000000}">
      <formula1>#REF!</formula1>
    </dataValidation>
    <dataValidation type="list" allowBlank="1" showErrorMessage="1" sqref="M9:M12 M14:M24 M26:M29" xr:uid="{00000000-0002-0000-0100-000000000000}">
      <formula1>$S$10:$S$11</formula1>
    </dataValidation>
    <dataValidation type="list" allowBlank="1" showInputMessage="1" showErrorMessage="1" sqref="M13 M25 M30 M32" xr:uid="{00000000-0002-0000-0100-000002000000}">
      <formula1>$S$11:$S$13</formula1>
    </dataValidation>
  </dataValidations>
  <pageMargins left="0.7" right="0.7" top="0.75" bottom="0.75" header="0.3" footer="0.3"/>
  <pageSetup paperSize="9" orientation="portrait"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N17"/>
  <sheetViews>
    <sheetView zoomScale="60" zoomScaleNormal="60" workbookViewId="0">
      <selection activeCell="I10" sqref="I10"/>
    </sheetView>
  </sheetViews>
  <sheetFormatPr baseColWidth="10" defaultRowHeight="14.25"/>
  <cols>
    <col min="1" max="1" width="26.625" customWidth="1"/>
    <col min="2" max="2" width="30.75" customWidth="1"/>
    <col min="3" max="3" width="33.75" customWidth="1"/>
    <col min="4" max="4" width="32" customWidth="1"/>
    <col min="5" max="5" width="28.625" customWidth="1"/>
    <col min="6" max="6" width="32.375" customWidth="1"/>
    <col min="7" max="7" width="33.25" bestFit="1" customWidth="1"/>
    <col min="8" max="8" width="33.25" customWidth="1"/>
    <col min="9" max="9" width="34" bestFit="1" customWidth="1"/>
    <col min="10" max="10" width="30.25" customWidth="1"/>
    <col min="11" max="11" width="9.625" customWidth="1"/>
    <col min="12" max="12" width="14.25" customWidth="1"/>
    <col min="13" max="13" width="39.25" bestFit="1" customWidth="1"/>
    <col min="14" max="14" width="54.75" bestFit="1" customWidth="1"/>
    <col min="15" max="15" width="33.875" customWidth="1"/>
    <col min="17" max="17" width="0" hidden="1" customWidth="1"/>
  </cols>
  <sheetData>
    <row r="1" spans="1:14" s="35" customFormat="1" ht="18">
      <c r="A1" s="108"/>
      <c r="B1" s="109"/>
      <c r="C1" s="103" t="s">
        <v>125</v>
      </c>
      <c r="D1" s="104"/>
      <c r="E1" s="104"/>
      <c r="F1" s="104"/>
      <c r="G1" s="104"/>
      <c r="H1" s="104"/>
      <c r="I1" s="104"/>
      <c r="J1" s="104"/>
      <c r="K1" s="104"/>
      <c r="L1" s="104"/>
      <c r="M1" s="105"/>
      <c r="N1" s="37" t="s">
        <v>666</v>
      </c>
    </row>
    <row r="2" spans="1:14" s="35" customFormat="1" ht="18">
      <c r="A2" s="110"/>
      <c r="B2" s="111"/>
      <c r="C2" s="103" t="s">
        <v>126</v>
      </c>
      <c r="D2" s="104"/>
      <c r="E2" s="104"/>
      <c r="F2" s="104"/>
      <c r="G2" s="104"/>
      <c r="H2" s="104"/>
      <c r="I2" s="104"/>
      <c r="J2" s="104"/>
      <c r="K2" s="104"/>
      <c r="L2" s="104"/>
      <c r="M2" s="105"/>
      <c r="N2" s="37" t="s">
        <v>127</v>
      </c>
    </row>
    <row r="3" spans="1:14" s="35" customFormat="1" ht="18">
      <c r="A3" s="110"/>
      <c r="B3" s="111"/>
      <c r="C3" s="103" t="s">
        <v>668</v>
      </c>
      <c r="D3" s="104"/>
      <c r="E3" s="104"/>
      <c r="F3" s="104"/>
      <c r="G3" s="104"/>
      <c r="H3" s="104"/>
      <c r="I3" s="104"/>
      <c r="J3" s="104"/>
      <c r="K3" s="104"/>
      <c r="L3" s="104"/>
      <c r="M3" s="105"/>
      <c r="N3" s="37" t="s">
        <v>667</v>
      </c>
    </row>
    <row r="4" spans="1:14" s="35" customFormat="1" ht="18">
      <c r="A4" s="112"/>
      <c r="B4" s="113"/>
      <c r="C4" s="103" t="s">
        <v>670</v>
      </c>
      <c r="D4" s="104"/>
      <c r="E4" s="104"/>
      <c r="F4" s="104"/>
      <c r="G4" s="104"/>
      <c r="H4" s="104"/>
      <c r="I4" s="104"/>
      <c r="J4" s="104"/>
      <c r="K4" s="104"/>
      <c r="L4" s="104"/>
      <c r="M4" s="105"/>
      <c r="N4" s="37" t="s">
        <v>246</v>
      </c>
    </row>
    <row r="5" spans="1:14" s="35" customFormat="1" ht="26.25" customHeight="1">
      <c r="A5" s="106" t="s">
        <v>247</v>
      </c>
      <c r="B5" s="107"/>
      <c r="C5" s="103" t="s">
        <v>248</v>
      </c>
      <c r="D5" s="104"/>
      <c r="E5" s="104"/>
      <c r="F5" s="104"/>
      <c r="G5" s="104"/>
      <c r="H5" s="104"/>
      <c r="I5" s="104"/>
      <c r="J5" s="104"/>
      <c r="K5" s="104"/>
      <c r="L5" s="104"/>
      <c r="M5" s="105"/>
      <c r="N5" s="38"/>
    </row>
    <row r="6" spans="1:14" s="1" customFormat="1" ht="15" customHeight="1">
      <c r="A6" s="114" t="s">
        <v>249</v>
      </c>
      <c r="B6" s="114"/>
      <c r="C6" s="114"/>
      <c r="D6" s="114"/>
      <c r="E6" s="114"/>
      <c r="F6" s="114"/>
      <c r="G6" s="114"/>
      <c r="H6" s="114"/>
      <c r="I6" s="114"/>
      <c r="J6" s="114"/>
      <c r="K6" s="114"/>
      <c r="L6" s="114"/>
      <c r="M6" s="116" t="s">
        <v>250</v>
      </c>
      <c r="N6" s="117"/>
    </row>
    <row r="7" spans="1:14" s="1" customFormat="1" ht="21.75" customHeight="1">
      <c r="A7" s="115"/>
      <c r="B7" s="115"/>
      <c r="C7" s="115"/>
      <c r="D7" s="115"/>
      <c r="E7" s="115"/>
      <c r="F7" s="115"/>
      <c r="G7" s="115"/>
      <c r="H7" s="115"/>
      <c r="I7" s="115"/>
      <c r="J7" s="115"/>
      <c r="K7" s="115"/>
      <c r="L7" s="115"/>
      <c r="M7" s="118"/>
      <c r="N7" s="119"/>
    </row>
    <row r="8" spans="1:14" s="15" customFormat="1" ht="66.75" customHeight="1">
      <c r="A8" s="39" t="s">
        <v>10</v>
      </c>
      <c r="B8" s="39" t="s">
        <v>251</v>
      </c>
      <c r="C8" s="39" t="s">
        <v>252</v>
      </c>
      <c r="D8" s="39" t="s">
        <v>253</v>
      </c>
      <c r="E8" s="39" t="s">
        <v>42</v>
      </c>
      <c r="F8" s="39" t="s">
        <v>44</v>
      </c>
      <c r="G8" s="39" t="s">
        <v>46</v>
      </c>
      <c r="H8" s="39" t="s">
        <v>48</v>
      </c>
      <c r="I8" s="39" t="s">
        <v>50</v>
      </c>
      <c r="J8" s="39" t="s">
        <v>52</v>
      </c>
      <c r="K8" s="39" t="s">
        <v>659</v>
      </c>
      <c r="L8" s="39" t="s">
        <v>56</v>
      </c>
      <c r="M8" s="39" t="s">
        <v>60</v>
      </c>
      <c r="N8" s="39" t="s">
        <v>62</v>
      </c>
    </row>
    <row r="9" spans="1:14" ht="71.25" customHeight="1">
      <c r="A9" s="40" t="s">
        <v>144</v>
      </c>
      <c r="B9" s="120" t="s">
        <v>254</v>
      </c>
      <c r="C9" s="120" t="s">
        <v>255</v>
      </c>
      <c r="D9" s="120" t="s">
        <v>256</v>
      </c>
      <c r="E9" s="120" t="s">
        <v>257</v>
      </c>
      <c r="F9" s="120" t="s">
        <v>258</v>
      </c>
      <c r="G9" s="41" t="s">
        <v>259</v>
      </c>
      <c r="H9" s="41" t="s">
        <v>260</v>
      </c>
      <c r="I9" s="42" t="s">
        <v>261</v>
      </c>
      <c r="J9" s="42" t="s">
        <v>262</v>
      </c>
      <c r="K9" s="43"/>
      <c r="L9" s="41" t="s">
        <v>214</v>
      </c>
      <c r="M9" s="41" t="s">
        <v>263</v>
      </c>
      <c r="N9" s="41" t="s">
        <v>264</v>
      </c>
    </row>
    <row r="10" spans="1:14" ht="88.5" customHeight="1">
      <c r="A10" s="40" t="s">
        <v>153</v>
      </c>
      <c r="B10" s="121"/>
      <c r="C10" s="121"/>
      <c r="D10" s="122"/>
      <c r="E10" s="122"/>
      <c r="F10" s="122"/>
      <c r="G10" s="41" t="s">
        <v>265</v>
      </c>
      <c r="H10" s="41" t="s">
        <v>266</v>
      </c>
      <c r="I10" s="42" t="s">
        <v>261</v>
      </c>
      <c r="J10" s="42" t="s">
        <v>262</v>
      </c>
      <c r="K10" s="43"/>
      <c r="L10" s="44" t="s">
        <v>214</v>
      </c>
      <c r="M10" s="41" t="s">
        <v>263</v>
      </c>
      <c r="N10" s="41" t="s">
        <v>264</v>
      </c>
    </row>
    <row r="11" spans="1:14" ht="120.75" customHeight="1">
      <c r="A11" s="40" t="s">
        <v>170</v>
      </c>
      <c r="B11" s="121"/>
      <c r="C11" s="121"/>
      <c r="D11" s="41" t="s">
        <v>267</v>
      </c>
      <c r="E11" s="41" t="s">
        <v>268</v>
      </c>
      <c r="F11" s="41" t="s">
        <v>269</v>
      </c>
      <c r="G11" s="41" t="s">
        <v>270</v>
      </c>
      <c r="H11" s="41" t="s">
        <v>271</v>
      </c>
      <c r="I11" s="42" t="s">
        <v>272</v>
      </c>
      <c r="J11" s="42" t="s">
        <v>262</v>
      </c>
      <c r="K11" s="43"/>
      <c r="L11" s="41" t="s">
        <v>214</v>
      </c>
      <c r="M11" s="41" t="s">
        <v>273</v>
      </c>
      <c r="N11" s="41" t="s">
        <v>274</v>
      </c>
    </row>
    <row r="12" spans="1:14" ht="62.25" customHeight="1">
      <c r="A12" s="40" t="s">
        <v>192</v>
      </c>
      <c r="B12" s="121"/>
      <c r="C12" s="121"/>
      <c r="D12" s="120" t="s">
        <v>256</v>
      </c>
      <c r="E12" s="120" t="s">
        <v>275</v>
      </c>
      <c r="F12" s="120" t="s">
        <v>276</v>
      </c>
      <c r="G12" s="41" t="s">
        <v>277</v>
      </c>
      <c r="H12" s="41" t="s">
        <v>278</v>
      </c>
      <c r="I12" s="42" t="s">
        <v>261</v>
      </c>
      <c r="J12" s="42" t="s">
        <v>262</v>
      </c>
      <c r="K12" s="43"/>
      <c r="L12" s="41" t="s">
        <v>279</v>
      </c>
      <c r="M12" s="41" t="s">
        <v>280</v>
      </c>
      <c r="N12" s="41" t="s">
        <v>281</v>
      </c>
    </row>
    <row r="13" spans="1:14" ht="48.75" customHeight="1">
      <c r="A13" s="40" t="s">
        <v>201</v>
      </c>
      <c r="B13" s="121"/>
      <c r="C13" s="121"/>
      <c r="D13" s="121"/>
      <c r="E13" s="121"/>
      <c r="F13" s="121"/>
      <c r="G13" s="45" t="s">
        <v>282</v>
      </c>
      <c r="H13" s="45" t="s">
        <v>282</v>
      </c>
      <c r="I13" s="46" t="s">
        <v>283</v>
      </c>
      <c r="J13" s="42" t="s">
        <v>262</v>
      </c>
      <c r="K13" s="43"/>
      <c r="L13" s="41" t="s">
        <v>214</v>
      </c>
      <c r="M13" s="45" t="s">
        <v>282</v>
      </c>
      <c r="N13" s="45" t="s">
        <v>282</v>
      </c>
    </row>
    <row r="14" spans="1:14" ht="69.75" customHeight="1">
      <c r="A14" s="40" t="s">
        <v>209</v>
      </c>
      <c r="B14" s="121"/>
      <c r="C14" s="121"/>
      <c r="D14" s="121"/>
      <c r="E14" s="121"/>
      <c r="F14" s="121"/>
      <c r="G14" s="45" t="s">
        <v>282</v>
      </c>
      <c r="H14" s="45" t="s">
        <v>282</v>
      </c>
      <c r="I14" s="46" t="s">
        <v>283</v>
      </c>
      <c r="J14" s="42" t="s">
        <v>262</v>
      </c>
      <c r="K14" s="43"/>
      <c r="L14" s="41" t="s">
        <v>214</v>
      </c>
      <c r="M14" s="45" t="s">
        <v>282</v>
      </c>
      <c r="N14" s="45" t="s">
        <v>282</v>
      </c>
    </row>
    <row r="15" spans="1:14" ht="65.25" customHeight="1">
      <c r="A15" s="40" t="s">
        <v>215</v>
      </c>
      <c r="B15" s="121"/>
      <c r="C15" s="121"/>
      <c r="D15" s="122"/>
      <c r="E15" s="122"/>
      <c r="F15" s="122"/>
      <c r="G15" s="45" t="s">
        <v>282</v>
      </c>
      <c r="H15" s="45" t="s">
        <v>282</v>
      </c>
      <c r="I15" s="46" t="s">
        <v>283</v>
      </c>
      <c r="J15" s="42" t="s">
        <v>262</v>
      </c>
      <c r="K15" s="43"/>
      <c r="L15" s="41" t="s">
        <v>214</v>
      </c>
      <c r="M15" s="45" t="s">
        <v>282</v>
      </c>
      <c r="N15" s="45" t="s">
        <v>282</v>
      </c>
    </row>
    <row r="16" spans="1:14" ht="127.5" customHeight="1">
      <c r="A16" s="40" t="s">
        <v>228</v>
      </c>
      <c r="B16" s="121"/>
      <c r="C16" s="121"/>
      <c r="D16" s="41" t="s">
        <v>256</v>
      </c>
      <c r="E16" s="41" t="s">
        <v>284</v>
      </c>
      <c r="F16" s="40" t="s">
        <v>285</v>
      </c>
      <c r="G16" s="41" t="s">
        <v>286</v>
      </c>
      <c r="H16" s="41" t="s">
        <v>287</v>
      </c>
      <c r="I16" s="42" t="s">
        <v>261</v>
      </c>
      <c r="J16" s="42" t="s">
        <v>262</v>
      </c>
      <c r="K16" s="43"/>
      <c r="L16" s="41" t="s">
        <v>279</v>
      </c>
      <c r="M16" s="41" t="s">
        <v>288</v>
      </c>
      <c r="N16" s="41" t="s">
        <v>289</v>
      </c>
    </row>
    <row r="17" spans="1:14" ht="114">
      <c r="A17" s="40" t="s">
        <v>290</v>
      </c>
      <c r="B17" s="122"/>
      <c r="C17" s="122"/>
      <c r="D17" s="41" t="s">
        <v>256</v>
      </c>
      <c r="E17" s="47" t="s">
        <v>275</v>
      </c>
      <c r="F17" s="48" t="s">
        <v>276</v>
      </c>
      <c r="G17" s="45" t="s">
        <v>282</v>
      </c>
      <c r="H17" s="45" t="s">
        <v>282</v>
      </c>
      <c r="I17" s="45" t="s">
        <v>283</v>
      </c>
      <c r="J17" s="42" t="s">
        <v>262</v>
      </c>
      <c r="K17" s="43"/>
      <c r="L17" s="41" t="s">
        <v>214</v>
      </c>
      <c r="M17" s="45" t="s">
        <v>282</v>
      </c>
      <c r="N17" s="45" t="s">
        <v>282</v>
      </c>
    </row>
  </sheetData>
  <mergeCells count="17">
    <mergeCell ref="B9:B17"/>
    <mergeCell ref="C9:C17"/>
    <mergeCell ref="D9:D10"/>
    <mergeCell ref="E9:E10"/>
    <mergeCell ref="F9:F10"/>
    <mergeCell ref="D12:D15"/>
    <mergeCell ref="E12:E15"/>
    <mergeCell ref="F12:F15"/>
    <mergeCell ref="C5:M5"/>
    <mergeCell ref="A5:B5"/>
    <mergeCell ref="A1:B4"/>
    <mergeCell ref="A6:L7"/>
    <mergeCell ref="M6:N7"/>
    <mergeCell ref="C4:M4"/>
    <mergeCell ref="C3:M3"/>
    <mergeCell ref="C2:M2"/>
    <mergeCell ref="C1:M1"/>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B150"/>
  <sheetViews>
    <sheetView zoomScale="50" zoomScaleNormal="50" workbookViewId="0">
      <pane ySplit="9" topLeftCell="A75" activePane="bottomLeft" state="frozen"/>
      <selection activeCell="A6" sqref="A6"/>
      <selection pane="bottomLeft" activeCell="E77" sqref="E77:S77"/>
    </sheetView>
  </sheetViews>
  <sheetFormatPr baseColWidth="10" defaultColWidth="13" defaultRowHeight="14.25"/>
  <cols>
    <col min="1" max="1" width="24" style="70" customWidth="1"/>
    <col min="2" max="2" width="20.875" style="70" customWidth="1"/>
    <col min="3" max="3" width="18.875" style="70" customWidth="1"/>
    <col min="4" max="4" width="31" style="70" customWidth="1"/>
    <col min="5" max="5" width="21" style="70" customWidth="1"/>
    <col min="6" max="6" width="20.25" style="70" customWidth="1"/>
    <col min="7" max="7" width="24.75" style="70" customWidth="1"/>
    <col min="8" max="8" width="24.375" style="70" customWidth="1"/>
    <col min="9" max="9" width="21.875" style="70" customWidth="1"/>
    <col min="10" max="10" width="18.875" style="70" customWidth="1"/>
    <col min="11" max="11" width="34.875" style="70" customWidth="1"/>
    <col min="12" max="12" width="23.375" style="70" customWidth="1"/>
    <col min="13" max="13" width="30.125" style="70" customWidth="1"/>
    <col min="14" max="16" width="22.875" style="70" customWidth="1"/>
    <col min="17" max="17" width="18.25" style="70" customWidth="1"/>
    <col min="18" max="18" width="15.5" style="70" customWidth="1"/>
    <col min="19" max="20" width="22.875" style="70" customWidth="1"/>
    <col min="21" max="21" width="17.25" style="70" customWidth="1"/>
    <col min="22" max="22" width="19.125" style="70" customWidth="1"/>
    <col min="23" max="23" width="17.75" style="70" customWidth="1"/>
    <col min="24" max="24" width="20.625" style="70" customWidth="1"/>
    <col min="25" max="25" width="21.25" style="70" customWidth="1"/>
    <col min="26" max="26" width="23.25" style="70" customWidth="1"/>
    <col min="27" max="27" width="28.75" style="70" customWidth="1"/>
    <col min="28" max="28" width="31.375" style="70" customWidth="1"/>
    <col min="29" max="29" width="22" style="70" customWidth="1"/>
    <col min="30" max="30" width="44.625" style="70" customWidth="1"/>
    <col min="31" max="31" width="26.625" style="70" customWidth="1"/>
    <col min="32" max="32" width="20.125" style="70" customWidth="1"/>
    <col min="33" max="33" width="18.375" style="70" customWidth="1"/>
    <col min="34" max="34" width="22.125" style="70" customWidth="1"/>
    <col min="35" max="35" width="24.75" style="70" customWidth="1"/>
    <col min="36" max="36" width="30.5" style="70" customWidth="1"/>
    <col min="37" max="37" width="30.75" style="70" customWidth="1"/>
    <col min="38" max="38" width="34.5" style="70" customWidth="1"/>
    <col min="39" max="40" width="20.625" style="70" customWidth="1"/>
    <col min="41" max="41" width="20.125" style="70" customWidth="1"/>
    <col min="42" max="42" width="31.375" style="70" customWidth="1"/>
    <col min="43" max="43" width="20.625" style="70" customWidth="1"/>
    <col min="44" max="44" width="24.625" style="70" customWidth="1"/>
    <col min="45" max="45" width="33.625" style="70" customWidth="1"/>
    <col min="46" max="46" width="39.5" style="70" customWidth="1"/>
    <col min="47" max="47" width="20.125" style="70" customWidth="1"/>
    <col min="48" max="48" width="39.75" style="70" customWidth="1"/>
    <col min="49" max="49" width="23.875" style="70" customWidth="1"/>
    <col min="50" max="50" width="38.125" style="70" customWidth="1"/>
    <col min="51" max="51" width="20.125" style="70" customWidth="1"/>
    <col min="52" max="52" width="40.375" style="70" customWidth="1"/>
    <col min="53" max="55" width="20.125" style="70" customWidth="1"/>
    <col min="56" max="56" width="16" style="70" customWidth="1"/>
    <col min="57" max="57" width="15.375" style="70" customWidth="1"/>
    <col min="58" max="58" width="45.125" style="70" customWidth="1"/>
    <col min="59" max="16384" width="13" style="70"/>
  </cols>
  <sheetData>
    <row r="1" spans="1:58" ht="31.5" customHeight="1">
      <c r="A1" s="140" t="s">
        <v>291</v>
      </c>
      <c r="B1" s="140"/>
      <c r="C1" s="140" t="s">
        <v>125</v>
      </c>
      <c r="D1" s="140"/>
      <c r="E1" s="140"/>
      <c r="F1" s="140"/>
      <c r="G1" s="140"/>
      <c r="H1" s="140"/>
      <c r="I1" s="140"/>
      <c r="J1" s="140"/>
      <c r="K1" s="140"/>
      <c r="L1" s="140"/>
      <c r="M1" s="140"/>
      <c r="N1" s="140"/>
      <c r="O1" s="140"/>
      <c r="P1" s="140"/>
      <c r="Q1" s="140"/>
      <c r="R1" s="140"/>
      <c r="S1" s="140"/>
      <c r="T1" s="140"/>
      <c r="U1" s="140"/>
      <c r="V1" s="140"/>
      <c r="W1" s="140"/>
      <c r="X1" s="140"/>
      <c r="Y1" s="140"/>
      <c r="Z1" s="140"/>
      <c r="AA1" s="140"/>
      <c r="AB1" s="140"/>
      <c r="AC1" s="140"/>
      <c r="AD1" s="140"/>
      <c r="AE1" s="140"/>
      <c r="AF1" s="140"/>
      <c r="AG1" s="140"/>
      <c r="AH1" s="140"/>
      <c r="AI1" s="140"/>
      <c r="AJ1" s="140"/>
      <c r="AK1" s="140"/>
      <c r="AL1" s="140"/>
      <c r="AM1" s="140"/>
      <c r="AN1" s="140"/>
      <c r="AO1" s="140"/>
      <c r="AP1" s="140"/>
      <c r="AQ1" s="140"/>
      <c r="AR1" s="140"/>
      <c r="AS1" s="140"/>
      <c r="AT1" s="140"/>
      <c r="AU1" s="140"/>
      <c r="AV1" s="140"/>
      <c r="AW1" s="140"/>
      <c r="AX1" s="140"/>
      <c r="AY1" s="140"/>
      <c r="AZ1" s="140"/>
      <c r="BA1" s="140"/>
      <c r="BB1" s="140"/>
      <c r="BC1" s="140"/>
      <c r="BD1" s="140"/>
      <c r="BF1" s="37" t="s">
        <v>666</v>
      </c>
    </row>
    <row r="2" spans="1:58" ht="27.75" customHeight="1">
      <c r="A2" s="140"/>
      <c r="B2" s="140"/>
      <c r="C2" s="103" t="s">
        <v>126</v>
      </c>
      <c r="D2" s="104"/>
      <c r="E2" s="104"/>
      <c r="F2" s="104"/>
      <c r="G2" s="104"/>
      <c r="H2" s="104"/>
      <c r="I2" s="104"/>
      <c r="J2" s="104"/>
      <c r="K2" s="104"/>
      <c r="L2" s="104"/>
      <c r="M2" s="104"/>
      <c r="N2" s="104"/>
      <c r="O2" s="104"/>
      <c r="P2" s="104"/>
      <c r="Q2" s="104"/>
      <c r="R2" s="104"/>
      <c r="S2" s="104"/>
      <c r="T2" s="104"/>
      <c r="U2" s="104"/>
      <c r="V2" s="104"/>
      <c r="W2" s="104"/>
      <c r="X2" s="104"/>
      <c r="Y2" s="104"/>
      <c r="Z2" s="104"/>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5"/>
      <c r="BF2" s="240" t="s">
        <v>127</v>
      </c>
    </row>
    <row r="3" spans="1:58" ht="27" customHeight="1">
      <c r="A3" s="140"/>
      <c r="B3" s="140"/>
      <c r="C3" s="103" t="s">
        <v>668</v>
      </c>
      <c r="D3" s="104"/>
      <c r="E3" s="104"/>
      <c r="F3" s="104"/>
      <c r="G3" s="104"/>
      <c r="H3" s="104"/>
      <c r="I3" s="104"/>
      <c r="J3" s="104"/>
      <c r="K3" s="104"/>
      <c r="L3" s="104"/>
      <c r="M3" s="104"/>
      <c r="N3" s="104"/>
      <c r="O3" s="104"/>
      <c r="P3" s="104"/>
      <c r="Q3" s="104"/>
      <c r="R3" s="104"/>
      <c r="S3" s="104"/>
      <c r="T3" s="104"/>
      <c r="U3" s="104"/>
      <c r="V3" s="104"/>
      <c r="W3" s="104"/>
      <c r="X3" s="104"/>
      <c r="Y3" s="104"/>
      <c r="Z3" s="104"/>
      <c r="AA3" s="104"/>
      <c r="AB3" s="104"/>
      <c r="AC3" s="104"/>
      <c r="AD3" s="104"/>
      <c r="AE3" s="104"/>
      <c r="AF3" s="104"/>
      <c r="AG3" s="104"/>
      <c r="AH3" s="104"/>
      <c r="AI3" s="104"/>
      <c r="AJ3" s="104"/>
      <c r="AK3" s="104"/>
      <c r="AL3" s="104"/>
      <c r="AM3" s="104"/>
      <c r="AN3" s="104"/>
      <c r="AO3" s="104"/>
      <c r="AP3" s="104"/>
      <c r="AQ3" s="104"/>
      <c r="AR3" s="104"/>
      <c r="AS3" s="104"/>
      <c r="AT3" s="104"/>
      <c r="AU3" s="104"/>
      <c r="AV3" s="104"/>
      <c r="AW3" s="104"/>
      <c r="AX3" s="104"/>
      <c r="AY3" s="104"/>
      <c r="AZ3" s="104"/>
      <c r="BA3" s="104"/>
      <c r="BB3" s="104"/>
      <c r="BC3" s="104"/>
      <c r="BD3" s="105"/>
      <c r="BF3" s="240" t="s">
        <v>667</v>
      </c>
    </row>
    <row r="4" spans="1:58" ht="25.5" customHeight="1">
      <c r="A4" s="103"/>
      <c r="B4" s="105"/>
      <c r="C4" s="140" t="s">
        <v>669</v>
      </c>
      <c r="D4" s="140"/>
      <c r="E4" s="140"/>
      <c r="F4" s="140"/>
      <c r="G4" s="140"/>
      <c r="H4" s="140"/>
      <c r="I4" s="140"/>
      <c r="J4" s="140"/>
      <c r="K4" s="140"/>
      <c r="L4" s="140"/>
      <c r="M4" s="140"/>
      <c r="N4" s="140"/>
      <c r="O4" s="140"/>
      <c r="P4" s="140"/>
      <c r="Q4" s="140"/>
      <c r="R4" s="140"/>
      <c r="S4" s="140"/>
      <c r="T4" s="140"/>
      <c r="U4" s="140"/>
      <c r="V4" s="140"/>
      <c r="W4" s="140"/>
      <c r="X4" s="140"/>
      <c r="Y4" s="140"/>
      <c r="Z4" s="140"/>
      <c r="AA4" s="140"/>
      <c r="AB4" s="140"/>
      <c r="AC4" s="140"/>
      <c r="AD4" s="140"/>
      <c r="AE4" s="140"/>
      <c r="AF4" s="140"/>
      <c r="AG4" s="140"/>
      <c r="AH4" s="140"/>
      <c r="AI4" s="140"/>
      <c r="AJ4" s="140"/>
      <c r="AK4" s="140"/>
      <c r="AL4" s="140"/>
      <c r="AM4" s="140"/>
      <c r="AN4" s="140"/>
      <c r="AO4" s="140"/>
      <c r="AP4" s="140"/>
      <c r="AQ4" s="140"/>
      <c r="AR4" s="140"/>
      <c r="AS4" s="140"/>
      <c r="AT4" s="140"/>
      <c r="AU4" s="140"/>
      <c r="AV4" s="140"/>
      <c r="AW4" s="140"/>
      <c r="AX4" s="140"/>
      <c r="AY4" s="140"/>
      <c r="AZ4" s="140"/>
      <c r="BA4" s="140"/>
      <c r="BB4" s="140"/>
      <c r="BC4" s="140"/>
      <c r="BD4" s="140"/>
      <c r="BF4" s="240" t="s">
        <v>665</v>
      </c>
    </row>
    <row r="5" spans="1:58" ht="25.5" customHeight="1">
      <c r="A5" s="140" t="s">
        <v>247</v>
      </c>
      <c r="B5" s="140"/>
      <c r="C5" s="241" t="s">
        <v>248</v>
      </c>
      <c r="D5" s="242"/>
      <c r="E5" s="242"/>
      <c r="F5" s="242"/>
      <c r="G5" s="242"/>
      <c r="H5" s="242"/>
      <c r="I5" s="242"/>
      <c r="J5" s="242"/>
      <c r="K5" s="242"/>
      <c r="L5" s="242"/>
      <c r="M5" s="242"/>
      <c r="N5" s="242"/>
      <c r="O5" s="242"/>
      <c r="P5" s="242"/>
      <c r="Q5" s="242"/>
      <c r="R5" s="242"/>
      <c r="S5" s="242"/>
      <c r="T5" s="242"/>
      <c r="U5" s="242"/>
      <c r="V5" s="242"/>
      <c r="W5" s="242"/>
      <c r="X5" s="242"/>
      <c r="Y5" s="242"/>
      <c r="Z5" s="242"/>
      <c r="AA5" s="242"/>
      <c r="AB5" s="242"/>
      <c r="AC5" s="242"/>
      <c r="AD5" s="242"/>
      <c r="AE5" s="242"/>
      <c r="AF5" s="242"/>
      <c r="AG5" s="242"/>
      <c r="AH5" s="242"/>
      <c r="AI5" s="242"/>
      <c r="AJ5" s="242"/>
      <c r="AK5" s="242"/>
      <c r="AL5" s="242"/>
      <c r="AM5" s="242"/>
      <c r="AN5" s="242"/>
      <c r="AO5" s="242"/>
      <c r="AP5" s="242"/>
      <c r="AQ5" s="242"/>
      <c r="AR5" s="242"/>
      <c r="AS5" s="242"/>
      <c r="AT5" s="242"/>
      <c r="AU5" s="242"/>
      <c r="AV5" s="242"/>
      <c r="AW5" s="242"/>
      <c r="AX5" s="242"/>
      <c r="AY5" s="242"/>
      <c r="AZ5" s="242"/>
      <c r="BA5" s="242"/>
      <c r="BB5" s="242"/>
      <c r="BC5" s="242"/>
      <c r="BD5" s="242"/>
      <c r="BF5" s="243"/>
    </row>
    <row r="6" spans="1:58" ht="27" customHeight="1">
      <c r="A6" s="149" t="s">
        <v>292</v>
      </c>
      <c r="B6" s="149"/>
      <c r="C6" s="149"/>
      <c r="D6" s="149"/>
      <c r="E6" s="149"/>
      <c r="F6" s="149"/>
      <c r="G6" s="149"/>
      <c r="H6" s="149"/>
      <c r="I6" s="149"/>
      <c r="J6" s="149"/>
      <c r="K6" s="149"/>
      <c r="L6" s="149"/>
      <c r="M6" s="149"/>
      <c r="N6" s="149"/>
      <c r="O6" s="149"/>
      <c r="P6" s="149"/>
      <c r="Q6" s="149"/>
      <c r="R6" s="149"/>
      <c r="S6" s="149"/>
      <c r="T6" s="149"/>
      <c r="U6" s="149"/>
      <c r="V6" s="149"/>
      <c r="W6" s="149"/>
      <c r="X6" s="149"/>
      <c r="Y6" s="149"/>
      <c r="Z6" s="149"/>
      <c r="AA6" s="149"/>
      <c r="AB6" s="244"/>
      <c r="AC6" s="241" t="s">
        <v>293</v>
      </c>
      <c r="AD6" s="242"/>
      <c r="AE6" s="242"/>
      <c r="AF6" s="242"/>
      <c r="AG6" s="242"/>
      <c r="AH6" s="242"/>
      <c r="AI6" s="245" t="s">
        <v>294</v>
      </c>
      <c r="AJ6" s="245"/>
      <c r="AK6" s="245"/>
      <c r="AL6" s="245"/>
      <c r="AM6" s="245"/>
      <c r="AN6" s="245"/>
      <c r="AO6" s="245"/>
      <c r="AP6" s="245"/>
      <c r="AQ6" s="245"/>
      <c r="AR6" s="245"/>
      <c r="AS6" s="245"/>
      <c r="AT6" s="245"/>
      <c r="AU6" s="245"/>
      <c r="AV6" s="245"/>
      <c r="AW6" s="245"/>
      <c r="AX6" s="245"/>
      <c r="AY6" s="245"/>
      <c r="AZ6" s="245"/>
      <c r="BA6" s="245"/>
      <c r="BB6" s="245"/>
      <c r="BC6" s="245"/>
      <c r="BD6" s="245"/>
      <c r="BE6" s="245"/>
    </row>
    <row r="7" spans="1:58" ht="64.5" customHeight="1">
      <c r="A7" s="246"/>
      <c r="B7" s="246"/>
      <c r="C7" s="246"/>
      <c r="D7" s="246"/>
      <c r="E7" s="246"/>
      <c r="F7" s="246"/>
      <c r="G7" s="246"/>
      <c r="H7" s="246"/>
      <c r="I7" s="246"/>
      <c r="J7" s="246"/>
      <c r="K7" s="246"/>
      <c r="L7" s="246"/>
      <c r="M7" s="246"/>
      <c r="N7" s="246"/>
      <c r="O7" s="246"/>
      <c r="P7" s="246"/>
      <c r="Q7" s="246"/>
      <c r="R7" s="246"/>
      <c r="S7" s="246"/>
      <c r="T7" s="246"/>
      <c r="U7" s="246"/>
      <c r="V7" s="246"/>
      <c r="W7" s="246"/>
      <c r="X7" s="246"/>
      <c r="Y7" s="246"/>
      <c r="Z7" s="246"/>
      <c r="AA7" s="246"/>
      <c r="AB7" s="247"/>
      <c r="AC7" s="248"/>
      <c r="AD7" s="249"/>
      <c r="AE7" s="249"/>
      <c r="AF7" s="249"/>
      <c r="AG7" s="249"/>
      <c r="AH7" s="249"/>
      <c r="AI7" s="245"/>
      <c r="AJ7" s="245"/>
      <c r="AK7" s="245"/>
      <c r="AL7" s="245"/>
      <c r="AM7" s="245"/>
      <c r="AN7" s="245"/>
      <c r="AO7" s="245"/>
      <c r="AP7" s="245"/>
      <c r="AQ7" s="245"/>
      <c r="AR7" s="245"/>
      <c r="AS7" s="245"/>
      <c r="AT7" s="245"/>
      <c r="AU7" s="245"/>
      <c r="AV7" s="245"/>
      <c r="AW7" s="245"/>
      <c r="AX7" s="245"/>
      <c r="AY7" s="245"/>
      <c r="AZ7" s="245"/>
      <c r="BA7" s="245"/>
      <c r="BB7" s="245"/>
      <c r="BC7" s="245"/>
      <c r="BD7" s="245"/>
      <c r="BE7" s="245"/>
    </row>
    <row r="8" spans="1:58" ht="33" customHeight="1">
      <c r="A8" s="54"/>
      <c r="B8" s="54"/>
      <c r="C8" s="54"/>
      <c r="D8" s="54"/>
      <c r="E8" s="54"/>
      <c r="F8" s="54"/>
      <c r="G8" s="54"/>
      <c r="H8" s="54"/>
      <c r="I8" s="54"/>
      <c r="J8" s="54"/>
      <c r="K8" s="54"/>
      <c r="L8" s="54"/>
      <c r="M8" s="54"/>
      <c r="N8" s="54"/>
      <c r="O8" s="54"/>
      <c r="P8" s="54"/>
      <c r="Q8" s="54"/>
      <c r="R8" s="54"/>
      <c r="S8" s="54"/>
      <c r="T8" s="54"/>
      <c r="U8" s="54"/>
      <c r="V8" s="54"/>
      <c r="W8" s="54"/>
      <c r="X8" s="54"/>
      <c r="Y8" s="54"/>
      <c r="Z8" s="54"/>
      <c r="AA8" s="54"/>
      <c r="AB8" s="54"/>
      <c r="AC8" s="250"/>
      <c r="AD8" s="250"/>
      <c r="AE8" s="250"/>
      <c r="AF8" s="250"/>
      <c r="AG8" s="250"/>
      <c r="AH8" s="250"/>
      <c r="AI8" s="251"/>
      <c r="AJ8" s="251"/>
      <c r="AK8" s="251"/>
      <c r="AL8" s="251"/>
      <c r="AM8" s="251"/>
      <c r="AN8" s="251"/>
      <c r="AO8" s="251"/>
      <c r="AP8" s="251"/>
      <c r="AQ8" s="251"/>
      <c r="AR8" s="251"/>
      <c r="AS8" s="251"/>
      <c r="AT8" s="251"/>
      <c r="AU8" s="251"/>
      <c r="AV8" s="251"/>
      <c r="AW8" s="251"/>
      <c r="AX8" s="251"/>
      <c r="AY8" s="251"/>
      <c r="AZ8" s="251"/>
      <c r="BA8" s="251"/>
      <c r="BB8" s="251"/>
      <c r="BC8" s="251"/>
      <c r="BD8" s="251"/>
      <c r="BE8" s="251"/>
      <c r="BF8" s="243"/>
    </row>
    <row r="9" spans="1:58" s="230" customFormat="1" ht="93" customHeight="1" thickBot="1">
      <c r="A9" s="61" t="s">
        <v>10</v>
      </c>
      <c r="B9" s="61" t="s">
        <v>133</v>
      </c>
      <c r="C9" s="61" t="s">
        <v>14</v>
      </c>
      <c r="D9" s="252" t="s">
        <v>660</v>
      </c>
      <c r="E9" s="252" t="s">
        <v>65</v>
      </c>
      <c r="F9" s="61" t="s">
        <v>67</v>
      </c>
      <c r="G9" s="252" t="s">
        <v>69</v>
      </c>
      <c r="H9" s="252" t="s">
        <v>295</v>
      </c>
      <c r="I9" s="252" t="s">
        <v>73</v>
      </c>
      <c r="J9" s="252" t="s">
        <v>296</v>
      </c>
      <c r="K9" s="253" t="s">
        <v>297</v>
      </c>
      <c r="L9" s="253" t="s">
        <v>79</v>
      </c>
      <c r="M9" s="253" t="s">
        <v>81</v>
      </c>
      <c r="N9" s="61" t="s">
        <v>661</v>
      </c>
      <c r="O9" s="254" t="s">
        <v>624</v>
      </c>
      <c r="P9" s="254" t="s">
        <v>625</v>
      </c>
      <c r="Q9" s="254" t="s">
        <v>626</v>
      </c>
      <c r="R9" s="254" t="s">
        <v>627</v>
      </c>
      <c r="S9" s="254" t="s">
        <v>662</v>
      </c>
      <c r="T9" s="255" t="s">
        <v>663</v>
      </c>
      <c r="U9" s="253" t="s">
        <v>298</v>
      </c>
      <c r="V9" s="253" t="s">
        <v>299</v>
      </c>
      <c r="W9" s="61" t="s">
        <v>89</v>
      </c>
      <c r="X9" s="61" t="s">
        <v>91</v>
      </c>
      <c r="Y9" s="61" t="s">
        <v>93</v>
      </c>
      <c r="Z9" s="61" t="s">
        <v>95</v>
      </c>
      <c r="AA9" s="61" t="s">
        <v>97</v>
      </c>
      <c r="AB9" s="61" t="s">
        <v>99</v>
      </c>
      <c r="AC9" s="252" t="s">
        <v>102</v>
      </c>
      <c r="AD9" s="252" t="s">
        <v>300</v>
      </c>
      <c r="AE9" s="256" t="s">
        <v>106</v>
      </c>
      <c r="AF9" s="252" t="s">
        <v>108</v>
      </c>
      <c r="AG9" s="252" t="s">
        <v>110</v>
      </c>
      <c r="AH9" s="252" t="s">
        <v>112</v>
      </c>
      <c r="AI9" s="61" t="s">
        <v>115</v>
      </c>
      <c r="AJ9" s="61" t="s">
        <v>628</v>
      </c>
      <c r="AK9" s="61" t="s">
        <v>629</v>
      </c>
      <c r="AL9" s="61" t="s">
        <v>630</v>
      </c>
      <c r="AM9" s="61" t="s">
        <v>631</v>
      </c>
      <c r="AN9" s="61" t="s">
        <v>119</v>
      </c>
      <c r="AO9" s="61" t="s">
        <v>121</v>
      </c>
      <c r="AP9" s="61" t="s">
        <v>632</v>
      </c>
      <c r="AQ9" s="61" t="s">
        <v>633</v>
      </c>
      <c r="AR9" s="61" t="s">
        <v>634</v>
      </c>
      <c r="AS9" s="61" t="s">
        <v>635</v>
      </c>
      <c r="AT9" s="61" t="s">
        <v>636</v>
      </c>
      <c r="AU9" s="61" t="s">
        <v>637</v>
      </c>
      <c r="AV9" s="61" t="s">
        <v>638</v>
      </c>
      <c r="AW9" s="61" t="s">
        <v>639</v>
      </c>
      <c r="AX9" s="151" t="s">
        <v>640</v>
      </c>
      <c r="AY9" s="151" t="s">
        <v>641</v>
      </c>
      <c r="AZ9" s="151" t="s">
        <v>642</v>
      </c>
      <c r="BA9" s="151" t="s">
        <v>643</v>
      </c>
      <c r="BB9" s="151" t="s">
        <v>644</v>
      </c>
      <c r="BC9" s="151" t="s">
        <v>645</v>
      </c>
      <c r="BD9" s="151" t="s">
        <v>646</v>
      </c>
      <c r="BE9" s="151" t="s">
        <v>647</v>
      </c>
      <c r="BF9" s="151" t="s">
        <v>664</v>
      </c>
    </row>
    <row r="10" spans="1:58" ht="117.75" customHeight="1">
      <c r="A10" s="257" t="s">
        <v>144</v>
      </c>
      <c r="B10" s="257" t="s">
        <v>145</v>
      </c>
      <c r="C10" s="258" t="s">
        <v>146</v>
      </c>
      <c r="D10" s="257" t="s">
        <v>150</v>
      </c>
      <c r="E10" s="259" t="s">
        <v>301</v>
      </c>
      <c r="F10" s="260">
        <v>2024130010055</v>
      </c>
      <c r="G10" s="257" t="s">
        <v>302</v>
      </c>
      <c r="H10" s="261" t="s">
        <v>303</v>
      </c>
      <c r="I10" s="261" t="s">
        <v>304</v>
      </c>
      <c r="J10" s="123">
        <v>0.25</v>
      </c>
      <c r="K10" s="72" t="s">
        <v>305</v>
      </c>
      <c r="L10" s="262" t="s">
        <v>306</v>
      </c>
      <c r="M10" s="263" t="s">
        <v>307</v>
      </c>
      <c r="N10" s="62">
        <v>21646</v>
      </c>
      <c r="O10" s="52">
        <v>5568</v>
      </c>
      <c r="P10" s="52">
        <v>20185</v>
      </c>
      <c r="Q10" s="52">
        <v>8480</v>
      </c>
      <c r="R10" s="52"/>
      <c r="S10" s="52">
        <f>+O10+P10+Q10+R10</f>
        <v>34233</v>
      </c>
      <c r="T10" s="264">
        <v>1</v>
      </c>
      <c r="U10" s="265">
        <v>45689</v>
      </c>
      <c r="V10" s="265">
        <v>46011</v>
      </c>
      <c r="W10" s="62">
        <v>320</v>
      </c>
      <c r="X10" s="266">
        <v>30000</v>
      </c>
      <c r="Y10" s="267" t="s">
        <v>308</v>
      </c>
      <c r="Z10" s="268" t="s">
        <v>309</v>
      </c>
      <c r="AA10" s="268" t="s">
        <v>542</v>
      </c>
      <c r="AB10" s="269" t="s">
        <v>310</v>
      </c>
      <c r="AC10" s="62" t="s">
        <v>311</v>
      </c>
      <c r="AD10" s="270" t="s">
        <v>526</v>
      </c>
      <c r="AE10" s="271">
        <f>1360000000+332000000</f>
        <v>1692000000</v>
      </c>
      <c r="AF10" s="272" t="s">
        <v>312</v>
      </c>
      <c r="AG10" s="272" t="s">
        <v>313</v>
      </c>
      <c r="AH10" s="273">
        <v>45689</v>
      </c>
      <c r="AI10" s="274">
        <v>1852034871</v>
      </c>
      <c r="AJ10" s="275">
        <v>2984034871</v>
      </c>
      <c r="AK10" s="275">
        <v>2984034871</v>
      </c>
      <c r="AL10" s="275">
        <v>2984034871</v>
      </c>
      <c r="AM10" s="275"/>
      <c r="AN10" s="276" t="s">
        <v>543</v>
      </c>
      <c r="AO10" s="257" t="s">
        <v>301</v>
      </c>
      <c r="AP10" s="277">
        <v>1184100000</v>
      </c>
      <c r="AQ10" s="278">
        <f>AP10/AJ10</f>
        <v>0.39681171674886906</v>
      </c>
      <c r="AR10" s="277">
        <v>0</v>
      </c>
      <c r="AS10" s="279">
        <f>AR10/AK10</f>
        <v>0</v>
      </c>
      <c r="AT10" s="277">
        <v>2244799997</v>
      </c>
      <c r="AU10" s="279">
        <f>AT10/AK10</f>
        <v>0.75227002834847234</v>
      </c>
      <c r="AV10" s="277">
        <v>618641007</v>
      </c>
      <c r="AW10" s="279">
        <f>+AV10/AK10</f>
        <v>0.20731694961482908</v>
      </c>
      <c r="AX10" s="277">
        <v>2450899997</v>
      </c>
      <c r="AY10" s="279">
        <f>+AX10/AL10</f>
        <v>0.82133758583681105</v>
      </c>
      <c r="AZ10" s="277">
        <v>1362147164.02</v>
      </c>
      <c r="BA10" s="279">
        <f>+AZ10/AL10</f>
        <v>0.45647829965322145</v>
      </c>
      <c r="BB10" s="279"/>
      <c r="BC10" s="279"/>
      <c r="BD10" s="279"/>
      <c r="BE10" s="280"/>
      <c r="BF10" s="281"/>
    </row>
    <row r="11" spans="1:58" ht="82.5" customHeight="1">
      <c r="A11" s="257"/>
      <c r="B11" s="257"/>
      <c r="C11" s="258"/>
      <c r="D11" s="257"/>
      <c r="E11" s="259"/>
      <c r="F11" s="260"/>
      <c r="G11" s="257"/>
      <c r="H11" s="261"/>
      <c r="I11" s="261"/>
      <c r="J11" s="123"/>
      <c r="K11" s="72" t="s">
        <v>314</v>
      </c>
      <c r="L11" s="282" t="s">
        <v>306</v>
      </c>
      <c r="M11" s="283" t="s">
        <v>315</v>
      </c>
      <c r="N11" s="52">
        <v>6</v>
      </c>
      <c r="O11" s="52">
        <v>0</v>
      </c>
      <c r="P11" s="52">
        <v>6</v>
      </c>
      <c r="Q11" s="52">
        <v>1</v>
      </c>
      <c r="R11" s="52"/>
      <c r="S11" s="52">
        <f t="shared" ref="S11:S17" si="0">+O11+P11+Q11+R11</f>
        <v>7</v>
      </c>
      <c r="T11" s="284">
        <f>+S11/N11</f>
        <v>1.1666666666666667</v>
      </c>
      <c r="U11" s="285">
        <v>45689</v>
      </c>
      <c r="V11" s="285">
        <v>46011</v>
      </c>
      <c r="W11" s="52">
        <v>320</v>
      </c>
      <c r="X11" s="286">
        <v>1059626</v>
      </c>
      <c r="Y11" s="287" t="s">
        <v>308</v>
      </c>
      <c r="Z11" s="288" t="s">
        <v>309</v>
      </c>
      <c r="AA11" s="288" t="s">
        <v>544</v>
      </c>
      <c r="AB11" s="289" t="s">
        <v>316</v>
      </c>
      <c r="AC11" s="52" t="s">
        <v>311</v>
      </c>
      <c r="AD11" s="290" t="s">
        <v>527</v>
      </c>
      <c r="AE11" s="291">
        <f>200000000+62900000</f>
        <v>262900000</v>
      </c>
      <c r="AF11" s="63" t="s">
        <v>352</v>
      </c>
      <c r="AG11" s="63" t="s">
        <v>313</v>
      </c>
      <c r="AH11" s="292">
        <v>45717</v>
      </c>
      <c r="AI11" s="274"/>
      <c r="AJ11" s="293"/>
      <c r="AK11" s="293"/>
      <c r="AL11" s="293"/>
      <c r="AM11" s="293"/>
      <c r="AN11" s="294"/>
      <c r="AO11" s="257"/>
      <c r="AP11" s="295"/>
      <c r="AQ11" s="296"/>
      <c r="AR11" s="295"/>
      <c r="AS11" s="297"/>
      <c r="AT11" s="295"/>
      <c r="AU11" s="297"/>
      <c r="AV11" s="295"/>
      <c r="AW11" s="297"/>
      <c r="AX11" s="295"/>
      <c r="AY11" s="297"/>
      <c r="AZ11" s="295"/>
      <c r="BA11" s="297"/>
      <c r="BB11" s="297"/>
      <c r="BC11" s="297"/>
      <c r="BD11" s="297"/>
      <c r="BE11" s="280"/>
      <c r="BF11" s="298"/>
    </row>
    <row r="12" spans="1:58" ht="92.25" customHeight="1">
      <c r="A12" s="257" t="s">
        <v>153</v>
      </c>
      <c r="B12" s="257"/>
      <c r="C12" s="258"/>
      <c r="D12" s="257" t="s">
        <v>155</v>
      </c>
      <c r="E12" s="259"/>
      <c r="F12" s="260"/>
      <c r="G12" s="257"/>
      <c r="H12" s="261" t="s">
        <v>317</v>
      </c>
      <c r="I12" s="261" t="s">
        <v>318</v>
      </c>
      <c r="J12" s="123">
        <v>0.25</v>
      </c>
      <c r="K12" s="72" t="s">
        <v>319</v>
      </c>
      <c r="L12" s="299" t="s">
        <v>320</v>
      </c>
      <c r="M12" s="72" t="s">
        <v>545</v>
      </c>
      <c r="N12" s="63">
        <v>1</v>
      </c>
      <c r="O12" s="63">
        <v>0</v>
      </c>
      <c r="P12" s="63">
        <v>1</v>
      </c>
      <c r="Q12" s="63">
        <v>0</v>
      </c>
      <c r="R12" s="63"/>
      <c r="S12" s="52">
        <f t="shared" si="0"/>
        <v>1</v>
      </c>
      <c r="T12" s="284">
        <f t="shared" ref="T12:T17" si="1">+S12/N12</f>
        <v>1</v>
      </c>
      <c r="U12" s="285">
        <v>45689</v>
      </c>
      <c r="V12" s="285">
        <v>45777</v>
      </c>
      <c r="W12" s="52">
        <v>90</v>
      </c>
      <c r="X12" s="300">
        <v>125</v>
      </c>
      <c r="Y12" s="287" t="s">
        <v>308</v>
      </c>
      <c r="Z12" s="288" t="s">
        <v>309</v>
      </c>
      <c r="AA12" s="287" t="s">
        <v>306</v>
      </c>
      <c r="AB12" s="301" t="s">
        <v>306</v>
      </c>
      <c r="AC12" s="52" t="s">
        <v>311</v>
      </c>
      <c r="AD12" s="290" t="s">
        <v>528</v>
      </c>
      <c r="AE12" s="291">
        <f>50000000+100000000</f>
        <v>150000000</v>
      </c>
      <c r="AF12" s="63" t="s">
        <v>312</v>
      </c>
      <c r="AG12" s="63" t="s">
        <v>313</v>
      </c>
      <c r="AH12" s="292">
        <v>45717</v>
      </c>
      <c r="AI12" s="274"/>
      <c r="AJ12" s="293"/>
      <c r="AK12" s="293"/>
      <c r="AL12" s="293"/>
      <c r="AM12" s="293"/>
      <c r="AN12" s="294"/>
      <c r="AO12" s="257"/>
      <c r="AP12" s="295"/>
      <c r="AQ12" s="296"/>
      <c r="AR12" s="295"/>
      <c r="AS12" s="297"/>
      <c r="AT12" s="295"/>
      <c r="AU12" s="297"/>
      <c r="AV12" s="295"/>
      <c r="AW12" s="297"/>
      <c r="AX12" s="295"/>
      <c r="AY12" s="297"/>
      <c r="AZ12" s="295"/>
      <c r="BA12" s="297"/>
      <c r="BB12" s="297"/>
      <c r="BC12" s="297"/>
      <c r="BD12" s="297"/>
      <c r="BE12" s="280"/>
      <c r="BF12" s="298"/>
    </row>
    <row r="13" spans="1:58" ht="109.5" customHeight="1">
      <c r="A13" s="257"/>
      <c r="B13" s="257"/>
      <c r="C13" s="258"/>
      <c r="D13" s="257"/>
      <c r="E13" s="259"/>
      <c r="F13" s="260"/>
      <c r="G13" s="257"/>
      <c r="H13" s="261"/>
      <c r="I13" s="261"/>
      <c r="J13" s="123"/>
      <c r="K13" s="72" t="s">
        <v>321</v>
      </c>
      <c r="L13" s="299" t="s">
        <v>320</v>
      </c>
      <c r="M13" s="72" t="s">
        <v>322</v>
      </c>
      <c r="N13" s="52">
        <v>120</v>
      </c>
      <c r="O13" s="52">
        <v>0</v>
      </c>
      <c r="P13" s="52">
        <v>45</v>
      </c>
      <c r="Q13" s="52">
        <v>0</v>
      </c>
      <c r="R13" s="52"/>
      <c r="S13" s="52">
        <f t="shared" si="0"/>
        <v>45</v>
      </c>
      <c r="T13" s="284">
        <f t="shared" si="1"/>
        <v>0.375</v>
      </c>
      <c r="U13" s="285">
        <v>45689</v>
      </c>
      <c r="V13" s="285">
        <v>46011</v>
      </c>
      <c r="W13" s="52">
        <v>320</v>
      </c>
      <c r="X13" s="300">
        <v>125</v>
      </c>
      <c r="Y13" s="287" t="s">
        <v>308</v>
      </c>
      <c r="Z13" s="288" t="s">
        <v>309</v>
      </c>
      <c r="AA13" s="287" t="s">
        <v>306</v>
      </c>
      <c r="AB13" s="301" t="s">
        <v>306</v>
      </c>
      <c r="AC13" s="52" t="s">
        <v>311</v>
      </c>
      <c r="AD13" s="290" t="s">
        <v>529</v>
      </c>
      <c r="AE13" s="291">
        <f>50000000+200000000</f>
        <v>250000000</v>
      </c>
      <c r="AF13" s="63" t="s">
        <v>312</v>
      </c>
      <c r="AG13" s="63" t="s">
        <v>313</v>
      </c>
      <c r="AH13" s="292">
        <v>45717</v>
      </c>
      <c r="AI13" s="274"/>
      <c r="AJ13" s="293"/>
      <c r="AK13" s="293"/>
      <c r="AL13" s="293"/>
      <c r="AM13" s="293"/>
      <c r="AN13" s="294"/>
      <c r="AO13" s="257"/>
      <c r="AP13" s="295"/>
      <c r="AQ13" s="296"/>
      <c r="AR13" s="295"/>
      <c r="AS13" s="297"/>
      <c r="AT13" s="295"/>
      <c r="AU13" s="297"/>
      <c r="AV13" s="295"/>
      <c r="AW13" s="297"/>
      <c r="AX13" s="295"/>
      <c r="AY13" s="297"/>
      <c r="AZ13" s="295"/>
      <c r="BA13" s="297"/>
      <c r="BB13" s="297"/>
      <c r="BC13" s="297"/>
      <c r="BD13" s="297"/>
      <c r="BE13" s="280"/>
      <c r="BF13" s="298"/>
    </row>
    <row r="14" spans="1:58" ht="94.5" customHeight="1">
      <c r="A14" s="257" t="s">
        <v>144</v>
      </c>
      <c r="B14" s="257"/>
      <c r="C14" s="258"/>
      <c r="D14" s="257" t="s">
        <v>159</v>
      </c>
      <c r="E14" s="259"/>
      <c r="F14" s="260"/>
      <c r="G14" s="257"/>
      <c r="H14" s="261" t="s">
        <v>323</v>
      </c>
      <c r="I14" s="261" t="s">
        <v>324</v>
      </c>
      <c r="J14" s="123">
        <v>0.25</v>
      </c>
      <c r="K14" s="72" t="s">
        <v>325</v>
      </c>
      <c r="L14" s="282" t="s">
        <v>306</v>
      </c>
      <c r="M14" s="72" t="s">
        <v>546</v>
      </c>
      <c r="N14" s="52">
        <v>1</v>
      </c>
      <c r="O14" s="52">
        <v>0</v>
      </c>
      <c r="P14" s="52">
        <v>1</v>
      </c>
      <c r="Q14" s="52">
        <v>0</v>
      </c>
      <c r="R14" s="52"/>
      <c r="S14" s="52">
        <f t="shared" si="0"/>
        <v>1</v>
      </c>
      <c r="T14" s="284">
        <f t="shared" si="1"/>
        <v>1</v>
      </c>
      <c r="U14" s="285">
        <v>45689</v>
      </c>
      <c r="V14" s="285">
        <v>45777</v>
      </c>
      <c r="W14" s="52">
        <v>90</v>
      </c>
      <c r="X14" s="300">
        <v>1059626</v>
      </c>
      <c r="Y14" s="287" t="s">
        <v>308</v>
      </c>
      <c r="Z14" s="288" t="s">
        <v>309</v>
      </c>
      <c r="AA14" s="287" t="s">
        <v>306</v>
      </c>
      <c r="AB14" s="301" t="s">
        <v>306</v>
      </c>
      <c r="AC14" s="52" t="s">
        <v>311</v>
      </c>
      <c r="AD14" s="290" t="s">
        <v>530</v>
      </c>
      <c r="AE14" s="291">
        <f>82034871+40000000</f>
        <v>122034871</v>
      </c>
      <c r="AF14" s="63" t="s">
        <v>352</v>
      </c>
      <c r="AG14" s="63" t="s">
        <v>313</v>
      </c>
      <c r="AH14" s="292">
        <v>45717</v>
      </c>
      <c r="AI14" s="274"/>
      <c r="AJ14" s="293"/>
      <c r="AK14" s="293"/>
      <c r="AL14" s="293"/>
      <c r="AM14" s="293"/>
      <c r="AN14" s="294"/>
      <c r="AO14" s="257"/>
      <c r="AP14" s="295"/>
      <c r="AQ14" s="296"/>
      <c r="AR14" s="295"/>
      <c r="AS14" s="297"/>
      <c r="AT14" s="295"/>
      <c r="AU14" s="297"/>
      <c r="AV14" s="295"/>
      <c r="AW14" s="297"/>
      <c r="AX14" s="295"/>
      <c r="AY14" s="297"/>
      <c r="AZ14" s="295"/>
      <c r="BA14" s="297"/>
      <c r="BB14" s="297"/>
      <c r="BC14" s="297"/>
      <c r="BD14" s="297"/>
      <c r="BE14" s="280"/>
      <c r="BF14" s="298"/>
    </row>
    <row r="15" spans="1:58" ht="102" customHeight="1">
      <c r="A15" s="257"/>
      <c r="B15" s="257"/>
      <c r="C15" s="258"/>
      <c r="D15" s="257"/>
      <c r="E15" s="259"/>
      <c r="F15" s="260"/>
      <c r="G15" s="257"/>
      <c r="H15" s="261"/>
      <c r="I15" s="261"/>
      <c r="J15" s="123"/>
      <c r="K15" s="72" t="s">
        <v>326</v>
      </c>
      <c r="L15" s="282" t="s">
        <v>306</v>
      </c>
      <c r="M15" s="72" t="s">
        <v>157</v>
      </c>
      <c r="N15" s="52">
        <v>50</v>
      </c>
      <c r="O15" s="52">
        <v>8</v>
      </c>
      <c r="P15" s="52">
        <v>80</v>
      </c>
      <c r="Q15" s="52">
        <v>2</v>
      </c>
      <c r="R15" s="52"/>
      <c r="S15" s="52">
        <f t="shared" si="0"/>
        <v>90</v>
      </c>
      <c r="T15" s="284">
        <v>1</v>
      </c>
      <c r="U15" s="285">
        <v>45689</v>
      </c>
      <c r="V15" s="285">
        <v>46011</v>
      </c>
      <c r="W15" s="52">
        <v>320</v>
      </c>
      <c r="X15" s="300">
        <v>1059626</v>
      </c>
      <c r="Y15" s="287" t="s">
        <v>308</v>
      </c>
      <c r="Z15" s="288" t="s">
        <v>309</v>
      </c>
      <c r="AA15" s="287" t="s">
        <v>306</v>
      </c>
      <c r="AB15" s="301" t="s">
        <v>306</v>
      </c>
      <c r="AC15" s="52" t="s">
        <v>311</v>
      </c>
      <c r="AD15" s="290" t="s">
        <v>531</v>
      </c>
      <c r="AE15" s="291">
        <f>50000000+200000000</f>
        <v>250000000</v>
      </c>
      <c r="AF15" s="63" t="s">
        <v>312</v>
      </c>
      <c r="AG15" s="63" t="s">
        <v>313</v>
      </c>
      <c r="AH15" s="292">
        <v>45717</v>
      </c>
      <c r="AI15" s="274"/>
      <c r="AJ15" s="293"/>
      <c r="AK15" s="293"/>
      <c r="AL15" s="293"/>
      <c r="AM15" s="293"/>
      <c r="AN15" s="294"/>
      <c r="AO15" s="257"/>
      <c r="AP15" s="295"/>
      <c r="AQ15" s="296"/>
      <c r="AR15" s="295"/>
      <c r="AS15" s="297"/>
      <c r="AT15" s="295"/>
      <c r="AU15" s="297"/>
      <c r="AV15" s="295"/>
      <c r="AW15" s="297"/>
      <c r="AX15" s="295"/>
      <c r="AY15" s="297"/>
      <c r="AZ15" s="295"/>
      <c r="BA15" s="297"/>
      <c r="BB15" s="297"/>
      <c r="BC15" s="297"/>
      <c r="BD15" s="297"/>
      <c r="BE15" s="280"/>
      <c r="BF15" s="281"/>
    </row>
    <row r="16" spans="1:58" ht="96.75" customHeight="1">
      <c r="A16" s="257" t="s">
        <v>153</v>
      </c>
      <c r="B16" s="257"/>
      <c r="C16" s="258"/>
      <c r="D16" s="257" t="s">
        <v>163</v>
      </c>
      <c r="E16" s="259"/>
      <c r="F16" s="260"/>
      <c r="G16" s="257"/>
      <c r="H16" s="261" t="s">
        <v>327</v>
      </c>
      <c r="I16" s="261" t="s">
        <v>328</v>
      </c>
      <c r="J16" s="123">
        <v>0.25</v>
      </c>
      <c r="K16" s="72" t="s">
        <v>329</v>
      </c>
      <c r="L16" s="282" t="s">
        <v>306</v>
      </c>
      <c r="M16" s="72" t="s">
        <v>330</v>
      </c>
      <c r="N16" s="63">
        <v>1</v>
      </c>
      <c r="O16" s="63">
        <v>0.05</v>
      </c>
      <c r="P16" s="302">
        <v>0.1</v>
      </c>
      <c r="Q16" s="63">
        <v>0.2</v>
      </c>
      <c r="R16" s="63"/>
      <c r="S16" s="52">
        <f t="shared" si="0"/>
        <v>0.35000000000000003</v>
      </c>
      <c r="T16" s="284">
        <f t="shared" si="1"/>
        <v>0.35000000000000003</v>
      </c>
      <c r="U16" s="285">
        <v>45689</v>
      </c>
      <c r="V16" s="285">
        <v>45777</v>
      </c>
      <c r="W16" s="52">
        <v>90</v>
      </c>
      <c r="X16" s="300">
        <v>1059626</v>
      </c>
      <c r="Y16" s="287" t="s">
        <v>308</v>
      </c>
      <c r="Z16" s="288" t="s">
        <v>309</v>
      </c>
      <c r="AA16" s="287" t="s">
        <v>306</v>
      </c>
      <c r="AB16" s="301" t="s">
        <v>306</v>
      </c>
      <c r="AC16" s="52" t="s">
        <v>311</v>
      </c>
      <c r="AD16" s="290" t="s">
        <v>532</v>
      </c>
      <c r="AE16" s="291">
        <v>30000000</v>
      </c>
      <c r="AF16" s="63" t="s">
        <v>312</v>
      </c>
      <c r="AG16" s="63" t="s">
        <v>313</v>
      </c>
      <c r="AH16" s="292">
        <v>45717</v>
      </c>
      <c r="AI16" s="274"/>
      <c r="AJ16" s="293"/>
      <c r="AK16" s="293"/>
      <c r="AL16" s="293"/>
      <c r="AM16" s="293"/>
      <c r="AN16" s="294"/>
      <c r="AO16" s="257"/>
      <c r="AP16" s="295"/>
      <c r="AQ16" s="296"/>
      <c r="AR16" s="295"/>
      <c r="AS16" s="297"/>
      <c r="AT16" s="295"/>
      <c r="AU16" s="297"/>
      <c r="AV16" s="295"/>
      <c r="AW16" s="297"/>
      <c r="AX16" s="295"/>
      <c r="AY16" s="297"/>
      <c r="AZ16" s="295"/>
      <c r="BA16" s="297"/>
      <c r="BB16" s="297"/>
      <c r="BC16" s="297"/>
      <c r="BD16" s="297"/>
      <c r="BE16" s="280"/>
      <c r="BF16" s="281"/>
    </row>
    <row r="17" spans="1:58" ht="98.25" customHeight="1">
      <c r="A17" s="303"/>
      <c r="B17" s="303"/>
      <c r="C17" s="304"/>
      <c r="D17" s="257"/>
      <c r="E17" s="305"/>
      <c r="F17" s="306"/>
      <c r="G17" s="303"/>
      <c r="H17" s="307"/>
      <c r="I17" s="307"/>
      <c r="J17" s="125"/>
      <c r="K17" s="73" t="s">
        <v>331</v>
      </c>
      <c r="L17" s="308" t="s">
        <v>306</v>
      </c>
      <c r="M17" s="73" t="s">
        <v>332</v>
      </c>
      <c r="N17" s="64">
        <v>0.25</v>
      </c>
      <c r="O17" s="64">
        <v>0.05</v>
      </c>
      <c r="P17" s="309">
        <v>0.1</v>
      </c>
      <c r="Q17" s="64">
        <v>0.2</v>
      </c>
      <c r="R17" s="64"/>
      <c r="S17" s="52">
        <f t="shared" si="0"/>
        <v>0.35000000000000003</v>
      </c>
      <c r="T17" s="310">
        <f t="shared" si="1"/>
        <v>1.4000000000000001</v>
      </c>
      <c r="U17" s="311">
        <v>45689</v>
      </c>
      <c r="V17" s="311">
        <v>46011</v>
      </c>
      <c r="W17" s="64">
        <v>320</v>
      </c>
      <c r="X17" s="312">
        <v>1059626</v>
      </c>
      <c r="Y17" s="313" t="s">
        <v>308</v>
      </c>
      <c r="Z17" s="314" t="s">
        <v>309</v>
      </c>
      <c r="AA17" s="314" t="s">
        <v>333</v>
      </c>
      <c r="AB17" s="315" t="s">
        <v>334</v>
      </c>
      <c r="AC17" s="64" t="s">
        <v>311</v>
      </c>
      <c r="AD17" s="316" t="s">
        <v>532</v>
      </c>
      <c r="AE17" s="317">
        <f>30000000+197100000</f>
        <v>227100000</v>
      </c>
      <c r="AF17" s="318" t="s">
        <v>312</v>
      </c>
      <c r="AG17" s="318" t="s">
        <v>313</v>
      </c>
      <c r="AH17" s="319">
        <v>45717</v>
      </c>
      <c r="AI17" s="320"/>
      <c r="AJ17" s="321"/>
      <c r="AK17" s="321"/>
      <c r="AL17" s="321"/>
      <c r="AM17" s="321"/>
      <c r="AN17" s="322"/>
      <c r="AO17" s="303"/>
      <c r="AP17" s="295"/>
      <c r="AQ17" s="296"/>
      <c r="AR17" s="295"/>
      <c r="AS17" s="297"/>
      <c r="AT17" s="323"/>
      <c r="AU17" s="324"/>
      <c r="AV17" s="323"/>
      <c r="AW17" s="324"/>
      <c r="AX17" s="323"/>
      <c r="AY17" s="324"/>
      <c r="AZ17" s="323"/>
      <c r="BA17" s="324"/>
      <c r="BB17" s="324"/>
      <c r="BC17" s="324"/>
      <c r="BD17" s="324"/>
      <c r="BE17" s="280"/>
      <c r="BF17" s="298"/>
    </row>
    <row r="18" spans="1:58" s="230" customFormat="1" ht="65.099999999999994" customHeight="1">
      <c r="A18" s="325" t="s">
        <v>301</v>
      </c>
      <c r="B18" s="326"/>
      <c r="C18" s="326"/>
      <c r="D18" s="326"/>
      <c r="E18" s="326" t="s">
        <v>336</v>
      </c>
      <c r="F18" s="326"/>
      <c r="G18" s="326"/>
      <c r="H18" s="326"/>
      <c r="I18" s="326"/>
      <c r="J18" s="326"/>
      <c r="K18" s="326"/>
      <c r="L18" s="326"/>
      <c r="M18" s="326"/>
      <c r="N18" s="326"/>
      <c r="O18" s="326"/>
      <c r="P18" s="326"/>
      <c r="Q18" s="326"/>
      <c r="R18" s="326"/>
      <c r="S18" s="327"/>
      <c r="T18" s="328">
        <f>AVERAGE(T10:T17)</f>
        <v>0.91145833333333337</v>
      </c>
      <c r="U18" s="190"/>
      <c r="V18" s="190"/>
      <c r="W18" s="190"/>
      <c r="X18" s="329"/>
      <c r="Y18" s="190"/>
      <c r="Z18" s="190"/>
      <c r="AA18" s="330"/>
      <c r="AB18" s="330"/>
      <c r="AC18" s="190"/>
      <c r="AD18" s="190"/>
      <c r="AE18" s="331"/>
      <c r="AF18" s="190"/>
      <c r="AG18" s="190"/>
      <c r="AH18" s="190"/>
      <c r="AI18" s="332"/>
      <c r="AJ18" s="332"/>
      <c r="AK18" s="333"/>
      <c r="AL18" s="331">
        <f>+AL10</f>
        <v>2984034871</v>
      </c>
      <c r="AM18" s="333"/>
      <c r="AN18" s="333"/>
      <c r="AO18" s="334"/>
      <c r="AP18" s="332">
        <f>+AP10</f>
        <v>1184100000</v>
      </c>
      <c r="AQ18" s="335"/>
      <c r="AR18" s="332">
        <f>+AR10</f>
        <v>0</v>
      </c>
      <c r="AS18" s="190"/>
      <c r="AT18" s="332">
        <f>+AT10</f>
        <v>2244799997</v>
      </c>
      <c r="AU18" s="336">
        <f t="shared" ref="AU18:AV18" si="2">+AU10</f>
        <v>0.75227002834847234</v>
      </c>
      <c r="AV18" s="332">
        <f t="shared" si="2"/>
        <v>618641007</v>
      </c>
      <c r="AW18" s="336">
        <f>+AW10</f>
        <v>0.20731694961482908</v>
      </c>
      <c r="AX18" s="337">
        <f>+AX10</f>
        <v>2450899997</v>
      </c>
      <c r="AY18" s="338">
        <f>+AY10</f>
        <v>0.82133758583681105</v>
      </c>
      <c r="AZ18" s="337">
        <f>+AZ10</f>
        <v>1362147164.02</v>
      </c>
      <c r="BA18" s="338">
        <f>+BA10</f>
        <v>0.45647829965322145</v>
      </c>
      <c r="BB18" s="332"/>
      <c r="BD18" s="332"/>
      <c r="BE18" s="190"/>
      <c r="BF18" s="190"/>
    </row>
    <row r="19" spans="1:58" ht="79.5" customHeight="1">
      <c r="A19" s="339" t="s">
        <v>170</v>
      </c>
      <c r="B19" s="339" t="s">
        <v>171</v>
      </c>
      <c r="C19" s="340" t="s">
        <v>172</v>
      </c>
      <c r="D19" s="303" t="s">
        <v>175</v>
      </c>
      <c r="E19" s="339" t="s">
        <v>337</v>
      </c>
      <c r="F19" s="341">
        <v>2024130010049</v>
      </c>
      <c r="G19" s="339" t="s">
        <v>338</v>
      </c>
      <c r="H19" s="339" t="s">
        <v>339</v>
      </c>
      <c r="I19" s="339" t="s">
        <v>340</v>
      </c>
      <c r="J19" s="124">
        <v>0.1</v>
      </c>
      <c r="K19" s="342" t="s">
        <v>341</v>
      </c>
      <c r="L19" s="343" t="s">
        <v>306</v>
      </c>
      <c r="M19" s="344" t="s">
        <v>511</v>
      </c>
      <c r="N19" s="65">
        <v>493</v>
      </c>
      <c r="O19" s="65">
        <v>153</v>
      </c>
      <c r="P19" s="65">
        <v>238</v>
      </c>
      <c r="Q19" s="65">
        <v>1</v>
      </c>
      <c r="R19" s="65"/>
      <c r="S19" s="65">
        <f>+O19+P19+Q19+R19</f>
        <v>392</v>
      </c>
      <c r="T19" s="345">
        <f>+S19/N19</f>
        <v>0.79513184584178498</v>
      </c>
      <c r="U19" s="346">
        <v>45748</v>
      </c>
      <c r="V19" s="346">
        <v>46022</v>
      </c>
      <c r="W19" s="65">
        <v>270</v>
      </c>
      <c r="X19" s="347">
        <v>1059626</v>
      </c>
      <c r="Y19" s="65" t="s">
        <v>308</v>
      </c>
      <c r="Z19" s="348" t="s">
        <v>342</v>
      </c>
      <c r="AA19" s="349" t="s">
        <v>343</v>
      </c>
      <c r="AB19" s="350" t="s">
        <v>344</v>
      </c>
      <c r="AC19" s="65" t="s">
        <v>311</v>
      </c>
      <c r="AD19" s="344" t="s">
        <v>533</v>
      </c>
      <c r="AE19" s="351">
        <v>240000000</v>
      </c>
      <c r="AF19" s="344" t="s">
        <v>312</v>
      </c>
      <c r="AG19" s="352" t="s">
        <v>313</v>
      </c>
      <c r="AH19" s="353">
        <v>45748</v>
      </c>
      <c r="AI19" s="293">
        <v>3712826368</v>
      </c>
      <c r="AJ19" s="320">
        <v>3978760776</v>
      </c>
      <c r="AK19" s="320">
        <v>3978760776</v>
      </c>
      <c r="AL19" s="320">
        <v>3978760776</v>
      </c>
      <c r="AM19" s="320"/>
      <c r="AN19" s="354" t="s">
        <v>547</v>
      </c>
      <c r="AO19" s="339" t="s">
        <v>337</v>
      </c>
      <c r="AP19" s="323">
        <v>1459236789.01</v>
      </c>
      <c r="AQ19" s="296">
        <f>AP19/AK19</f>
        <v>0.36675660366719165</v>
      </c>
      <c r="AR19" s="323">
        <v>34690194</v>
      </c>
      <c r="AS19" s="324">
        <f>AR19/AK19</f>
        <v>8.7188438694912884E-3</v>
      </c>
      <c r="AT19" s="277">
        <v>3671529581</v>
      </c>
      <c r="AU19" s="279">
        <f>+AT19/AK19</f>
        <v>0.92278218965733561</v>
      </c>
      <c r="AV19" s="277">
        <v>1512013194.8599999</v>
      </c>
      <c r="AW19" s="355">
        <f>+AV19/AK19</f>
        <v>0.38002113722958847</v>
      </c>
      <c r="AX19" s="277">
        <v>3768729581.0100002</v>
      </c>
      <c r="AY19" s="279">
        <f>+AX19/AL19</f>
        <v>0.9472119067180631</v>
      </c>
      <c r="AZ19" s="277">
        <v>3117441024</v>
      </c>
      <c r="BA19" s="280">
        <f>+AZ19/AL19</f>
        <v>0.78352059837437182</v>
      </c>
      <c r="BB19" s="280"/>
      <c r="BC19" s="280"/>
      <c r="BD19" s="280"/>
      <c r="BE19" s="280"/>
      <c r="BF19" s="281"/>
    </row>
    <row r="20" spans="1:58" ht="73.5" customHeight="1">
      <c r="A20" s="257"/>
      <c r="B20" s="257"/>
      <c r="C20" s="258"/>
      <c r="D20" s="339"/>
      <c r="E20" s="257"/>
      <c r="F20" s="260"/>
      <c r="G20" s="257"/>
      <c r="H20" s="257"/>
      <c r="I20" s="257"/>
      <c r="J20" s="123"/>
      <c r="K20" s="356" t="s">
        <v>345</v>
      </c>
      <c r="L20" s="288" t="s">
        <v>306</v>
      </c>
      <c r="M20" s="72" t="s">
        <v>346</v>
      </c>
      <c r="N20" s="52">
        <v>493</v>
      </c>
      <c r="O20" s="52">
        <v>153</v>
      </c>
      <c r="P20" s="52">
        <v>238</v>
      </c>
      <c r="Q20" s="52">
        <v>1</v>
      </c>
      <c r="R20" s="52"/>
      <c r="S20" s="65">
        <f t="shared" ref="S20:S30" si="3">+O20+P20+Q20+R20</f>
        <v>392</v>
      </c>
      <c r="T20" s="284">
        <f t="shared" ref="T20:T25" si="4">+S20/N20</f>
        <v>0.79513184584178498</v>
      </c>
      <c r="U20" s="285">
        <v>45748</v>
      </c>
      <c r="V20" s="285">
        <v>46022</v>
      </c>
      <c r="W20" s="52">
        <v>270</v>
      </c>
      <c r="X20" s="329">
        <v>1059626</v>
      </c>
      <c r="Y20" s="52" t="s">
        <v>308</v>
      </c>
      <c r="Z20" s="330" t="s">
        <v>342</v>
      </c>
      <c r="AA20" s="357"/>
      <c r="AB20" s="357"/>
      <c r="AC20" s="358" t="s">
        <v>311</v>
      </c>
      <c r="AD20" s="72" t="s">
        <v>534</v>
      </c>
      <c r="AE20" s="359">
        <v>800000000</v>
      </c>
      <c r="AF20" s="72" t="s">
        <v>387</v>
      </c>
      <c r="AG20" s="63" t="s">
        <v>313</v>
      </c>
      <c r="AH20" s="292">
        <v>45748</v>
      </c>
      <c r="AI20" s="293"/>
      <c r="AJ20" s="293"/>
      <c r="AK20" s="293"/>
      <c r="AL20" s="293"/>
      <c r="AM20" s="293"/>
      <c r="AN20" s="354"/>
      <c r="AO20" s="257"/>
      <c r="AP20" s="360"/>
      <c r="AQ20" s="296"/>
      <c r="AR20" s="360"/>
      <c r="AS20" s="280"/>
      <c r="AT20" s="295"/>
      <c r="AU20" s="297"/>
      <c r="AV20" s="295"/>
      <c r="AW20" s="361"/>
      <c r="AX20" s="295"/>
      <c r="AY20" s="297"/>
      <c r="AZ20" s="295"/>
      <c r="BA20" s="280"/>
      <c r="BB20" s="280"/>
      <c r="BC20" s="280"/>
      <c r="BD20" s="280"/>
      <c r="BE20" s="280"/>
      <c r="BF20" s="281"/>
    </row>
    <row r="21" spans="1:58" ht="45" customHeight="1">
      <c r="A21" s="257"/>
      <c r="B21" s="257"/>
      <c r="C21" s="258"/>
      <c r="D21" s="126" t="s">
        <v>181</v>
      </c>
      <c r="E21" s="257"/>
      <c r="F21" s="260"/>
      <c r="G21" s="257"/>
      <c r="H21" s="257" t="s">
        <v>347</v>
      </c>
      <c r="I21" s="257" t="s">
        <v>348</v>
      </c>
      <c r="J21" s="123">
        <v>0.1</v>
      </c>
      <c r="K21" s="362" t="s">
        <v>349</v>
      </c>
      <c r="L21" s="288" t="s">
        <v>306</v>
      </c>
      <c r="M21" s="72" t="s">
        <v>512</v>
      </c>
      <c r="N21" s="52">
        <v>70.39</v>
      </c>
      <c r="O21" s="52">
        <v>3</v>
      </c>
      <c r="P21" s="52">
        <v>16</v>
      </c>
      <c r="Q21" s="52">
        <v>0</v>
      </c>
      <c r="R21" s="52"/>
      <c r="S21" s="65">
        <f t="shared" si="3"/>
        <v>19</v>
      </c>
      <c r="T21" s="284">
        <f t="shared" si="4"/>
        <v>0.26992470521380879</v>
      </c>
      <c r="U21" s="285">
        <v>45748</v>
      </c>
      <c r="V21" s="285">
        <v>46022</v>
      </c>
      <c r="W21" s="52">
        <v>270</v>
      </c>
      <c r="X21" s="329">
        <v>1059626</v>
      </c>
      <c r="Y21" s="52" t="s">
        <v>308</v>
      </c>
      <c r="Z21" s="330" t="s">
        <v>342</v>
      </c>
      <c r="AA21" s="363" t="s">
        <v>350</v>
      </c>
      <c r="AB21" s="363" t="s">
        <v>351</v>
      </c>
      <c r="AC21" s="287" t="s">
        <v>311</v>
      </c>
      <c r="AD21" s="126" t="s">
        <v>535</v>
      </c>
      <c r="AE21" s="274">
        <v>130000000</v>
      </c>
      <c r="AF21" s="127" t="s">
        <v>312</v>
      </c>
      <c r="AG21" s="364" t="s">
        <v>313</v>
      </c>
      <c r="AH21" s="365">
        <v>45748</v>
      </c>
      <c r="AI21" s="293"/>
      <c r="AJ21" s="293"/>
      <c r="AK21" s="293"/>
      <c r="AL21" s="293"/>
      <c r="AM21" s="293"/>
      <c r="AN21" s="354"/>
      <c r="AO21" s="257"/>
      <c r="AP21" s="360"/>
      <c r="AQ21" s="296"/>
      <c r="AR21" s="360"/>
      <c r="AS21" s="280"/>
      <c r="AT21" s="295"/>
      <c r="AU21" s="297"/>
      <c r="AV21" s="295"/>
      <c r="AW21" s="361"/>
      <c r="AX21" s="295"/>
      <c r="AY21" s="297"/>
      <c r="AZ21" s="295"/>
      <c r="BA21" s="280"/>
      <c r="BB21" s="280"/>
      <c r="BC21" s="280"/>
      <c r="BD21" s="280"/>
      <c r="BE21" s="280"/>
      <c r="BF21" s="281"/>
    </row>
    <row r="22" spans="1:58" ht="45" customHeight="1">
      <c r="A22" s="257"/>
      <c r="B22" s="257"/>
      <c r="C22" s="258"/>
      <c r="D22" s="354"/>
      <c r="E22" s="257"/>
      <c r="F22" s="260"/>
      <c r="G22" s="257"/>
      <c r="H22" s="257"/>
      <c r="I22" s="257"/>
      <c r="J22" s="123"/>
      <c r="K22" s="362"/>
      <c r="L22" s="288" t="s">
        <v>306</v>
      </c>
      <c r="M22" s="72" t="s">
        <v>353</v>
      </c>
      <c r="N22" s="52">
        <v>150</v>
      </c>
      <c r="O22" s="52">
        <v>47</v>
      </c>
      <c r="P22" s="52">
        <v>38</v>
      </c>
      <c r="Q22" s="52">
        <v>10</v>
      </c>
      <c r="R22" s="52"/>
      <c r="S22" s="65">
        <f t="shared" si="3"/>
        <v>95</v>
      </c>
      <c r="T22" s="284">
        <f t="shared" si="4"/>
        <v>0.6333333333333333</v>
      </c>
      <c r="U22" s="285">
        <v>45748</v>
      </c>
      <c r="V22" s="285">
        <v>46022</v>
      </c>
      <c r="W22" s="52">
        <v>270</v>
      </c>
      <c r="X22" s="329">
        <v>1059626</v>
      </c>
      <c r="Y22" s="52" t="s">
        <v>308</v>
      </c>
      <c r="Z22" s="330" t="s">
        <v>342</v>
      </c>
      <c r="AA22" s="349"/>
      <c r="AB22" s="349"/>
      <c r="AC22" s="287" t="s">
        <v>311</v>
      </c>
      <c r="AD22" s="126"/>
      <c r="AE22" s="274"/>
      <c r="AF22" s="354"/>
      <c r="AG22" s="364"/>
      <c r="AH22" s="366"/>
      <c r="AI22" s="293"/>
      <c r="AJ22" s="293"/>
      <c r="AK22" s="293"/>
      <c r="AL22" s="293"/>
      <c r="AM22" s="293"/>
      <c r="AN22" s="354"/>
      <c r="AO22" s="257"/>
      <c r="AP22" s="360"/>
      <c r="AQ22" s="296"/>
      <c r="AR22" s="360"/>
      <c r="AS22" s="280"/>
      <c r="AT22" s="295"/>
      <c r="AU22" s="297"/>
      <c r="AV22" s="295"/>
      <c r="AW22" s="361"/>
      <c r="AX22" s="295"/>
      <c r="AY22" s="297"/>
      <c r="AZ22" s="295"/>
      <c r="BA22" s="280"/>
      <c r="BB22" s="280"/>
      <c r="BC22" s="280"/>
      <c r="BD22" s="280"/>
      <c r="BE22" s="280"/>
      <c r="BF22" s="281"/>
    </row>
    <row r="23" spans="1:58" ht="45" customHeight="1">
      <c r="A23" s="257"/>
      <c r="B23" s="257"/>
      <c r="C23" s="258"/>
      <c r="D23" s="354"/>
      <c r="E23" s="257"/>
      <c r="F23" s="260"/>
      <c r="G23" s="257"/>
      <c r="H23" s="257"/>
      <c r="I23" s="257"/>
      <c r="J23" s="123"/>
      <c r="K23" s="362"/>
      <c r="L23" s="288" t="s">
        <v>306</v>
      </c>
      <c r="M23" s="72" t="s">
        <v>354</v>
      </c>
      <c r="N23" s="52">
        <v>40</v>
      </c>
      <c r="O23" s="52">
        <v>60</v>
      </c>
      <c r="P23" s="52">
        <v>0</v>
      </c>
      <c r="Q23" s="52">
        <v>0</v>
      </c>
      <c r="R23" s="52"/>
      <c r="S23" s="65">
        <f t="shared" si="3"/>
        <v>60</v>
      </c>
      <c r="T23" s="284">
        <v>1</v>
      </c>
      <c r="U23" s="285">
        <v>45748</v>
      </c>
      <c r="V23" s="285">
        <v>46022</v>
      </c>
      <c r="W23" s="52">
        <v>270</v>
      </c>
      <c r="X23" s="329">
        <v>1059626</v>
      </c>
      <c r="Y23" s="52" t="s">
        <v>308</v>
      </c>
      <c r="Z23" s="330" t="s">
        <v>342</v>
      </c>
      <c r="AA23" s="349"/>
      <c r="AB23" s="349"/>
      <c r="AC23" s="287" t="s">
        <v>311</v>
      </c>
      <c r="AD23" s="126"/>
      <c r="AE23" s="274"/>
      <c r="AF23" s="367"/>
      <c r="AG23" s="364"/>
      <c r="AH23" s="368"/>
      <c r="AI23" s="293"/>
      <c r="AJ23" s="293"/>
      <c r="AK23" s="293"/>
      <c r="AL23" s="293"/>
      <c r="AM23" s="293"/>
      <c r="AN23" s="354"/>
      <c r="AO23" s="257"/>
      <c r="AP23" s="360"/>
      <c r="AQ23" s="296"/>
      <c r="AR23" s="360"/>
      <c r="AS23" s="280"/>
      <c r="AT23" s="295"/>
      <c r="AU23" s="297"/>
      <c r="AV23" s="295"/>
      <c r="AW23" s="361"/>
      <c r="AX23" s="295"/>
      <c r="AY23" s="297"/>
      <c r="AZ23" s="295"/>
      <c r="BA23" s="280"/>
      <c r="BB23" s="280"/>
      <c r="BC23" s="280"/>
      <c r="BD23" s="280"/>
      <c r="BE23" s="280"/>
      <c r="BF23" s="281"/>
    </row>
    <row r="24" spans="1:58" ht="45" customHeight="1">
      <c r="A24" s="257"/>
      <c r="B24" s="257"/>
      <c r="C24" s="258"/>
      <c r="D24" s="354"/>
      <c r="E24" s="257"/>
      <c r="F24" s="260"/>
      <c r="G24" s="257"/>
      <c r="H24" s="257"/>
      <c r="I24" s="257"/>
      <c r="J24" s="123"/>
      <c r="K24" s="362" t="s">
        <v>548</v>
      </c>
      <c r="L24" s="288" t="s">
        <v>306</v>
      </c>
      <c r="M24" s="72" t="s">
        <v>513</v>
      </c>
      <c r="N24" s="52">
        <v>70.39</v>
      </c>
      <c r="O24" s="52">
        <v>3</v>
      </c>
      <c r="P24" s="52">
        <v>16</v>
      </c>
      <c r="Q24" s="52">
        <v>0</v>
      </c>
      <c r="R24" s="52"/>
      <c r="S24" s="65">
        <f t="shared" si="3"/>
        <v>19</v>
      </c>
      <c r="T24" s="284">
        <f t="shared" si="4"/>
        <v>0.26992470521380879</v>
      </c>
      <c r="U24" s="285">
        <v>45748</v>
      </c>
      <c r="V24" s="285">
        <v>46022</v>
      </c>
      <c r="W24" s="52">
        <v>270</v>
      </c>
      <c r="X24" s="329">
        <v>1059626</v>
      </c>
      <c r="Y24" s="52" t="s">
        <v>308</v>
      </c>
      <c r="Z24" s="330" t="s">
        <v>342</v>
      </c>
      <c r="AA24" s="349"/>
      <c r="AB24" s="349"/>
      <c r="AC24" s="287" t="s">
        <v>311</v>
      </c>
      <c r="AD24" s="126" t="s">
        <v>536</v>
      </c>
      <c r="AE24" s="274">
        <v>10000000</v>
      </c>
      <c r="AF24" s="127" t="s">
        <v>312</v>
      </c>
      <c r="AG24" s="364" t="s">
        <v>313</v>
      </c>
      <c r="AH24" s="365">
        <v>45748</v>
      </c>
      <c r="AI24" s="293"/>
      <c r="AJ24" s="293"/>
      <c r="AK24" s="293"/>
      <c r="AL24" s="293"/>
      <c r="AM24" s="293"/>
      <c r="AN24" s="354"/>
      <c r="AO24" s="257"/>
      <c r="AP24" s="360"/>
      <c r="AQ24" s="296"/>
      <c r="AR24" s="360"/>
      <c r="AS24" s="280"/>
      <c r="AT24" s="295"/>
      <c r="AU24" s="297"/>
      <c r="AV24" s="295"/>
      <c r="AW24" s="361"/>
      <c r="AX24" s="295"/>
      <c r="AY24" s="297"/>
      <c r="AZ24" s="295"/>
      <c r="BA24" s="280"/>
      <c r="BB24" s="280"/>
      <c r="BC24" s="280"/>
      <c r="BD24" s="280"/>
      <c r="BE24" s="280"/>
      <c r="BF24" s="281"/>
    </row>
    <row r="25" spans="1:58" ht="45" customHeight="1">
      <c r="A25" s="257"/>
      <c r="B25" s="257"/>
      <c r="C25" s="258"/>
      <c r="D25" s="354"/>
      <c r="E25" s="257"/>
      <c r="F25" s="260"/>
      <c r="G25" s="257"/>
      <c r="H25" s="257"/>
      <c r="I25" s="257"/>
      <c r="J25" s="123"/>
      <c r="K25" s="362"/>
      <c r="L25" s="288" t="s">
        <v>306</v>
      </c>
      <c r="M25" s="72" t="s">
        <v>549</v>
      </c>
      <c r="N25" s="52">
        <v>150</v>
      </c>
      <c r="O25" s="52">
        <v>47</v>
      </c>
      <c r="P25" s="52">
        <v>38</v>
      </c>
      <c r="Q25" s="52">
        <v>10</v>
      </c>
      <c r="R25" s="52"/>
      <c r="S25" s="65">
        <f t="shared" si="3"/>
        <v>95</v>
      </c>
      <c r="T25" s="284">
        <f t="shared" si="4"/>
        <v>0.6333333333333333</v>
      </c>
      <c r="U25" s="285">
        <v>45748</v>
      </c>
      <c r="V25" s="285">
        <v>46022</v>
      </c>
      <c r="W25" s="52">
        <v>270</v>
      </c>
      <c r="X25" s="329">
        <v>1059626</v>
      </c>
      <c r="Y25" s="52" t="s">
        <v>308</v>
      </c>
      <c r="Z25" s="330" t="s">
        <v>342</v>
      </c>
      <c r="AA25" s="349"/>
      <c r="AB25" s="349"/>
      <c r="AC25" s="287" t="s">
        <v>311</v>
      </c>
      <c r="AD25" s="126"/>
      <c r="AE25" s="274"/>
      <c r="AF25" s="354"/>
      <c r="AG25" s="364"/>
      <c r="AH25" s="366"/>
      <c r="AI25" s="293"/>
      <c r="AJ25" s="293"/>
      <c r="AK25" s="293"/>
      <c r="AL25" s="293"/>
      <c r="AM25" s="293"/>
      <c r="AN25" s="354"/>
      <c r="AO25" s="257"/>
      <c r="AP25" s="360"/>
      <c r="AQ25" s="296"/>
      <c r="AR25" s="360"/>
      <c r="AS25" s="280"/>
      <c r="AT25" s="295"/>
      <c r="AU25" s="297"/>
      <c r="AV25" s="295"/>
      <c r="AW25" s="361"/>
      <c r="AX25" s="295"/>
      <c r="AY25" s="297"/>
      <c r="AZ25" s="295"/>
      <c r="BA25" s="280"/>
      <c r="BB25" s="280"/>
      <c r="BC25" s="280"/>
      <c r="BD25" s="280"/>
      <c r="BE25" s="280"/>
      <c r="BF25" s="281"/>
    </row>
    <row r="26" spans="1:58" ht="45" customHeight="1">
      <c r="A26" s="257"/>
      <c r="B26" s="257"/>
      <c r="C26" s="258"/>
      <c r="D26" s="367"/>
      <c r="E26" s="257"/>
      <c r="F26" s="260"/>
      <c r="G26" s="257"/>
      <c r="H26" s="257"/>
      <c r="I26" s="257"/>
      <c r="J26" s="123"/>
      <c r="K26" s="362"/>
      <c r="L26" s="288" t="s">
        <v>306</v>
      </c>
      <c r="M26" s="72" t="s">
        <v>550</v>
      </c>
      <c r="N26" s="52">
        <v>40</v>
      </c>
      <c r="O26" s="52">
        <v>60</v>
      </c>
      <c r="P26" s="52">
        <v>0</v>
      </c>
      <c r="Q26" s="52">
        <v>0</v>
      </c>
      <c r="R26" s="52"/>
      <c r="S26" s="65">
        <f t="shared" si="3"/>
        <v>60</v>
      </c>
      <c r="T26" s="284">
        <v>1</v>
      </c>
      <c r="U26" s="285">
        <v>45748</v>
      </c>
      <c r="V26" s="285">
        <v>46022</v>
      </c>
      <c r="W26" s="52">
        <v>270</v>
      </c>
      <c r="X26" s="329">
        <v>1059626</v>
      </c>
      <c r="Y26" s="52" t="s">
        <v>308</v>
      </c>
      <c r="Z26" s="330" t="s">
        <v>342</v>
      </c>
      <c r="AA26" s="349"/>
      <c r="AB26" s="349"/>
      <c r="AC26" s="287" t="s">
        <v>311</v>
      </c>
      <c r="AD26" s="126"/>
      <c r="AE26" s="274"/>
      <c r="AF26" s="367"/>
      <c r="AG26" s="364"/>
      <c r="AH26" s="368"/>
      <c r="AI26" s="293"/>
      <c r="AJ26" s="293"/>
      <c r="AK26" s="293"/>
      <c r="AL26" s="293"/>
      <c r="AM26" s="293"/>
      <c r="AN26" s="354"/>
      <c r="AO26" s="257"/>
      <c r="AP26" s="360"/>
      <c r="AQ26" s="296"/>
      <c r="AR26" s="360"/>
      <c r="AS26" s="280"/>
      <c r="AT26" s="295"/>
      <c r="AU26" s="297"/>
      <c r="AV26" s="295"/>
      <c r="AW26" s="361"/>
      <c r="AX26" s="295"/>
      <c r="AY26" s="297"/>
      <c r="AZ26" s="295"/>
      <c r="BA26" s="280"/>
      <c r="BB26" s="280"/>
      <c r="BC26" s="280"/>
      <c r="BD26" s="280"/>
      <c r="BE26" s="280"/>
      <c r="BF26" s="281"/>
    </row>
    <row r="27" spans="1:58" ht="45" customHeight="1">
      <c r="A27" s="257"/>
      <c r="B27" s="257"/>
      <c r="C27" s="258"/>
      <c r="D27" s="126" t="s">
        <v>186</v>
      </c>
      <c r="E27" s="257"/>
      <c r="F27" s="260"/>
      <c r="G27" s="257"/>
      <c r="H27" s="257" t="s">
        <v>355</v>
      </c>
      <c r="I27" s="257" t="s">
        <v>356</v>
      </c>
      <c r="J27" s="123">
        <v>0.05</v>
      </c>
      <c r="K27" s="356" t="s">
        <v>357</v>
      </c>
      <c r="L27" s="288" t="s">
        <v>306</v>
      </c>
      <c r="M27" s="72" t="s">
        <v>551</v>
      </c>
      <c r="N27" s="52">
        <v>10</v>
      </c>
      <c r="O27" s="52">
        <v>0</v>
      </c>
      <c r="P27" s="52">
        <v>0</v>
      </c>
      <c r="Q27" s="52">
        <v>0</v>
      </c>
      <c r="R27" s="52"/>
      <c r="S27" s="65">
        <f t="shared" si="3"/>
        <v>0</v>
      </c>
      <c r="T27" s="284">
        <f>+S27/N27</f>
        <v>0</v>
      </c>
      <c r="U27" s="285">
        <v>45748</v>
      </c>
      <c r="V27" s="285">
        <v>46022</v>
      </c>
      <c r="W27" s="52">
        <v>270</v>
      </c>
      <c r="X27" s="329">
        <v>1059626</v>
      </c>
      <c r="Y27" s="52" t="s">
        <v>308</v>
      </c>
      <c r="Z27" s="330" t="s">
        <v>342</v>
      </c>
      <c r="AA27" s="349"/>
      <c r="AB27" s="349"/>
      <c r="AC27" s="287" t="s">
        <v>311</v>
      </c>
      <c r="AD27" s="72" t="s">
        <v>537</v>
      </c>
      <c r="AE27" s="359">
        <v>155000000</v>
      </c>
      <c r="AF27" s="72" t="s">
        <v>312</v>
      </c>
      <c r="AG27" s="63" t="s">
        <v>313</v>
      </c>
      <c r="AH27" s="292">
        <v>45748</v>
      </c>
      <c r="AI27" s="293"/>
      <c r="AJ27" s="293"/>
      <c r="AK27" s="293"/>
      <c r="AL27" s="293"/>
      <c r="AM27" s="293"/>
      <c r="AN27" s="354"/>
      <c r="AO27" s="257"/>
      <c r="AP27" s="360"/>
      <c r="AQ27" s="296"/>
      <c r="AR27" s="360"/>
      <c r="AS27" s="280"/>
      <c r="AT27" s="295"/>
      <c r="AU27" s="297"/>
      <c r="AV27" s="295"/>
      <c r="AW27" s="361"/>
      <c r="AX27" s="295"/>
      <c r="AY27" s="297"/>
      <c r="AZ27" s="295"/>
      <c r="BA27" s="280"/>
      <c r="BB27" s="280"/>
      <c r="BC27" s="280"/>
      <c r="BD27" s="280"/>
      <c r="BE27" s="280"/>
      <c r="BF27" s="298"/>
    </row>
    <row r="28" spans="1:58" ht="55.5" customHeight="1">
      <c r="A28" s="257"/>
      <c r="B28" s="257"/>
      <c r="C28" s="258"/>
      <c r="D28" s="126"/>
      <c r="E28" s="257"/>
      <c r="F28" s="260"/>
      <c r="G28" s="257"/>
      <c r="H28" s="257"/>
      <c r="I28" s="257"/>
      <c r="J28" s="123"/>
      <c r="K28" s="356" t="s">
        <v>358</v>
      </c>
      <c r="L28" s="288" t="s">
        <v>306</v>
      </c>
      <c r="M28" s="72" t="s">
        <v>552</v>
      </c>
      <c r="N28" s="66">
        <v>10</v>
      </c>
      <c r="O28" s="52">
        <v>0</v>
      </c>
      <c r="P28" s="52">
        <v>0</v>
      </c>
      <c r="Q28" s="52">
        <v>0</v>
      </c>
      <c r="R28" s="52"/>
      <c r="S28" s="65">
        <f t="shared" si="3"/>
        <v>0</v>
      </c>
      <c r="T28" s="284">
        <f>+S28/N28</f>
        <v>0</v>
      </c>
      <c r="U28" s="285">
        <v>45748</v>
      </c>
      <c r="V28" s="285">
        <v>46022</v>
      </c>
      <c r="W28" s="52">
        <v>270</v>
      </c>
      <c r="X28" s="329">
        <v>1059626</v>
      </c>
      <c r="Y28" s="52" t="s">
        <v>308</v>
      </c>
      <c r="Z28" s="330" t="s">
        <v>342</v>
      </c>
      <c r="AA28" s="349"/>
      <c r="AB28" s="349"/>
      <c r="AC28" s="287" t="s">
        <v>311</v>
      </c>
      <c r="AD28" s="72" t="s">
        <v>538</v>
      </c>
      <c r="AE28" s="359">
        <v>500000000</v>
      </c>
      <c r="AF28" s="72" t="s">
        <v>312</v>
      </c>
      <c r="AG28" s="63" t="s">
        <v>313</v>
      </c>
      <c r="AH28" s="292">
        <v>45748</v>
      </c>
      <c r="AI28" s="293"/>
      <c r="AJ28" s="293"/>
      <c r="AK28" s="293"/>
      <c r="AL28" s="293"/>
      <c r="AM28" s="293"/>
      <c r="AN28" s="354"/>
      <c r="AO28" s="257"/>
      <c r="AP28" s="360"/>
      <c r="AQ28" s="296"/>
      <c r="AR28" s="360"/>
      <c r="AS28" s="280"/>
      <c r="AT28" s="295"/>
      <c r="AU28" s="297"/>
      <c r="AV28" s="295"/>
      <c r="AW28" s="361"/>
      <c r="AX28" s="295"/>
      <c r="AY28" s="297"/>
      <c r="AZ28" s="295"/>
      <c r="BA28" s="280"/>
      <c r="BB28" s="280"/>
      <c r="BC28" s="280"/>
      <c r="BD28" s="280"/>
      <c r="BE28" s="280"/>
      <c r="BF28" s="298"/>
    </row>
    <row r="29" spans="1:58" ht="81" customHeight="1">
      <c r="A29" s="257"/>
      <c r="B29" s="257"/>
      <c r="C29" s="258"/>
      <c r="D29" s="126" t="s">
        <v>190</v>
      </c>
      <c r="E29" s="257"/>
      <c r="F29" s="260"/>
      <c r="G29" s="257"/>
      <c r="H29" s="257" t="s">
        <v>359</v>
      </c>
      <c r="I29" s="257" t="s">
        <v>360</v>
      </c>
      <c r="J29" s="123">
        <v>0.2</v>
      </c>
      <c r="K29" s="362" t="s">
        <v>361</v>
      </c>
      <c r="L29" s="288" t="s">
        <v>306</v>
      </c>
      <c r="M29" s="72" t="s">
        <v>362</v>
      </c>
      <c r="N29" s="52">
        <v>90</v>
      </c>
      <c r="O29" s="52">
        <v>25</v>
      </c>
      <c r="P29" s="52">
        <v>0</v>
      </c>
      <c r="Q29" s="52">
        <v>0</v>
      </c>
      <c r="R29" s="52"/>
      <c r="S29" s="65">
        <f t="shared" si="3"/>
        <v>25</v>
      </c>
      <c r="T29" s="284">
        <f>+S29/N29</f>
        <v>0.27777777777777779</v>
      </c>
      <c r="U29" s="285">
        <v>45748</v>
      </c>
      <c r="V29" s="285">
        <v>46022</v>
      </c>
      <c r="W29" s="52">
        <v>270</v>
      </c>
      <c r="X29" s="329">
        <v>1059626</v>
      </c>
      <c r="Y29" s="52" t="s">
        <v>308</v>
      </c>
      <c r="Z29" s="330" t="s">
        <v>342</v>
      </c>
      <c r="AA29" s="257" t="s">
        <v>363</v>
      </c>
      <c r="AB29" s="257" t="s">
        <v>364</v>
      </c>
      <c r="AC29" s="287" t="s">
        <v>311</v>
      </c>
      <c r="AD29" s="126">
        <v>45689</v>
      </c>
      <c r="AE29" s="274">
        <v>1877826368</v>
      </c>
      <c r="AF29" s="127" t="s">
        <v>481</v>
      </c>
      <c r="AG29" s="364" t="s">
        <v>313</v>
      </c>
      <c r="AH29" s="369">
        <v>45748</v>
      </c>
      <c r="AI29" s="293"/>
      <c r="AJ29" s="293"/>
      <c r="AK29" s="293"/>
      <c r="AL29" s="293"/>
      <c r="AM29" s="293"/>
      <c r="AN29" s="354"/>
      <c r="AO29" s="257"/>
      <c r="AP29" s="360"/>
      <c r="AQ29" s="296"/>
      <c r="AR29" s="360"/>
      <c r="AS29" s="280"/>
      <c r="AT29" s="295"/>
      <c r="AU29" s="297"/>
      <c r="AV29" s="295"/>
      <c r="AW29" s="361"/>
      <c r="AX29" s="295"/>
      <c r="AY29" s="297"/>
      <c r="AZ29" s="295"/>
      <c r="BA29" s="280"/>
      <c r="BB29" s="280"/>
      <c r="BC29" s="280"/>
      <c r="BD29" s="280"/>
      <c r="BE29" s="280"/>
      <c r="BF29" s="281"/>
    </row>
    <row r="30" spans="1:58" ht="91.5" customHeight="1">
      <c r="A30" s="257"/>
      <c r="B30" s="257"/>
      <c r="C30" s="258"/>
      <c r="D30" s="126"/>
      <c r="E30" s="257"/>
      <c r="F30" s="260"/>
      <c r="G30" s="257"/>
      <c r="H30" s="257"/>
      <c r="I30" s="257"/>
      <c r="J30" s="123"/>
      <c r="K30" s="362"/>
      <c r="L30" s="288" t="s">
        <v>306</v>
      </c>
      <c r="M30" s="72" t="s">
        <v>366</v>
      </c>
      <c r="N30" s="52">
        <v>0.25</v>
      </c>
      <c r="O30" s="52">
        <v>0.15</v>
      </c>
      <c r="P30" s="52">
        <v>0.1</v>
      </c>
      <c r="Q30" s="52">
        <v>0</v>
      </c>
      <c r="R30" s="52"/>
      <c r="S30" s="65">
        <f t="shared" si="3"/>
        <v>0.25</v>
      </c>
      <c r="T30" s="284">
        <f>+S30/N30</f>
        <v>1</v>
      </c>
      <c r="U30" s="285">
        <v>45748</v>
      </c>
      <c r="V30" s="285">
        <v>46022</v>
      </c>
      <c r="W30" s="52">
        <v>270</v>
      </c>
      <c r="X30" s="329">
        <v>1059626</v>
      </c>
      <c r="Y30" s="52" t="s">
        <v>308</v>
      </c>
      <c r="Z30" s="330" t="s">
        <v>342</v>
      </c>
      <c r="AA30" s="257"/>
      <c r="AB30" s="257"/>
      <c r="AC30" s="313" t="s">
        <v>311</v>
      </c>
      <c r="AD30" s="126"/>
      <c r="AE30" s="274"/>
      <c r="AF30" s="367"/>
      <c r="AG30" s="364"/>
      <c r="AH30" s="369"/>
      <c r="AI30" s="293"/>
      <c r="AJ30" s="293"/>
      <c r="AK30" s="293"/>
      <c r="AL30" s="293"/>
      <c r="AM30" s="293"/>
      <c r="AN30" s="354"/>
      <c r="AO30" s="257"/>
      <c r="AP30" s="360"/>
      <c r="AQ30" s="296"/>
      <c r="AR30" s="360"/>
      <c r="AS30" s="280"/>
      <c r="AT30" s="295"/>
      <c r="AU30" s="297"/>
      <c r="AV30" s="295"/>
      <c r="AW30" s="361"/>
      <c r="AX30" s="295"/>
      <c r="AY30" s="297"/>
      <c r="AZ30" s="295"/>
      <c r="BA30" s="280"/>
      <c r="BB30" s="280"/>
      <c r="BC30" s="280"/>
      <c r="BD30" s="280"/>
      <c r="BE30" s="280"/>
      <c r="BF30" s="281"/>
    </row>
    <row r="31" spans="1:58" ht="45" customHeight="1">
      <c r="A31" s="257"/>
      <c r="B31" s="257"/>
      <c r="C31" s="304"/>
      <c r="D31" s="127"/>
      <c r="E31" s="303"/>
      <c r="F31" s="306"/>
      <c r="G31" s="303"/>
      <c r="H31" s="303"/>
      <c r="I31" s="303"/>
      <c r="J31" s="125"/>
      <c r="K31" s="370" t="s">
        <v>499</v>
      </c>
      <c r="L31" s="315" t="s">
        <v>306</v>
      </c>
      <c r="M31" s="73" t="s">
        <v>500</v>
      </c>
      <c r="N31" s="64" t="s">
        <v>213</v>
      </c>
      <c r="O31" s="64" t="s">
        <v>213</v>
      </c>
      <c r="P31" s="64" t="s">
        <v>213</v>
      </c>
      <c r="Q31" s="64" t="s">
        <v>213</v>
      </c>
      <c r="R31" s="64"/>
      <c r="S31" s="65" t="s">
        <v>213</v>
      </c>
      <c r="T31" s="284" t="s">
        <v>214</v>
      </c>
      <c r="U31" s="52" t="s">
        <v>213</v>
      </c>
      <c r="V31" s="52" t="s">
        <v>213</v>
      </c>
      <c r="W31" s="52" t="s">
        <v>213</v>
      </c>
      <c r="X31" s="52" t="s">
        <v>213</v>
      </c>
      <c r="Y31" s="52" t="s">
        <v>213</v>
      </c>
      <c r="Z31" s="330" t="s">
        <v>342</v>
      </c>
      <c r="AA31" s="257"/>
      <c r="AB31" s="257"/>
      <c r="AC31" s="52" t="s">
        <v>213</v>
      </c>
      <c r="AD31" s="73" t="s">
        <v>213</v>
      </c>
      <c r="AE31" s="359" t="s">
        <v>213</v>
      </c>
      <c r="AF31" s="63" t="s">
        <v>213</v>
      </c>
      <c r="AG31" s="63" t="s">
        <v>213</v>
      </c>
      <c r="AH31" s="292" t="s">
        <v>213</v>
      </c>
      <c r="AI31" s="321"/>
      <c r="AJ31" s="321"/>
      <c r="AK31" s="321"/>
      <c r="AL31" s="321"/>
      <c r="AM31" s="321"/>
      <c r="AN31" s="367"/>
      <c r="AO31" s="257"/>
      <c r="AP31" s="360"/>
      <c r="AQ31" s="371"/>
      <c r="AR31" s="360"/>
      <c r="AS31" s="280"/>
      <c r="AT31" s="323"/>
      <c r="AU31" s="324"/>
      <c r="AV31" s="323"/>
      <c r="AW31" s="372"/>
      <c r="AX31" s="323"/>
      <c r="AY31" s="324"/>
      <c r="AZ31" s="323"/>
      <c r="BA31" s="280"/>
      <c r="BB31" s="280"/>
      <c r="BC31" s="280"/>
      <c r="BD31" s="280"/>
      <c r="BE31" s="280"/>
      <c r="BF31" s="298"/>
    </row>
    <row r="32" spans="1:58" s="378" customFormat="1" ht="65.099999999999994" customHeight="1">
      <c r="A32" s="325" t="s">
        <v>337</v>
      </c>
      <c r="B32" s="326"/>
      <c r="C32" s="326"/>
      <c r="D32" s="326"/>
      <c r="E32" s="326" t="s">
        <v>368</v>
      </c>
      <c r="F32" s="326"/>
      <c r="G32" s="326"/>
      <c r="H32" s="326"/>
      <c r="I32" s="326"/>
      <c r="J32" s="326"/>
      <c r="K32" s="326"/>
      <c r="L32" s="326"/>
      <c r="M32" s="326"/>
      <c r="N32" s="326"/>
      <c r="O32" s="326"/>
      <c r="P32" s="326"/>
      <c r="Q32" s="326"/>
      <c r="R32" s="326"/>
      <c r="S32" s="327"/>
      <c r="T32" s="328">
        <f>AVERAGE(T19:T31)</f>
        <v>0.55621312887963603</v>
      </c>
      <c r="U32" s="373"/>
      <c r="V32" s="373"/>
      <c r="W32" s="373"/>
      <c r="X32" s="374"/>
      <c r="Y32" s="373"/>
      <c r="Z32" s="373"/>
      <c r="AA32" s="375"/>
      <c r="AB32" s="375"/>
      <c r="AC32" s="373"/>
      <c r="AD32" s="373"/>
      <c r="AE32" s="331"/>
      <c r="AF32" s="373"/>
      <c r="AG32" s="373"/>
      <c r="AH32" s="373"/>
      <c r="AI32" s="332"/>
      <c r="AJ32" s="332"/>
      <c r="AK32" s="333"/>
      <c r="AL32" s="331">
        <f>+AL19</f>
        <v>3978760776</v>
      </c>
      <c r="AM32" s="333"/>
      <c r="AN32" s="333"/>
      <c r="AO32" s="376"/>
      <c r="AP32" s="332">
        <f>+AP19</f>
        <v>1459236789.01</v>
      </c>
      <c r="AQ32" s="377"/>
      <c r="AR32" s="332">
        <f>+AR19</f>
        <v>34690194</v>
      </c>
      <c r="AT32" s="332">
        <f>+AT19</f>
        <v>3671529581</v>
      </c>
      <c r="AU32" s="336">
        <f t="shared" ref="AU32:AW32" si="5">+AU19</f>
        <v>0.92278218965733561</v>
      </c>
      <c r="AV32" s="332">
        <f t="shared" si="5"/>
        <v>1512013194.8599999</v>
      </c>
      <c r="AW32" s="336">
        <f t="shared" si="5"/>
        <v>0.38002113722958847</v>
      </c>
      <c r="AX32" s="337">
        <f>+AX19</f>
        <v>3768729581.0100002</v>
      </c>
      <c r="AY32" s="379">
        <f>+AY19</f>
        <v>0.9472119067180631</v>
      </c>
      <c r="AZ32" s="337">
        <f>+AZ19</f>
        <v>3117441024</v>
      </c>
      <c r="BA32" s="380">
        <f>+BA19</f>
        <v>0.78352059837437182</v>
      </c>
      <c r="BB32" s="332"/>
      <c r="BC32" s="373"/>
      <c r="BD32" s="332"/>
      <c r="BE32" s="373"/>
      <c r="BF32" s="373"/>
    </row>
    <row r="33" spans="1:58 16382:16382" ht="87" customHeight="1">
      <c r="A33" s="257" t="s">
        <v>192</v>
      </c>
      <c r="B33" s="257" t="s">
        <v>171</v>
      </c>
      <c r="C33" s="381" t="s">
        <v>172</v>
      </c>
      <c r="D33" s="339" t="s">
        <v>195</v>
      </c>
      <c r="E33" s="339" t="s">
        <v>369</v>
      </c>
      <c r="F33" s="382">
        <v>2024130010054</v>
      </c>
      <c r="G33" s="339" t="s">
        <v>370</v>
      </c>
      <c r="H33" s="339" t="s">
        <v>371</v>
      </c>
      <c r="I33" s="339" t="s">
        <v>372</v>
      </c>
      <c r="J33" s="124">
        <v>0.1</v>
      </c>
      <c r="K33" s="344" t="s">
        <v>373</v>
      </c>
      <c r="L33" s="383" t="s">
        <v>306</v>
      </c>
      <c r="M33" s="344" t="s">
        <v>374</v>
      </c>
      <c r="N33" s="65">
        <v>5</v>
      </c>
      <c r="O33" s="65">
        <v>0</v>
      </c>
      <c r="P33" s="65">
        <v>2</v>
      </c>
      <c r="Q33" s="384">
        <v>1</v>
      </c>
      <c r="R33" s="384"/>
      <c r="S33" s="52">
        <f>+O33+P33+Q33+R33</f>
        <v>3</v>
      </c>
      <c r="T33" s="284">
        <f>+S33/N33</f>
        <v>0.6</v>
      </c>
      <c r="U33" s="285">
        <v>45717</v>
      </c>
      <c r="V33" s="285">
        <v>46011</v>
      </c>
      <c r="W33" s="52">
        <v>290</v>
      </c>
      <c r="X33" s="329">
        <v>1059626</v>
      </c>
      <c r="Y33" s="52" t="s">
        <v>308</v>
      </c>
      <c r="Z33" s="330" t="s">
        <v>375</v>
      </c>
      <c r="AA33" s="330" t="s">
        <v>376</v>
      </c>
      <c r="AB33" s="330" t="s">
        <v>377</v>
      </c>
      <c r="AC33" s="52" t="s">
        <v>311</v>
      </c>
      <c r="AD33" s="72" t="s">
        <v>539</v>
      </c>
      <c r="AE33" s="359">
        <v>150000000</v>
      </c>
      <c r="AF33" s="72" t="s">
        <v>312</v>
      </c>
      <c r="AG33" s="63" t="s">
        <v>313</v>
      </c>
      <c r="AH33" s="292">
        <v>45689</v>
      </c>
      <c r="AI33" s="320">
        <v>2146136502</v>
      </c>
      <c r="AJ33" s="320">
        <v>2071132200</v>
      </c>
      <c r="AK33" s="320">
        <v>2071132200</v>
      </c>
      <c r="AL33" s="320">
        <v>2071132200</v>
      </c>
      <c r="AM33" s="320"/>
      <c r="AN33" s="303" t="s">
        <v>553</v>
      </c>
      <c r="AO33" s="257" t="s">
        <v>369</v>
      </c>
      <c r="AP33" s="360">
        <v>407000000</v>
      </c>
      <c r="AQ33" s="385">
        <f>AP33/AK33</f>
        <v>0.1965108745834766</v>
      </c>
      <c r="AR33" s="277">
        <v>0</v>
      </c>
      <c r="AS33" s="386">
        <f>AR33/AK33</f>
        <v>0</v>
      </c>
      <c r="AT33" s="277">
        <v>1715645351.6800001</v>
      </c>
      <c r="AU33" s="387">
        <f>+AT33/AK33</f>
        <v>0.82836110204843516</v>
      </c>
      <c r="AV33" s="277">
        <v>560502228.36000001</v>
      </c>
      <c r="AW33" s="387">
        <f>+AV33/AK33</f>
        <v>0.27062600270518705</v>
      </c>
      <c r="AX33" s="277">
        <v>1823545351.6800001</v>
      </c>
      <c r="AY33" s="355">
        <f>+AX33/AL33</f>
        <v>0.88045821105963207</v>
      </c>
      <c r="AZ33" s="277">
        <v>952144999.13999999</v>
      </c>
      <c r="BA33" s="386">
        <f>+AZ33/AL33</f>
        <v>0.45972198160020883</v>
      </c>
      <c r="BB33" s="386"/>
      <c r="BC33" s="386"/>
      <c r="BD33" s="386"/>
      <c r="BE33" s="386"/>
      <c r="BF33" s="281"/>
    </row>
    <row r="34" spans="1:58 16382:16382" ht="45" customHeight="1">
      <c r="A34" s="257"/>
      <c r="B34" s="257"/>
      <c r="C34" s="388"/>
      <c r="D34" s="257"/>
      <c r="E34" s="257"/>
      <c r="F34" s="389"/>
      <c r="G34" s="257"/>
      <c r="H34" s="257"/>
      <c r="I34" s="257"/>
      <c r="J34" s="123"/>
      <c r="K34" s="126" t="s">
        <v>378</v>
      </c>
      <c r="L34" s="282" t="s">
        <v>306</v>
      </c>
      <c r="M34" s="72" t="s">
        <v>379</v>
      </c>
      <c r="N34" s="52">
        <v>4</v>
      </c>
      <c r="O34" s="52">
        <v>0</v>
      </c>
      <c r="P34" s="52">
        <v>2</v>
      </c>
      <c r="Q34" s="52">
        <v>1</v>
      </c>
      <c r="R34" s="52"/>
      <c r="S34" s="52">
        <f t="shared" ref="S34:S37" si="6">+O34+P34+Q34+R34</f>
        <v>3</v>
      </c>
      <c r="T34" s="284">
        <f>+S34/N34</f>
        <v>0.75</v>
      </c>
      <c r="U34" s="285">
        <v>45717</v>
      </c>
      <c r="V34" s="285">
        <v>45991</v>
      </c>
      <c r="W34" s="52">
        <v>270</v>
      </c>
      <c r="X34" s="329">
        <v>1059626</v>
      </c>
      <c r="Y34" s="52" t="s">
        <v>308</v>
      </c>
      <c r="Z34" s="330" t="s">
        <v>375</v>
      </c>
      <c r="AA34" s="257" t="s">
        <v>380</v>
      </c>
      <c r="AB34" s="257" t="s">
        <v>381</v>
      </c>
      <c r="AC34" s="52" t="s">
        <v>311</v>
      </c>
      <c r="AD34" s="127" t="s">
        <v>540</v>
      </c>
      <c r="AE34" s="274">
        <v>246136502</v>
      </c>
      <c r="AF34" s="364" t="s">
        <v>312</v>
      </c>
      <c r="AG34" s="364" t="s">
        <v>313</v>
      </c>
      <c r="AH34" s="369">
        <v>45689</v>
      </c>
      <c r="AI34" s="293"/>
      <c r="AJ34" s="293"/>
      <c r="AK34" s="293"/>
      <c r="AL34" s="293"/>
      <c r="AM34" s="293"/>
      <c r="AN34" s="390"/>
      <c r="AO34" s="257"/>
      <c r="AP34" s="360"/>
      <c r="AQ34" s="296"/>
      <c r="AR34" s="295"/>
      <c r="AS34" s="386"/>
      <c r="AT34" s="295"/>
      <c r="AU34" s="391"/>
      <c r="AV34" s="295"/>
      <c r="AW34" s="391"/>
      <c r="AX34" s="295"/>
      <c r="AY34" s="361"/>
      <c r="AZ34" s="295"/>
      <c r="BA34" s="386"/>
      <c r="BB34" s="386"/>
      <c r="BC34" s="386"/>
      <c r="BD34" s="386"/>
      <c r="BE34" s="386"/>
      <c r="BF34" s="298"/>
    </row>
    <row r="35" spans="1:58 16382:16382" ht="45" customHeight="1">
      <c r="A35" s="257"/>
      <c r="B35" s="257"/>
      <c r="C35" s="388"/>
      <c r="D35" s="257"/>
      <c r="E35" s="257"/>
      <c r="F35" s="389"/>
      <c r="G35" s="257"/>
      <c r="H35" s="257"/>
      <c r="I35" s="257"/>
      <c r="J35" s="123"/>
      <c r="K35" s="126"/>
      <c r="L35" s="282" t="s">
        <v>306</v>
      </c>
      <c r="M35" s="72" t="s">
        <v>382</v>
      </c>
      <c r="N35" s="52">
        <v>5000</v>
      </c>
      <c r="O35" s="52">
        <v>0</v>
      </c>
      <c r="P35" s="52">
        <v>1067</v>
      </c>
      <c r="Q35" s="52">
        <v>659</v>
      </c>
      <c r="R35" s="52"/>
      <c r="S35" s="52">
        <f t="shared" si="6"/>
        <v>1726</v>
      </c>
      <c r="T35" s="284">
        <f>+S35/N35</f>
        <v>0.34520000000000001</v>
      </c>
      <c r="U35" s="285">
        <v>45717</v>
      </c>
      <c r="V35" s="285">
        <v>45991</v>
      </c>
      <c r="W35" s="52">
        <v>270</v>
      </c>
      <c r="X35" s="329">
        <v>1059626</v>
      </c>
      <c r="Y35" s="52" t="s">
        <v>308</v>
      </c>
      <c r="Z35" s="330" t="s">
        <v>375</v>
      </c>
      <c r="AA35" s="294"/>
      <c r="AB35" s="257"/>
      <c r="AC35" s="52" t="s">
        <v>335</v>
      </c>
      <c r="AD35" s="367"/>
      <c r="AE35" s="274"/>
      <c r="AF35" s="364"/>
      <c r="AG35" s="364"/>
      <c r="AH35" s="364"/>
      <c r="AI35" s="293"/>
      <c r="AJ35" s="293"/>
      <c r="AK35" s="293"/>
      <c r="AL35" s="293"/>
      <c r="AM35" s="293"/>
      <c r="AN35" s="390"/>
      <c r="AO35" s="257"/>
      <c r="AP35" s="360"/>
      <c r="AQ35" s="296"/>
      <c r="AR35" s="295"/>
      <c r="AS35" s="386"/>
      <c r="AT35" s="295"/>
      <c r="AU35" s="391"/>
      <c r="AV35" s="295"/>
      <c r="AW35" s="391"/>
      <c r="AX35" s="295"/>
      <c r="AY35" s="361"/>
      <c r="AZ35" s="295"/>
      <c r="BA35" s="386"/>
      <c r="BB35" s="386"/>
      <c r="BC35" s="386"/>
      <c r="BD35" s="386"/>
      <c r="BE35" s="386"/>
      <c r="BF35" s="298"/>
    </row>
    <row r="36" spans="1:58 16382:16382" ht="164.25" customHeight="1">
      <c r="A36" s="257"/>
      <c r="B36" s="257"/>
      <c r="C36" s="388"/>
      <c r="D36" s="257" t="s">
        <v>199</v>
      </c>
      <c r="E36" s="257"/>
      <c r="F36" s="389"/>
      <c r="G36" s="257"/>
      <c r="H36" s="257" t="s">
        <v>383</v>
      </c>
      <c r="I36" s="257" t="s">
        <v>384</v>
      </c>
      <c r="J36" s="123">
        <v>0.05</v>
      </c>
      <c r="K36" s="72" t="s">
        <v>554</v>
      </c>
      <c r="L36" s="308" t="s">
        <v>306</v>
      </c>
      <c r="M36" s="73" t="s">
        <v>385</v>
      </c>
      <c r="N36" s="52">
        <v>2</v>
      </c>
      <c r="O36" s="52">
        <v>0</v>
      </c>
      <c r="P36" s="52">
        <v>4</v>
      </c>
      <c r="Q36" s="52">
        <v>1</v>
      </c>
      <c r="R36" s="52"/>
      <c r="S36" s="52">
        <f t="shared" si="6"/>
        <v>5</v>
      </c>
      <c r="T36" s="284">
        <v>1</v>
      </c>
      <c r="U36" s="285">
        <v>45717</v>
      </c>
      <c r="V36" s="285">
        <v>46011</v>
      </c>
      <c r="W36" s="52">
        <v>290</v>
      </c>
      <c r="X36" s="329">
        <v>1059626</v>
      </c>
      <c r="Y36" s="52" t="s">
        <v>308</v>
      </c>
      <c r="Z36" s="330" t="s">
        <v>375</v>
      </c>
      <c r="AA36" s="330" t="s">
        <v>555</v>
      </c>
      <c r="AB36" s="330" t="s">
        <v>556</v>
      </c>
      <c r="AC36" s="52" t="s">
        <v>311</v>
      </c>
      <c r="AD36" s="392" t="s">
        <v>386</v>
      </c>
      <c r="AE36" s="392">
        <v>1700000000</v>
      </c>
      <c r="AF36" s="72" t="s">
        <v>387</v>
      </c>
      <c r="AG36" s="63" t="s">
        <v>313</v>
      </c>
      <c r="AH36" s="292">
        <v>45689</v>
      </c>
      <c r="AI36" s="293"/>
      <c r="AJ36" s="293"/>
      <c r="AK36" s="293"/>
      <c r="AL36" s="293"/>
      <c r="AM36" s="293"/>
      <c r="AN36" s="390"/>
      <c r="AO36" s="257"/>
      <c r="AP36" s="360"/>
      <c r="AQ36" s="296"/>
      <c r="AR36" s="295"/>
      <c r="AS36" s="386"/>
      <c r="AT36" s="295"/>
      <c r="AU36" s="391"/>
      <c r="AV36" s="295"/>
      <c r="AW36" s="391"/>
      <c r="AX36" s="295"/>
      <c r="AY36" s="361"/>
      <c r="AZ36" s="295"/>
      <c r="BA36" s="386"/>
      <c r="BB36" s="386"/>
      <c r="BC36" s="386"/>
      <c r="BD36" s="386"/>
      <c r="BE36" s="386"/>
      <c r="BF36" s="281"/>
    </row>
    <row r="37" spans="1:58 16382:16382" ht="99" customHeight="1">
      <c r="A37" s="257"/>
      <c r="B37" s="257"/>
      <c r="C37" s="388"/>
      <c r="D37" s="257"/>
      <c r="E37" s="257"/>
      <c r="F37" s="389"/>
      <c r="G37" s="257"/>
      <c r="H37" s="257"/>
      <c r="I37" s="257"/>
      <c r="J37" s="123"/>
      <c r="K37" s="72" t="s">
        <v>388</v>
      </c>
      <c r="L37" s="393" t="s">
        <v>306</v>
      </c>
      <c r="M37" s="72" t="s">
        <v>389</v>
      </c>
      <c r="N37" s="52">
        <v>1</v>
      </c>
      <c r="O37" s="52">
        <v>0</v>
      </c>
      <c r="P37" s="52">
        <v>0</v>
      </c>
      <c r="Q37" s="52">
        <v>0</v>
      </c>
      <c r="R37" s="52"/>
      <c r="S37" s="52">
        <f t="shared" si="6"/>
        <v>0</v>
      </c>
      <c r="T37" s="284">
        <f>+S37/N37</f>
        <v>0</v>
      </c>
      <c r="U37" s="285">
        <v>45748</v>
      </c>
      <c r="V37" s="285">
        <v>46011</v>
      </c>
      <c r="W37" s="52">
        <v>260</v>
      </c>
      <c r="X37" s="329">
        <v>1059626</v>
      </c>
      <c r="Y37" s="52" t="s">
        <v>308</v>
      </c>
      <c r="Z37" s="330" t="s">
        <v>375</v>
      </c>
      <c r="AA37" s="330" t="s">
        <v>390</v>
      </c>
      <c r="AB37" s="330" t="s">
        <v>391</v>
      </c>
      <c r="AC37" s="52" t="s">
        <v>311</v>
      </c>
      <c r="AD37" s="72" t="s">
        <v>541</v>
      </c>
      <c r="AE37" s="359">
        <v>50000000</v>
      </c>
      <c r="AF37" s="72" t="s">
        <v>312</v>
      </c>
      <c r="AG37" s="63" t="s">
        <v>313</v>
      </c>
      <c r="AH37" s="292">
        <v>45689</v>
      </c>
      <c r="AI37" s="321"/>
      <c r="AJ37" s="321"/>
      <c r="AK37" s="321"/>
      <c r="AL37" s="321"/>
      <c r="AM37" s="321"/>
      <c r="AN37" s="394"/>
      <c r="AO37" s="257"/>
      <c r="AP37" s="360"/>
      <c r="AQ37" s="371"/>
      <c r="AR37" s="295"/>
      <c r="AS37" s="386"/>
      <c r="AT37" s="295"/>
      <c r="AU37" s="391"/>
      <c r="AV37" s="295"/>
      <c r="AW37" s="391"/>
      <c r="AX37" s="295"/>
      <c r="AY37" s="361"/>
      <c r="AZ37" s="295"/>
      <c r="BA37" s="386"/>
      <c r="BB37" s="386"/>
      <c r="BC37" s="386"/>
      <c r="BD37" s="386"/>
      <c r="BE37" s="386"/>
      <c r="BF37" s="281"/>
    </row>
    <row r="38" spans="1:58 16382:16382" s="378" customFormat="1" ht="65.099999999999994" customHeight="1" thickBot="1">
      <c r="A38" s="325" t="s">
        <v>369</v>
      </c>
      <c r="B38" s="326"/>
      <c r="C38" s="326"/>
      <c r="D38" s="326"/>
      <c r="E38" s="326" t="s">
        <v>392</v>
      </c>
      <c r="F38" s="326"/>
      <c r="G38" s="326"/>
      <c r="H38" s="326"/>
      <c r="I38" s="326"/>
      <c r="J38" s="326"/>
      <c r="K38" s="326"/>
      <c r="L38" s="326"/>
      <c r="M38" s="326"/>
      <c r="N38" s="326"/>
      <c r="O38" s="326"/>
      <c r="P38" s="326"/>
      <c r="Q38" s="326"/>
      <c r="R38" s="326"/>
      <c r="S38" s="327"/>
      <c r="T38" s="328">
        <f>AVERAGE(T33:T37)</f>
        <v>0.53903999999999996</v>
      </c>
      <c r="U38" s="373"/>
      <c r="V38" s="373"/>
      <c r="W38" s="373"/>
      <c r="X38" s="374"/>
      <c r="Y38" s="373"/>
      <c r="Z38" s="373"/>
      <c r="AA38" s="375"/>
      <c r="AB38" s="375"/>
      <c r="AC38" s="373"/>
      <c r="AD38" s="373"/>
      <c r="AE38" s="331"/>
      <c r="AF38" s="373"/>
      <c r="AG38" s="373"/>
      <c r="AH38" s="373"/>
      <c r="AI38" s="332"/>
      <c r="AJ38" s="332"/>
      <c r="AK38" s="333"/>
      <c r="AL38" s="331">
        <f>+AL33</f>
        <v>2071132200</v>
      </c>
      <c r="AM38" s="333"/>
      <c r="AN38" s="333"/>
      <c r="AO38" s="376"/>
      <c r="AP38" s="332">
        <f>+AP33</f>
        <v>407000000</v>
      </c>
      <c r="AQ38" s="377"/>
      <c r="AR38" s="332">
        <f>+AR33</f>
        <v>0</v>
      </c>
      <c r="AT38" s="332">
        <f t="shared" ref="AT38:BA38" si="7">+AT33</f>
        <v>1715645351.6800001</v>
      </c>
      <c r="AU38" s="336">
        <f t="shared" si="7"/>
        <v>0.82836110204843516</v>
      </c>
      <c r="AV38" s="332">
        <f t="shared" si="7"/>
        <v>560502228.36000001</v>
      </c>
      <c r="AW38" s="336">
        <f t="shared" si="7"/>
        <v>0.27062600270518705</v>
      </c>
      <c r="AX38" s="337">
        <f t="shared" si="7"/>
        <v>1823545351.6800001</v>
      </c>
      <c r="AY38" s="395">
        <f t="shared" si="7"/>
        <v>0.88045821105963207</v>
      </c>
      <c r="AZ38" s="337">
        <f t="shared" si="7"/>
        <v>952144999.13999999</v>
      </c>
      <c r="BA38" s="396">
        <f t="shared" si="7"/>
        <v>0.45972198160020883</v>
      </c>
      <c r="BB38" s="332"/>
      <c r="BC38" s="373"/>
      <c r="BD38" s="332"/>
      <c r="BE38" s="373"/>
      <c r="BF38" s="373"/>
    </row>
    <row r="39" spans="1:58 16382:16382" ht="66" customHeight="1">
      <c r="A39" s="381" t="s">
        <v>201</v>
      </c>
      <c r="B39" s="381" t="s">
        <v>171</v>
      </c>
      <c r="C39" s="381" t="s">
        <v>172</v>
      </c>
      <c r="D39" s="339" t="s">
        <v>204</v>
      </c>
      <c r="E39" s="397" t="s">
        <v>393</v>
      </c>
      <c r="F39" s="382">
        <v>2024130010053</v>
      </c>
      <c r="G39" s="339" t="s">
        <v>394</v>
      </c>
      <c r="H39" s="339" t="s">
        <v>395</v>
      </c>
      <c r="I39" s="339" t="s">
        <v>396</v>
      </c>
      <c r="J39" s="124">
        <v>0.1</v>
      </c>
      <c r="K39" s="344" t="s">
        <v>557</v>
      </c>
      <c r="L39" s="398" t="s">
        <v>306</v>
      </c>
      <c r="M39" s="344" t="s">
        <v>558</v>
      </c>
      <c r="N39" s="65">
        <v>4</v>
      </c>
      <c r="O39" s="65">
        <v>3</v>
      </c>
      <c r="P39" s="65">
        <v>1</v>
      </c>
      <c r="Q39" s="65">
        <v>5</v>
      </c>
      <c r="R39" s="65"/>
      <c r="S39" s="65">
        <f>+O39+P39+Q39+R39</f>
        <v>9</v>
      </c>
      <c r="T39" s="399">
        <v>1</v>
      </c>
      <c r="U39" s="346">
        <v>45717</v>
      </c>
      <c r="V39" s="346">
        <v>46011</v>
      </c>
      <c r="W39" s="65">
        <v>290</v>
      </c>
      <c r="X39" s="329">
        <v>1059626</v>
      </c>
      <c r="Y39" s="52" t="s">
        <v>308</v>
      </c>
      <c r="Z39" s="330" t="s">
        <v>559</v>
      </c>
      <c r="AA39" s="330" t="s">
        <v>397</v>
      </c>
      <c r="AB39" s="330" t="s">
        <v>398</v>
      </c>
      <c r="AC39" s="52" t="s">
        <v>311</v>
      </c>
      <c r="AD39" s="400" t="s">
        <v>560</v>
      </c>
      <c r="AE39" s="359">
        <v>160930106</v>
      </c>
      <c r="AF39" s="72" t="s">
        <v>312</v>
      </c>
      <c r="AG39" s="63" t="s">
        <v>313</v>
      </c>
      <c r="AH39" s="292">
        <v>45689</v>
      </c>
      <c r="AI39" s="274">
        <v>390930106</v>
      </c>
      <c r="AJ39" s="320"/>
      <c r="AK39" s="320">
        <v>200000000</v>
      </c>
      <c r="AL39" s="320">
        <v>200000000</v>
      </c>
      <c r="AM39" s="320"/>
      <c r="AN39" s="257" t="s">
        <v>399</v>
      </c>
      <c r="AO39" s="257" t="s">
        <v>393</v>
      </c>
      <c r="AP39" s="277">
        <v>66500000</v>
      </c>
      <c r="AQ39" s="385">
        <f>AP39/AK39</f>
        <v>0.33250000000000002</v>
      </c>
      <c r="AR39" s="277">
        <v>0</v>
      </c>
      <c r="AS39" s="279">
        <f>AR39/AK39</f>
        <v>0</v>
      </c>
      <c r="AT39" s="277">
        <v>86500000</v>
      </c>
      <c r="AU39" s="279">
        <f>+AT39/AK39</f>
        <v>0.4325</v>
      </c>
      <c r="AV39" s="277">
        <v>35100000</v>
      </c>
      <c r="AW39" s="279">
        <f>+AV39/AK39</f>
        <v>0.17549999999999999</v>
      </c>
      <c r="AX39" s="277">
        <v>162200000</v>
      </c>
      <c r="AY39" s="279">
        <f>+AX39/AL39</f>
        <v>0.81100000000000005</v>
      </c>
      <c r="AZ39" s="277">
        <v>91500000</v>
      </c>
      <c r="BA39" s="280">
        <f>+AZ39/AL39</f>
        <v>0.45750000000000002</v>
      </c>
      <c r="BB39" s="280"/>
      <c r="BC39" s="280"/>
      <c r="BD39" s="280"/>
      <c r="BE39" s="280"/>
      <c r="BF39" s="281"/>
    </row>
    <row r="40" spans="1:58 16382:16382" ht="75" customHeight="1">
      <c r="A40" s="388"/>
      <c r="B40" s="388"/>
      <c r="C40" s="388"/>
      <c r="D40" s="257"/>
      <c r="E40" s="401"/>
      <c r="F40" s="389"/>
      <c r="G40" s="257"/>
      <c r="H40" s="257"/>
      <c r="I40" s="257"/>
      <c r="J40" s="123"/>
      <c r="K40" s="126" t="s">
        <v>561</v>
      </c>
      <c r="L40" s="308" t="s">
        <v>306</v>
      </c>
      <c r="M40" s="72" t="s">
        <v>400</v>
      </c>
      <c r="N40" s="52">
        <v>150</v>
      </c>
      <c r="O40" s="52">
        <v>20</v>
      </c>
      <c r="P40" s="52">
        <v>58</v>
      </c>
      <c r="Q40" s="52">
        <v>37</v>
      </c>
      <c r="R40" s="52"/>
      <c r="S40" s="65">
        <f t="shared" ref="S40:S43" si="8">+O40+P40+Q40+R40</f>
        <v>115</v>
      </c>
      <c r="T40" s="284">
        <f>+S40/N40</f>
        <v>0.76666666666666672</v>
      </c>
      <c r="U40" s="285">
        <v>45689</v>
      </c>
      <c r="V40" s="285">
        <v>46011</v>
      </c>
      <c r="W40" s="52">
        <v>320</v>
      </c>
      <c r="X40" s="329">
        <v>1059626</v>
      </c>
      <c r="Y40" s="52" t="s">
        <v>308</v>
      </c>
      <c r="Z40" s="330" t="s">
        <v>559</v>
      </c>
      <c r="AA40" s="52" t="s">
        <v>306</v>
      </c>
      <c r="AB40" s="52" t="s">
        <v>306</v>
      </c>
      <c r="AC40" s="294" t="s">
        <v>311</v>
      </c>
      <c r="AD40" s="303" t="s">
        <v>562</v>
      </c>
      <c r="AE40" s="320">
        <v>130000000</v>
      </c>
      <c r="AF40" s="402" t="s">
        <v>312</v>
      </c>
      <c r="AG40" s="402" t="s">
        <v>313</v>
      </c>
      <c r="AH40" s="365">
        <v>45717</v>
      </c>
      <c r="AI40" s="274"/>
      <c r="AJ40" s="293"/>
      <c r="AK40" s="293"/>
      <c r="AL40" s="293"/>
      <c r="AM40" s="293"/>
      <c r="AN40" s="294"/>
      <c r="AO40" s="257"/>
      <c r="AP40" s="295"/>
      <c r="AQ40" s="296"/>
      <c r="AR40" s="295"/>
      <c r="AS40" s="297"/>
      <c r="AT40" s="295"/>
      <c r="AU40" s="297"/>
      <c r="AV40" s="295"/>
      <c r="AW40" s="297"/>
      <c r="AX40" s="295"/>
      <c r="AY40" s="297"/>
      <c r="AZ40" s="295"/>
      <c r="BA40" s="280"/>
      <c r="BB40" s="280"/>
      <c r="BC40" s="280"/>
      <c r="BD40" s="280"/>
      <c r="BE40" s="280"/>
      <c r="BF40" s="281"/>
    </row>
    <row r="41" spans="1:58 16382:16382" ht="69" customHeight="1">
      <c r="A41" s="388"/>
      <c r="B41" s="388"/>
      <c r="C41" s="388"/>
      <c r="D41" s="257"/>
      <c r="E41" s="401"/>
      <c r="F41" s="389"/>
      <c r="G41" s="257"/>
      <c r="H41" s="257"/>
      <c r="I41" s="257"/>
      <c r="J41" s="123"/>
      <c r="K41" s="126"/>
      <c r="L41" s="308" t="s">
        <v>306</v>
      </c>
      <c r="M41" s="72" t="s">
        <v>403</v>
      </c>
      <c r="N41" s="52">
        <v>4</v>
      </c>
      <c r="O41" s="52">
        <v>0</v>
      </c>
      <c r="P41" s="52">
        <v>0</v>
      </c>
      <c r="Q41" s="52">
        <v>0</v>
      </c>
      <c r="R41" s="52"/>
      <c r="S41" s="65">
        <f t="shared" si="8"/>
        <v>0</v>
      </c>
      <c r="T41" s="284">
        <f>+S41/N41</f>
        <v>0</v>
      </c>
      <c r="U41" s="285">
        <v>45748</v>
      </c>
      <c r="V41" s="285">
        <v>46011</v>
      </c>
      <c r="W41" s="52">
        <v>260</v>
      </c>
      <c r="X41" s="329">
        <v>1059626</v>
      </c>
      <c r="Y41" s="52" t="s">
        <v>308</v>
      </c>
      <c r="Z41" s="330" t="s">
        <v>559</v>
      </c>
      <c r="AA41" s="330" t="s">
        <v>401</v>
      </c>
      <c r="AB41" s="330" t="s">
        <v>402</v>
      </c>
      <c r="AC41" s="294"/>
      <c r="AD41" s="339"/>
      <c r="AE41" s="321"/>
      <c r="AF41" s="403"/>
      <c r="AG41" s="403"/>
      <c r="AH41" s="403"/>
      <c r="AI41" s="274"/>
      <c r="AJ41" s="293"/>
      <c r="AK41" s="293"/>
      <c r="AL41" s="293"/>
      <c r="AM41" s="293"/>
      <c r="AN41" s="294"/>
      <c r="AO41" s="257"/>
      <c r="AP41" s="295"/>
      <c r="AQ41" s="296"/>
      <c r="AR41" s="295"/>
      <c r="AS41" s="297"/>
      <c r="AT41" s="295"/>
      <c r="AU41" s="297"/>
      <c r="AV41" s="295"/>
      <c r="AW41" s="297"/>
      <c r="AX41" s="295"/>
      <c r="AY41" s="297"/>
      <c r="AZ41" s="295"/>
      <c r="BA41" s="280"/>
      <c r="BB41" s="280"/>
      <c r="BC41" s="280"/>
      <c r="BD41" s="280"/>
      <c r="BE41" s="280"/>
      <c r="BF41" s="281"/>
    </row>
    <row r="42" spans="1:58 16382:16382" ht="45" customHeight="1">
      <c r="A42" s="388"/>
      <c r="B42" s="388"/>
      <c r="C42" s="388"/>
      <c r="D42" s="404" t="s">
        <v>207</v>
      </c>
      <c r="E42" s="401"/>
      <c r="F42" s="389"/>
      <c r="G42" s="257"/>
      <c r="H42" s="257" t="s">
        <v>404</v>
      </c>
      <c r="I42" s="257" t="s">
        <v>405</v>
      </c>
      <c r="J42" s="123">
        <v>0.05</v>
      </c>
      <c r="K42" s="72" t="s">
        <v>406</v>
      </c>
      <c r="L42" s="308" t="s">
        <v>306</v>
      </c>
      <c r="M42" s="72" t="s">
        <v>407</v>
      </c>
      <c r="N42" s="67">
        <v>0.5</v>
      </c>
      <c r="O42" s="67">
        <v>0</v>
      </c>
      <c r="P42" s="67">
        <v>0.3</v>
      </c>
      <c r="Q42" s="67">
        <v>0</v>
      </c>
      <c r="R42" s="67"/>
      <c r="S42" s="65">
        <f t="shared" si="8"/>
        <v>0.3</v>
      </c>
      <c r="T42" s="284">
        <f>+S42/N42</f>
        <v>0.6</v>
      </c>
      <c r="U42" s="285">
        <v>45717</v>
      </c>
      <c r="V42" s="285">
        <v>45900</v>
      </c>
      <c r="W42" s="52">
        <v>180</v>
      </c>
      <c r="X42" s="329">
        <v>1059626</v>
      </c>
      <c r="Y42" s="52" t="s">
        <v>308</v>
      </c>
      <c r="Z42" s="330" t="s">
        <v>559</v>
      </c>
      <c r="AA42" s="330" t="s">
        <v>408</v>
      </c>
      <c r="AB42" s="330" t="s">
        <v>409</v>
      </c>
      <c r="AC42" s="52" t="s">
        <v>311</v>
      </c>
      <c r="AD42" s="72" t="s">
        <v>563</v>
      </c>
      <c r="AE42" s="359">
        <v>0</v>
      </c>
      <c r="AF42" s="72" t="s">
        <v>312</v>
      </c>
      <c r="AG42" s="63" t="s">
        <v>313</v>
      </c>
      <c r="AH42" s="292">
        <v>45717</v>
      </c>
      <c r="AI42" s="274"/>
      <c r="AJ42" s="293"/>
      <c r="AK42" s="293"/>
      <c r="AL42" s="293"/>
      <c r="AM42" s="293"/>
      <c r="AN42" s="294"/>
      <c r="AO42" s="257"/>
      <c r="AP42" s="295"/>
      <c r="AQ42" s="296"/>
      <c r="AR42" s="295"/>
      <c r="AS42" s="297"/>
      <c r="AT42" s="295"/>
      <c r="AU42" s="297"/>
      <c r="AV42" s="295"/>
      <c r="AW42" s="297"/>
      <c r="AX42" s="295"/>
      <c r="AY42" s="297"/>
      <c r="AZ42" s="295"/>
      <c r="BA42" s="280"/>
      <c r="BB42" s="280"/>
      <c r="BC42" s="280"/>
      <c r="BD42" s="280"/>
      <c r="BE42" s="280"/>
      <c r="BF42" s="281"/>
    </row>
    <row r="43" spans="1:58 16382:16382" ht="73.5" customHeight="1">
      <c r="A43" s="388"/>
      <c r="B43" s="388"/>
      <c r="C43" s="388"/>
      <c r="D43" s="404"/>
      <c r="E43" s="405"/>
      <c r="F43" s="406"/>
      <c r="G43" s="303"/>
      <c r="H43" s="303"/>
      <c r="I43" s="303"/>
      <c r="J43" s="125"/>
      <c r="K43" s="73" t="s">
        <v>410</v>
      </c>
      <c r="L43" s="308" t="s">
        <v>306</v>
      </c>
      <c r="M43" s="50" t="s">
        <v>411</v>
      </c>
      <c r="N43" s="64">
        <v>600</v>
      </c>
      <c r="O43" s="64">
        <v>160</v>
      </c>
      <c r="P43" s="64">
        <v>95</v>
      </c>
      <c r="Q43" s="64">
        <v>237</v>
      </c>
      <c r="R43" s="64"/>
      <c r="S43" s="65">
        <f t="shared" si="8"/>
        <v>492</v>
      </c>
      <c r="T43" s="310">
        <f>+S43/N43</f>
        <v>0.82</v>
      </c>
      <c r="U43" s="311">
        <v>45689</v>
      </c>
      <c r="V43" s="311">
        <v>46022</v>
      </c>
      <c r="W43" s="64">
        <v>330</v>
      </c>
      <c r="X43" s="407">
        <v>1059626</v>
      </c>
      <c r="Y43" s="64" t="s">
        <v>308</v>
      </c>
      <c r="Z43" s="408" t="s">
        <v>559</v>
      </c>
      <c r="AA43" s="408" t="s">
        <v>564</v>
      </c>
      <c r="AB43" s="408" t="s">
        <v>565</v>
      </c>
      <c r="AC43" s="64" t="s">
        <v>311</v>
      </c>
      <c r="AD43" s="73" t="s">
        <v>566</v>
      </c>
      <c r="AE43" s="409">
        <v>100000000</v>
      </c>
      <c r="AF43" s="73" t="s">
        <v>312</v>
      </c>
      <c r="AG43" s="318" t="s">
        <v>313</v>
      </c>
      <c r="AH43" s="319">
        <v>45689</v>
      </c>
      <c r="AI43" s="274"/>
      <c r="AJ43" s="321"/>
      <c r="AK43" s="321"/>
      <c r="AL43" s="321"/>
      <c r="AM43" s="321"/>
      <c r="AN43" s="294"/>
      <c r="AO43" s="257"/>
      <c r="AP43" s="323"/>
      <c r="AQ43" s="371"/>
      <c r="AR43" s="323"/>
      <c r="AS43" s="324"/>
      <c r="AT43" s="323"/>
      <c r="AU43" s="324"/>
      <c r="AV43" s="323"/>
      <c r="AW43" s="324"/>
      <c r="AX43" s="323"/>
      <c r="AY43" s="324"/>
      <c r="AZ43" s="323"/>
      <c r="BA43" s="280"/>
      <c r="BB43" s="280"/>
      <c r="BC43" s="280"/>
      <c r="BD43" s="280"/>
      <c r="BE43" s="280"/>
      <c r="BF43" s="281"/>
    </row>
    <row r="44" spans="1:58 16382:16382" s="378" customFormat="1" ht="65.099999999999994" customHeight="1">
      <c r="A44" s="325" t="s">
        <v>393</v>
      </c>
      <c r="B44" s="326"/>
      <c r="C44" s="326"/>
      <c r="D44" s="326"/>
      <c r="E44" s="326" t="s">
        <v>412</v>
      </c>
      <c r="F44" s="326"/>
      <c r="G44" s="326"/>
      <c r="H44" s="326"/>
      <c r="I44" s="326"/>
      <c r="J44" s="326"/>
      <c r="K44" s="326"/>
      <c r="L44" s="326"/>
      <c r="M44" s="326"/>
      <c r="N44" s="326"/>
      <c r="O44" s="326"/>
      <c r="P44" s="326"/>
      <c r="Q44" s="326"/>
      <c r="R44" s="326"/>
      <c r="S44" s="327"/>
      <c r="T44" s="328">
        <f>AVERAGE(T39:T43)</f>
        <v>0.63733333333333331</v>
      </c>
      <c r="U44" s="373"/>
      <c r="V44" s="373"/>
      <c r="W44" s="373"/>
      <c r="X44" s="374"/>
      <c r="Y44" s="373"/>
      <c r="Z44" s="373"/>
      <c r="AA44" s="375"/>
      <c r="AB44" s="375"/>
      <c r="AC44" s="373"/>
      <c r="AD44" s="373"/>
      <c r="AE44" s="331"/>
      <c r="AF44" s="373"/>
      <c r="AG44" s="373"/>
      <c r="AH44" s="373"/>
      <c r="AI44" s="332"/>
      <c r="AJ44" s="332"/>
      <c r="AK44" s="333"/>
      <c r="AL44" s="331">
        <f>+AL39</f>
        <v>200000000</v>
      </c>
      <c r="AM44" s="333"/>
      <c r="AN44" s="333"/>
      <c r="AO44" s="376"/>
      <c r="AP44" s="332">
        <f>+AP39</f>
        <v>66500000</v>
      </c>
      <c r="AQ44" s="377"/>
      <c r="AR44" s="332">
        <f>+AR39</f>
        <v>0</v>
      </c>
      <c r="AT44" s="332">
        <f>+AT39</f>
        <v>86500000</v>
      </c>
      <c r="AU44" s="336">
        <f t="shared" ref="AU44:AW44" si="9">+AU39</f>
        <v>0.4325</v>
      </c>
      <c r="AV44" s="332">
        <f t="shared" si="9"/>
        <v>35100000</v>
      </c>
      <c r="AW44" s="336">
        <f t="shared" si="9"/>
        <v>0.17549999999999999</v>
      </c>
      <c r="AX44" s="337">
        <f>+AX39</f>
        <v>162200000</v>
      </c>
      <c r="AY44" s="379">
        <f>+AY39</f>
        <v>0.81100000000000005</v>
      </c>
      <c r="AZ44" s="337">
        <f>+AZ39</f>
        <v>91500000</v>
      </c>
      <c r="BA44" s="380">
        <f>+BA39</f>
        <v>0.45750000000000002</v>
      </c>
      <c r="BB44" s="332"/>
      <c r="BC44" s="373"/>
      <c r="BD44" s="332"/>
      <c r="BE44" s="373"/>
      <c r="BF44" s="373"/>
    </row>
    <row r="45" spans="1:58 16382:16382" ht="69" customHeight="1">
      <c r="A45" s="257" t="s">
        <v>209</v>
      </c>
      <c r="B45" s="257" t="s">
        <v>171</v>
      </c>
      <c r="C45" s="258" t="s">
        <v>172</v>
      </c>
      <c r="D45" s="257" t="s">
        <v>211</v>
      </c>
      <c r="E45" s="257" t="s">
        <v>413</v>
      </c>
      <c r="F45" s="260">
        <v>202400000003118</v>
      </c>
      <c r="G45" s="257" t="s">
        <v>567</v>
      </c>
      <c r="H45" s="257" t="s">
        <v>414</v>
      </c>
      <c r="I45" s="257" t="s">
        <v>415</v>
      </c>
      <c r="J45" s="123">
        <v>0.05</v>
      </c>
      <c r="K45" s="344" t="s">
        <v>501</v>
      </c>
      <c r="L45" s="348" t="s">
        <v>306</v>
      </c>
      <c r="M45" s="344" t="s">
        <v>514</v>
      </c>
      <c r="N45" s="65">
        <v>5</v>
      </c>
      <c r="O45" s="65">
        <v>0</v>
      </c>
      <c r="P45" s="65">
        <v>0</v>
      </c>
      <c r="Q45" s="65">
        <v>0</v>
      </c>
      <c r="R45" s="65"/>
      <c r="S45" s="65">
        <f>+O45+P45+Q45+R45</f>
        <v>0</v>
      </c>
      <c r="T45" s="345">
        <f>+S45/N45</f>
        <v>0</v>
      </c>
      <c r="U45" s="285">
        <v>45809</v>
      </c>
      <c r="V45" s="285">
        <v>46011</v>
      </c>
      <c r="W45" s="52">
        <v>200</v>
      </c>
      <c r="X45" s="329">
        <v>1059626</v>
      </c>
      <c r="Y45" s="52" t="s">
        <v>308</v>
      </c>
      <c r="Z45" s="330" t="s">
        <v>568</v>
      </c>
      <c r="AA45" s="330" t="s">
        <v>569</v>
      </c>
      <c r="AB45" s="330" t="s">
        <v>570</v>
      </c>
      <c r="AC45" s="52" t="s">
        <v>311</v>
      </c>
      <c r="AD45" s="72" t="s">
        <v>571</v>
      </c>
      <c r="AE45" s="359">
        <v>0</v>
      </c>
      <c r="AF45" s="72" t="s">
        <v>312</v>
      </c>
      <c r="AG45" s="63" t="s">
        <v>313</v>
      </c>
      <c r="AH45" s="292">
        <v>45717</v>
      </c>
      <c r="AI45" s="320">
        <v>50000000</v>
      </c>
      <c r="AJ45" s="320">
        <v>50000000</v>
      </c>
      <c r="AK45" s="320">
        <v>50000000</v>
      </c>
      <c r="AL45" s="320">
        <v>50000000</v>
      </c>
      <c r="AM45" s="320"/>
      <c r="AN45" s="322" t="s">
        <v>572</v>
      </c>
      <c r="AO45" s="257" t="s">
        <v>413</v>
      </c>
      <c r="AP45" s="277">
        <v>0</v>
      </c>
      <c r="AQ45" s="385">
        <f>AP45/AK45</f>
        <v>0</v>
      </c>
      <c r="AR45" s="277">
        <v>0</v>
      </c>
      <c r="AS45" s="279">
        <f>AR45/AK45</f>
        <v>0</v>
      </c>
      <c r="AT45" s="277">
        <v>0</v>
      </c>
      <c r="AU45" s="279">
        <f>+AT45/AK45</f>
        <v>0</v>
      </c>
      <c r="AV45" s="277">
        <v>0</v>
      </c>
      <c r="AW45" s="279">
        <f>+AV45/AK45</f>
        <v>0</v>
      </c>
      <c r="AX45" s="277">
        <v>0</v>
      </c>
      <c r="AY45" s="279">
        <f>+AX45/AL45</f>
        <v>0</v>
      </c>
      <c r="AZ45" s="277">
        <v>0</v>
      </c>
      <c r="BA45" s="279">
        <f>+AZ45/AL45</f>
        <v>0</v>
      </c>
      <c r="BB45" s="279"/>
      <c r="BC45" s="279"/>
      <c r="BD45" s="279"/>
      <c r="BE45" s="279"/>
      <c r="BF45" s="322"/>
      <c r="XFB45" s="410"/>
    </row>
    <row r="46" spans="1:58 16382:16382" ht="82.5" customHeight="1">
      <c r="A46" s="257"/>
      <c r="B46" s="257"/>
      <c r="C46" s="258"/>
      <c r="D46" s="257"/>
      <c r="E46" s="303"/>
      <c r="F46" s="306"/>
      <c r="G46" s="303"/>
      <c r="H46" s="303"/>
      <c r="I46" s="303"/>
      <c r="J46" s="125"/>
      <c r="K46" s="73" t="s">
        <v>502</v>
      </c>
      <c r="L46" s="408" t="s">
        <v>306</v>
      </c>
      <c r="M46" s="73" t="s">
        <v>417</v>
      </c>
      <c r="N46" s="64">
        <v>300</v>
      </c>
      <c r="O46" s="64">
        <v>0</v>
      </c>
      <c r="P46" s="411">
        <v>97</v>
      </c>
      <c r="Q46" s="411">
        <v>122</v>
      </c>
      <c r="R46" s="411"/>
      <c r="S46" s="65">
        <f>+O46+P46+Q46+R46</f>
        <v>219</v>
      </c>
      <c r="T46" s="345">
        <f>+S46/N46</f>
        <v>0.73</v>
      </c>
      <c r="U46" s="285">
        <v>45689</v>
      </c>
      <c r="V46" s="285">
        <v>46022</v>
      </c>
      <c r="W46" s="52">
        <v>330</v>
      </c>
      <c r="X46" s="329">
        <v>1059626</v>
      </c>
      <c r="Y46" s="52" t="s">
        <v>308</v>
      </c>
      <c r="Z46" s="330" t="s">
        <v>568</v>
      </c>
      <c r="AA46" s="330" t="s">
        <v>573</v>
      </c>
      <c r="AB46" s="330" t="s">
        <v>574</v>
      </c>
      <c r="AC46" s="52" t="s">
        <v>311</v>
      </c>
      <c r="AD46" s="72" t="s">
        <v>575</v>
      </c>
      <c r="AE46" s="359">
        <v>50000000</v>
      </c>
      <c r="AF46" s="72" t="s">
        <v>312</v>
      </c>
      <c r="AG46" s="63" t="s">
        <v>313</v>
      </c>
      <c r="AH46" s="292">
        <v>45689</v>
      </c>
      <c r="AI46" s="321"/>
      <c r="AJ46" s="321"/>
      <c r="AK46" s="321"/>
      <c r="AL46" s="321"/>
      <c r="AM46" s="321"/>
      <c r="AN46" s="394"/>
      <c r="AO46" s="257"/>
      <c r="AP46" s="323"/>
      <c r="AQ46" s="371"/>
      <c r="AR46" s="323"/>
      <c r="AS46" s="324"/>
      <c r="AT46" s="323"/>
      <c r="AU46" s="324"/>
      <c r="AV46" s="323"/>
      <c r="AW46" s="324"/>
      <c r="AX46" s="323"/>
      <c r="AY46" s="324"/>
      <c r="AZ46" s="323"/>
      <c r="BA46" s="324"/>
      <c r="BB46" s="324"/>
      <c r="BC46" s="324"/>
      <c r="BD46" s="324"/>
      <c r="BE46" s="324"/>
      <c r="BF46" s="394"/>
      <c r="XFB46" s="410"/>
    </row>
    <row r="47" spans="1:58 16382:16382" s="378" customFormat="1" ht="65.099999999999994" customHeight="1" thickBot="1">
      <c r="A47" s="325" t="s">
        <v>413</v>
      </c>
      <c r="B47" s="326"/>
      <c r="C47" s="326"/>
      <c r="D47" s="326"/>
      <c r="E47" s="326" t="s">
        <v>418</v>
      </c>
      <c r="F47" s="326"/>
      <c r="G47" s="326"/>
      <c r="H47" s="326"/>
      <c r="I47" s="326"/>
      <c r="J47" s="326"/>
      <c r="K47" s="326"/>
      <c r="L47" s="326"/>
      <c r="M47" s="326"/>
      <c r="N47" s="326"/>
      <c r="O47" s="326"/>
      <c r="P47" s="326"/>
      <c r="Q47" s="326"/>
      <c r="R47" s="326"/>
      <c r="S47" s="327"/>
      <c r="T47" s="328">
        <f>AVERAGE(T45:T46)</f>
        <v>0.36499999999999999</v>
      </c>
      <c r="U47" s="373"/>
      <c r="V47" s="373"/>
      <c r="W47" s="373"/>
      <c r="X47" s="374"/>
      <c r="Y47" s="373"/>
      <c r="Z47" s="373"/>
      <c r="AA47" s="375"/>
      <c r="AB47" s="375"/>
      <c r="AC47" s="373"/>
      <c r="AD47" s="373"/>
      <c r="AE47" s="331"/>
      <c r="AF47" s="373"/>
      <c r="AG47" s="373"/>
      <c r="AH47" s="373"/>
      <c r="AI47" s="332"/>
      <c r="AJ47" s="332"/>
      <c r="AK47" s="333"/>
      <c r="AL47" s="331">
        <f>+AL45</f>
        <v>50000000</v>
      </c>
      <c r="AM47" s="333"/>
      <c r="AN47" s="333"/>
      <c r="AO47" s="376"/>
      <c r="AP47" s="332">
        <f>+AP45</f>
        <v>0</v>
      </c>
      <c r="AQ47" s="377"/>
      <c r="AR47" s="332">
        <f>+AR45</f>
        <v>0</v>
      </c>
      <c r="AT47" s="332">
        <f>+AT45</f>
        <v>0</v>
      </c>
      <c r="AU47" s="336">
        <f t="shared" ref="AU47:AW47" si="10">+AU45</f>
        <v>0</v>
      </c>
      <c r="AV47" s="332">
        <f t="shared" si="10"/>
        <v>0</v>
      </c>
      <c r="AW47" s="336">
        <f t="shared" si="10"/>
        <v>0</v>
      </c>
      <c r="AX47" s="337">
        <f>+AX45</f>
        <v>0</v>
      </c>
      <c r="AY47" s="380">
        <f>+AY45</f>
        <v>0</v>
      </c>
      <c r="AZ47" s="337">
        <f>+AZ45</f>
        <v>0</v>
      </c>
      <c r="BA47" s="380">
        <f>+BA45</f>
        <v>0</v>
      </c>
      <c r="BB47" s="332"/>
      <c r="BC47" s="373"/>
      <c r="BD47" s="332"/>
      <c r="BE47" s="373"/>
      <c r="BF47" s="373"/>
    </row>
    <row r="48" spans="1:58 16382:16382" ht="91.5" customHeight="1">
      <c r="A48" s="339" t="s">
        <v>215</v>
      </c>
      <c r="B48" s="412" t="s">
        <v>171</v>
      </c>
      <c r="C48" s="413" t="s">
        <v>172</v>
      </c>
      <c r="D48" s="414" t="s">
        <v>218</v>
      </c>
      <c r="E48" s="397" t="s">
        <v>419</v>
      </c>
      <c r="F48" s="382">
        <v>2024130010051</v>
      </c>
      <c r="G48" s="339" t="s">
        <v>420</v>
      </c>
      <c r="H48" s="339" t="s">
        <v>421</v>
      </c>
      <c r="I48" s="339" t="s">
        <v>422</v>
      </c>
      <c r="J48" s="124">
        <v>0.1</v>
      </c>
      <c r="K48" s="415" t="s">
        <v>423</v>
      </c>
      <c r="L48" s="344" t="s">
        <v>306</v>
      </c>
      <c r="M48" s="416" t="s">
        <v>424</v>
      </c>
      <c r="N48" s="68">
        <v>62</v>
      </c>
      <c r="O48" s="68">
        <v>0</v>
      </c>
      <c r="P48" s="68">
        <v>0</v>
      </c>
      <c r="Q48" s="68">
        <v>0</v>
      </c>
      <c r="R48" s="68"/>
      <c r="S48" s="68">
        <f>+O48</f>
        <v>0</v>
      </c>
      <c r="T48" s="417">
        <v>0</v>
      </c>
      <c r="U48" s="285">
        <v>45748</v>
      </c>
      <c r="V48" s="285">
        <v>45991</v>
      </c>
      <c r="W48" s="52">
        <v>240</v>
      </c>
      <c r="X48" s="329">
        <v>62</v>
      </c>
      <c r="Y48" s="52" t="s">
        <v>308</v>
      </c>
      <c r="Z48" s="330" t="s">
        <v>576</v>
      </c>
      <c r="AA48" s="330" t="s">
        <v>425</v>
      </c>
      <c r="AB48" s="418" t="s">
        <v>426</v>
      </c>
      <c r="AC48" s="52" t="s">
        <v>311</v>
      </c>
      <c r="AD48" s="330" t="s">
        <v>577</v>
      </c>
      <c r="AE48" s="359">
        <v>1500000000</v>
      </c>
      <c r="AF48" s="72" t="s">
        <v>486</v>
      </c>
      <c r="AG48" s="63" t="s">
        <v>313</v>
      </c>
      <c r="AH48" s="292">
        <v>45748</v>
      </c>
      <c r="AI48" s="274">
        <v>1500000000</v>
      </c>
      <c r="AJ48" s="320">
        <v>9354000000</v>
      </c>
      <c r="AK48" s="320">
        <v>9354000000</v>
      </c>
      <c r="AL48" s="320">
        <v>9354000000</v>
      </c>
      <c r="AM48" s="320"/>
      <c r="AN48" s="257" t="s">
        <v>578</v>
      </c>
      <c r="AO48" s="257" t="s">
        <v>419</v>
      </c>
      <c r="AP48" s="277">
        <v>0</v>
      </c>
      <c r="AQ48" s="385">
        <f>AP48/AK48</f>
        <v>0</v>
      </c>
      <c r="AR48" s="277">
        <v>0</v>
      </c>
      <c r="AS48" s="279">
        <f>AR48/AK48</f>
        <v>0</v>
      </c>
      <c r="AT48" s="277">
        <v>9348045868</v>
      </c>
      <c r="AU48" s="279">
        <f>+AT48/AK48</f>
        <v>0.99936346675219156</v>
      </c>
      <c r="AV48" s="277">
        <v>0</v>
      </c>
      <c r="AW48" s="279">
        <f>+AV48/AK48</f>
        <v>0</v>
      </c>
      <c r="AX48" s="277">
        <v>9348045868</v>
      </c>
      <c r="AY48" s="279">
        <f>+AX48/AL48</f>
        <v>0.99936346675219156</v>
      </c>
      <c r="AZ48" s="277">
        <v>5356228875.1999998</v>
      </c>
      <c r="BA48" s="280">
        <f>+AZ48/AL48</f>
        <v>0.57261373478725675</v>
      </c>
      <c r="BB48" s="280"/>
      <c r="BC48" s="280"/>
      <c r="BD48" s="280"/>
      <c r="BE48" s="280"/>
      <c r="BF48" s="281"/>
    </row>
    <row r="49" spans="1:58" ht="77.25" customHeight="1">
      <c r="A49" s="257"/>
      <c r="B49" s="419"/>
      <c r="C49" s="420"/>
      <c r="D49" s="126"/>
      <c r="E49" s="401"/>
      <c r="F49" s="389"/>
      <c r="G49" s="257"/>
      <c r="H49" s="257"/>
      <c r="I49" s="257"/>
      <c r="J49" s="123"/>
      <c r="K49" s="290" t="s">
        <v>427</v>
      </c>
      <c r="L49" s="72" t="s">
        <v>306</v>
      </c>
      <c r="M49" s="50" t="s">
        <v>579</v>
      </c>
      <c r="N49" s="51">
        <v>10</v>
      </c>
      <c r="O49" s="51">
        <v>0</v>
      </c>
      <c r="P49" s="51">
        <v>0</v>
      </c>
      <c r="Q49" s="51">
        <v>0</v>
      </c>
      <c r="R49" s="51"/>
      <c r="S49" s="51">
        <f>+O49+P49+Q49+R49</f>
        <v>0</v>
      </c>
      <c r="T49" s="417">
        <f>+S49/N49</f>
        <v>0</v>
      </c>
      <c r="U49" s="285">
        <v>45717</v>
      </c>
      <c r="V49" s="285">
        <v>45991</v>
      </c>
      <c r="W49" s="52">
        <v>270</v>
      </c>
      <c r="X49" s="329">
        <v>1059626</v>
      </c>
      <c r="Y49" s="52" t="s">
        <v>308</v>
      </c>
      <c r="Z49" s="330" t="s">
        <v>576</v>
      </c>
      <c r="AA49" s="330" t="s">
        <v>580</v>
      </c>
      <c r="AB49" s="418" t="s">
        <v>581</v>
      </c>
      <c r="AC49" s="52" t="s">
        <v>335</v>
      </c>
      <c r="AD49" s="421"/>
      <c r="AE49" s="359">
        <v>0</v>
      </c>
      <c r="AF49" s="422"/>
      <c r="AG49" s="63" t="s">
        <v>313</v>
      </c>
      <c r="AH49" s="63"/>
      <c r="AI49" s="274"/>
      <c r="AJ49" s="293"/>
      <c r="AK49" s="293"/>
      <c r="AL49" s="293"/>
      <c r="AM49" s="293"/>
      <c r="AN49" s="294"/>
      <c r="AO49" s="257"/>
      <c r="AP49" s="295"/>
      <c r="AQ49" s="296"/>
      <c r="AR49" s="295"/>
      <c r="AS49" s="297"/>
      <c r="AT49" s="295"/>
      <c r="AU49" s="297"/>
      <c r="AV49" s="295"/>
      <c r="AW49" s="297"/>
      <c r="AX49" s="295"/>
      <c r="AY49" s="297"/>
      <c r="AZ49" s="295"/>
      <c r="BA49" s="280"/>
      <c r="BB49" s="280"/>
      <c r="BC49" s="280"/>
      <c r="BD49" s="280"/>
      <c r="BE49" s="280"/>
      <c r="BF49" s="298"/>
    </row>
    <row r="50" spans="1:58" ht="130.5" customHeight="1">
      <c r="A50" s="257"/>
      <c r="B50" s="419"/>
      <c r="C50" s="420"/>
      <c r="D50" s="126" t="s">
        <v>222</v>
      </c>
      <c r="E50" s="401"/>
      <c r="F50" s="389"/>
      <c r="G50" s="257"/>
      <c r="H50" s="257" t="s">
        <v>428</v>
      </c>
      <c r="I50" s="257" t="s">
        <v>429</v>
      </c>
      <c r="J50" s="123">
        <v>0.1</v>
      </c>
      <c r="K50" s="290" t="s">
        <v>503</v>
      </c>
      <c r="L50" s="72" t="s">
        <v>306</v>
      </c>
      <c r="M50" s="50" t="s">
        <v>515</v>
      </c>
      <c r="N50" s="51">
        <v>60</v>
      </c>
      <c r="O50" s="51">
        <v>0</v>
      </c>
      <c r="P50" s="51">
        <v>0</v>
      </c>
      <c r="Q50" s="51">
        <v>0</v>
      </c>
      <c r="R50" s="51"/>
      <c r="S50" s="51">
        <f>+O50+P50+Q50+R50</f>
        <v>0</v>
      </c>
      <c r="T50" s="417">
        <f>+S50/N50</f>
        <v>0</v>
      </c>
      <c r="U50" s="285">
        <v>45809</v>
      </c>
      <c r="V50" s="285">
        <v>45991</v>
      </c>
      <c r="W50" s="52">
        <v>180</v>
      </c>
      <c r="X50" s="52">
        <v>20</v>
      </c>
      <c r="Y50" s="52" t="s">
        <v>308</v>
      </c>
      <c r="Z50" s="330" t="s">
        <v>576</v>
      </c>
      <c r="AA50" s="288" t="s">
        <v>432</v>
      </c>
      <c r="AB50" s="289" t="s">
        <v>433</v>
      </c>
      <c r="AC50" s="52" t="s">
        <v>311</v>
      </c>
      <c r="AD50" s="330" t="s">
        <v>582</v>
      </c>
      <c r="AE50" s="359">
        <v>7854000000</v>
      </c>
      <c r="AF50" s="72" t="s">
        <v>486</v>
      </c>
      <c r="AG50" s="63" t="s">
        <v>313</v>
      </c>
      <c r="AH50" s="292">
        <v>45809</v>
      </c>
      <c r="AI50" s="274"/>
      <c r="AJ50" s="293"/>
      <c r="AK50" s="293"/>
      <c r="AL50" s="293"/>
      <c r="AM50" s="293"/>
      <c r="AN50" s="294"/>
      <c r="AO50" s="257"/>
      <c r="AP50" s="295"/>
      <c r="AQ50" s="296"/>
      <c r="AR50" s="295"/>
      <c r="AS50" s="297"/>
      <c r="AT50" s="295"/>
      <c r="AU50" s="297"/>
      <c r="AV50" s="295"/>
      <c r="AW50" s="297"/>
      <c r="AX50" s="295"/>
      <c r="AY50" s="297"/>
      <c r="AZ50" s="295"/>
      <c r="BA50" s="280"/>
      <c r="BB50" s="280"/>
      <c r="BC50" s="280"/>
      <c r="BD50" s="280"/>
      <c r="BE50" s="280"/>
      <c r="BF50" s="281"/>
    </row>
    <row r="51" spans="1:58" ht="88.5" customHeight="1">
      <c r="A51" s="303"/>
      <c r="B51" s="423"/>
      <c r="C51" s="424"/>
      <c r="D51" s="127"/>
      <c r="E51" s="405"/>
      <c r="F51" s="406"/>
      <c r="G51" s="303"/>
      <c r="H51" s="303"/>
      <c r="I51" s="303"/>
      <c r="J51" s="125"/>
      <c r="K51" s="50" t="s">
        <v>430</v>
      </c>
      <c r="L51" s="73" t="s">
        <v>306</v>
      </c>
      <c r="M51" s="425" t="s">
        <v>431</v>
      </c>
      <c r="N51" s="69">
        <v>20</v>
      </c>
      <c r="O51" s="69">
        <v>0</v>
      </c>
      <c r="P51" s="69">
        <v>0</v>
      </c>
      <c r="Q51" s="69">
        <v>4</v>
      </c>
      <c r="R51" s="69"/>
      <c r="S51" s="69">
        <f>+O51+P51+Q51+R51</f>
        <v>4</v>
      </c>
      <c r="T51" s="426">
        <f>+S51/N51</f>
        <v>0.2</v>
      </c>
      <c r="U51" s="285">
        <v>45717</v>
      </c>
      <c r="V51" s="285">
        <v>45991</v>
      </c>
      <c r="W51" s="52">
        <v>270</v>
      </c>
      <c r="X51" s="329">
        <v>1059626</v>
      </c>
      <c r="Y51" s="52" t="s">
        <v>308</v>
      </c>
      <c r="Z51" s="330" t="s">
        <v>576</v>
      </c>
      <c r="AA51" s="330" t="s">
        <v>583</v>
      </c>
      <c r="AB51" s="418" t="s">
        <v>584</v>
      </c>
      <c r="AC51" s="52" t="s">
        <v>335</v>
      </c>
      <c r="AD51" s="421"/>
      <c r="AE51" s="359">
        <v>0</v>
      </c>
      <c r="AF51" s="422"/>
      <c r="AG51" s="63" t="s">
        <v>313</v>
      </c>
      <c r="AH51" s="63"/>
      <c r="AI51" s="274"/>
      <c r="AJ51" s="321"/>
      <c r="AK51" s="321"/>
      <c r="AL51" s="321"/>
      <c r="AM51" s="321"/>
      <c r="AN51" s="294"/>
      <c r="AO51" s="257"/>
      <c r="AP51" s="323"/>
      <c r="AQ51" s="371"/>
      <c r="AR51" s="323"/>
      <c r="AS51" s="324"/>
      <c r="AT51" s="323"/>
      <c r="AU51" s="324"/>
      <c r="AV51" s="323"/>
      <c r="AW51" s="324"/>
      <c r="AX51" s="323"/>
      <c r="AY51" s="324"/>
      <c r="AZ51" s="323"/>
      <c r="BA51" s="280"/>
      <c r="BB51" s="280"/>
      <c r="BC51" s="280"/>
      <c r="BD51" s="280"/>
      <c r="BE51" s="280"/>
      <c r="BF51" s="298"/>
    </row>
    <row r="52" spans="1:58" s="378" customFormat="1" ht="65.099999999999994" customHeight="1">
      <c r="A52" s="325" t="s">
        <v>419</v>
      </c>
      <c r="B52" s="326"/>
      <c r="C52" s="326"/>
      <c r="D52" s="326"/>
      <c r="E52" s="326" t="s">
        <v>434</v>
      </c>
      <c r="F52" s="326"/>
      <c r="G52" s="326"/>
      <c r="H52" s="326"/>
      <c r="I52" s="326"/>
      <c r="J52" s="326"/>
      <c r="K52" s="326"/>
      <c r="L52" s="326"/>
      <c r="M52" s="326"/>
      <c r="N52" s="326"/>
      <c r="O52" s="326"/>
      <c r="P52" s="326"/>
      <c r="Q52" s="326"/>
      <c r="R52" s="326"/>
      <c r="S52" s="327"/>
      <c r="T52" s="328">
        <f>AVERAGE(T48:T51)</f>
        <v>0.05</v>
      </c>
      <c r="U52" s="373"/>
      <c r="V52" s="373"/>
      <c r="W52" s="373"/>
      <c r="X52" s="374"/>
      <c r="Y52" s="373"/>
      <c r="Z52" s="373"/>
      <c r="AA52" s="375"/>
      <c r="AB52" s="375"/>
      <c r="AC52" s="373"/>
      <c r="AD52" s="373"/>
      <c r="AE52" s="331"/>
      <c r="AF52" s="373"/>
      <c r="AG52" s="373"/>
      <c r="AH52" s="373"/>
      <c r="AI52" s="332"/>
      <c r="AJ52" s="332"/>
      <c r="AK52" s="333"/>
      <c r="AL52" s="331">
        <f>+AL48</f>
        <v>9354000000</v>
      </c>
      <c r="AM52" s="333"/>
      <c r="AN52" s="333"/>
      <c r="AO52" s="376"/>
      <c r="AP52" s="332">
        <f>+AP48</f>
        <v>0</v>
      </c>
      <c r="AQ52" s="377"/>
      <c r="AR52" s="332">
        <f>+AR48</f>
        <v>0</v>
      </c>
      <c r="AT52" s="332">
        <f>+AT48</f>
        <v>9348045868</v>
      </c>
      <c r="AU52" s="336">
        <f t="shared" ref="AU52:AW52" si="11">+AU48</f>
        <v>0.99936346675219156</v>
      </c>
      <c r="AV52" s="332">
        <f t="shared" si="11"/>
        <v>0</v>
      </c>
      <c r="AW52" s="336">
        <f t="shared" si="11"/>
        <v>0</v>
      </c>
      <c r="AX52" s="337">
        <f>+AX48</f>
        <v>9348045868</v>
      </c>
      <c r="AY52" s="379">
        <f>+AY48</f>
        <v>0.99936346675219156</v>
      </c>
      <c r="AZ52" s="337">
        <f>+AZ48</f>
        <v>5356228875.1999998</v>
      </c>
      <c r="BA52" s="380">
        <f>+BA48</f>
        <v>0.57261373478725675</v>
      </c>
      <c r="BB52" s="332"/>
      <c r="BC52" s="373"/>
      <c r="BD52" s="332"/>
      <c r="BE52" s="373"/>
      <c r="BF52" s="373"/>
    </row>
    <row r="53" spans="1:58" ht="72" customHeight="1">
      <c r="A53" s="257" t="s">
        <v>228</v>
      </c>
      <c r="B53" s="257" t="s">
        <v>229</v>
      </c>
      <c r="C53" s="388" t="s">
        <v>230</v>
      </c>
      <c r="D53" s="303" t="s">
        <v>233</v>
      </c>
      <c r="E53" s="257" t="s">
        <v>435</v>
      </c>
      <c r="F53" s="389">
        <v>2024130010052</v>
      </c>
      <c r="G53" s="257" t="s">
        <v>436</v>
      </c>
      <c r="H53" s="303" t="s">
        <v>437</v>
      </c>
      <c r="I53" s="303" t="s">
        <v>438</v>
      </c>
      <c r="J53" s="322">
        <v>0.4</v>
      </c>
      <c r="K53" s="305" t="s">
        <v>439</v>
      </c>
      <c r="L53" s="72" t="s">
        <v>306</v>
      </c>
      <c r="M53" s="72" t="s">
        <v>519</v>
      </c>
      <c r="N53" s="52">
        <v>2</v>
      </c>
      <c r="O53" s="52">
        <v>0</v>
      </c>
      <c r="P53" s="52">
        <v>0</v>
      </c>
      <c r="Q53" s="52">
        <v>0</v>
      </c>
      <c r="R53" s="52"/>
      <c r="S53" s="52">
        <f>+O53+P53+Q53+R53</f>
        <v>0</v>
      </c>
      <c r="T53" s="284">
        <f>+S53/N53</f>
        <v>0</v>
      </c>
      <c r="U53" s="285">
        <v>45748</v>
      </c>
      <c r="V53" s="285">
        <v>45930</v>
      </c>
      <c r="W53" s="52">
        <v>180</v>
      </c>
      <c r="X53" s="329">
        <v>1059626</v>
      </c>
      <c r="Y53" s="52" t="s">
        <v>308</v>
      </c>
      <c r="Z53" s="330" t="s">
        <v>585</v>
      </c>
      <c r="AA53" s="303" t="s">
        <v>586</v>
      </c>
      <c r="AB53" s="303" t="s">
        <v>440</v>
      </c>
      <c r="AC53" s="52" t="s">
        <v>311</v>
      </c>
      <c r="AD53" s="330" t="s">
        <v>587</v>
      </c>
      <c r="AE53" s="359">
        <f>200000000+200000000</f>
        <v>400000000</v>
      </c>
      <c r="AF53" s="72" t="s">
        <v>486</v>
      </c>
      <c r="AG53" s="63" t="s">
        <v>313</v>
      </c>
      <c r="AH53" s="292">
        <v>45748</v>
      </c>
      <c r="AI53" s="427">
        <v>906037673</v>
      </c>
      <c r="AJ53" s="427">
        <v>4986804178.1599998</v>
      </c>
      <c r="AK53" s="427">
        <v>4986804178.1599998</v>
      </c>
      <c r="AL53" s="427">
        <v>4986804178.1599998</v>
      </c>
      <c r="AM53" s="427"/>
      <c r="AN53" s="303" t="s">
        <v>588</v>
      </c>
      <c r="AO53" s="257" t="s">
        <v>435</v>
      </c>
      <c r="AP53" s="277">
        <v>676400000</v>
      </c>
      <c r="AQ53" s="279">
        <f>AP53/AK53</f>
        <v>0.13563797089974644</v>
      </c>
      <c r="AR53" s="277">
        <v>0</v>
      </c>
      <c r="AS53" s="279">
        <f>AR53/AK53</f>
        <v>0</v>
      </c>
      <c r="AT53" s="277">
        <v>1782273584</v>
      </c>
      <c r="AU53" s="279">
        <f>+AT53/AK53</f>
        <v>0.35739794873148845</v>
      </c>
      <c r="AV53" s="277">
        <v>559900000</v>
      </c>
      <c r="AW53" s="279">
        <f>+AV53/AK53</f>
        <v>0.11227631565163813</v>
      </c>
      <c r="AX53" s="277">
        <v>3789953644.3299999</v>
      </c>
      <c r="AY53" s="279">
        <f>+AX53/AL53</f>
        <v>0.75999648450771806</v>
      </c>
      <c r="AZ53" s="277">
        <v>1309164132</v>
      </c>
      <c r="BA53" s="279">
        <f>+AZ53/AL53</f>
        <v>0.26252567480663486</v>
      </c>
      <c r="BB53" s="279"/>
      <c r="BC53" s="279"/>
      <c r="BD53" s="279"/>
      <c r="BE53" s="279"/>
      <c r="BF53" s="53" t="s">
        <v>687</v>
      </c>
    </row>
    <row r="54" spans="1:58" ht="69" customHeight="1">
      <c r="A54" s="257"/>
      <c r="B54" s="257"/>
      <c r="C54" s="388"/>
      <c r="D54" s="428"/>
      <c r="E54" s="257"/>
      <c r="F54" s="389"/>
      <c r="G54" s="257"/>
      <c r="H54" s="428"/>
      <c r="I54" s="428"/>
      <c r="J54" s="390"/>
      <c r="K54" s="429"/>
      <c r="L54" s="72" t="s">
        <v>306</v>
      </c>
      <c r="M54" s="72" t="s">
        <v>516</v>
      </c>
      <c r="N54" s="52" t="s">
        <v>213</v>
      </c>
      <c r="O54" s="52">
        <v>0</v>
      </c>
      <c r="P54" s="52">
        <v>0</v>
      </c>
      <c r="Q54" s="52">
        <v>0</v>
      </c>
      <c r="R54" s="52"/>
      <c r="S54" s="52">
        <f t="shared" ref="S54:S67" si="12">+O54+P54+Q54+R54</f>
        <v>0</v>
      </c>
      <c r="T54" s="284">
        <v>0</v>
      </c>
      <c r="U54" s="285">
        <v>45748</v>
      </c>
      <c r="V54" s="285">
        <v>45930</v>
      </c>
      <c r="W54" s="52">
        <v>180</v>
      </c>
      <c r="X54" s="329">
        <v>1059626</v>
      </c>
      <c r="Y54" s="52" t="s">
        <v>308</v>
      </c>
      <c r="Z54" s="330" t="s">
        <v>585</v>
      </c>
      <c r="AA54" s="428"/>
      <c r="AB54" s="428"/>
      <c r="AC54" s="52" t="s">
        <v>311</v>
      </c>
      <c r="AD54" s="344" t="s">
        <v>589</v>
      </c>
      <c r="AE54" s="359">
        <v>0</v>
      </c>
      <c r="AF54" s="72" t="s">
        <v>486</v>
      </c>
      <c r="AG54" s="63" t="s">
        <v>313</v>
      </c>
      <c r="AH54" s="292">
        <v>45749</v>
      </c>
      <c r="AI54" s="430"/>
      <c r="AJ54" s="430"/>
      <c r="AK54" s="430"/>
      <c r="AL54" s="430"/>
      <c r="AM54" s="430"/>
      <c r="AN54" s="428"/>
      <c r="AO54" s="257"/>
      <c r="AP54" s="295"/>
      <c r="AQ54" s="297"/>
      <c r="AR54" s="295"/>
      <c r="AS54" s="297"/>
      <c r="AT54" s="295"/>
      <c r="AU54" s="297"/>
      <c r="AV54" s="295"/>
      <c r="AW54" s="297"/>
      <c r="AX54" s="295"/>
      <c r="AY54" s="297"/>
      <c r="AZ54" s="295"/>
      <c r="BA54" s="297"/>
      <c r="BB54" s="297"/>
      <c r="BC54" s="297"/>
      <c r="BD54" s="297"/>
      <c r="BE54" s="297"/>
      <c r="BF54" s="53" t="s">
        <v>688</v>
      </c>
    </row>
    <row r="55" spans="1:58" ht="84" customHeight="1">
      <c r="A55" s="257"/>
      <c r="B55" s="257"/>
      <c r="C55" s="388"/>
      <c r="D55" s="428"/>
      <c r="E55" s="257"/>
      <c r="F55" s="389"/>
      <c r="G55" s="257"/>
      <c r="H55" s="428"/>
      <c r="I55" s="428"/>
      <c r="J55" s="390"/>
      <c r="K55" s="429"/>
      <c r="L55" s="72" t="s">
        <v>306</v>
      </c>
      <c r="M55" s="72" t="s">
        <v>520</v>
      </c>
      <c r="N55" s="52">
        <v>15</v>
      </c>
      <c r="O55" s="52">
        <v>0</v>
      </c>
      <c r="P55" s="52">
        <v>14</v>
      </c>
      <c r="Q55" s="52">
        <v>0</v>
      </c>
      <c r="R55" s="52"/>
      <c r="S55" s="52">
        <f t="shared" si="12"/>
        <v>14</v>
      </c>
      <c r="T55" s="284">
        <f t="shared" ref="T55:T68" si="13">+S55/N55</f>
        <v>0.93333333333333335</v>
      </c>
      <c r="U55" s="285">
        <v>45748</v>
      </c>
      <c r="V55" s="285">
        <v>45930</v>
      </c>
      <c r="W55" s="52">
        <v>180</v>
      </c>
      <c r="X55" s="329">
        <v>1059626</v>
      </c>
      <c r="Y55" s="52" t="s">
        <v>308</v>
      </c>
      <c r="Z55" s="330" t="s">
        <v>585</v>
      </c>
      <c r="AA55" s="428"/>
      <c r="AB55" s="428"/>
      <c r="AC55" s="52" t="s">
        <v>311</v>
      </c>
      <c r="AD55" s="344" t="s">
        <v>590</v>
      </c>
      <c r="AE55" s="359">
        <v>250000000</v>
      </c>
      <c r="AF55" s="72" t="s">
        <v>486</v>
      </c>
      <c r="AG55" s="63" t="s">
        <v>313</v>
      </c>
      <c r="AH55" s="292">
        <v>45750</v>
      </c>
      <c r="AI55" s="430"/>
      <c r="AJ55" s="430"/>
      <c r="AK55" s="430"/>
      <c r="AL55" s="430"/>
      <c r="AM55" s="430"/>
      <c r="AN55" s="428"/>
      <c r="AO55" s="257"/>
      <c r="AP55" s="295"/>
      <c r="AQ55" s="297"/>
      <c r="AR55" s="295"/>
      <c r="AS55" s="297"/>
      <c r="AT55" s="295"/>
      <c r="AU55" s="297"/>
      <c r="AV55" s="295"/>
      <c r="AW55" s="297"/>
      <c r="AX55" s="295"/>
      <c r="AY55" s="297"/>
      <c r="AZ55" s="295"/>
      <c r="BA55" s="297"/>
      <c r="BB55" s="297"/>
      <c r="BC55" s="297"/>
      <c r="BD55" s="297"/>
      <c r="BE55" s="297"/>
      <c r="BF55" s="55"/>
    </row>
    <row r="56" spans="1:58" ht="45" customHeight="1">
      <c r="A56" s="257"/>
      <c r="B56" s="257"/>
      <c r="C56" s="388"/>
      <c r="D56" s="428"/>
      <c r="E56" s="257"/>
      <c r="F56" s="389"/>
      <c r="G56" s="257"/>
      <c r="H56" s="428"/>
      <c r="I56" s="428"/>
      <c r="J56" s="390"/>
      <c r="K56" s="429"/>
      <c r="L56" s="72" t="s">
        <v>306</v>
      </c>
      <c r="M56" s="72" t="s">
        <v>517</v>
      </c>
      <c r="N56" s="52">
        <v>150</v>
      </c>
      <c r="O56" s="52">
        <v>0</v>
      </c>
      <c r="P56" s="52">
        <v>150</v>
      </c>
      <c r="Q56" s="52">
        <v>0</v>
      </c>
      <c r="R56" s="52"/>
      <c r="S56" s="52">
        <f t="shared" si="12"/>
        <v>150</v>
      </c>
      <c r="T56" s="284">
        <f t="shared" si="13"/>
        <v>1</v>
      </c>
      <c r="U56" s="285">
        <v>45778</v>
      </c>
      <c r="V56" s="285">
        <v>45869</v>
      </c>
      <c r="W56" s="52">
        <v>90</v>
      </c>
      <c r="X56" s="329">
        <v>1059626</v>
      </c>
      <c r="Y56" s="52" t="s">
        <v>308</v>
      </c>
      <c r="Z56" s="330" t="s">
        <v>585</v>
      </c>
      <c r="AA56" s="428"/>
      <c r="AB56" s="428"/>
      <c r="AC56" s="52" t="s">
        <v>311</v>
      </c>
      <c r="AD56" s="344" t="s">
        <v>591</v>
      </c>
      <c r="AE56" s="359">
        <v>200000000</v>
      </c>
      <c r="AF56" s="72" t="s">
        <v>486</v>
      </c>
      <c r="AG56" s="63" t="s">
        <v>313</v>
      </c>
      <c r="AH56" s="292">
        <v>45778</v>
      </c>
      <c r="AI56" s="430"/>
      <c r="AJ56" s="430"/>
      <c r="AK56" s="430"/>
      <c r="AL56" s="430"/>
      <c r="AM56" s="430"/>
      <c r="AN56" s="428"/>
      <c r="AO56" s="257"/>
      <c r="AP56" s="295"/>
      <c r="AQ56" s="297"/>
      <c r="AR56" s="295"/>
      <c r="AS56" s="297"/>
      <c r="AT56" s="295"/>
      <c r="AU56" s="297"/>
      <c r="AV56" s="295"/>
      <c r="AW56" s="297"/>
      <c r="AX56" s="295"/>
      <c r="AY56" s="297"/>
      <c r="AZ56" s="295"/>
      <c r="BA56" s="297"/>
      <c r="BB56" s="297"/>
      <c r="BC56" s="297"/>
      <c r="BD56" s="297"/>
      <c r="BE56" s="297"/>
      <c r="BF56" s="55"/>
    </row>
    <row r="57" spans="1:58" ht="87" customHeight="1">
      <c r="A57" s="257"/>
      <c r="B57" s="257"/>
      <c r="C57" s="388"/>
      <c r="D57" s="428"/>
      <c r="E57" s="257"/>
      <c r="F57" s="389"/>
      <c r="G57" s="257"/>
      <c r="H57" s="428"/>
      <c r="I57" s="428"/>
      <c r="J57" s="390"/>
      <c r="K57" s="429"/>
      <c r="L57" s="72" t="s">
        <v>306</v>
      </c>
      <c r="M57" s="330" t="s">
        <v>518</v>
      </c>
      <c r="N57" s="52" t="s">
        <v>213</v>
      </c>
      <c r="O57" s="52">
        <v>0</v>
      </c>
      <c r="P57" s="52">
        <v>0</v>
      </c>
      <c r="Q57" s="52">
        <v>0</v>
      </c>
      <c r="R57" s="52"/>
      <c r="S57" s="52">
        <f t="shared" si="12"/>
        <v>0</v>
      </c>
      <c r="T57" s="284">
        <v>0</v>
      </c>
      <c r="U57" s="285">
        <v>45748</v>
      </c>
      <c r="V57" s="52" t="s">
        <v>524</v>
      </c>
      <c r="W57" s="52">
        <v>270</v>
      </c>
      <c r="X57" s="329">
        <v>1059626</v>
      </c>
      <c r="Y57" s="52" t="s">
        <v>308</v>
      </c>
      <c r="Z57" s="330" t="s">
        <v>585</v>
      </c>
      <c r="AA57" s="428"/>
      <c r="AB57" s="428"/>
      <c r="AC57" s="52" t="s">
        <v>311</v>
      </c>
      <c r="AD57" s="330" t="s">
        <v>592</v>
      </c>
      <c r="AE57" s="359">
        <v>0</v>
      </c>
      <c r="AF57" s="72" t="s">
        <v>486</v>
      </c>
      <c r="AG57" s="63" t="s">
        <v>313</v>
      </c>
      <c r="AH57" s="292">
        <v>45751</v>
      </c>
      <c r="AI57" s="430"/>
      <c r="AJ57" s="430"/>
      <c r="AK57" s="430"/>
      <c r="AL57" s="430"/>
      <c r="AM57" s="430"/>
      <c r="AN57" s="428"/>
      <c r="AO57" s="257"/>
      <c r="AP57" s="295"/>
      <c r="AQ57" s="297"/>
      <c r="AR57" s="295"/>
      <c r="AS57" s="297"/>
      <c r="AT57" s="295"/>
      <c r="AU57" s="297"/>
      <c r="AV57" s="295"/>
      <c r="AW57" s="297"/>
      <c r="AX57" s="295"/>
      <c r="AY57" s="297"/>
      <c r="AZ57" s="295"/>
      <c r="BA57" s="297"/>
      <c r="BB57" s="297"/>
      <c r="BC57" s="297"/>
      <c r="BD57" s="297"/>
      <c r="BE57" s="297"/>
      <c r="BF57" s="53" t="s">
        <v>689</v>
      </c>
    </row>
    <row r="58" spans="1:58" ht="45" customHeight="1">
      <c r="A58" s="257"/>
      <c r="B58" s="257"/>
      <c r="C58" s="388"/>
      <c r="D58" s="428"/>
      <c r="E58" s="257"/>
      <c r="F58" s="389"/>
      <c r="G58" s="257"/>
      <c r="H58" s="428"/>
      <c r="I58" s="428"/>
      <c r="J58" s="390"/>
      <c r="K58" s="429"/>
      <c r="L58" s="72" t="s">
        <v>306</v>
      </c>
      <c r="M58" s="330" t="s">
        <v>441</v>
      </c>
      <c r="N58" s="52">
        <v>50</v>
      </c>
      <c r="O58" s="52">
        <v>0</v>
      </c>
      <c r="P58" s="52">
        <v>22</v>
      </c>
      <c r="Q58" s="52">
        <v>27</v>
      </c>
      <c r="R58" s="52"/>
      <c r="S58" s="52">
        <f t="shared" si="12"/>
        <v>49</v>
      </c>
      <c r="T58" s="284">
        <f t="shared" si="13"/>
        <v>0.98</v>
      </c>
      <c r="U58" s="285">
        <v>45748</v>
      </c>
      <c r="V58" s="285">
        <v>45930</v>
      </c>
      <c r="W58" s="52">
        <v>180</v>
      </c>
      <c r="X58" s="329">
        <v>1059626</v>
      </c>
      <c r="Y58" s="52" t="s">
        <v>308</v>
      </c>
      <c r="Z58" s="330" t="s">
        <v>585</v>
      </c>
      <c r="AA58" s="428"/>
      <c r="AB58" s="428"/>
      <c r="AC58" s="52" t="s">
        <v>311</v>
      </c>
      <c r="AD58" s="330" t="s">
        <v>593</v>
      </c>
      <c r="AE58" s="359">
        <v>0</v>
      </c>
      <c r="AF58" s="72" t="s">
        <v>486</v>
      </c>
      <c r="AG58" s="63" t="s">
        <v>313</v>
      </c>
      <c r="AH58" s="292">
        <v>45752</v>
      </c>
      <c r="AI58" s="430"/>
      <c r="AJ58" s="430"/>
      <c r="AK58" s="430"/>
      <c r="AL58" s="430"/>
      <c r="AM58" s="430"/>
      <c r="AN58" s="428"/>
      <c r="AO58" s="257"/>
      <c r="AP58" s="295"/>
      <c r="AQ58" s="297"/>
      <c r="AR58" s="295"/>
      <c r="AS58" s="297"/>
      <c r="AT58" s="295"/>
      <c r="AU58" s="297"/>
      <c r="AV58" s="295"/>
      <c r="AW58" s="297"/>
      <c r="AX58" s="295"/>
      <c r="AY58" s="297"/>
      <c r="AZ58" s="295"/>
      <c r="BA58" s="297"/>
      <c r="BB58" s="297"/>
      <c r="BC58" s="297"/>
      <c r="BD58" s="297"/>
      <c r="BE58" s="297"/>
      <c r="BF58" s="55"/>
    </row>
    <row r="59" spans="1:58" ht="45" customHeight="1">
      <c r="A59" s="257"/>
      <c r="B59" s="257"/>
      <c r="C59" s="388"/>
      <c r="D59" s="428"/>
      <c r="E59" s="257"/>
      <c r="F59" s="389"/>
      <c r="G59" s="257"/>
      <c r="H59" s="428"/>
      <c r="I59" s="428"/>
      <c r="J59" s="390"/>
      <c r="K59" s="429"/>
      <c r="L59" s="72" t="s">
        <v>306</v>
      </c>
      <c r="M59" s="330" t="s">
        <v>442</v>
      </c>
      <c r="N59" s="52">
        <v>5</v>
      </c>
      <c r="O59" s="52">
        <v>0</v>
      </c>
      <c r="P59" s="52">
        <v>2</v>
      </c>
      <c r="Q59" s="52">
        <v>2</v>
      </c>
      <c r="R59" s="52"/>
      <c r="S59" s="52">
        <f t="shared" si="12"/>
        <v>4</v>
      </c>
      <c r="T59" s="284">
        <f t="shared" si="13"/>
        <v>0.8</v>
      </c>
      <c r="U59" s="285">
        <v>45748</v>
      </c>
      <c r="V59" s="285">
        <v>45930</v>
      </c>
      <c r="W59" s="52">
        <v>180</v>
      </c>
      <c r="X59" s="329">
        <v>1059626</v>
      </c>
      <c r="Y59" s="52" t="s">
        <v>308</v>
      </c>
      <c r="Z59" s="330" t="s">
        <v>585</v>
      </c>
      <c r="AA59" s="428"/>
      <c r="AB59" s="428"/>
      <c r="AC59" s="52" t="s">
        <v>311</v>
      </c>
      <c r="AD59" s="330" t="s">
        <v>594</v>
      </c>
      <c r="AE59" s="359">
        <v>0</v>
      </c>
      <c r="AF59" s="72" t="s">
        <v>486</v>
      </c>
      <c r="AG59" s="63" t="s">
        <v>313</v>
      </c>
      <c r="AH59" s="292">
        <v>45753</v>
      </c>
      <c r="AI59" s="430"/>
      <c r="AJ59" s="430"/>
      <c r="AK59" s="430"/>
      <c r="AL59" s="430"/>
      <c r="AM59" s="430"/>
      <c r="AN59" s="428"/>
      <c r="AO59" s="257"/>
      <c r="AP59" s="295"/>
      <c r="AQ59" s="297"/>
      <c r="AR59" s="295"/>
      <c r="AS59" s="297"/>
      <c r="AT59" s="295"/>
      <c r="AU59" s="297"/>
      <c r="AV59" s="295"/>
      <c r="AW59" s="297"/>
      <c r="AX59" s="295"/>
      <c r="AY59" s="297"/>
      <c r="AZ59" s="295"/>
      <c r="BA59" s="297"/>
      <c r="BB59" s="297"/>
      <c r="BC59" s="297"/>
      <c r="BD59" s="297"/>
      <c r="BE59" s="297"/>
      <c r="BF59" s="55"/>
    </row>
    <row r="60" spans="1:58" ht="118.5" customHeight="1">
      <c r="A60" s="257"/>
      <c r="B60" s="257"/>
      <c r="C60" s="388"/>
      <c r="D60" s="428"/>
      <c r="E60" s="257"/>
      <c r="F60" s="389"/>
      <c r="G60" s="257"/>
      <c r="H60" s="428"/>
      <c r="I60" s="428"/>
      <c r="J60" s="390"/>
      <c r="K60" s="429"/>
      <c r="L60" s="72" t="s">
        <v>306</v>
      </c>
      <c r="M60" s="330" t="s">
        <v>443</v>
      </c>
      <c r="N60" s="52">
        <v>2</v>
      </c>
      <c r="O60" s="52">
        <v>0</v>
      </c>
      <c r="P60" s="52">
        <v>0</v>
      </c>
      <c r="Q60" s="52">
        <v>2</v>
      </c>
      <c r="R60" s="52"/>
      <c r="S60" s="52">
        <f t="shared" si="12"/>
        <v>2</v>
      </c>
      <c r="T60" s="284">
        <f t="shared" si="13"/>
        <v>1</v>
      </c>
      <c r="U60" s="285">
        <v>45748</v>
      </c>
      <c r="V60" s="285">
        <v>45930</v>
      </c>
      <c r="W60" s="52">
        <v>180</v>
      </c>
      <c r="X60" s="329">
        <v>1059626</v>
      </c>
      <c r="Y60" s="52" t="s">
        <v>308</v>
      </c>
      <c r="Z60" s="330" t="s">
        <v>585</v>
      </c>
      <c r="AA60" s="428"/>
      <c r="AB60" s="428"/>
      <c r="AC60" s="52" t="s">
        <v>311</v>
      </c>
      <c r="AD60" s="431" t="s">
        <v>595</v>
      </c>
      <c r="AE60" s="359">
        <v>0</v>
      </c>
      <c r="AF60" s="72" t="s">
        <v>486</v>
      </c>
      <c r="AG60" s="63" t="s">
        <v>313</v>
      </c>
      <c r="AH60" s="292">
        <v>45754</v>
      </c>
      <c r="AI60" s="430"/>
      <c r="AJ60" s="430"/>
      <c r="AK60" s="430"/>
      <c r="AL60" s="430"/>
      <c r="AM60" s="430"/>
      <c r="AN60" s="428"/>
      <c r="AO60" s="257"/>
      <c r="AP60" s="295"/>
      <c r="AQ60" s="297"/>
      <c r="AR60" s="295"/>
      <c r="AS60" s="297"/>
      <c r="AT60" s="295"/>
      <c r="AU60" s="297"/>
      <c r="AV60" s="295"/>
      <c r="AW60" s="297"/>
      <c r="AX60" s="295"/>
      <c r="AY60" s="297"/>
      <c r="AZ60" s="295"/>
      <c r="BA60" s="297"/>
      <c r="BB60" s="297"/>
      <c r="BC60" s="297"/>
      <c r="BD60" s="297"/>
      <c r="BE60" s="297"/>
      <c r="BF60" s="53" t="s">
        <v>690</v>
      </c>
    </row>
    <row r="61" spans="1:58" ht="99" customHeight="1">
      <c r="A61" s="257"/>
      <c r="B61" s="257"/>
      <c r="C61" s="388"/>
      <c r="D61" s="428"/>
      <c r="E61" s="257"/>
      <c r="F61" s="389"/>
      <c r="G61" s="257"/>
      <c r="H61" s="428"/>
      <c r="I61" s="428"/>
      <c r="J61" s="390"/>
      <c r="K61" s="429"/>
      <c r="L61" s="72" t="s">
        <v>306</v>
      </c>
      <c r="M61" s="330" t="s">
        <v>444</v>
      </c>
      <c r="N61" s="52">
        <v>9</v>
      </c>
      <c r="O61" s="52">
        <v>0</v>
      </c>
      <c r="P61" s="52">
        <v>0</v>
      </c>
      <c r="Q61" s="52">
        <v>3</v>
      </c>
      <c r="R61" s="52"/>
      <c r="S61" s="52">
        <f t="shared" si="12"/>
        <v>3</v>
      </c>
      <c r="T61" s="284">
        <f t="shared" si="13"/>
        <v>0.33333333333333331</v>
      </c>
      <c r="U61" s="285">
        <v>45748</v>
      </c>
      <c r="V61" s="285">
        <v>45930</v>
      </c>
      <c r="W61" s="52">
        <v>180</v>
      </c>
      <c r="X61" s="329">
        <v>1059626</v>
      </c>
      <c r="Y61" s="52" t="s">
        <v>308</v>
      </c>
      <c r="Z61" s="330" t="s">
        <v>585</v>
      </c>
      <c r="AA61" s="428"/>
      <c r="AB61" s="428"/>
      <c r="AC61" s="52" t="s">
        <v>311</v>
      </c>
      <c r="AD61" s="431" t="s">
        <v>596</v>
      </c>
      <c r="AE61" s="359">
        <v>100000000</v>
      </c>
      <c r="AF61" s="72" t="s">
        <v>486</v>
      </c>
      <c r="AG61" s="63" t="s">
        <v>313</v>
      </c>
      <c r="AH61" s="292">
        <v>45755</v>
      </c>
      <c r="AI61" s="430"/>
      <c r="AJ61" s="430"/>
      <c r="AK61" s="430"/>
      <c r="AL61" s="430"/>
      <c r="AM61" s="430"/>
      <c r="AN61" s="428"/>
      <c r="AO61" s="257"/>
      <c r="AP61" s="295"/>
      <c r="AQ61" s="297"/>
      <c r="AR61" s="295"/>
      <c r="AS61" s="297"/>
      <c r="AT61" s="295"/>
      <c r="AU61" s="297"/>
      <c r="AV61" s="295"/>
      <c r="AW61" s="297"/>
      <c r="AX61" s="295"/>
      <c r="AY61" s="297"/>
      <c r="AZ61" s="295"/>
      <c r="BA61" s="297"/>
      <c r="BB61" s="297"/>
      <c r="BC61" s="297"/>
      <c r="BD61" s="297"/>
      <c r="BE61" s="297"/>
      <c r="BF61" s="55"/>
    </row>
    <row r="62" spans="1:58" ht="81.75" customHeight="1">
      <c r="A62" s="257"/>
      <c r="B62" s="257"/>
      <c r="C62" s="388"/>
      <c r="D62" s="428"/>
      <c r="E62" s="257"/>
      <c r="F62" s="389"/>
      <c r="G62" s="257"/>
      <c r="H62" s="428"/>
      <c r="I62" s="428"/>
      <c r="J62" s="390"/>
      <c r="K62" s="429"/>
      <c r="L62" s="72" t="s">
        <v>306</v>
      </c>
      <c r="M62" s="330" t="s">
        <v>521</v>
      </c>
      <c r="N62" s="52">
        <v>1</v>
      </c>
      <c r="O62" s="52">
        <v>0</v>
      </c>
      <c r="P62" s="52">
        <v>0</v>
      </c>
      <c r="Q62" s="52">
        <v>0</v>
      </c>
      <c r="R62" s="52"/>
      <c r="S62" s="52">
        <f>+O62+P62+Q62+R62</f>
        <v>0</v>
      </c>
      <c r="T62" s="284">
        <f t="shared" si="13"/>
        <v>0</v>
      </c>
      <c r="U62" s="285">
        <v>45748</v>
      </c>
      <c r="V62" s="285">
        <v>45930</v>
      </c>
      <c r="W62" s="52">
        <v>180</v>
      </c>
      <c r="X62" s="329">
        <v>1059626</v>
      </c>
      <c r="Y62" s="52" t="s">
        <v>308</v>
      </c>
      <c r="Z62" s="330" t="s">
        <v>585</v>
      </c>
      <c r="AA62" s="428"/>
      <c r="AB62" s="428"/>
      <c r="AC62" s="52" t="s">
        <v>311</v>
      </c>
      <c r="AD62" s="288" t="s">
        <v>597</v>
      </c>
      <c r="AE62" s="359">
        <v>0</v>
      </c>
      <c r="AF62" s="72" t="s">
        <v>486</v>
      </c>
      <c r="AG62" s="63" t="s">
        <v>313</v>
      </c>
      <c r="AH62" s="292">
        <v>45756</v>
      </c>
      <c r="AI62" s="430"/>
      <c r="AJ62" s="430"/>
      <c r="AK62" s="430"/>
      <c r="AL62" s="430"/>
      <c r="AM62" s="430"/>
      <c r="AN62" s="428"/>
      <c r="AO62" s="257"/>
      <c r="AP62" s="295"/>
      <c r="AQ62" s="297"/>
      <c r="AR62" s="295"/>
      <c r="AS62" s="297"/>
      <c r="AT62" s="295"/>
      <c r="AU62" s="297"/>
      <c r="AV62" s="295"/>
      <c r="AW62" s="297"/>
      <c r="AX62" s="295"/>
      <c r="AY62" s="297"/>
      <c r="AZ62" s="295"/>
      <c r="BA62" s="297"/>
      <c r="BB62" s="297"/>
      <c r="BC62" s="297"/>
      <c r="BD62" s="297"/>
      <c r="BE62" s="297"/>
      <c r="BF62" s="55"/>
    </row>
    <row r="63" spans="1:58" ht="67.5" customHeight="1">
      <c r="A63" s="257"/>
      <c r="B63" s="257"/>
      <c r="C63" s="388"/>
      <c r="D63" s="428"/>
      <c r="E63" s="257"/>
      <c r="F63" s="389"/>
      <c r="G63" s="257"/>
      <c r="H63" s="428"/>
      <c r="I63" s="428"/>
      <c r="J63" s="390"/>
      <c r="K63" s="429"/>
      <c r="L63" s="72" t="s">
        <v>306</v>
      </c>
      <c r="M63" s="330" t="s">
        <v>445</v>
      </c>
      <c r="N63" s="52">
        <v>1</v>
      </c>
      <c r="O63" s="52">
        <v>0.04</v>
      </c>
      <c r="P63" s="52">
        <v>0.09</v>
      </c>
      <c r="Q63" s="52">
        <v>0.04</v>
      </c>
      <c r="R63" s="52"/>
      <c r="S63" s="52">
        <f t="shared" si="12"/>
        <v>0.17</v>
      </c>
      <c r="T63" s="284">
        <f t="shared" si="13"/>
        <v>0.17</v>
      </c>
      <c r="U63" s="285">
        <v>45689</v>
      </c>
      <c r="V63" s="285">
        <v>46011</v>
      </c>
      <c r="W63" s="52">
        <v>320</v>
      </c>
      <c r="X63" s="329">
        <v>1059626</v>
      </c>
      <c r="Y63" s="52" t="s">
        <v>308</v>
      </c>
      <c r="Z63" s="330" t="s">
        <v>585</v>
      </c>
      <c r="AA63" s="428"/>
      <c r="AB63" s="428"/>
      <c r="AC63" s="52" t="s">
        <v>311</v>
      </c>
      <c r="AD63" s="330" t="s">
        <v>598</v>
      </c>
      <c r="AE63" s="359">
        <v>0</v>
      </c>
      <c r="AF63" s="72" t="s">
        <v>486</v>
      </c>
      <c r="AG63" s="63" t="s">
        <v>313</v>
      </c>
      <c r="AH63" s="292">
        <v>45757</v>
      </c>
      <c r="AI63" s="430"/>
      <c r="AJ63" s="430"/>
      <c r="AK63" s="430"/>
      <c r="AL63" s="430"/>
      <c r="AM63" s="430"/>
      <c r="AN63" s="428"/>
      <c r="AO63" s="257"/>
      <c r="AP63" s="295"/>
      <c r="AQ63" s="297"/>
      <c r="AR63" s="295"/>
      <c r="AS63" s="297"/>
      <c r="AT63" s="295"/>
      <c r="AU63" s="297"/>
      <c r="AV63" s="295"/>
      <c r="AW63" s="297"/>
      <c r="AX63" s="295"/>
      <c r="AY63" s="297"/>
      <c r="AZ63" s="295"/>
      <c r="BA63" s="297"/>
      <c r="BB63" s="297"/>
      <c r="BC63" s="297"/>
      <c r="BD63" s="297"/>
      <c r="BE63" s="297"/>
      <c r="BF63" s="55"/>
    </row>
    <row r="64" spans="1:58" s="170" customFormat="1" ht="90">
      <c r="A64" s="257"/>
      <c r="B64" s="257"/>
      <c r="C64" s="388"/>
      <c r="D64" s="428"/>
      <c r="E64" s="257"/>
      <c r="F64" s="389"/>
      <c r="G64" s="257"/>
      <c r="H64" s="428"/>
      <c r="I64" s="428"/>
      <c r="J64" s="390"/>
      <c r="K64" s="429"/>
      <c r="L64" s="72" t="s">
        <v>306</v>
      </c>
      <c r="M64" s="330" t="s">
        <v>672</v>
      </c>
      <c r="N64" s="52">
        <v>1</v>
      </c>
      <c r="O64" s="52">
        <v>0</v>
      </c>
      <c r="P64" s="52">
        <v>0</v>
      </c>
      <c r="Q64" s="54">
        <v>0</v>
      </c>
      <c r="R64" s="55"/>
      <c r="S64" s="39">
        <f t="shared" ref="S64:S65" si="14">O64+P64+Q64+R64</f>
        <v>0</v>
      </c>
      <c r="T64" s="284">
        <f t="shared" ref="T64:T65" si="15">S64/N64</f>
        <v>0</v>
      </c>
      <c r="U64" s="56">
        <v>45931</v>
      </c>
      <c r="V64" s="56">
        <v>46022</v>
      </c>
      <c r="W64" s="55">
        <v>90</v>
      </c>
      <c r="X64" s="57">
        <v>1059626</v>
      </c>
      <c r="Y64" s="55" t="s">
        <v>308</v>
      </c>
      <c r="Z64" s="53" t="s">
        <v>585</v>
      </c>
      <c r="AA64" s="428"/>
      <c r="AB64" s="428"/>
      <c r="AC64" s="55" t="s">
        <v>311</v>
      </c>
      <c r="AD64" s="53" t="s">
        <v>673</v>
      </c>
      <c r="AE64" s="58">
        <v>0</v>
      </c>
      <c r="AF64" s="72" t="s">
        <v>486</v>
      </c>
      <c r="AG64" s="63" t="s">
        <v>313</v>
      </c>
      <c r="AH64" s="292">
        <v>45756</v>
      </c>
      <c r="AI64" s="430"/>
      <c r="AJ64" s="430"/>
      <c r="AK64" s="430"/>
      <c r="AL64" s="430"/>
      <c r="AM64" s="430"/>
      <c r="AN64" s="428"/>
      <c r="AO64" s="257"/>
      <c r="AP64" s="295"/>
      <c r="AQ64" s="297"/>
      <c r="AR64" s="295"/>
      <c r="AS64" s="297"/>
      <c r="AT64" s="295"/>
      <c r="AU64" s="297"/>
      <c r="AV64" s="295"/>
      <c r="AW64" s="297"/>
      <c r="AX64" s="295"/>
      <c r="AY64" s="297"/>
      <c r="AZ64" s="295"/>
      <c r="BA64" s="297"/>
      <c r="BB64" s="297"/>
      <c r="BC64" s="297"/>
      <c r="BD64" s="297"/>
      <c r="BE64" s="297"/>
      <c r="BF64" s="53" t="s">
        <v>691</v>
      </c>
    </row>
    <row r="65" spans="1:58" s="170" customFormat="1" ht="75">
      <c r="A65" s="257"/>
      <c r="B65" s="257"/>
      <c r="C65" s="388"/>
      <c r="D65" s="432"/>
      <c r="E65" s="257"/>
      <c r="F65" s="389"/>
      <c r="G65" s="257"/>
      <c r="H65" s="339"/>
      <c r="I65" s="339"/>
      <c r="J65" s="394"/>
      <c r="K65" s="433"/>
      <c r="L65" s="72" t="s">
        <v>306</v>
      </c>
      <c r="M65" s="330" t="s">
        <v>674</v>
      </c>
      <c r="N65" s="52">
        <v>1</v>
      </c>
      <c r="O65" s="52">
        <v>0</v>
      </c>
      <c r="P65" s="52">
        <v>0</v>
      </c>
      <c r="Q65" s="54">
        <v>0</v>
      </c>
      <c r="R65" s="55"/>
      <c r="S65" s="39">
        <f t="shared" si="14"/>
        <v>0</v>
      </c>
      <c r="T65" s="284">
        <f t="shared" si="15"/>
        <v>0</v>
      </c>
      <c r="U65" s="56">
        <v>45931</v>
      </c>
      <c r="V65" s="56">
        <v>46022</v>
      </c>
      <c r="W65" s="55">
        <v>90</v>
      </c>
      <c r="X65" s="57">
        <v>1059626</v>
      </c>
      <c r="Y65" s="55" t="s">
        <v>308</v>
      </c>
      <c r="Z65" s="53" t="s">
        <v>585</v>
      </c>
      <c r="AA65" s="339"/>
      <c r="AB65" s="339"/>
      <c r="AC65" s="55" t="s">
        <v>311</v>
      </c>
      <c r="AD65" s="53" t="s">
        <v>675</v>
      </c>
      <c r="AE65" s="58">
        <v>0</v>
      </c>
      <c r="AF65" s="72" t="s">
        <v>486</v>
      </c>
      <c r="AG65" s="63" t="s">
        <v>313</v>
      </c>
      <c r="AH65" s="292">
        <v>45756</v>
      </c>
      <c r="AI65" s="430"/>
      <c r="AJ65" s="430"/>
      <c r="AK65" s="430"/>
      <c r="AL65" s="430"/>
      <c r="AM65" s="430"/>
      <c r="AN65" s="428"/>
      <c r="AO65" s="257"/>
      <c r="AP65" s="295"/>
      <c r="AQ65" s="297"/>
      <c r="AR65" s="295"/>
      <c r="AS65" s="297"/>
      <c r="AT65" s="295"/>
      <c r="AU65" s="297"/>
      <c r="AV65" s="295"/>
      <c r="AW65" s="297"/>
      <c r="AX65" s="295"/>
      <c r="AY65" s="297"/>
      <c r="AZ65" s="295"/>
      <c r="BA65" s="297"/>
      <c r="BB65" s="297"/>
      <c r="BC65" s="297"/>
      <c r="BD65" s="297"/>
      <c r="BE65" s="297"/>
      <c r="BF65" s="53" t="s">
        <v>692</v>
      </c>
    </row>
    <row r="66" spans="1:58" ht="86.25" customHeight="1">
      <c r="A66" s="257"/>
      <c r="B66" s="257"/>
      <c r="C66" s="388"/>
      <c r="D66" s="431" t="s">
        <v>238</v>
      </c>
      <c r="E66" s="257"/>
      <c r="F66" s="389"/>
      <c r="G66" s="257"/>
      <c r="H66" s="330" t="s">
        <v>446</v>
      </c>
      <c r="I66" s="330" t="s">
        <v>239</v>
      </c>
      <c r="J66" s="71">
        <v>0.3</v>
      </c>
      <c r="K66" s="72" t="s">
        <v>447</v>
      </c>
      <c r="L66" s="72" t="s">
        <v>306</v>
      </c>
      <c r="M66" s="72" t="s">
        <v>599</v>
      </c>
      <c r="N66" s="36">
        <v>15000</v>
      </c>
      <c r="O66" s="36">
        <v>1551</v>
      </c>
      <c r="P66" s="36">
        <v>4063</v>
      </c>
      <c r="Q66" s="36">
        <v>2564</v>
      </c>
      <c r="R66" s="36"/>
      <c r="S66" s="52">
        <f t="shared" si="12"/>
        <v>8178</v>
      </c>
      <c r="T66" s="284">
        <f t="shared" si="13"/>
        <v>0.54520000000000002</v>
      </c>
      <c r="U66" s="285">
        <v>45689</v>
      </c>
      <c r="V66" s="285">
        <v>46022</v>
      </c>
      <c r="W66" s="52">
        <v>330</v>
      </c>
      <c r="X66" s="329">
        <v>1059626</v>
      </c>
      <c r="Y66" s="52" t="s">
        <v>308</v>
      </c>
      <c r="Z66" s="330" t="s">
        <v>585</v>
      </c>
      <c r="AA66" s="330" t="s">
        <v>448</v>
      </c>
      <c r="AB66" s="330" t="s">
        <v>449</v>
      </c>
      <c r="AC66" s="52" t="s">
        <v>311</v>
      </c>
      <c r="AD66" s="330" t="s">
        <v>600</v>
      </c>
      <c r="AE66" s="359">
        <f>706037673+898766505.16</f>
        <v>1604804178.1599998</v>
      </c>
      <c r="AF66" s="72" t="s">
        <v>312</v>
      </c>
      <c r="AG66" s="63" t="s">
        <v>313</v>
      </c>
      <c r="AH66" s="292">
        <v>45689</v>
      </c>
      <c r="AI66" s="430"/>
      <c r="AJ66" s="430"/>
      <c r="AK66" s="430"/>
      <c r="AL66" s="430"/>
      <c r="AM66" s="430"/>
      <c r="AN66" s="428"/>
      <c r="AO66" s="257"/>
      <c r="AP66" s="295"/>
      <c r="AQ66" s="297"/>
      <c r="AR66" s="295"/>
      <c r="AS66" s="297"/>
      <c r="AT66" s="295"/>
      <c r="AU66" s="297"/>
      <c r="AV66" s="295"/>
      <c r="AW66" s="297"/>
      <c r="AX66" s="295"/>
      <c r="AY66" s="297"/>
      <c r="AZ66" s="295"/>
      <c r="BA66" s="297"/>
      <c r="BB66" s="297"/>
      <c r="BC66" s="297"/>
      <c r="BD66" s="297"/>
      <c r="BE66" s="297"/>
      <c r="BF66" s="53" t="s">
        <v>693</v>
      </c>
    </row>
    <row r="67" spans="1:58" ht="65.25" customHeight="1">
      <c r="A67" s="257"/>
      <c r="B67" s="257"/>
      <c r="C67" s="388"/>
      <c r="D67" s="257" t="s">
        <v>241</v>
      </c>
      <c r="E67" s="257"/>
      <c r="F67" s="389"/>
      <c r="G67" s="257"/>
      <c r="H67" s="257" t="s">
        <v>450</v>
      </c>
      <c r="I67" s="257" t="s">
        <v>242</v>
      </c>
      <c r="J67" s="123">
        <v>0.1</v>
      </c>
      <c r="K67" s="49" t="s">
        <v>451</v>
      </c>
      <c r="L67" s="72" t="s">
        <v>306</v>
      </c>
      <c r="M67" s="330" t="s">
        <v>522</v>
      </c>
      <c r="N67" s="52">
        <v>0.25</v>
      </c>
      <c r="O67" s="52">
        <v>0.04</v>
      </c>
      <c r="P67" s="52">
        <v>0.21</v>
      </c>
      <c r="Q67" s="52">
        <v>0</v>
      </c>
      <c r="R67" s="52"/>
      <c r="S67" s="52">
        <f t="shared" si="12"/>
        <v>0.25</v>
      </c>
      <c r="T67" s="284">
        <f t="shared" si="13"/>
        <v>1</v>
      </c>
      <c r="U67" s="285">
        <v>45717</v>
      </c>
      <c r="V67" s="285">
        <v>45991</v>
      </c>
      <c r="W67" s="52">
        <v>270</v>
      </c>
      <c r="X67" s="329">
        <v>1059626</v>
      </c>
      <c r="Y67" s="52" t="s">
        <v>308</v>
      </c>
      <c r="Z67" s="330" t="s">
        <v>585</v>
      </c>
      <c r="AA67" s="305" t="s">
        <v>601</v>
      </c>
      <c r="AB67" s="305" t="s">
        <v>602</v>
      </c>
      <c r="AC67" s="52" t="s">
        <v>311</v>
      </c>
      <c r="AD67" s="330" t="s">
        <v>603</v>
      </c>
      <c r="AE67" s="359">
        <v>0</v>
      </c>
      <c r="AF67" s="72" t="s">
        <v>312</v>
      </c>
      <c r="AG67" s="63" t="s">
        <v>313</v>
      </c>
      <c r="AH67" s="292"/>
      <c r="AI67" s="430"/>
      <c r="AJ67" s="430"/>
      <c r="AK67" s="430"/>
      <c r="AL67" s="430"/>
      <c r="AM67" s="430"/>
      <c r="AN67" s="428"/>
      <c r="AO67" s="257"/>
      <c r="AP67" s="295"/>
      <c r="AQ67" s="297"/>
      <c r="AR67" s="295"/>
      <c r="AS67" s="297"/>
      <c r="AT67" s="295"/>
      <c r="AU67" s="297"/>
      <c r="AV67" s="295"/>
      <c r="AW67" s="297"/>
      <c r="AX67" s="295"/>
      <c r="AY67" s="297"/>
      <c r="AZ67" s="295"/>
      <c r="BA67" s="297"/>
      <c r="BB67" s="297"/>
      <c r="BC67" s="297"/>
      <c r="BD67" s="297"/>
      <c r="BE67" s="297"/>
      <c r="BF67" s="55"/>
    </row>
    <row r="68" spans="1:58" ht="91.5" customHeight="1">
      <c r="A68" s="330"/>
      <c r="B68" s="330"/>
      <c r="C68" s="434"/>
      <c r="D68" s="257"/>
      <c r="E68" s="257"/>
      <c r="F68" s="389"/>
      <c r="G68" s="257"/>
      <c r="H68" s="257"/>
      <c r="I68" s="257"/>
      <c r="J68" s="123"/>
      <c r="K68" s="49" t="s">
        <v>504</v>
      </c>
      <c r="L68" s="72" t="s">
        <v>306</v>
      </c>
      <c r="M68" s="49" t="s">
        <v>523</v>
      </c>
      <c r="N68" s="52">
        <v>1</v>
      </c>
      <c r="O68" s="52">
        <v>0</v>
      </c>
      <c r="P68" s="52">
        <v>0.5</v>
      </c>
      <c r="Q68" s="52">
        <v>0</v>
      </c>
      <c r="R68" s="52"/>
      <c r="S68" s="52">
        <f>+O68+P68+Q68+R68</f>
        <v>0.5</v>
      </c>
      <c r="T68" s="284">
        <f t="shared" si="13"/>
        <v>0.5</v>
      </c>
      <c r="U68" s="285">
        <v>45839</v>
      </c>
      <c r="V68" s="285">
        <v>46022</v>
      </c>
      <c r="W68" s="52">
        <v>180</v>
      </c>
      <c r="X68" s="329">
        <v>1059626</v>
      </c>
      <c r="Y68" s="51" t="s">
        <v>308</v>
      </c>
      <c r="Z68" s="330" t="s">
        <v>585</v>
      </c>
      <c r="AA68" s="433"/>
      <c r="AB68" s="433"/>
      <c r="AC68" s="52" t="s">
        <v>311</v>
      </c>
      <c r="AD68" s="330" t="s">
        <v>525</v>
      </c>
      <c r="AE68" s="359">
        <v>2432000000</v>
      </c>
      <c r="AF68" s="72" t="s">
        <v>486</v>
      </c>
      <c r="AG68" s="63" t="s">
        <v>313</v>
      </c>
      <c r="AH68" s="292">
        <v>45839</v>
      </c>
      <c r="AI68" s="435"/>
      <c r="AJ68" s="435"/>
      <c r="AK68" s="435"/>
      <c r="AL68" s="435"/>
      <c r="AM68" s="435"/>
      <c r="AN68" s="339"/>
      <c r="AO68" s="257"/>
      <c r="AP68" s="323"/>
      <c r="AQ68" s="324"/>
      <c r="AR68" s="323"/>
      <c r="AS68" s="324"/>
      <c r="AT68" s="323"/>
      <c r="AU68" s="324"/>
      <c r="AV68" s="323"/>
      <c r="AW68" s="324"/>
      <c r="AX68" s="323"/>
      <c r="AY68" s="324"/>
      <c r="AZ68" s="323"/>
      <c r="BA68" s="324"/>
      <c r="BB68" s="324"/>
      <c r="BC68" s="324"/>
      <c r="BD68" s="324"/>
      <c r="BE68" s="324"/>
      <c r="BF68" s="55"/>
    </row>
    <row r="69" spans="1:58" s="378" customFormat="1" ht="65.099999999999994" customHeight="1">
      <c r="A69" s="325" t="s">
        <v>696</v>
      </c>
      <c r="B69" s="326"/>
      <c r="C69" s="326"/>
      <c r="D69" s="326"/>
      <c r="E69" s="326" t="s">
        <v>452</v>
      </c>
      <c r="F69" s="326"/>
      <c r="G69" s="326"/>
      <c r="H69" s="326"/>
      <c r="I69" s="326"/>
      <c r="J69" s="326"/>
      <c r="K69" s="326"/>
      <c r="L69" s="326"/>
      <c r="M69" s="326"/>
      <c r="N69" s="326"/>
      <c r="O69" s="326"/>
      <c r="P69" s="326"/>
      <c r="Q69" s="326"/>
      <c r="R69" s="326"/>
      <c r="S69" s="327"/>
      <c r="T69" s="328">
        <f>AVERAGE(T53:T68)</f>
        <v>0.45386666666666664</v>
      </c>
      <c r="U69" s="373"/>
      <c r="V69" s="373"/>
      <c r="W69" s="373"/>
      <c r="X69" s="374"/>
      <c r="Y69" s="373"/>
      <c r="Z69" s="373"/>
      <c r="AA69" s="375"/>
      <c r="AB69" s="375"/>
      <c r="AC69" s="373"/>
      <c r="AD69" s="373"/>
      <c r="AE69" s="331"/>
      <c r="AF69" s="373"/>
      <c r="AG69" s="373"/>
      <c r="AH69" s="373"/>
      <c r="AI69" s="332"/>
      <c r="AJ69" s="332"/>
      <c r="AK69" s="333"/>
      <c r="AL69" s="331">
        <f>+AL53</f>
        <v>4986804178.1599998</v>
      </c>
      <c r="AM69" s="333"/>
      <c r="AN69" s="333"/>
      <c r="AO69" s="376"/>
      <c r="AP69" s="332">
        <f>+AP53</f>
        <v>676400000</v>
      </c>
      <c r="AQ69" s="377"/>
      <c r="AR69" s="332">
        <f>+AR53</f>
        <v>0</v>
      </c>
      <c r="AT69" s="332">
        <f>+AT53</f>
        <v>1782273584</v>
      </c>
      <c r="AU69" s="336">
        <f t="shared" ref="AU69:AW69" si="16">+AU53</f>
        <v>0.35739794873148845</v>
      </c>
      <c r="AV69" s="332">
        <f t="shared" si="16"/>
        <v>559900000</v>
      </c>
      <c r="AW69" s="336">
        <f t="shared" si="16"/>
        <v>0.11227631565163813</v>
      </c>
      <c r="AX69" s="337">
        <f>+AX53</f>
        <v>3789953644.3299999</v>
      </c>
      <c r="AY69" s="379">
        <f>+AY53</f>
        <v>0.75999648450771806</v>
      </c>
      <c r="AZ69" s="337">
        <f>+AZ53</f>
        <v>1309164132</v>
      </c>
      <c r="BA69" s="379">
        <f>+BA53</f>
        <v>0.26252567480663486</v>
      </c>
      <c r="BB69" s="332"/>
      <c r="BD69" s="332"/>
      <c r="BF69" s="373"/>
    </row>
    <row r="70" spans="1:58" ht="108" customHeight="1">
      <c r="A70" s="257" t="s">
        <v>290</v>
      </c>
      <c r="B70" s="257" t="s">
        <v>229</v>
      </c>
      <c r="C70" s="258" t="s">
        <v>230</v>
      </c>
      <c r="D70" s="257" t="s">
        <v>244</v>
      </c>
      <c r="E70" s="401" t="s">
        <v>453</v>
      </c>
      <c r="F70" s="260">
        <v>202400000003604</v>
      </c>
      <c r="G70" s="257" t="s">
        <v>454</v>
      </c>
      <c r="H70" s="257" t="s">
        <v>455</v>
      </c>
      <c r="I70" s="257" t="s">
        <v>456</v>
      </c>
      <c r="J70" s="123">
        <v>0.1</v>
      </c>
      <c r="K70" s="436" t="s">
        <v>505</v>
      </c>
      <c r="L70" s="72" t="s">
        <v>306</v>
      </c>
      <c r="M70" s="72" t="s">
        <v>508</v>
      </c>
      <c r="N70" s="52" t="s">
        <v>213</v>
      </c>
      <c r="O70" s="52">
        <v>0</v>
      </c>
      <c r="P70" s="52">
        <v>0</v>
      </c>
      <c r="Q70" s="52">
        <v>0</v>
      </c>
      <c r="R70" s="52"/>
      <c r="S70" s="52">
        <f>+O70+P70+Q70+R70</f>
        <v>0</v>
      </c>
      <c r="T70" s="284">
        <v>0</v>
      </c>
      <c r="U70" s="285">
        <v>45748</v>
      </c>
      <c r="V70" s="285">
        <v>45930</v>
      </c>
      <c r="W70" s="52">
        <v>180</v>
      </c>
      <c r="X70" s="329">
        <v>1059626</v>
      </c>
      <c r="Y70" s="51" t="s">
        <v>308</v>
      </c>
      <c r="Z70" s="52" t="s">
        <v>604</v>
      </c>
      <c r="AA70" s="330" t="s">
        <v>605</v>
      </c>
      <c r="AB70" s="330" t="s">
        <v>606</v>
      </c>
      <c r="AC70" s="52" t="s">
        <v>311</v>
      </c>
      <c r="AD70" s="72" t="s">
        <v>607</v>
      </c>
      <c r="AE70" s="359">
        <v>10000000</v>
      </c>
      <c r="AF70" s="72" t="s">
        <v>312</v>
      </c>
      <c r="AG70" s="63" t="s">
        <v>313</v>
      </c>
      <c r="AH70" s="292">
        <v>45748</v>
      </c>
      <c r="AI70" s="320">
        <v>50000000</v>
      </c>
      <c r="AJ70" s="320">
        <v>50000000</v>
      </c>
      <c r="AK70" s="320">
        <v>50000000</v>
      </c>
      <c r="AL70" s="320">
        <v>50000000</v>
      </c>
      <c r="AM70" s="320"/>
      <c r="AN70" s="303" t="s">
        <v>416</v>
      </c>
      <c r="AO70" s="257" t="s">
        <v>453</v>
      </c>
      <c r="AP70" s="277">
        <v>0</v>
      </c>
      <c r="AQ70" s="385">
        <f>AP70/AJ70</f>
        <v>0</v>
      </c>
      <c r="AR70" s="277">
        <v>0</v>
      </c>
      <c r="AS70" s="279">
        <f>AR70/AJ70</f>
        <v>0</v>
      </c>
      <c r="AT70" s="277">
        <v>0</v>
      </c>
      <c r="AU70" s="279">
        <f>+AT70/AK70</f>
        <v>0</v>
      </c>
      <c r="AV70" s="277">
        <v>0</v>
      </c>
      <c r="AW70" s="279">
        <f>+AV70/AK70</f>
        <v>0</v>
      </c>
      <c r="AX70" s="277">
        <v>0</v>
      </c>
      <c r="AY70" s="279">
        <f>+AX70/AL70</f>
        <v>0</v>
      </c>
      <c r="AZ70" s="277">
        <v>0</v>
      </c>
      <c r="BA70" s="279">
        <f>+AZ70/AL70</f>
        <v>0</v>
      </c>
      <c r="BB70" s="279"/>
      <c r="BC70" s="279"/>
      <c r="BD70" s="279"/>
      <c r="BE70" s="279"/>
      <c r="BF70" s="281" t="s">
        <v>694</v>
      </c>
    </row>
    <row r="71" spans="1:58" ht="82.5" customHeight="1">
      <c r="A71" s="257"/>
      <c r="B71" s="257"/>
      <c r="C71" s="258"/>
      <c r="D71" s="257"/>
      <c r="E71" s="401"/>
      <c r="F71" s="260"/>
      <c r="G71" s="257"/>
      <c r="H71" s="257"/>
      <c r="I71" s="257"/>
      <c r="J71" s="123"/>
      <c r="K71" s="436" t="s">
        <v>506</v>
      </c>
      <c r="L71" s="72" t="s">
        <v>306</v>
      </c>
      <c r="M71" s="436" t="s">
        <v>509</v>
      </c>
      <c r="N71" s="52">
        <v>1</v>
      </c>
      <c r="O71" s="52">
        <v>0</v>
      </c>
      <c r="P71" s="52">
        <v>0</v>
      </c>
      <c r="Q71" s="52">
        <v>0</v>
      </c>
      <c r="R71" s="52"/>
      <c r="S71" s="52">
        <f t="shared" ref="S71:S72" si="17">+O71+P71+Q71+R71</f>
        <v>0</v>
      </c>
      <c r="T71" s="284">
        <f>+S71/N71</f>
        <v>0</v>
      </c>
      <c r="U71" s="285">
        <v>45748</v>
      </c>
      <c r="V71" s="285">
        <v>45991</v>
      </c>
      <c r="W71" s="52">
        <v>240</v>
      </c>
      <c r="X71" s="329">
        <v>1059626</v>
      </c>
      <c r="Y71" s="51" t="s">
        <v>308</v>
      </c>
      <c r="Z71" s="52" t="s">
        <v>604</v>
      </c>
      <c r="AA71" s="330" t="s">
        <v>608</v>
      </c>
      <c r="AB71" s="330" t="s">
        <v>609</v>
      </c>
      <c r="AC71" s="52" t="s">
        <v>311</v>
      </c>
      <c r="AD71" s="436" t="s">
        <v>610</v>
      </c>
      <c r="AE71" s="359">
        <v>10000000</v>
      </c>
      <c r="AF71" s="72" t="s">
        <v>312</v>
      </c>
      <c r="AG71" s="63" t="s">
        <v>313</v>
      </c>
      <c r="AH71" s="292">
        <v>45748</v>
      </c>
      <c r="AI71" s="293"/>
      <c r="AJ71" s="293"/>
      <c r="AK71" s="293"/>
      <c r="AL71" s="293"/>
      <c r="AM71" s="293"/>
      <c r="AN71" s="428"/>
      <c r="AO71" s="257"/>
      <c r="AP71" s="295"/>
      <c r="AQ71" s="296"/>
      <c r="AR71" s="295"/>
      <c r="AS71" s="297"/>
      <c r="AT71" s="295"/>
      <c r="AU71" s="297"/>
      <c r="AV71" s="295"/>
      <c r="AW71" s="297"/>
      <c r="AX71" s="295"/>
      <c r="AY71" s="297"/>
      <c r="AZ71" s="295"/>
      <c r="BA71" s="297"/>
      <c r="BB71" s="297"/>
      <c r="BC71" s="297"/>
      <c r="BD71" s="297"/>
      <c r="BE71" s="297"/>
      <c r="BF71" s="257" t="s">
        <v>695</v>
      </c>
    </row>
    <row r="72" spans="1:58" ht="91.5" customHeight="1">
      <c r="A72" s="257"/>
      <c r="B72" s="257"/>
      <c r="C72" s="258"/>
      <c r="D72" s="257"/>
      <c r="E72" s="401"/>
      <c r="F72" s="260"/>
      <c r="G72" s="257"/>
      <c r="H72" s="257"/>
      <c r="I72" s="257"/>
      <c r="J72" s="123"/>
      <c r="K72" s="436" t="s">
        <v>507</v>
      </c>
      <c r="L72" s="72" t="s">
        <v>306</v>
      </c>
      <c r="M72" s="72" t="s">
        <v>510</v>
      </c>
      <c r="N72" s="52" t="s">
        <v>213</v>
      </c>
      <c r="O72" s="52">
        <v>0</v>
      </c>
      <c r="P72" s="52">
        <v>0</v>
      </c>
      <c r="Q72" s="52">
        <v>0</v>
      </c>
      <c r="R72" s="52"/>
      <c r="S72" s="52">
        <f t="shared" si="17"/>
        <v>0</v>
      </c>
      <c r="T72" s="284">
        <v>0</v>
      </c>
      <c r="U72" s="285">
        <v>45748</v>
      </c>
      <c r="V72" s="285">
        <v>46011</v>
      </c>
      <c r="W72" s="52">
        <v>260</v>
      </c>
      <c r="X72" s="329">
        <v>1059626</v>
      </c>
      <c r="Y72" s="51" t="s">
        <v>308</v>
      </c>
      <c r="Z72" s="52" t="s">
        <v>604</v>
      </c>
      <c r="AA72" s="330" t="s">
        <v>611</v>
      </c>
      <c r="AB72" s="330" t="s">
        <v>612</v>
      </c>
      <c r="AC72" s="52" t="s">
        <v>311</v>
      </c>
      <c r="AD72" s="72" t="s">
        <v>613</v>
      </c>
      <c r="AE72" s="359">
        <v>30000000</v>
      </c>
      <c r="AF72" s="72" t="s">
        <v>312</v>
      </c>
      <c r="AG72" s="63" t="s">
        <v>313</v>
      </c>
      <c r="AH72" s="292">
        <v>45748</v>
      </c>
      <c r="AI72" s="321"/>
      <c r="AJ72" s="321"/>
      <c r="AK72" s="321"/>
      <c r="AL72" s="321"/>
      <c r="AM72" s="321"/>
      <c r="AN72" s="339"/>
      <c r="AO72" s="257"/>
      <c r="AP72" s="323"/>
      <c r="AQ72" s="371"/>
      <c r="AR72" s="323"/>
      <c r="AS72" s="324"/>
      <c r="AT72" s="323"/>
      <c r="AU72" s="324"/>
      <c r="AV72" s="323"/>
      <c r="AW72" s="324"/>
      <c r="AX72" s="323"/>
      <c r="AY72" s="324"/>
      <c r="AZ72" s="323"/>
      <c r="BA72" s="324"/>
      <c r="BB72" s="324"/>
      <c r="BC72" s="324"/>
      <c r="BD72" s="324"/>
      <c r="BE72" s="324"/>
      <c r="BF72" s="257"/>
    </row>
    <row r="73" spans="1:58" s="378" customFormat="1" ht="65.099999999999994" customHeight="1">
      <c r="A73" s="325" t="s">
        <v>453</v>
      </c>
      <c r="B73" s="326"/>
      <c r="C73" s="326"/>
      <c r="D73" s="326"/>
      <c r="E73" s="326" t="s">
        <v>457</v>
      </c>
      <c r="F73" s="326"/>
      <c r="G73" s="326"/>
      <c r="H73" s="326"/>
      <c r="I73" s="326"/>
      <c r="J73" s="326"/>
      <c r="K73" s="326"/>
      <c r="L73" s="326"/>
      <c r="M73" s="326"/>
      <c r="N73" s="326"/>
      <c r="O73" s="326"/>
      <c r="P73" s="326"/>
      <c r="Q73" s="326"/>
      <c r="R73" s="326"/>
      <c r="S73" s="327"/>
      <c r="T73" s="328">
        <f>AVERAGE(T70:T72)</f>
        <v>0</v>
      </c>
      <c r="U73" s="373"/>
      <c r="V73" s="373"/>
      <c r="W73" s="373"/>
      <c r="X73" s="374"/>
      <c r="Y73" s="373"/>
      <c r="Z73" s="373"/>
      <c r="AA73" s="375"/>
      <c r="AB73" s="375"/>
      <c r="AC73" s="373"/>
      <c r="AD73" s="373"/>
      <c r="AE73" s="331"/>
      <c r="AF73" s="373"/>
      <c r="AG73" s="373"/>
      <c r="AH73" s="373"/>
      <c r="AI73" s="332"/>
      <c r="AJ73" s="332"/>
      <c r="AK73" s="333"/>
      <c r="AL73" s="331">
        <f>+AL70</f>
        <v>50000000</v>
      </c>
      <c r="AM73" s="333"/>
      <c r="AN73" s="333"/>
      <c r="AO73" s="376"/>
      <c r="AP73" s="332">
        <f>+AP70</f>
        <v>0</v>
      </c>
      <c r="AQ73" s="437"/>
      <c r="AR73" s="332">
        <f>+AR70</f>
        <v>0</v>
      </c>
      <c r="AS73" s="373"/>
      <c r="AT73" s="332">
        <f>+AT70</f>
        <v>0</v>
      </c>
      <c r="AU73" s="373">
        <f t="shared" ref="AU73:AW73" si="18">+AU70</f>
        <v>0</v>
      </c>
      <c r="AV73" s="332">
        <f t="shared" si="18"/>
        <v>0</v>
      </c>
      <c r="AW73" s="373">
        <f t="shared" si="18"/>
        <v>0</v>
      </c>
      <c r="AX73" s="337">
        <f>+AX70</f>
        <v>0</v>
      </c>
      <c r="AY73" s="380">
        <f>+AY70</f>
        <v>0</v>
      </c>
      <c r="AZ73" s="337">
        <f>+AZ70</f>
        <v>0</v>
      </c>
      <c r="BA73" s="380">
        <f>+BA70</f>
        <v>0</v>
      </c>
      <c r="BB73" s="332"/>
      <c r="BC73" s="373"/>
      <c r="BD73" s="332"/>
      <c r="BE73" s="373"/>
      <c r="BF73" s="373"/>
    </row>
    <row r="74" spans="1:58" s="60" customFormat="1" ht="45" customHeight="1">
      <c r="A74" s="60" t="s">
        <v>677</v>
      </c>
      <c r="T74" s="438"/>
      <c r="AF74" s="439"/>
      <c r="AG74" s="440"/>
      <c r="AY74" s="441"/>
    </row>
    <row r="75" spans="1:58" s="60" customFormat="1" ht="90" customHeight="1">
      <c r="T75" s="438"/>
      <c r="AE75" s="59">
        <f>SUM(AE10:AE74)</f>
        <v>23674732025.16</v>
      </c>
      <c r="AF75" s="59"/>
      <c r="AG75" s="59"/>
      <c r="AH75" s="59"/>
      <c r="AI75" s="59">
        <f t="shared" ref="AI75" si="19">SUM(AI10:AI74)</f>
        <v>10607965520</v>
      </c>
      <c r="AJ75" s="59"/>
      <c r="AK75" s="59"/>
      <c r="AL75" s="59"/>
      <c r="AT75" s="70"/>
      <c r="AU75" s="70"/>
      <c r="AV75" s="70"/>
      <c r="AW75" s="70"/>
      <c r="AX75" s="70"/>
      <c r="AY75" s="442"/>
      <c r="AZ75" s="70"/>
      <c r="BA75" s="70"/>
    </row>
    <row r="76" spans="1:58" s="60" customFormat="1" ht="75" customHeight="1" thickBot="1">
      <c r="T76" s="438"/>
      <c r="AE76" s="59"/>
      <c r="AF76" s="59"/>
      <c r="AG76" s="59"/>
      <c r="AH76" s="59"/>
      <c r="AI76" s="59"/>
      <c r="AJ76" s="59"/>
      <c r="AK76" s="59"/>
      <c r="AL76" s="59"/>
      <c r="AT76" s="443" t="s">
        <v>679</v>
      </c>
      <c r="AU76" s="443" t="s">
        <v>680</v>
      </c>
      <c r="AV76" s="443" t="s">
        <v>681</v>
      </c>
      <c r="AW76" s="443" t="s">
        <v>682</v>
      </c>
      <c r="AX76" s="444" t="s">
        <v>683</v>
      </c>
      <c r="AY76" s="444" t="s">
        <v>684</v>
      </c>
      <c r="AZ76" s="444" t="s">
        <v>685</v>
      </c>
      <c r="BA76" s="444" t="s">
        <v>686</v>
      </c>
    </row>
    <row r="77" spans="1:58" s="231" customFormat="1" ht="101.25" customHeight="1" thickBot="1">
      <c r="E77" s="445" t="s">
        <v>676</v>
      </c>
      <c r="F77" s="446"/>
      <c r="G77" s="446"/>
      <c r="H77" s="446"/>
      <c r="I77" s="446"/>
      <c r="J77" s="446"/>
      <c r="K77" s="446"/>
      <c r="L77" s="446"/>
      <c r="M77" s="446"/>
      <c r="N77" s="446"/>
      <c r="O77" s="446"/>
      <c r="P77" s="446"/>
      <c r="Q77" s="446"/>
      <c r="R77" s="446"/>
      <c r="S77" s="447"/>
      <c r="T77" s="448">
        <f>+(+T18+T32+T38+T44+T47+T52+T69+T73)/8</f>
        <v>0.43911393277662114</v>
      </c>
      <c r="AE77" s="449" t="s">
        <v>678</v>
      </c>
      <c r="AF77" s="450"/>
      <c r="AG77" s="450"/>
      <c r="AH77" s="450"/>
      <c r="AI77" s="451"/>
      <c r="AJ77" s="452">
        <f>+AJ70+AJ53+AJ48+AJ45+AJ39+AJ33+AJ19+AJ10</f>
        <v>23474732025.16</v>
      </c>
      <c r="AK77" s="452">
        <f>+AK70+AK53+AK48+AK45+AK39+AK33+AK19+AK10</f>
        <v>23674732025.16</v>
      </c>
      <c r="AL77" s="453">
        <f>+AL70+AL53+AL48+AL45+AL39+AL33+AL19+AL10</f>
        <v>23674732025.16</v>
      </c>
      <c r="AT77" s="454">
        <f>+AT18+AT32+AT38+AT44+AT47+AT52+AT69+AT73</f>
        <v>18848794381.68</v>
      </c>
      <c r="AU77" s="455">
        <f>AT77/AK77</f>
        <v>0.79615660957212531</v>
      </c>
      <c r="AV77" s="454">
        <f>+AV18+AV32+AV38+AV44+AV47+AV52+AV69+AV73</f>
        <v>3286156430.2199998</v>
      </c>
      <c r="AW77" s="455">
        <f>+AV77/AK77</f>
        <v>0.13880437703487761</v>
      </c>
      <c r="AX77" s="456">
        <f>+AX18+AX32+AX38+AX44+AX47+AX52+AX69+AX73</f>
        <v>21343374442.020004</v>
      </c>
      <c r="AY77" s="457">
        <f>+AX77/AL77</f>
        <v>0.90152549221413036</v>
      </c>
      <c r="AZ77" s="456">
        <f>+AZ18+AZ32+AZ38+AZ44+AZ47+AZ52+AZ69+AZ73</f>
        <v>12188626194.360001</v>
      </c>
      <c r="BA77" s="458">
        <f>+AZ77/AL77</f>
        <v>0.51483692323979435</v>
      </c>
      <c r="BB77" s="30"/>
      <c r="BC77" s="30"/>
      <c r="BD77" s="30"/>
      <c r="BE77" s="30"/>
    </row>
    <row r="78" spans="1:58">
      <c r="F78" s="459"/>
      <c r="J78" s="460"/>
      <c r="AE78" s="461"/>
      <c r="AI78" s="461"/>
      <c r="AJ78" s="461"/>
      <c r="AK78" s="461"/>
      <c r="AL78" s="461"/>
      <c r="AM78" s="461"/>
      <c r="AQ78" s="461"/>
    </row>
    <row r="79" spans="1:58">
      <c r="F79" s="459"/>
      <c r="J79" s="460"/>
      <c r="AE79" s="461"/>
      <c r="AI79" s="461"/>
      <c r="AJ79" s="461"/>
      <c r="AK79" s="461"/>
      <c r="AL79" s="461"/>
      <c r="AM79" s="461"/>
      <c r="AQ79" s="461"/>
      <c r="AW79" s="462"/>
    </row>
    <row r="80" spans="1:58">
      <c r="F80" s="459"/>
      <c r="J80" s="460"/>
      <c r="AE80" s="461"/>
      <c r="AI80" s="461"/>
      <c r="AJ80" s="461"/>
      <c r="AK80" s="461"/>
      <c r="AL80" s="461"/>
      <c r="AM80" s="461"/>
      <c r="AQ80" s="461"/>
    </row>
    <row r="81" spans="6:43">
      <c r="F81" s="459"/>
      <c r="J81" s="460"/>
      <c r="AE81" s="461"/>
      <c r="AI81" s="461"/>
      <c r="AJ81" s="461"/>
      <c r="AK81" s="461"/>
      <c r="AL81" s="461"/>
      <c r="AM81" s="461"/>
      <c r="AQ81" s="461"/>
    </row>
    <row r="82" spans="6:43">
      <c r="F82" s="459"/>
      <c r="J82" s="460"/>
      <c r="AE82" s="461"/>
      <c r="AI82" s="461"/>
      <c r="AJ82" s="461"/>
      <c r="AK82" s="461"/>
      <c r="AL82" s="461"/>
      <c r="AM82" s="461"/>
      <c r="AQ82" s="461"/>
    </row>
    <row r="83" spans="6:43">
      <c r="F83" s="459"/>
      <c r="J83" s="460"/>
      <c r="AE83" s="461"/>
      <c r="AI83" s="461"/>
      <c r="AJ83" s="461"/>
      <c r="AK83" s="461"/>
      <c r="AL83" s="461"/>
      <c r="AM83" s="461"/>
      <c r="AQ83" s="461"/>
    </row>
    <row r="84" spans="6:43">
      <c r="F84" s="459"/>
      <c r="J84" s="460"/>
      <c r="AE84" s="461"/>
      <c r="AI84" s="461"/>
      <c r="AJ84" s="461"/>
      <c r="AK84" s="461"/>
      <c r="AL84" s="461"/>
      <c r="AM84" s="461"/>
      <c r="AQ84" s="461"/>
    </row>
    <row r="85" spans="6:43">
      <c r="F85" s="459"/>
      <c r="J85" s="460"/>
      <c r="AE85" s="461"/>
      <c r="AI85" s="461"/>
      <c r="AJ85" s="461"/>
      <c r="AK85" s="461"/>
      <c r="AL85" s="461"/>
      <c r="AM85" s="461"/>
      <c r="AQ85" s="461"/>
    </row>
    <row r="86" spans="6:43">
      <c r="F86" s="459"/>
      <c r="J86" s="460"/>
      <c r="AE86" s="461"/>
      <c r="AI86" s="461"/>
      <c r="AJ86" s="461"/>
      <c r="AK86" s="461"/>
      <c r="AL86" s="461"/>
      <c r="AM86" s="461"/>
      <c r="AQ86" s="461"/>
    </row>
    <row r="87" spans="6:43">
      <c r="F87" s="459"/>
      <c r="J87" s="460"/>
      <c r="AE87" s="461"/>
      <c r="AI87" s="461"/>
      <c r="AJ87" s="461"/>
      <c r="AK87" s="461"/>
      <c r="AL87" s="461"/>
      <c r="AM87" s="461"/>
      <c r="AQ87" s="461"/>
    </row>
    <row r="88" spans="6:43">
      <c r="F88" s="459"/>
      <c r="J88" s="460"/>
      <c r="AE88" s="461"/>
      <c r="AI88" s="461"/>
      <c r="AJ88" s="461"/>
      <c r="AK88" s="461"/>
      <c r="AL88" s="461"/>
      <c r="AM88" s="461"/>
      <c r="AQ88" s="461"/>
    </row>
    <row r="89" spans="6:43">
      <c r="F89" s="459"/>
      <c r="J89" s="460"/>
      <c r="AE89" s="461"/>
      <c r="AI89" s="461"/>
      <c r="AJ89" s="461"/>
      <c r="AK89" s="461"/>
      <c r="AL89" s="461"/>
      <c r="AM89" s="461"/>
      <c r="AQ89" s="461"/>
    </row>
    <row r="90" spans="6:43">
      <c r="F90" s="459"/>
      <c r="J90" s="460"/>
      <c r="AE90" s="461"/>
      <c r="AI90" s="461"/>
      <c r="AJ90" s="461"/>
      <c r="AK90" s="461"/>
      <c r="AL90" s="461"/>
      <c r="AM90" s="461"/>
      <c r="AQ90" s="461"/>
    </row>
    <row r="91" spans="6:43">
      <c r="F91" s="459"/>
      <c r="J91" s="460"/>
      <c r="AE91" s="461"/>
      <c r="AI91" s="461"/>
      <c r="AJ91" s="461"/>
      <c r="AK91" s="461"/>
      <c r="AL91" s="461"/>
      <c r="AM91" s="461"/>
      <c r="AQ91" s="461"/>
    </row>
    <row r="92" spans="6:43">
      <c r="F92" s="459"/>
      <c r="J92" s="460"/>
      <c r="AE92" s="461"/>
      <c r="AI92" s="461"/>
      <c r="AJ92" s="461"/>
      <c r="AK92" s="461"/>
      <c r="AL92" s="461"/>
      <c r="AM92" s="461"/>
      <c r="AQ92" s="461"/>
    </row>
    <row r="93" spans="6:43">
      <c r="F93" s="459"/>
      <c r="J93" s="460"/>
      <c r="AE93" s="461"/>
      <c r="AI93" s="461"/>
      <c r="AJ93" s="461"/>
      <c r="AK93" s="461"/>
      <c r="AL93" s="461"/>
      <c r="AM93" s="461"/>
      <c r="AQ93" s="461"/>
    </row>
    <row r="94" spans="6:43">
      <c r="F94" s="459"/>
      <c r="J94" s="460"/>
      <c r="AE94" s="461"/>
      <c r="AI94" s="461"/>
      <c r="AJ94" s="461"/>
      <c r="AK94" s="461"/>
      <c r="AL94" s="461"/>
      <c r="AM94" s="461"/>
      <c r="AQ94" s="461"/>
    </row>
    <row r="95" spans="6:43">
      <c r="F95" s="459"/>
      <c r="J95" s="460"/>
      <c r="AE95" s="461"/>
      <c r="AI95" s="461"/>
      <c r="AJ95" s="461"/>
      <c r="AK95" s="461"/>
      <c r="AL95" s="461"/>
      <c r="AM95" s="461"/>
      <c r="AQ95" s="461"/>
    </row>
    <row r="96" spans="6:43">
      <c r="F96" s="459"/>
      <c r="J96" s="460"/>
      <c r="AE96" s="461"/>
      <c r="AI96" s="461"/>
      <c r="AJ96" s="461"/>
      <c r="AK96" s="461"/>
      <c r="AL96" s="461"/>
      <c r="AM96" s="461"/>
      <c r="AQ96" s="461"/>
    </row>
    <row r="97" spans="6:43">
      <c r="F97" s="459"/>
      <c r="J97" s="460"/>
      <c r="AE97" s="461"/>
      <c r="AI97" s="461"/>
      <c r="AJ97" s="461"/>
      <c r="AK97" s="461"/>
      <c r="AL97" s="461"/>
      <c r="AM97" s="461"/>
      <c r="AQ97" s="461"/>
    </row>
    <row r="98" spans="6:43">
      <c r="F98" s="459"/>
      <c r="J98" s="460"/>
      <c r="AE98" s="461"/>
      <c r="AI98" s="461"/>
      <c r="AJ98" s="461"/>
      <c r="AK98" s="461"/>
      <c r="AL98" s="461"/>
      <c r="AM98" s="461"/>
      <c r="AQ98" s="461"/>
    </row>
    <row r="99" spans="6:43">
      <c r="F99" s="459"/>
      <c r="J99" s="460"/>
      <c r="AE99" s="461"/>
      <c r="AI99" s="461"/>
      <c r="AJ99" s="461"/>
      <c r="AK99" s="461"/>
      <c r="AL99" s="461"/>
      <c r="AM99" s="461"/>
      <c r="AQ99" s="461"/>
    </row>
    <row r="100" spans="6:43">
      <c r="F100" s="459"/>
      <c r="J100" s="460"/>
      <c r="AE100" s="461"/>
      <c r="AI100" s="461"/>
      <c r="AJ100" s="461"/>
      <c r="AK100" s="461"/>
      <c r="AL100" s="461"/>
      <c r="AM100" s="461"/>
      <c r="AQ100" s="461"/>
    </row>
    <row r="101" spans="6:43">
      <c r="F101" s="459"/>
      <c r="J101" s="460"/>
      <c r="AE101" s="461"/>
      <c r="AI101" s="461"/>
      <c r="AJ101" s="461"/>
      <c r="AK101" s="461"/>
      <c r="AL101" s="461"/>
      <c r="AM101" s="461"/>
      <c r="AQ101" s="461"/>
    </row>
    <row r="102" spans="6:43">
      <c r="F102" s="459"/>
      <c r="J102" s="460"/>
      <c r="AE102" s="461"/>
      <c r="AI102" s="461"/>
      <c r="AJ102" s="461"/>
      <c r="AK102" s="461"/>
      <c r="AL102" s="461"/>
      <c r="AM102" s="461"/>
      <c r="AQ102" s="461"/>
    </row>
    <row r="103" spans="6:43">
      <c r="F103" s="459"/>
      <c r="J103" s="460"/>
      <c r="AE103" s="461"/>
      <c r="AI103" s="461"/>
      <c r="AJ103" s="461"/>
      <c r="AK103" s="461"/>
      <c r="AL103" s="461"/>
      <c r="AM103" s="461"/>
      <c r="AQ103" s="461"/>
    </row>
    <row r="104" spans="6:43">
      <c r="F104" s="459"/>
      <c r="J104" s="460"/>
      <c r="AE104" s="461"/>
      <c r="AI104" s="461"/>
      <c r="AJ104" s="461"/>
      <c r="AK104" s="461"/>
      <c r="AL104" s="461"/>
      <c r="AM104" s="461"/>
      <c r="AQ104" s="461"/>
    </row>
    <row r="105" spans="6:43">
      <c r="F105" s="459"/>
      <c r="J105" s="460"/>
      <c r="AE105" s="461"/>
      <c r="AI105" s="461"/>
      <c r="AJ105" s="461"/>
      <c r="AK105" s="461"/>
      <c r="AL105" s="461"/>
      <c r="AM105" s="461"/>
      <c r="AQ105" s="461"/>
    </row>
    <row r="106" spans="6:43">
      <c r="F106" s="459"/>
      <c r="J106" s="460"/>
      <c r="AE106" s="461"/>
      <c r="AI106" s="461"/>
      <c r="AJ106" s="461"/>
      <c r="AK106" s="461"/>
      <c r="AL106" s="461"/>
      <c r="AM106" s="461"/>
      <c r="AQ106" s="461"/>
    </row>
    <row r="107" spans="6:43">
      <c r="F107" s="459"/>
      <c r="J107" s="460"/>
      <c r="AE107" s="461"/>
      <c r="AI107" s="461"/>
      <c r="AJ107" s="461"/>
      <c r="AK107" s="461"/>
      <c r="AL107" s="461"/>
      <c r="AM107" s="461"/>
      <c r="AQ107" s="461"/>
    </row>
    <row r="108" spans="6:43">
      <c r="F108" s="459"/>
      <c r="J108" s="460"/>
      <c r="AE108" s="461"/>
      <c r="AI108" s="461"/>
      <c r="AJ108" s="461"/>
      <c r="AK108" s="461"/>
      <c r="AL108" s="461"/>
      <c r="AM108" s="461"/>
      <c r="AQ108" s="461"/>
    </row>
    <row r="109" spans="6:43">
      <c r="F109" s="459"/>
      <c r="J109" s="460"/>
      <c r="AE109" s="461"/>
      <c r="AI109" s="461"/>
      <c r="AJ109" s="461"/>
      <c r="AK109" s="461"/>
      <c r="AL109" s="461"/>
      <c r="AM109" s="461"/>
      <c r="AQ109" s="461"/>
    </row>
    <row r="110" spans="6:43">
      <c r="F110" s="459"/>
      <c r="J110" s="460"/>
      <c r="AE110" s="461"/>
      <c r="AI110" s="461"/>
      <c r="AJ110" s="461"/>
      <c r="AK110" s="461"/>
      <c r="AL110" s="461"/>
      <c r="AM110" s="461"/>
      <c r="AQ110" s="461"/>
    </row>
    <row r="111" spans="6:43">
      <c r="F111" s="459"/>
      <c r="J111" s="460"/>
      <c r="AE111" s="461"/>
      <c r="AI111" s="461"/>
      <c r="AJ111" s="461"/>
      <c r="AK111" s="461"/>
      <c r="AL111" s="461"/>
      <c r="AM111" s="461"/>
      <c r="AQ111" s="461"/>
    </row>
    <row r="112" spans="6:43">
      <c r="F112" s="459"/>
      <c r="J112" s="460"/>
      <c r="AE112" s="461"/>
      <c r="AI112" s="461"/>
      <c r="AJ112" s="461"/>
      <c r="AK112" s="461"/>
      <c r="AL112" s="461"/>
      <c r="AM112" s="461"/>
      <c r="AQ112" s="461"/>
    </row>
    <row r="113" spans="6:43">
      <c r="F113" s="459"/>
      <c r="J113" s="460"/>
      <c r="AE113" s="461"/>
      <c r="AI113" s="461"/>
      <c r="AJ113" s="461"/>
      <c r="AK113" s="461"/>
      <c r="AL113" s="461"/>
      <c r="AM113" s="461"/>
      <c r="AQ113" s="461"/>
    </row>
    <row r="114" spans="6:43">
      <c r="F114" s="459"/>
      <c r="J114" s="460"/>
      <c r="AE114" s="461"/>
      <c r="AI114" s="461"/>
      <c r="AJ114" s="461"/>
      <c r="AK114" s="461"/>
      <c r="AL114" s="461"/>
      <c r="AM114" s="461"/>
      <c r="AQ114" s="461"/>
    </row>
    <row r="115" spans="6:43">
      <c r="F115" s="459"/>
      <c r="J115" s="460"/>
      <c r="AE115" s="461"/>
      <c r="AI115" s="461"/>
      <c r="AJ115" s="461"/>
      <c r="AK115" s="461"/>
      <c r="AL115" s="461"/>
      <c r="AM115" s="461"/>
      <c r="AQ115" s="461"/>
    </row>
    <row r="116" spans="6:43">
      <c r="F116" s="459"/>
      <c r="J116" s="460"/>
      <c r="AE116" s="461"/>
      <c r="AI116" s="461"/>
      <c r="AJ116" s="461"/>
      <c r="AK116" s="461"/>
      <c r="AL116" s="461"/>
      <c r="AM116" s="461"/>
      <c r="AQ116" s="461"/>
    </row>
    <row r="117" spans="6:43">
      <c r="F117" s="459"/>
      <c r="J117" s="460"/>
      <c r="AE117" s="461"/>
      <c r="AI117" s="461"/>
      <c r="AJ117" s="461"/>
      <c r="AK117" s="461"/>
      <c r="AL117" s="461"/>
      <c r="AM117" s="461"/>
      <c r="AQ117" s="461"/>
    </row>
    <row r="118" spans="6:43">
      <c r="F118" s="459"/>
      <c r="J118" s="460"/>
      <c r="AE118" s="461"/>
      <c r="AI118" s="461"/>
      <c r="AJ118" s="461"/>
      <c r="AK118" s="461"/>
      <c r="AL118" s="461"/>
      <c r="AM118" s="461"/>
      <c r="AQ118" s="461"/>
    </row>
    <row r="119" spans="6:43">
      <c r="F119" s="459"/>
      <c r="J119" s="460"/>
      <c r="AE119" s="461"/>
      <c r="AI119" s="461"/>
      <c r="AJ119" s="461"/>
      <c r="AK119" s="461"/>
      <c r="AL119" s="461"/>
      <c r="AM119" s="461"/>
      <c r="AQ119" s="461"/>
    </row>
    <row r="120" spans="6:43">
      <c r="F120" s="459"/>
      <c r="J120" s="460"/>
      <c r="AE120" s="461"/>
      <c r="AI120" s="461"/>
      <c r="AJ120" s="461"/>
      <c r="AK120" s="461"/>
      <c r="AL120" s="461"/>
      <c r="AM120" s="461"/>
      <c r="AQ120" s="461"/>
    </row>
    <row r="121" spans="6:43">
      <c r="F121" s="459"/>
      <c r="J121" s="460"/>
      <c r="AE121" s="461"/>
      <c r="AI121" s="461"/>
      <c r="AJ121" s="461"/>
      <c r="AK121" s="461"/>
      <c r="AL121" s="461"/>
      <c r="AM121" s="461"/>
      <c r="AQ121" s="461"/>
    </row>
    <row r="122" spans="6:43">
      <c r="F122" s="459"/>
      <c r="J122" s="460"/>
      <c r="AE122" s="461"/>
      <c r="AI122" s="461"/>
      <c r="AJ122" s="461"/>
      <c r="AK122" s="461"/>
      <c r="AL122" s="461"/>
      <c r="AM122" s="461"/>
      <c r="AQ122" s="461"/>
    </row>
    <row r="123" spans="6:43">
      <c r="F123" s="459"/>
      <c r="J123" s="460"/>
      <c r="AE123" s="461"/>
      <c r="AI123" s="461"/>
      <c r="AJ123" s="461"/>
      <c r="AK123" s="461"/>
      <c r="AL123" s="461"/>
      <c r="AM123" s="461"/>
      <c r="AQ123" s="461"/>
    </row>
    <row r="124" spans="6:43">
      <c r="F124" s="459"/>
      <c r="J124" s="460"/>
      <c r="AI124" s="461"/>
      <c r="AJ124" s="461"/>
      <c r="AK124" s="461"/>
      <c r="AL124" s="461"/>
      <c r="AM124" s="461"/>
      <c r="AQ124" s="461"/>
    </row>
    <row r="125" spans="6:43">
      <c r="F125" s="459"/>
      <c r="J125" s="460"/>
      <c r="AI125" s="461"/>
      <c r="AJ125" s="461"/>
      <c r="AK125" s="461"/>
      <c r="AL125" s="461"/>
      <c r="AM125" s="461"/>
      <c r="AQ125" s="461"/>
    </row>
    <row r="126" spans="6:43">
      <c r="F126" s="459"/>
      <c r="J126" s="460"/>
      <c r="AI126" s="461"/>
      <c r="AJ126" s="461"/>
      <c r="AK126" s="461"/>
      <c r="AL126" s="461"/>
      <c r="AM126" s="461"/>
      <c r="AQ126" s="461"/>
    </row>
    <row r="127" spans="6:43">
      <c r="F127" s="459"/>
      <c r="J127" s="460"/>
      <c r="AI127" s="461"/>
      <c r="AJ127" s="461"/>
      <c r="AK127" s="461"/>
      <c r="AL127" s="461"/>
      <c r="AM127" s="461"/>
      <c r="AQ127" s="461"/>
    </row>
    <row r="128" spans="6:43">
      <c r="F128" s="459"/>
      <c r="J128" s="460"/>
      <c r="AI128" s="461"/>
      <c r="AJ128" s="461"/>
      <c r="AK128" s="461"/>
      <c r="AL128" s="461"/>
      <c r="AM128" s="461"/>
      <c r="AQ128" s="461"/>
    </row>
    <row r="129" spans="6:43">
      <c r="F129" s="459"/>
      <c r="J129" s="460"/>
      <c r="AI129" s="461"/>
      <c r="AJ129" s="461"/>
      <c r="AK129" s="461"/>
      <c r="AL129" s="461"/>
      <c r="AM129" s="461"/>
      <c r="AQ129" s="461"/>
    </row>
    <row r="130" spans="6:43">
      <c r="F130" s="459"/>
      <c r="J130" s="460"/>
      <c r="AI130" s="461"/>
      <c r="AJ130" s="461"/>
      <c r="AK130" s="461"/>
      <c r="AL130" s="461"/>
      <c r="AM130" s="461"/>
      <c r="AQ130" s="461"/>
    </row>
    <row r="131" spans="6:43">
      <c r="F131" s="459"/>
      <c r="J131" s="460"/>
      <c r="AI131" s="461"/>
      <c r="AJ131" s="461"/>
      <c r="AK131" s="461"/>
      <c r="AL131" s="461"/>
      <c r="AM131" s="461"/>
      <c r="AQ131" s="461"/>
    </row>
    <row r="132" spans="6:43">
      <c r="F132" s="459"/>
      <c r="J132" s="460"/>
      <c r="AI132" s="461"/>
      <c r="AJ132" s="461"/>
      <c r="AK132" s="461"/>
      <c r="AL132" s="461"/>
      <c r="AM132" s="461"/>
      <c r="AQ132" s="461"/>
    </row>
    <row r="133" spans="6:43">
      <c r="F133" s="459"/>
      <c r="J133" s="460"/>
      <c r="AI133" s="461"/>
      <c r="AJ133" s="461"/>
      <c r="AK133" s="461"/>
      <c r="AL133" s="461"/>
      <c r="AM133" s="461"/>
      <c r="AQ133" s="461"/>
    </row>
    <row r="134" spans="6:43">
      <c r="F134" s="459"/>
      <c r="J134" s="460"/>
      <c r="AI134" s="461"/>
      <c r="AJ134" s="461"/>
      <c r="AK134" s="461"/>
      <c r="AL134" s="461"/>
      <c r="AM134" s="461"/>
      <c r="AQ134" s="461"/>
    </row>
    <row r="135" spans="6:43">
      <c r="F135" s="459"/>
      <c r="J135" s="460"/>
      <c r="AI135" s="461"/>
      <c r="AJ135" s="461"/>
      <c r="AK135" s="461"/>
      <c r="AL135" s="461"/>
      <c r="AM135" s="461"/>
      <c r="AQ135" s="461"/>
    </row>
    <row r="136" spans="6:43">
      <c r="F136" s="459"/>
      <c r="J136" s="460"/>
      <c r="AI136" s="461"/>
      <c r="AJ136" s="461"/>
      <c r="AK136" s="461"/>
      <c r="AL136" s="461"/>
      <c r="AM136" s="461"/>
      <c r="AQ136" s="461"/>
    </row>
    <row r="137" spans="6:43">
      <c r="F137" s="459"/>
      <c r="J137" s="460"/>
      <c r="AI137" s="461"/>
      <c r="AJ137" s="461"/>
      <c r="AK137" s="461"/>
      <c r="AL137" s="461"/>
      <c r="AM137" s="461"/>
      <c r="AQ137" s="461"/>
    </row>
    <row r="138" spans="6:43">
      <c r="F138" s="459"/>
      <c r="J138" s="460"/>
      <c r="AI138" s="461"/>
      <c r="AJ138" s="461"/>
      <c r="AK138" s="461"/>
      <c r="AL138" s="461"/>
      <c r="AM138" s="461"/>
      <c r="AQ138" s="461"/>
    </row>
    <row r="139" spans="6:43">
      <c r="F139" s="459"/>
      <c r="J139" s="460"/>
      <c r="AI139" s="461"/>
      <c r="AJ139" s="461"/>
      <c r="AK139" s="461"/>
      <c r="AL139" s="461"/>
      <c r="AM139" s="461"/>
      <c r="AQ139" s="461"/>
    </row>
    <row r="140" spans="6:43">
      <c r="F140" s="459"/>
      <c r="J140" s="460"/>
      <c r="AI140" s="461"/>
      <c r="AJ140" s="461"/>
      <c r="AK140" s="461"/>
      <c r="AL140" s="461"/>
      <c r="AM140" s="461"/>
      <c r="AQ140" s="461"/>
    </row>
    <row r="141" spans="6:43">
      <c r="F141" s="459"/>
      <c r="J141" s="460"/>
      <c r="AI141" s="461"/>
      <c r="AJ141" s="461"/>
      <c r="AK141" s="461"/>
      <c r="AL141" s="461"/>
      <c r="AM141" s="461"/>
      <c r="AQ141" s="461"/>
    </row>
    <row r="142" spans="6:43">
      <c r="F142" s="459"/>
      <c r="J142" s="460"/>
      <c r="AI142" s="461"/>
      <c r="AJ142" s="461"/>
      <c r="AK142" s="461"/>
      <c r="AL142" s="461"/>
      <c r="AM142" s="461"/>
      <c r="AQ142" s="461"/>
    </row>
    <row r="143" spans="6:43">
      <c r="F143" s="459"/>
      <c r="J143" s="460"/>
      <c r="AI143" s="461"/>
      <c r="AJ143" s="461"/>
      <c r="AK143" s="461"/>
      <c r="AL143" s="461"/>
      <c r="AM143" s="461"/>
      <c r="AQ143" s="461"/>
    </row>
    <row r="144" spans="6:43">
      <c r="F144" s="459"/>
      <c r="J144" s="460"/>
      <c r="AI144" s="461"/>
      <c r="AJ144" s="461"/>
      <c r="AK144" s="461"/>
      <c r="AL144" s="461"/>
      <c r="AM144" s="461"/>
      <c r="AQ144" s="461"/>
    </row>
    <row r="145" spans="6:43">
      <c r="F145" s="459"/>
      <c r="J145" s="460"/>
      <c r="AI145" s="461"/>
      <c r="AJ145" s="461"/>
      <c r="AK145" s="461"/>
      <c r="AL145" s="461"/>
      <c r="AM145" s="461"/>
      <c r="AQ145" s="461"/>
    </row>
    <row r="146" spans="6:43">
      <c r="F146" s="459"/>
      <c r="J146" s="460"/>
      <c r="AI146" s="461"/>
      <c r="AJ146" s="461"/>
      <c r="AK146" s="461"/>
      <c r="AL146" s="461"/>
      <c r="AM146" s="461"/>
      <c r="AQ146" s="461"/>
    </row>
    <row r="147" spans="6:43">
      <c r="F147" s="459"/>
      <c r="J147" s="460"/>
      <c r="AI147" s="461"/>
      <c r="AJ147" s="461"/>
      <c r="AK147" s="461"/>
      <c r="AL147" s="461"/>
      <c r="AM147" s="461"/>
      <c r="AQ147" s="461"/>
    </row>
    <row r="148" spans="6:43">
      <c r="F148" s="459"/>
      <c r="J148" s="460"/>
      <c r="AI148" s="461"/>
      <c r="AJ148" s="461"/>
      <c r="AK148" s="461"/>
      <c r="AL148" s="461"/>
      <c r="AM148" s="461"/>
      <c r="AQ148" s="461"/>
    </row>
    <row r="149" spans="6:43">
      <c r="F149" s="459"/>
      <c r="J149" s="460"/>
      <c r="AI149" s="461"/>
      <c r="AJ149" s="461"/>
      <c r="AK149" s="461"/>
      <c r="AL149" s="461"/>
      <c r="AM149" s="461"/>
      <c r="AQ149" s="461"/>
    </row>
    <row r="150" spans="6:43">
      <c r="AI150" s="461"/>
      <c r="AJ150" s="461"/>
      <c r="AK150" s="461"/>
      <c r="AL150" s="461"/>
      <c r="AM150" s="461"/>
      <c r="AQ150" s="461"/>
    </row>
  </sheetData>
  <mergeCells count="375">
    <mergeCell ref="AI6:BE7"/>
    <mergeCell ref="AP33:AP37"/>
    <mergeCell ref="AC6:AH7"/>
    <mergeCell ref="H10:H11"/>
    <mergeCell ref="I10:I11"/>
    <mergeCell ref="A12:A13"/>
    <mergeCell ref="D12:D13"/>
    <mergeCell ref="H12:H13"/>
    <mergeCell ref="I12:I13"/>
    <mergeCell ref="A10:A11"/>
    <mergeCell ref="A16:A17"/>
    <mergeCell ref="D16:D17"/>
    <mergeCell ref="A14:A15"/>
    <mergeCell ref="D14:D15"/>
    <mergeCell ref="D21:D26"/>
    <mergeCell ref="D19:D20"/>
    <mergeCell ref="C19:C31"/>
    <mergeCell ref="B19:B31"/>
    <mergeCell ref="A19:A31"/>
    <mergeCell ref="D29:D31"/>
    <mergeCell ref="D27:D28"/>
    <mergeCell ref="AE21:AE23"/>
    <mergeCell ref="B33:B37"/>
    <mergeCell ref="A33:A37"/>
    <mergeCell ref="A18:S18"/>
    <mergeCell ref="A32:S32"/>
    <mergeCell ref="A47:S47"/>
    <mergeCell ref="D36:D37"/>
    <mergeCell ref="D33:D35"/>
    <mergeCell ref="C33:C37"/>
    <mergeCell ref="E19:E31"/>
    <mergeCell ref="I27:I28"/>
    <mergeCell ref="H27:H28"/>
    <mergeCell ref="H29:H31"/>
    <mergeCell ref="D42:D43"/>
    <mergeCell ref="A39:A43"/>
    <mergeCell ref="B39:B43"/>
    <mergeCell ref="C39:C43"/>
    <mergeCell ref="D39:D41"/>
    <mergeCell ref="H42:H43"/>
    <mergeCell ref="D50:D51"/>
    <mergeCell ref="H50:H51"/>
    <mergeCell ref="I50:I51"/>
    <mergeCell ref="K29:K30"/>
    <mergeCell ref="F19:F31"/>
    <mergeCell ref="G19:G31"/>
    <mergeCell ref="I21:I26"/>
    <mergeCell ref="H21:H26"/>
    <mergeCell ref="I19:I20"/>
    <mergeCell ref="AP19:AP31"/>
    <mergeCell ref="AR10:AR17"/>
    <mergeCell ref="AR45:AR46"/>
    <mergeCell ref="AP48:AP51"/>
    <mergeCell ref="AR48:AR51"/>
    <mergeCell ref="AB34:AB35"/>
    <mergeCell ref="AB19:AB20"/>
    <mergeCell ref="AI33:AI37"/>
    <mergeCell ref="AR33:AR37"/>
    <mergeCell ref="AI39:AI43"/>
    <mergeCell ref="AI48:AI51"/>
    <mergeCell ref="AD29:AD30"/>
    <mergeCell ref="AE29:AE30"/>
    <mergeCell ref="AF29:AF30"/>
    <mergeCell ref="AB21:AB28"/>
    <mergeCell ref="AB29:AB31"/>
    <mergeCell ref="AG29:AG30"/>
    <mergeCell ref="AH29:AH30"/>
    <mergeCell ref="AD21:AD23"/>
    <mergeCell ref="AF24:AF26"/>
    <mergeCell ref="AF21:AF23"/>
    <mergeCell ref="AP39:AP43"/>
    <mergeCell ref="AR39:AR43"/>
    <mergeCell ref="A5:B5"/>
    <mergeCell ref="C5:BD5"/>
    <mergeCell ref="E39:E43"/>
    <mergeCell ref="F39:F43"/>
    <mergeCell ref="G39:G43"/>
    <mergeCell ref="H39:H41"/>
    <mergeCell ref="I39:I41"/>
    <mergeCell ref="J39:J41"/>
    <mergeCell ref="K34:K35"/>
    <mergeCell ref="K40:K41"/>
    <mergeCell ref="A38:S38"/>
    <mergeCell ref="E33:E37"/>
    <mergeCell ref="J36:J37"/>
    <mergeCell ref="H33:H35"/>
    <mergeCell ref="I33:I35"/>
    <mergeCell ref="G33:G37"/>
    <mergeCell ref="F33:F37"/>
    <mergeCell ref="I36:I37"/>
    <mergeCell ref="H36:H37"/>
    <mergeCell ref="H19:H20"/>
    <mergeCell ref="I29:I31"/>
    <mergeCell ref="AA21:AA28"/>
    <mergeCell ref="AA29:AA31"/>
    <mergeCell ref="AP10:AP17"/>
    <mergeCell ref="A1:B3"/>
    <mergeCell ref="J10:J11"/>
    <mergeCell ref="J12:J13"/>
    <mergeCell ref="J14:J15"/>
    <mergeCell ref="D10:D11"/>
    <mergeCell ref="E10:E17"/>
    <mergeCell ref="C10:C17"/>
    <mergeCell ref="B10:B17"/>
    <mergeCell ref="J16:J17"/>
    <mergeCell ref="C1:BD1"/>
    <mergeCell ref="C2:BD2"/>
    <mergeCell ref="C4:BD4"/>
    <mergeCell ref="C3:BD3"/>
    <mergeCell ref="A4:B4"/>
    <mergeCell ref="AK10:AK17"/>
    <mergeCell ref="AO10:AO17"/>
    <mergeCell ref="BD10:BD17"/>
    <mergeCell ref="AI10:AI17"/>
    <mergeCell ref="I16:I17"/>
    <mergeCell ref="H16:H17"/>
    <mergeCell ref="H14:H15"/>
    <mergeCell ref="F10:F17"/>
    <mergeCell ref="G10:G17"/>
    <mergeCell ref="A6:AB7"/>
    <mergeCell ref="AD24:AD26"/>
    <mergeCell ref="AE24:AE26"/>
    <mergeCell ref="AH24:AH26"/>
    <mergeCell ref="J33:J35"/>
    <mergeCell ref="J19:J20"/>
    <mergeCell ref="J21:J26"/>
    <mergeCell ref="K21:K23"/>
    <mergeCell ref="J27:J28"/>
    <mergeCell ref="AA19:AA20"/>
    <mergeCell ref="J29:J31"/>
    <mergeCell ref="K24:K26"/>
    <mergeCell ref="AG24:AG26"/>
    <mergeCell ref="AI19:AI31"/>
    <mergeCell ref="AK19:AK31"/>
    <mergeCell ref="AK33:AK37"/>
    <mergeCell ref="AK39:AK43"/>
    <mergeCell ref="AO19:AO31"/>
    <mergeCell ref="AO33:AO37"/>
    <mergeCell ref="AO39:AO43"/>
    <mergeCell ref="I14:I15"/>
    <mergeCell ref="I42:I43"/>
    <mergeCell ref="J42:J43"/>
    <mergeCell ref="AA34:AA35"/>
    <mergeCell ref="AD34:AD35"/>
    <mergeCell ref="AE34:AE35"/>
    <mergeCell ref="AF34:AF35"/>
    <mergeCell ref="AG34:AG35"/>
    <mergeCell ref="AH34:AH35"/>
    <mergeCell ref="AD40:AD41"/>
    <mergeCell ref="AE40:AE41"/>
    <mergeCell ref="AF40:AF41"/>
    <mergeCell ref="AG40:AG41"/>
    <mergeCell ref="AH40:AH41"/>
    <mergeCell ref="AC40:AC41"/>
    <mergeCell ref="AG21:AG23"/>
    <mergeCell ref="AH21:AH23"/>
    <mergeCell ref="AI45:AI46"/>
    <mergeCell ref="AT45:AT46"/>
    <mergeCell ref="AP45:AP46"/>
    <mergeCell ref="A45:A46"/>
    <mergeCell ref="B45:B46"/>
    <mergeCell ref="C45:C46"/>
    <mergeCell ref="D45:D46"/>
    <mergeCell ref="E45:E46"/>
    <mergeCell ref="F45:F46"/>
    <mergeCell ref="G45:G46"/>
    <mergeCell ref="H45:H46"/>
    <mergeCell ref="I45:I46"/>
    <mergeCell ref="J45:J46"/>
    <mergeCell ref="AK45:AK46"/>
    <mergeCell ref="AO45:AO46"/>
    <mergeCell ref="A53:A67"/>
    <mergeCell ref="B53:B67"/>
    <mergeCell ref="C53:C67"/>
    <mergeCell ref="E53:E68"/>
    <mergeCell ref="F53:F68"/>
    <mergeCell ref="G53:G68"/>
    <mergeCell ref="D53:D65"/>
    <mergeCell ref="I48:I49"/>
    <mergeCell ref="A44:S44"/>
    <mergeCell ref="K53:K65"/>
    <mergeCell ref="J53:J65"/>
    <mergeCell ref="I53:I65"/>
    <mergeCell ref="H53:H65"/>
    <mergeCell ref="J48:J49"/>
    <mergeCell ref="J50:J51"/>
    <mergeCell ref="A52:S52"/>
    <mergeCell ref="A48:A51"/>
    <mergeCell ref="B48:B51"/>
    <mergeCell ref="C48:C51"/>
    <mergeCell ref="D48:D49"/>
    <mergeCell ref="E48:E51"/>
    <mergeCell ref="F48:F51"/>
    <mergeCell ref="G48:G51"/>
    <mergeCell ref="H48:H49"/>
    <mergeCell ref="E77:S77"/>
    <mergeCell ref="AS53:AS68"/>
    <mergeCell ref="D67:D68"/>
    <mergeCell ref="H67:H68"/>
    <mergeCell ref="I67:I68"/>
    <mergeCell ref="J67:J68"/>
    <mergeCell ref="AA67:AA68"/>
    <mergeCell ref="AB67:AB68"/>
    <mergeCell ref="AI53:AI68"/>
    <mergeCell ref="AP53:AP68"/>
    <mergeCell ref="AR53:AR68"/>
    <mergeCell ref="AQ53:AQ68"/>
    <mergeCell ref="AM53:AM68"/>
    <mergeCell ref="AP70:AP72"/>
    <mergeCell ref="AR70:AR72"/>
    <mergeCell ref="AQ70:AQ72"/>
    <mergeCell ref="AS70:AS72"/>
    <mergeCell ref="AK70:AK72"/>
    <mergeCell ref="AM70:AM72"/>
    <mergeCell ref="A73:S73"/>
    <mergeCell ref="A70:A72"/>
    <mergeCell ref="B70:B72"/>
    <mergeCell ref="A69:S69"/>
    <mergeCell ref="AE77:AI77"/>
    <mergeCell ref="C70:C72"/>
    <mergeCell ref="D70:D72"/>
    <mergeCell ref="E70:E72"/>
    <mergeCell ref="F70:F72"/>
    <mergeCell ref="G70:G72"/>
    <mergeCell ref="AI70:AI72"/>
    <mergeCell ref="J70:J72"/>
    <mergeCell ref="I70:I72"/>
    <mergeCell ref="H70:H72"/>
    <mergeCell ref="AK48:AK51"/>
    <mergeCell ref="AK53:AK68"/>
    <mergeCell ref="AJ70:AJ72"/>
    <mergeCell ref="AL10:AL17"/>
    <mergeCell ref="AL48:AL51"/>
    <mergeCell ref="AL53:AL68"/>
    <mergeCell ref="AL70:AL72"/>
    <mergeCell ref="AL19:AL31"/>
    <mergeCell ref="AL33:AL37"/>
    <mergeCell ref="AL39:AL43"/>
    <mergeCell ref="AL45:AL46"/>
    <mergeCell ref="AJ10:AJ17"/>
    <mergeCell ref="AJ19:AJ31"/>
    <mergeCell ref="AJ33:AJ37"/>
    <mergeCell ref="AJ39:AJ43"/>
    <mergeCell ref="AJ45:AJ46"/>
    <mergeCell ref="AJ48:AJ51"/>
    <mergeCell ref="AJ53:AJ68"/>
    <mergeCell ref="AO48:AO51"/>
    <mergeCell ref="AO53:AO68"/>
    <mergeCell ref="AO70:AO72"/>
    <mergeCell ref="AM48:AM51"/>
    <mergeCell ref="AN10:AN17"/>
    <mergeCell ref="AN19:AN31"/>
    <mergeCell ref="AN33:AN37"/>
    <mergeCell ref="AN39:AN43"/>
    <mergeCell ref="AN45:AN46"/>
    <mergeCell ref="AN48:AN51"/>
    <mergeCell ref="AN53:AN68"/>
    <mergeCell ref="AN70:AN72"/>
    <mergeCell ref="AM10:AM17"/>
    <mergeCell ref="AM19:AM31"/>
    <mergeCell ref="AM33:AM37"/>
    <mergeCell ref="AM39:AM43"/>
    <mergeCell ref="AM45:AM46"/>
    <mergeCell ref="AT48:AT51"/>
    <mergeCell ref="AT39:AT43"/>
    <mergeCell ref="AT33:AT37"/>
    <mergeCell ref="AT19:AT31"/>
    <mergeCell ref="AT10:AT17"/>
    <mergeCell ref="AQ10:AQ17"/>
    <mergeCell ref="AQ19:AQ31"/>
    <mergeCell ref="AQ33:AQ37"/>
    <mergeCell ref="AQ39:AQ43"/>
    <mergeCell ref="AQ45:AQ46"/>
    <mergeCell ref="AQ48:AQ51"/>
    <mergeCell ref="AS45:AS46"/>
    <mergeCell ref="AS48:AS51"/>
    <mergeCell ref="AS10:AS17"/>
    <mergeCell ref="AR19:AR31"/>
    <mergeCell ref="AS19:AS31"/>
    <mergeCell ref="AS33:AS37"/>
    <mergeCell ref="AS39:AS43"/>
    <mergeCell ref="BE10:BE17"/>
    <mergeCell ref="AU19:AU31"/>
    <mergeCell ref="AV19:AV31"/>
    <mergeCell ref="AW19:AW31"/>
    <mergeCell ref="AX19:AX31"/>
    <mergeCell ref="AY19:AY31"/>
    <mergeCell ref="AZ19:AZ31"/>
    <mergeCell ref="BA19:BA31"/>
    <mergeCell ref="BB19:BB31"/>
    <mergeCell ref="BC19:BC31"/>
    <mergeCell ref="BD19:BD31"/>
    <mergeCell ref="BE19:BE31"/>
    <mergeCell ref="AU10:AU17"/>
    <mergeCell ref="AV10:AV17"/>
    <mergeCell ref="AW10:AW17"/>
    <mergeCell ref="AX10:AX17"/>
    <mergeCell ref="AY10:AY17"/>
    <mergeCell ref="AZ10:AZ17"/>
    <mergeCell ref="BA10:BA17"/>
    <mergeCell ref="BB10:BB17"/>
    <mergeCell ref="BC10:BC17"/>
    <mergeCell ref="AU33:AU37"/>
    <mergeCell ref="AV33:AV37"/>
    <mergeCell ref="AW33:AW37"/>
    <mergeCell ref="AX33:AX37"/>
    <mergeCell ref="AY33:AY37"/>
    <mergeCell ref="AZ33:AZ37"/>
    <mergeCell ref="BA33:BA37"/>
    <mergeCell ref="BB33:BB37"/>
    <mergeCell ref="BC33:BC37"/>
    <mergeCell ref="BD33:BD37"/>
    <mergeCell ref="BE33:BE37"/>
    <mergeCell ref="BE39:BE43"/>
    <mergeCell ref="BD39:BD43"/>
    <mergeCell ref="BC39:BC43"/>
    <mergeCell ref="BB39:BB43"/>
    <mergeCell ref="BA39:BA43"/>
    <mergeCell ref="AZ39:AZ43"/>
    <mergeCell ref="AY39:AY43"/>
    <mergeCell ref="AX39:AX43"/>
    <mergeCell ref="AW39:AW43"/>
    <mergeCell ref="AV39:AV43"/>
    <mergeCell ref="AU39:AU43"/>
    <mergeCell ref="XFB45:XFB46"/>
    <mergeCell ref="AU45:AU46"/>
    <mergeCell ref="AV45:AV46"/>
    <mergeCell ref="AW45:AW46"/>
    <mergeCell ref="AX45:AX46"/>
    <mergeCell ref="AY45:AY46"/>
    <mergeCell ref="AZ45:AZ46"/>
    <mergeCell ref="BA45:BA46"/>
    <mergeCell ref="BB45:BB46"/>
    <mergeCell ref="BC45:BC46"/>
    <mergeCell ref="BD45:BD46"/>
    <mergeCell ref="BE45:BE46"/>
    <mergeCell ref="BF45:BF46"/>
    <mergeCell ref="AY53:AY68"/>
    <mergeCell ref="AX53:AX68"/>
    <mergeCell ref="AW53:AW68"/>
    <mergeCell ref="BE48:BE51"/>
    <mergeCell ref="AU48:AU51"/>
    <mergeCell ref="AV48:AV51"/>
    <mergeCell ref="AW48:AW51"/>
    <mergeCell ref="AX48:AX51"/>
    <mergeCell ref="AY48:AY51"/>
    <mergeCell ref="AZ48:AZ51"/>
    <mergeCell ref="BA48:BA51"/>
    <mergeCell ref="BB48:BB51"/>
    <mergeCell ref="BC48:BC51"/>
    <mergeCell ref="BD48:BD51"/>
    <mergeCell ref="AA53:AA65"/>
    <mergeCell ref="AB53:AB65"/>
    <mergeCell ref="BF71:BF72"/>
    <mergeCell ref="AZ70:AZ72"/>
    <mergeCell ref="BA70:BA72"/>
    <mergeCell ref="BB70:BB72"/>
    <mergeCell ref="BC70:BC72"/>
    <mergeCell ref="BD70:BD72"/>
    <mergeCell ref="BE70:BE72"/>
    <mergeCell ref="AV53:AV68"/>
    <mergeCell ref="AU53:AU68"/>
    <mergeCell ref="AT53:AT68"/>
    <mergeCell ref="AT70:AT72"/>
    <mergeCell ref="AU70:AU72"/>
    <mergeCell ref="AV70:AV72"/>
    <mergeCell ref="AW70:AW72"/>
    <mergeCell ref="AX70:AX72"/>
    <mergeCell ref="AY70:AY72"/>
    <mergeCell ref="BE53:BE68"/>
    <mergeCell ref="BD53:BD68"/>
    <mergeCell ref="BC53:BC68"/>
    <mergeCell ref="BB53:BB68"/>
    <mergeCell ref="BA53:BA68"/>
    <mergeCell ref="AZ53:AZ68"/>
  </mergeCells>
  <dataValidations count="2">
    <dataValidation type="list" allowBlank="1" showErrorMessage="1" sqref="L12:L13" xr:uid="{00000000-0002-0000-0300-000000000000}">
      <formula1>$BK$10:$BK$16</formula1>
    </dataValidation>
    <dataValidation type="list" allowBlank="1" showInputMessage="1" showErrorMessage="1" sqref="L74:L76" xr:uid="{00000000-0002-0000-0300-000001000000}">
      <formula1>#REF!</formula1>
    </dataValidation>
  </dataValidations>
  <pageMargins left="0.7" right="0.7" top="0.75" bottom="0.75" header="0.3" footer="0.3"/>
  <pageSetup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G27"/>
  <sheetViews>
    <sheetView zoomScale="90" zoomScaleNormal="90" workbookViewId="0">
      <selection activeCell="A7" sqref="A7"/>
    </sheetView>
  </sheetViews>
  <sheetFormatPr baseColWidth="10" defaultColWidth="10.875" defaultRowHeight="14.25"/>
  <cols>
    <col min="1" max="1" width="20.75" customWidth="1"/>
    <col min="2" max="2" width="25" customWidth="1"/>
    <col min="3" max="3" width="19.75" customWidth="1"/>
    <col min="4" max="4" width="20.25" customWidth="1"/>
    <col min="5" max="6" width="22.875" customWidth="1"/>
    <col min="7" max="7" width="25.25" customWidth="1"/>
  </cols>
  <sheetData>
    <row r="2" spans="1:7">
      <c r="A2" s="129" t="s">
        <v>458</v>
      </c>
      <c r="B2" s="130"/>
      <c r="C2" s="130"/>
      <c r="D2" s="130"/>
      <c r="E2" s="130"/>
      <c r="F2" s="130"/>
      <c r="G2" s="131"/>
    </row>
    <row r="3" spans="1:7" s="2" customFormat="1">
      <c r="A3" s="21" t="s">
        <v>459</v>
      </c>
      <c r="B3" s="132" t="s">
        <v>460</v>
      </c>
      <c r="C3" s="132"/>
      <c r="D3" s="132"/>
      <c r="E3" s="132"/>
      <c r="F3" s="132"/>
      <c r="G3" s="22" t="s">
        <v>461</v>
      </c>
    </row>
    <row r="4" spans="1:7" ht="12.75" customHeight="1">
      <c r="A4" s="23">
        <v>45489</v>
      </c>
      <c r="B4" s="133" t="s">
        <v>462</v>
      </c>
      <c r="C4" s="133"/>
      <c r="D4" s="133"/>
      <c r="E4" s="133"/>
      <c r="F4" s="133"/>
      <c r="G4" s="24" t="s">
        <v>463</v>
      </c>
    </row>
    <row r="5" spans="1:7" ht="12.75" customHeight="1">
      <c r="A5" s="25"/>
      <c r="B5" s="133"/>
      <c r="C5" s="133"/>
      <c r="D5" s="133"/>
      <c r="E5" s="133"/>
      <c r="F5" s="133"/>
      <c r="G5" s="24"/>
    </row>
    <row r="6" spans="1:7">
      <c r="A6" s="25"/>
      <c r="B6" s="128"/>
      <c r="C6" s="128"/>
      <c r="D6" s="128"/>
      <c r="E6" s="128"/>
      <c r="F6" s="128"/>
      <c r="G6" s="26"/>
    </row>
    <row r="7" spans="1:7">
      <c r="A7" s="25"/>
      <c r="B7" s="128"/>
      <c r="C7" s="128"/>
      <c r="D7" s="128"/>
      <c r="E7" s="128"/>
      <c r="F7" s="128"/>
      <c r="G7" s="26"/>
    </row>
    <row r="8" spans="1:7">
      <c r="A8" s="25"/>
      <c r="B8" s="27"/>
      <c r="C8" s="27"/>
      <c r="D8" s="27"/>
      <c r="E8" s="27"/>
      <c r="F8" s="27"/>
      <c r="G8" s="26"/>
    </row>
    <row r="9" spans="1:7">
      <c r="A9" s="134" t="s">
        <v>464</v>
      </c>
      <c r="B9" s="135"/>
      <c r="C9" s="135"/>
      <c r="D9" s="135"/>
      <c r="E9" s="135"/>
      <c r="F9" s="135"/>
      <c r="G9" s="136"/>
    </row>
    <row r="10" spans="1:7" s="2" customFormat="1">
      <c r="A10" s="28"/>
      <c r="B10" s="132" t="s">
        <v>465</v>
      </c>
      <c r="C10" s="132"/>
      <c r="D10" s="132" t="s">
        <v>466</v>
      </c>
      <c r="E10" s="132"/>
      <c r="F10" s="28" t="s">
        <v>459</v>
      </c>
      <c r="G10" s="28" t="s">
        <v>467</v>
      </c>
    </row>
    <row r="11" spans="1:7">
      <c r="A11" s="29" t="s">
        <v>468</v>
      </c>
      <c r="B11" s="133" t="s">
        <v>469</v>
      </c>
      <c r="C11" s="133"/>
      <c r="D11" s="137" t="s">
        <v>470</v>
      </c>
      <c r="E11" s="137"/>
      <c r="F11" s="25" t="s">
        <v>471</v>
      </c>
      <c r="G11" s="26"/>
    </row>
    <row r="12" spans="1:7">
      <c r="A12" s="29" t="s">
        <v>472</v>
      </c>
      <c r="B12" s="137" t="s">
        <v>473</v>
      </c>
      <c r="C12" s="137"/>
      <c r="D12" s="137" t="s">
        <v>474</v>
      </c>
      <c r="E12" s="137"/>
      <c r="F12" s="25" t="s">
        <v>471</v>
      </c>
      <c r="G12" s="26"/>
    </row>
    <row r="13" spans="1:7">
      <c r="A13" s="29" t="s">
        <v>475</v>
      </c>
      <c r="B13" s="137" t="s">
        <v>473</v>
      </c>
      <c r="C13" s="137"/>
      <c r="D13" s="137" t="s">
        <v>474</v>
      </c>
      <c r="E13" s="137"/>
      <c r="F13" s="25" t="s">
        <v>471</v>
      </c>
      <c r="G13" s="26"/>
    </row>
    <row r="14" spans="1:7" ht="45" customHeight="1"/>
    <row r="15" spans="1:7" ht="45" customHeight="1"/>
    <row r="16" spans="1:7" ht="45" customHeight="1"/>
    <row r="17" ht="45" customHeight="1"/>
    <row r="18" ht="45" customHeight="1"/>
    <row r="19" ht="45" customHeight="1"/>
    <row r="20" ht="45" customHeight="1"/>
    <row r="21" ht="45" customHeight="1"/>
    <row r="22" ht="45" customHeight="1"/>
    <row r="23" ht="45" customHeight="1"/>
    <row r="24" ht="45" customHeight="1"/>
    <row r="25" ht="45" customHeight="1"/>
    <row r="26" ht="45" customHeight="1"/>
    <row r="27" ht="45" customHeight="1"/>
  </sheetData>
  <mergeCells count="15">
    <mergeCell ref="A9:G9"/>
    <mergeCell ref="B13:C13"/>
    <mergeCell ref="D13:E13"/>
    <mergeCell ref="B10:C10"/>
    <mergeCell ref="D10:E10"/>
    <mergeCell ref="B11:C11"/>
    <mergeCell ref="D11:E11"/>
    <mergeCell ref="B12:C12"/>
    <mergeCell ref="D12:E12"/>
    <mergeCell ref="B7:F7"/>
    <mergeCell ref="A2:G2"/>
    <mergeCell ref="B3:F3"/>
    <mergeCell ref="B4:F4"/>
    <mergeCell ref="B5:F5"/>
    <mergeCell ref="B6:F6"/>
  </mergeCells>
  <phoneticPr fontId="16"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25"/>
  <sheetViews>
    <sheetView topLeftCell="A4" workbookViewId="0">
      <selection activeCell="B1" sqref="B1"/>
    </sheetView>
  </sheetViews>
  <sheetFormatPr baseColWidth="10" defaultColWidth="10.875" defaultRowHeight="14.25"/>
  <cols>
    <col min="1" max="1" width="55.25" customWidth="1"/>
    <col min="5" max="5" width="20.125" customWidth="1"/>
    <col min="6" max="6" width="34.75" customWidth="1"/>
  </cols>
  <sheetData>
    <row r="1" spans="1:6" ht="52.5" customHeight="1">
      <c r="A1" s="20" t="s">
        <v>476</v>
      </c>
      <c r="E1" s="3" t="s">
        <v>477</v>
      </c>
      <c r="F1" s="3" t="s">
        <v>478</v>
      </c>
    </row>
    <row r="2" spans="1:6" ht="25.5" customHeight="1">
      <c r="A2" s="19" t="s">
        <v>479</v>
      </c>
      <c r="E2" s="4">
        <v>0</v>
      </c>
      <c r="F2" s="5" t="s">
        <v>313</v>
      </c>
    </row>
    <row r="3" spans="1:6" ht="45" customHeight="1">
      <c r="A3" s="19" t="s">
        <v>367</v>
      </c>
      <c r="E3" s="4">
        <v>1</v>
      </c>
      <c r="F3" s="5" t="s">
        <v>480</v>
      </c>
    </row>
    <row r="4" spans="1:6" ht="45" customHeight="1">
      <c r="A4" s="19" t="s">
        <v>481</v>
      </c>
      <c r="E4" s="4">
        <v>2</v>
      </c>
      <c r="F4" s="5" t="s">
        <v>482</v>
      </c>
    </row>
    <row r="5" spans="1:6" ht="45" customHeight="1">
      <c r="A5" s="19" t="s">
        <v>483</v>
      </c>
      <c r="E5" s="4">
        <v>3</v>
      </c>
      <c r="F5" s="5" t="s">
        <v>484</v>
      </c>
    </row>
    <row r="6" spans="1:6" ht="45" customHeight="1">
      <c r="A6" s="19" t="s">
        <v>365</v>
      </c>
      <c r="E6" s="4">
        <v>4</v>
      </c>
      <c r="F6" s="5" t="s">
        <v>485</v>
      </c>
    </row>
    <row r="7" spans="1:6" ht="45" customHeight="1">
      <c r="A7" s="19" t="s">
        <v>486</v>
      </c>
      <c r="E7" s="4">
        <v>5</v>
      </c>
      <c r="F7" s="5" t="s">
        <v>487</v>
      </c>
    </row>
    <row r="8" spans="1:6" ht="45" customHeight="1">
      <c r="A8" s="19" t="s">
        <v>387</v>
      </c>
    </row>
    <row r="9" spans="1:6" ht="45" customHeight="1">
      <c r="A9" s="19" t="s">
        <v>488</v>
      </c>
    </row>
    <row r="10" spans="1:6" ht="45" customHeight="1">
      <c r="A10" s="19" t="s">
        <v>489</v>
      </c>
    </row>
    <row r="11" spans="1:6" ht="45" customHeight="1">
      <c r="A11" s="19" t="s">
        <v>352</v>
      </c>
    </row>
    <row r="12" spans="1:6" ht="45" customHeight="1">
      <c r="A12" s="19" t="s">
        <v>490</v>
      </c>
    </row>
    <row r="13" spans="1:6" ht="45" customHeight="1">
      <c r="A13" s="19" t="s">
        <v>491</v>
      </c>
    </row>
    <row r="14" spans="1:6" ht="45" customHeight="1">
      <c r="A14" s="19" t="s">
        <v>492</v>
      </c>
    </row>
    <row r="15" spans="1:6" ht="45" customHeight="1">
      <c r="A15" s="19" t="s">
        <v>493</v>
      </c>
    </row>
    <row r="16" spans="1:6" ht="45" customHeight="1">
      <c r="A16" s="19" t="s">
        <v>494</v>
      </c>
    </row>
    <row r="17" spans="1:1" ht="45" customHeight="1">
      <c r="A17" s="19" t="s">
        <v>495</v>
      </c>
    </row>
    <row r="18" spans="1:1" ht="45" customHeight="1">
      <c r="A18" s="19" t="s">
        <v>496</v>
      </c>
    </row>
    <row r="19" spans="1:1" ht="45" customHeight="1">
      <c r="A19" s="19" t="s">
        <v>497</v>
      </c>
    </row>
    <row r="20" spans="1:1" ht="45" customHeight="1">
      <c r="A20" s="19" t="s">
        <v>312</v>
      </c>
    </row>
    <row r="21" spans="1:1" ht="45" customHeight="1">
      <c r="A21" s="19" t="s">
        <v>498</v>
      </c>
    </row>
    <row r="22" spans="1:1" ht="45" customHeight="1"/>
    <row r="23" spans="1:1" ht="45" customHeight="1"/>
    <row r="24" spans="1:1" ht="45" customHeight="1"/>
    <row r="25" spans="1:1" ht="45" customHeight="1"/>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INSTRUCTIVO</vt:lpstr>
      <vt:lpstr>1. ESTRATÉGICO</vt:lpstr>
      <vt:lpstr>2, GESTION -MIPG</vt:lpstr>
      <vt:lpstr>3. INVERSIÓN</vt:lpstr>
      <vt:lpstr>CONTROL DE CAMBIOS </vt:lpstr>
      <vt:lpstr>ANEXO1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mathias David</dc:creator>
  <cp:keywords/>
  <dc:description/>
  <cp:lastModifiedBy>keyli torres barguil</cp:lastModifiedBy>
  <cp:revision/>
  <dcterms:created xsi:type="dcterms:W3CDTF">2024-07-04T17:50:33Z</dcterms:created>
  <dcterms:modified xsi:type="dcterms:W3CDTF">2025-10-16T19:03:29Z</dcterms:modified>
  <cp:category/>
  <cp:contentStatus/>
</cp:coreProperties>
</file>