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C ALCALDIA 2025\yorlinlans\Planeación\Seguimiento Septiembre\TRANSCARIBE\"/>
    </mc:Choice>
  </mc:AlternateContent>
  <bookViews>
    <workbookView xWindow="0" yWindow="0" windowWidth="20490" windowHeight="7755"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8" i="1" l="1"/>
  <c r="AC18" i="1"/>
  <c r="X18" i="1"/>
  <c r="AF18" i="1" s="1"/>
  <c r="AD18" i="1" l="1"/>
  <c r="AZ31" i="6"/>
  <c r="AZ33" i="6" s="1"/>
  <c r="AX31" i="6"/>
  <c r="AX33" i="6" s="1"/>
  <c r="BA27" i="6"/>
  <c r="AY27" i="6"/>
  <c r="AL31" i="6"/>
  <c r="AL33" i="6" s="1"/>
  <c r="AL26" i="6"/>
  <c r="AY18" i="6"/>
  <c r="BA18" i="6"/>
  <c r="AX26" i="6"/>
  <c r="AY26" i="6" s="1"/>
  <c r="AZ26" i="6"/>
  <c r="AY24" i="6"/>
  <c r="BA25" i="6"/>
  <c r="BA24" i="6"/>
  <c r="AY25" i="6"/>
  <c r="BA23" i="6"/>
  <c r="AY23" i="6"/>
  <c r="BA22" i="6"/>
  <c r="AY22" i="6"/>
  <c r="BA17" i="6"/>
  <c r="AY17" i="6"/>
  <c r="BA16" i="6"/>
  <c r="AY16" i="6"/>
  <c r="BA15" i="6"/>
  <c r="AY15" i="6"/>
  <c r="BA21" i="6"/>
  <c r="AY21" i="6"/>
  <c r="AL14" i="6"/>
  <c r="BA9" i="6"/>
  <c r="AY9" i="6"/>
  <c r="BA33" i="6" l="1"/>
  <c r="AY33" i="6"/>
  <c r="BA31" i="6"/>
  <c r="AY31" i="6"/>
  <c r="W23" i="6"/>
  <c r="W22" i="6"/>
  <c r="W21" i="6"/>
  <c r="W20" i="6"/>
  <c r="W19" i="6"/>
  <c r="W18" i="6"/>
  <c r="T21" i="6"/>
  <c r="T18" i="6"/>
  <c r="T15" i="6"/>
  <c r="S21" i="6"/>
  <c r="S22" i="6"/>
  <c r="S15" i="6"/>
  <c r="AF14" i="1" l="1"/>
  <c r="AR31" i="6" l="1"/>
  <c r="AR33" i="6" s="1"/>
  <c r="AR26" i="6"/>
  <c r="AR14" i="6"/>
  <c r="AQ9" i="6"/>
  <c r="AP31" i="6"/>
  <c r="AP33" i="6" s="1"/>
  <c r="AP26" i="6"/>
  <c r="AP14" i="6"/>
  <c r="AJ31" i="6"/>
  <c r="AJ33" i="6" s="1"/>
  <c r="AJ26" i="6"/>
  <c r="AJ14" i="6"/>
  <c r="AW31" i="6" l="1"/>
  <c r="AU31" i="6"/>
  <c r="AV31" i="6"/>
  <c r="AT31" i="6"/>
  <c r="AW27" i="6"/>
  <c r="AU27" i="6"/>
  <c r="AU25" i="6"/>
  <c r="AU24" i="6"/>
  <c r="AU23" i="6"/>
  <c r="AU22" i="6"/>
  <c r="AU21" i="6"/>
  <c r="AW24" i="6"/>
  <c r="AW22" i="6"/>
  <c r="AW21" i="6"/>
  <c r="AW17" i="6"/>
  <c r="AW15" i="6"/>
  <c r="AW14" i="6"/>
  <c r="AU16" i="6"/>
  <c r="AU17" i="6"/>
  <c r="AU15" i="6"/>
  <c r="AU14" i="6"/>
  <c r="AW9" i="6"/>
  <c r="AU9" i="6"/>
  <c r="AK31" i="6"/>
  <c r="AK26" i="6"/>
  <c r="AU26" i="6" s="1"/>
  <c r="AK14" i="6"/>
  <c r="AV26" i="6"/>
  <c r="AV33" i="6" s="1"/>
  <c r="AT26" i="6"/>
  <c r="AT33" i="6" s="1"/>
  <c r="AV14" i="6"/>
  <c r="AT14" i="6"/>
  <c r="AU33" i="6" l="1"/>
  <c r="AW26" i="6"/>
  <c r="AK33" i="6"/>
  <c r="AW33" i="6" s="1"/>
  <c r="T25" i="6"/>
  <c r="S25" i="6"/>
  <c r="T24" i="6"/>
  <c r="S24" i="6"/>
  <c r="T23" i="6"/>
  <c r="S23" i="6"/>
  <c r="T20" i="6"/>
  <c r="S20" i="6"/>
  <c r="T19" i="6"/>
  <c r="S19" i="6"/>
  <c r="T10" i="6"/>
  <c r="S17" i="6"/>
  <c r="T17" i="6" s="1"/>
  <c r="S16" i="6"/>
  <c r="T16" i="6" s="1"/>
  <c r="S18" i="6"/>
  <c r="S27" i="6"/>
  <c r="T27" i="6" s="1"/>
  <c r="T31" i="6" s="1"/>
  <c r="T12" i="6"/>
  <c r="T9" i="6"/>
  <c r="S10" i="6"/>
  <c r="S11" i="6"/>
  <c r="T11" i="6" s="1"/>
  <c r="S12" i="6"/>
  <c r="S13" i="6"/>
  <c r="T13" i="6" s="1"/>
  <c r="S9" i="6"/>
  <c r="T14" i="6" l="1"/>
  <c r="T33" i="6" s="1"/>
  <c r="U10" i="1"/>
  <c r="U11" i="1"/>
  <c r="U12" i="1"/>
  <c r="U13" i="1"/>
  <c r="U14" i="1"/>
  <c r="U15" i="1"/>
  <c r="U16" i="1"/>
  <c r="U17" i="1"/>
  <c r="U9" i="1"/>
  <c r="AE9" i="1" s="1"/>
  <c r="AE17" i="1" l="1"/>
  <c r="AC17" i="1"/>
  <c r="AE15" i="1"/>
  <c r="AC15" i="1"/>
  <c r="AE13" i="1"/>
  <c r="AC13" i="1"/>
  <c r="AE11" i="1"/>
  <c r="AC11" i="1"/>
  <c r="X16" i="1"/>
  <c r="AF16" i="1" s="1"/>
  <c r="AC16" i="1"/>
  <c r="X14" i="1"/>
  <c r="AC14" i="1"/>
  <c r="X12" i="1"/>
  <c r="AF12" i="1" s="1"/>
  <c r="AC12" i="1"/>
  <c r="X10" i="1"/>
  <c r="AF10" i="1" s="1"/>
  <c r="AC10" i="1"/>
  <c r="AE16" i="1"/>
  <c r="AE12" i="1"/>
  <c r="AE14" i="1"/>
  <c r="AE10" i="1"/>
  <c r="AD16" i="1"/>
  <c r="AD14" i="1"/>
  <c r="AD12" i="1"/>
  <c r="AD10" i="1"/>
  <c r="X9" i="1"/>
  <c r="X17" i="1"/>
  <c r="AF17" i="1" s="1"/>
  <c r="X15" i="1"/>
  <c r="AF15" i="1" s="1"/>
  <c r="X13" i="1"/>
  <c r="AF13" i="1" s="1"/>
  <c r="X11" i="1"/>
  <c r="AF11" i="1" s="1"/>
  <c r="AC9" i="1"/>
  <c r="AD13" i="1" l="1"/>
  <c r="AD17" i="1"/>
  <c r="AD11" i="1"/>
  <c r="AD15" i="1"/>
  <c r="AF9" i="1"/>
  <c r="AD9" i="1"/>
  <c r="Z18" i="1"/>
  <c r="U18" i="1" s="1"/>
  <c r="AC19" i="1" l="1"/>
  <c r="AQ16" i="6" l="1"/>
  <c r="AQ17" i="6"/>
  <c r="AQ22" i="6"/>
  <c r="AQ24" i="6"/>
  <c r="AQ15" i="6"/>
  <c r="AS9" i="6"/>
  <c r="AI14" i="6" l="1"/>
  <c r="AE19" i="1" l="1"/>
  <c r="AS27" i="6"/>
  <c r="AS17" i="6"/>
  <c r="AS15" i="6"/>
  <c r="AI26" i="6"/>
  <c r="AI31" i="6"/>
  <c r="AS14" i="6" l="1"/>
  <c r="AQ14" i="6"/>
  <c r="AI33" i="6"/>
  <c r="AD19" i="1"/>
  <c r="AS31" i="6"/>
  <c r="AS33" i="6"/>
  <c r="AQ31" i="6"/>
  <c r="AF19" i="1"/>
  <c r="AQ33" i="6" l="1"/>
  <c r="AQ26" i="6"/>
  <c r="AS26" i="6"/>
  <c r="W27" i="6" l="1"/>
  <c r="W25" i="6" l="1"/>
  <c r="W24" i="6"/>
  <c r="W17" i="6"/>
  <c r="W16" i="6"/>
  <c r="W15" i="6"/>
  <c r="W10" i="6"/>
  <c r="W11" i="6"/>
  <c r="W12" i="6"/>
  <c r="W13" i="6"/>
  <c r="W9"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indexed="81"/>
            <rFont val="Tahoma"/>
            <family val="2"/>
          </rPr>
          <t xml:space="preserve">VER ANEXO 1
</t>
        </r>
      </text>
    </comment>
    <comment ref="AG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<sst xmlns="http://schemas.openxmlformats.org/spreadsheetml/2006/main" count="853" uniqueCount="507">
  <si>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</si>
  <si>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</si>
  <si>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</si>
  <si>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</si>
  <si>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</si>
  <si>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</si>
  <si>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</si>
  <si>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</si>
  <si>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</si>
  <si>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</si>
  <si>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</si>
  <si>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</si>
  <si>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</si>
  <si>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</si>
  <si>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</si>
  <si>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</si>
  <si>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</si>
  <si>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</si>
  <si>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</si>
  <si>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</si>
  <si>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</si>
  <si>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</si>
  <si>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</si>
  <si>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</si>
  <si>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</si>
  <si>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</si>
  <si>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</si>
  <si>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</si>
  <si>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</si>
  <si>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</si>
  <si>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</si>
  <si>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</si>
  <si>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</si>
  <si>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</si>
  <si>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</si>
  <si>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</si>
  <si>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</si>
  <si>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</si>
  <si>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</si>
  <si>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</si>
  <si>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</si>
  <si>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</si>
  <si>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</si>
  <si>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</si>
  <si>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</si>
  <si>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</si>
  <si>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</si>
  <si>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</si>
  <si>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</si>
  <si>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</si>
  <si>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</si>
  <si>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</si>
  <si>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</si>
  <si>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</si>
  <si>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</si>
  <si>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</si>
  <si>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</si>
  <si>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</si>
  <si>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</si>
  <si>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</si>
  <si>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</si>
  <si>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</si>
  <si>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</si>
  <si>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</si>
  <si>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</si>
  <si>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</si>
  <si>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</si>
  <si>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</si>
  <si>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</si>
  <si>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</si>
  <si>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</si>
  <si>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</si>
  <si>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</si>
  <si>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</si>
  <si>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</si>
  <si>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</si>
  <si>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</si>
  <si>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</si>
  <si>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</si>
  <si>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</si>
  <si>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</si>
  <si>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</si>
  <si>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</si>
  <si>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</si>
  <si>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</si>
  <si>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</si>
  <si>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</si>
  <si>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</si>
  <si>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</si>
  <si>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</si>
  <si>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</si>
  <si>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</si>
  <si>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</si>
  <si>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</si>
  <si>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</si>
  <si>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</si>
  <si>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</si>
  <si>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</si>
  <si>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</si>
  <si>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</si>
  <si>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</si>
  <si>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</si>
  <si>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</si>
  <si>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</si>
  <si>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</si>
  <si>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</si>
  <si>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</si>
  <si>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</si>
  <si>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</si>
  <si>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</si>
  <si>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</si>
  <si>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</si>
  <si>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</si>
  <si>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</si>
  <si>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</si>
  <si>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</si>
  <si>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</si>
  <si>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</si>
  <si>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</si>
  <si>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</si>
  <si>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</si>
  <si>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</si>
  <si>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</si>
  <si>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</si>
  <si>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</si>
  <si>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</si>
  <si>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</si>
  <si>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</si>
  <si>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</si>
  <si>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</si>
  <si>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</si>
  <si>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</si>
  <si>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</si>
  <si>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</si>
  <si>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TRANSCARIBE S.A.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</si>
  <si>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</si>
  <si>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</si>
  <si>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</si>
  <si>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</si>
  <si>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</si>
  <si>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</si>
  <si>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</si>
  <si>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</si>
  <si>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</si>
  <si>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2025</t>
  </si>
  <si>
    <t>PROGRAMACIÓN META PRODUCTO 2026</t>
  </si>
  <si>
    <t>PROGRAMACIÓN META PRODUCTO 2027</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</si>
  <si>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</si>
  <si>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</si>
  <si>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4.: CIUDAD CONECTADA Y SOSTENIBLE</t>
  </si>
  <si>
    <t>4.6.  Infraestructura, Movilidad Sostenible y Accesibilidad para Todos</t>
  </si>
  <si>
    <t>Incrementar a 80% el porcentaje de confiabilidad en el SITM - Transcaribe
Incrementar a 70% el porcentaje de cobertura del SITM</t>
  </si>
  <si>
    <t>TRANSPORTE MASIVO CONFIABLE, EFICIENTE Y SOSTENIBLE</t>
  </si>
  <si>
    <t xml:space="preserve">4.6.5 </t>
  </si>
  <si>
    <t>Número</t>
  </si>
  <si>
    <t>Renovar dieciocho (18) estaciones del sistema</t>
  </si>
  <si>
    <t xml:space="preserve">Bien </t>
  </si>
  <si>
    <t>2408041 – Estaciones mejoradas</t>
  </si>
  <si>
    <t>Patio Portal renovado</t>
  </si>
  <si>
    <t>Renovar un (1) Patio Portal</t>
  </si>
  <si>
    <t>2408040 – Portales mejorados</t>
  </si>
  <si>
    <t>N/A</t>
  </si>
  <si>
    <t>4.6.5</t>
  </si>
  <si>
    <t>Carril de solobus renovado</t>
  </si>
  <si>
    <t>Renovar un (1) carril de solobus</t>
  </si>
  <si>
    <t>2408006 - Vías urbanas mejoradas para la operación del servicio público de transporte organizado</t>
  </si>
  <si>
    <t>Servicio</t>
  </si>
  <si>
    <t>Servicio de seguridad ciudadana implementado en el SITM</t>
  </si>
  <si>
    <t>Implementar un (1) servicio de seguridad ciudadana en el Sistema Integrado de Transporte Masivo</t>
  </si>
  <si>
    <t>2408039 - Servicio de seguridad ciudadana en los sistemas de transporte público organizado</t>
  </si>
  <si>
    <t>Sistema de servicios conexos al sistema de recaudo, gestión de flota, información al usuario modernizado</t>
  </si>
  <si>
    <t>Porcentaje</t>
  </si>
  <si>
    <t>Modernizar un (1) sistema de recaudo, gestión de flota, información al usuario</t>
  </si>
  <si>
    <t>2408052 - Servicio de apoyo financiero para el desarrollo de los componentes del Sistema de Transporte Público de Pasajeros</t>
  </si>
  <si>
    <t>Estrategias implementadas para la promoción de la cultura ciudadana y el uso del sistema</t>
  </si>
  <si>
    <t>Implementar veinticinco (25) estrategias para la promoción de la cultura ciudadana y el uso del sistema</t>
  </si>
  <si>
    <t>2408035 - Servicio de educación informal</t>
  </si>
  <si>
    <t>Estrategia para la lucha contra el acoso en el Sistema Integrado de Transporte Masivo implementada</t>
  </si>
  <si>
    <t>Implementar una (1) estrategia para la lucha contra el acoso en el Sistema Integrado de Transporte Masivo</t>
  </si>
  <si>
    <t>Estudios técnicos para la evaluación de operación diseñados</t>
  </si>
  <si>
    <t>Diseñar tres (3) estudios técnicos para la evaluación de operación de flota eléctrica, transporte acuático, transporte por cable aéreo</t>
  </si>
  <si>
    <t>2408024 – Estudios de preinversión</t>
  </si>
  <si>
    <t>Estudio para la implementación de la tarifa diferencial en el Sistema</t>
  </si>
  <si>
    <t>Elaborar estudio para la implementación de la tarifa diferencial en el Sistema</t>
  </si>
  <si>
    <t>2408017 – Documentos de lineamientos técnicos</t>
  </si>
  <si>
    <t>Pasajeros movilizados</t>
  </si>
  <si>
    <t>Movilizar ciento treinta y siete millones trescientos dos mil novecientos noventa y ocho (137.302.998) pasajeros en el cuatrienio</t>
  </si>
  <si>
    <t>2408001 - Servicio de transporte público organizado implementados (SITM. SITP. SETP, SITR)</t>
  </si>
  <si>
    <t>Página: 2 de 3</t>
  </si>
  <si>
    <t xml:space="preserve">DEPENDENCIA : </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</si>
  <si>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</si>
  <si>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</si>
  <si>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</si>
  <si>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</si>
  <si>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</si>
  <si>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</si>
  <si>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</si>
  <si>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</si>
  <si>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</si>
  <si>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</si>
  <si>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</si>
  <si>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</si>
  <si>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</si>
  <si>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</si>
  <si>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</si>
  <si>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</si>
  <si>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</si>
  <si>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</si>
  <si>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PROGRAMACIÓN NUMÉRICA DEL PLAN (VIGENCIA)</t>
  </si>
  <si>
    <t>REPORTE EJECUTADO DE JUNIO 1 A NOVIEMBRE 15 DE 2024</t>
  </si>
  <si>
    <t>OBSERVACION O RELACIÓN DE EVIDENCIA</t>
  </si>
  <si>
    <t>Gestión con Valores para Resultado</t>
  </si>
  <si>
    <t>Política de Gobierno Digital
Política de Seguridad Digital</t>
  </si>
  <si>
    <t xml:space="preserve">Gestión en Tecnología </t>
  </si>
  <si>
    <t xml:space="preserve">Requerimiento Tecnológicos </t>
  </si>
  <si>
    <t>Medir el nivel cumplimiento de las soluciones resueltas de la mesa de servicio</t>
  </si>
  <si>
    <t>Trimestral</t>
  </si>
  <si>
    <t>Eficacia</t>
  </si>
  <si>
    <t>Plan estratégico de tecnologías de la información - PETI</t>
  </si>
  <si>
    <t>A NOVIEMBRE SE HA AVANZADO EN UN 67 % EN LAS ACTIVIDADES DEL PETI, DIVIDIDO ASÍ:
-RESUELTAS: 4
-AVANCEN SUPERIOR O IGUAL AL 50%  : 18
-AVANCE INFERIOR AL 50% : 2
-AVANCE 0% :  4</t>
  </si>
  <si>
    <t>https://transcaribe-my.sharepoint.com/:f:/g/personal/gmarriagatovar_transcaribe_gov_co/Eh5a_AMQKr9GmAWb8Vz8WT8BMaiaT5a2L9igCcCqfIJ4wg?e=aojCDj
El reporte de los indicadores de Gestión se realizarán a partir de la vigencia 2025</t>
  </si>
  <si>
    <t>Posibilidad de perdida reputacional por el levantamiento incorrecto de los activos de información de la entidad debido a omisión por parte del lider de los lineamientos establecidos para realizar este inventario.</t>
  </si>
  <si>
    <t>El lider del Proceso de Tecnologias establece el instrumento para elaborar el inventario de activos de información, de acuerdo con los criterios (confidencialidad, integridad y disponibilidad), para su posterior aplicación.</t>
  </si>
  <si>
    <t>Cumplimiento PETI</t>
  </si>
  <si>
    <t>Medir el nivel cumplimiento de las acciones desarrolladas del Plan Institucional de acuerdo con el decreto 612 de 2018</t>
  </si>
  <si>
    <t>Cumplimiento Tto de Riesgos</t>
  </si>
  <si>
    <t>Medir el nivel de riesgos tecnológicos materializados</t>
  </si>
  <si>
    <t>El lider del Proceso de Tecnologias de la información realiza una verificación  a la elaboración del inventario de activos de información, para comprobar si cumple con la lista de chequeo y lineamientos establecidos, para su posterior aplicación.</t>
  </si>
  <si>
    <t xml:space="preserve">Percepción de Funcionario o Contratistas </t>
  </si>
  <si>
    <t>Nivel de satisfacción de la percepción de los funcionarios y contratistas frente a los servicios tecnológicos</t>
  </si>
  <si>
    <t>Posibilidad de perdida reputacional por vulnerabilidad en el sistema que afecte la disponibilidad y confidencialidad de la información   debido a incumplimiento de los parametros establecidos en la Politica de seguridad de la información de la entidad.</t>
  </si>
  <si>
    <t>El lider del Proceso de Tecnologias de la información establece herramienta de monitoreo de seguridad como firewalls, programas antimalware, sistemas de doble autenticación, para detectar amenazas y poder reaccionar de forma inmediata ó reducir su impacto.</t>
  </si>
  <si>
    <t xml:space="preserve">Mantenimiento </t>
  </si>
  <si>
    <t xml:space="preserve">Medir el cumplimiento del programa de mantenimiento </t>
  </si>
  <si>
    <t>El lider del Proceso de Tecnologias de la información, realiza copias de respaldo de la información, del software e imágenes de los sistemas, y periodicamente de acuerdo con los lineamientos establecidos por la entidad</t>
  </si>
  <si>
    <t xml:space="preserve">Tiempo Promedio de respuesta </t>
  </si>
  <si>
    <t xml:space="preserve">Medir el tiempo de respuesta para las soluciones tecnológicos </t>
  </si>
  <si>
    <t>Plan Anual de Adquisiciones formulado y en ejecución</t>
  </si>
  <si>
    <t>400 adquisiciones
$19.373.660.535,00</t>
  </si>
  <si>
    <t>71,03%</t>
  </si>
  <si>
    <t xml:space="preserve">PARA EL GLOBAL DEL PERIODO COMPRENDIDO ENTRE 1 DE ENERO Y 15 DE NOVIEMBRE, LA EJECUCIÓN DEL PLAN ANUAL DE 329 ADQUISICIONES EN TÉRMINOS DE VALOR ($13.762.001.918,15), EQUIVALENTES A UN PORCENTAJE DE 71,04% FRENTE A LO PROYECTADO PARA LA VIGENCIA.
PARA MAYOR INFORMACIÓN SE COMPARTE LINK, DONDE ENCONTRARÁ TODA LA INFORMACIÓN CORRESPONDIENTE A LAS PUBLICACIONES Y MODIFICACIONES REALIZADAS AL PLAN ANUAL DE ADQUISICIONES DE LA VIGENCIA 2024:
https://community.secop.gov.co/Public/App/AnnualPurchasingPlanEditPublic/View?id=488424
</t>
  </si>
  <si>
    <t>ENTIDADES</t>
  </si>
  <si>
    <t>Plan Institucional de Archivo de la entidad PINAR formulado y en ejecución</t>
  </si>
  <si>
    <t xml:space="preserve">
"A NOVIEMBRE SE LLEVA EJECUTADO EL PINAR EN UN 74%. SE HAN EJECUTADO TOTALMENTE 3 ACTIVIDADES Y LAS OTRAS 6 SE ENCUENTRAN EN AVANCE PARCIAL. PARA UN TOTAL DE 9 ACTIVIDADES PROGRAMADAS"  https://transcaribe-my.sharepoint.com/:f:/g/personal/talentohumano_transcaribe_gov_co/EoINqYlOhsVBhumSsd7FSmwBW6finx2Uuz7wxSQASFjuig?e=u5tJT8</t>
  </si>
  <si>
    <t>SERVIDORES</t>
  </si>
  <si>
    <t>Plan Estratégico de Talento Humano formulado y en ejecución</t>
  </si>
  <si>
    <t>EN EL PERIODO ENERO A NOVIEMBRE DE 2024 SE EJECUTARON 102 ACTIVIDADES DE 205 PROGRAMADAS, LO QUE REPRESENTA UN AVANCE DEL 50%.https://transcaribe-my.sharepoint.com/:f:/g/personal/talentohumano_transcaribe_gov_co/EtVqwdcg8g5GkIIli3MlvfoByoZexMuKOGALWcL3aCg7Hg?e=39XAmK    https://transcaribe-my.sharepoint.com/:f:/g/personal/talentohumano_transcaribe_gov_co/Epwyq-EAu09LlHgBgqhLlWwB0yXw0VUgHlU4ZX-rII0pVA?e=9qenp5</t>
  </si>
  <si>
    <t>CIUDADANÍA</t>
  </si>
  <si>
    <t>Plan Institucional de Capacitación formulado y en ejecución</t>
  </si>
  <si>
    <t>EN EL PERIODO ENERO A  NOVIEMBRE DE 2024 SE EJECUTARON 6 ACTIVIDADES DE 26 PROGRAMADAS, LO QUE REPRESENTA UN AVANCE DEL 23%. https://transcaribe-my.sharepoint.com/:f:/g/personal/talentohumano_transcaribe_gov_co/Epwyq-EAu09LlHgBgqhLlWwB0yXw0VUgHlU4ZX-rII0pVA?e=lC1epa</t>
  </si>
  <si>
    <t>INTERNO</t>
  </si>
  <si>
    <t>Plan de Incentivos Institucionales formulado y en ejecución</t>
  </si>
  <si>
    <t>EN EL PERIODO ENERO A NOVIEMBRE DE 2024 SE EJECUTARON 29 ACTIVIDADES DE 48 PROGRAMADAS, LO QUE REPRESENTA UN AVANCE DEL 60%. https://transcaribe-my.sharepoint.com/:f:/g/personal/talentohumano_transcaribe_gov_co/EtVqwdcg8g5GkIIli3MlvfoByoZexMuKOGALWcL3aCg7Hg?e=t9j3qR</t>
  </si>
  <si>
    <t>Plan de Trabajo Anual en Seguridad y Salud en el Trabajo formulado y en ejecución</t>
  </si>
  <si>
    <t>PARA EL GLOBAL DEL PERIODO COMPRENDIDO ENTRE 1 DE ENERO Y 15 DE NOVIEMBRE, LA EJECUCIÓN DEL PLAN ANUAL DE 90 ACTIVIDADES, EQUIVALENTES A UN PORCENTAJE DE 69,00% FRENTE A LO PROYECTADO FRENTE A LA VIGENCIA 2024. https://transcaribe-my.sharepoint.com/:f:/g/personal/talentohumano_transcaribe_gov_co/EqMGq_FHm2JOpY_xjMIEx1MBXojYa0uwbGvByLuWMaWzLw?e=rTkNfY</t>
  </si>
  <si>
    <t>Plan Anual Anticorrupción formulado y en ejecución</t>
  </si>
  <si>
    <t>SE REALIZÓ EL PRIMER MONITOREO CON CORTE A 30 DE ABRIL Y A SU VEZ LA OFICINA DE CONTROL INTERNO REALIZÓ EL SEGUIMIENTO CORRESPONDIENTE Y PUBLICÓ EN LA PAGINA WEB DE LA ENTIDAD LA MATRIZ DEL PRIMER SEGUIMIENTO:
https://transcaribe.gov.co/index.php/reportes-de-control-interno/
SE ADJUNTA EL PRIMER SEGUIMIENTO A LA MATRIZ DE RIESGOS
https://transcaribe-my.sharepoint.com/:f:/g/personal/enlacemipg_transcaribe_gov_co/Eg5rUAQmIVNGrS09HmyeM24B5yy7msPLDQRTnZDDLLLcwg?e=xLLSPl
EL SEGUNDO MONITOREO Y SEGUIMIENTO CON CORTE A 31 DE AGOSTO SE ENCUENTRA EN RECOPILACIÓN CONFORME A LOS TIEMPOS ESTABLECIDOS EN LA GUIA DE ADMINISTRACIÓN DE RIESGOS DE FUNCIÓN PUBLICA VERSIÓN 6.</t>
  </si>
  <si>
    <t>Política de Servicio al Ciudadano</t>
  </si>
  <si>
    <t>Gestión de Relacionamiento con el Usuario</t>
  </si>
  <si>
    <t>PQRS  resueltas en los términos de ley</t>
  </si>
  <si>
    <t>Medir nivel de las PQRS  resueltas en los términos de ley</t>
  </si>
  <si>
    <t>El reporte de los indicadores de Gestión se realizarán a partir de la vigencia 2025</t>
  </si>
  <si>
    <t>Posibilidad de afectación reputacional por Información desactualizada o errada comunicada a la ciudadanía, sobre la oferta institucional.</t>
  </si>
  <si>
    <t>El lider del proceso de relacionamiento con el usuario, verifica que la oferta institucional se encuentre actualizada de acuerdo con las necesidades de los usuarios, mediante la percepción ciudadana para garantizar el adecuado funcionamiento del sistema integrado SITM.
El lider del proceso de relacionamiento con el usuario, establece articuladamente con el proceso de comunicaciones el desarrollo de campañas participativas e informativas sobre las acciones que desarrolla por transcaribe para mejorar la experiencia de los usuarios.</t>
  </si>
  <si>
    <t xml:space="preserve">% variación PQRS </t>
  </si>
  <si>
    <t>Medir la variación del nivel de PQRS recibidas</t>
  </si>
  <si>
    <t>Nivel de Satisfacción del Usuario</t>
  </si>
  <si>
    <t>Medir la percepción de la ciudadanía del servicio ofrecido</t>
  </si>
  <si>
    <t>Estrategias cultura implementada</t>
  </si>
  <si>
    <t>Medír la implementación de la Cultura TransCaribe</t>
  </si>
  <si>
    <t>Posibilidad de afectación económica,  por entregar respuesta a requerimeintos de los grupos de valor por fuera de los tiempos de ley.</t>
  </si>
  <si>
    <t>El lider del proceso de relacionamiento con el usuario, realiza el seguimiento periodico a los tiempos y calidad de las respuesta  de los requerimientos, a traves de los canales oficiales para asegurar el desarrollo adecuado del proceso.
El lider del proceso de relacionamiento con el usuario,  realiza mesa de trabajo periodicas con todos los procesos para  realizar un balance del estado de las PQRS, para posteriomente tomar acciones de mejora del proceso.</t>
  </si>
  <si>
    <t>Estrategia de Participación  del Usuario</t>
  </si>
  <si>
    <t xml:space="preserve">Medir la participación del usuarios </t>
  </si>
  <si>
    <t xml:space="preserve">Información y Comunicación </t>
  </si>
  <si>
    <t>Política de Gestión Documental
Política de Transparencia, Acceso a la información Pública y lucha contra la corrupción</t>
  </si>
  <si>
    <t>Gestión Comunicación y Prensa</t>
  </si>
  <si>
    <t>Comunicaciones institucionales</t>
  </si>
  <si>
    <t>Mejorar las comunicaciones internas entre las depdencias de la entidad</t>
  </si>
  <si>
    <t xml:space="preserve">Posibilidad de pérdida reputacional a causa de comunicaciones elaboradas sin tomar en cuenta las políticas y lineamientos institucionales de operación de la entidad.	</t>
  </si>
  <si>
    <t>El líder del proceso de comunicaciones y prensa, revisa que las comunicaciones internas y externas cumplan con las políticas de operación establecidas por la entidad, verifican con las áreas el contenido de los mensajes con el fin de contar con la aprobación antes de ser difundida.
El líder del proceso de comunicaciones y prensa, realiza monitoreo periodico al Plan Estratégico de Comunicaciones, para verificar el nivel de cumplimiento de las apuestas establecidas y tomar acciones .</t>
  </si>
  <si>
    <t>Imagen Corporativa</t>
  </si>
  <si>
    <t>Medir la mejora de  la imagen corporativa de la entidad</t>
  </si>
  <si>
    <t>Posibilidad de afectación reputacional, por desinformación a los usuarios del SITM Transcaribe y opinión pública, debido al uso e interpretación inadecuada de la información sobre la entidad</t>
  </si>
  <si>
    <t>El líder del proceso de comunicaciones y prensa,  realiza publicación oportuna y permanente de la información institucional con base en las solicitudes o necesidades identificadas por los demás procesos, la entidad y los grupos de valor.</t>
  </si>
  <si>
    <t>Reconocimiento de la Entidad</t>
  </si>
  <si>
    <t>Medir el reconocimiento institucional de la entidad</t>
  </si>
  <si>
    <t>El líder del proceso de comunicaciones y prensa, realiza campañas interna y externa sobre el uso adecuado de las comunicaciones y los canales oficiales de la entidad, para garantizar  la información veraz y oportuna.</t>
  </si>
  <si>
    <t>Control Disciplinario</t>
  </si>
  <si>
    <t xml:space="preserve">Actividades de prevención </t>
  </si>
  <si>
    <t xml:space="preserve">Medir el nivel de prevención  sobre las conductas disciplinarias </t>
  </si>
  <si>
    <t xml:space="preserve">Posibilidad de pérdida reputacional por inadecuada selección del personal para desarrollar las campañas de sensibilizaciones a los funcionarios y contratistas sobre cómo prevenir acciones disciplinarias en el desarrollo de su labor, debido al desconocimiento de la estrategia de prevención de la entidad lo que impactará directamente en la ejecución y en el cumplimiento de la programación. </t>
  </si>
  <si>
    <t>Lider del proceso de control disciplinario (Prevención) realizará la formación de todos los funcionarios y contratistas de la entidad sobre la estrategia de prevención de actuaciones disciplinarias. Para garantizar el buen desempeño de estos, con miras al cumplimiento de la función pública</t>
  </si>
  <si>
    <t>Decisiones Disciplinarias  archivadas</t>
  </si>
  <si>
    <t>Medir el nivel decisiones disiciplinarias archivadas</t>
  </si>
  <si>
    <t>Fallos de absolución</t>
  </si>
  <si>
    <t>Medir el nivel Fallos de absolución</t>
  </si>
  <si>
    <t xml:space="preserve">Posibilidad de pérdida reputacional por no realizar adecuadamente el seguimiento a las acciones establecidas en la estrategia de prevención, debido a desconocimiento de las acciones propuestas y la periodicidad definida lo que afectará directamente el desarrollo del componente de instrucción. </t>
  </si>
  <si>
    <t>Lider de control disciplinario (Instrucción) realiza el inventario de las acciones que se encuentren vigentes o abiertas y de acuerdo con el seguimiento periódico se identificará el nivel de cumplimiento, esto con el propósito de determinar la existencia o no de una falta disciplinaria</t>
  </si>
  <si>
    <t xml:space="preserve"> Fallos Sancionatorio</t>
  </si>
  <si>
    <t>Medir el nivel  Fallos Sancionatorio</t>
  </si>
  <si>
    <t>Desarrollo de Negocios Colaterales</t>
  </si>
  <si>
    <t>Cumplimiento estrategia</t>
  </si>
  <si>
    <t>Medir las estrategias de negocios colaterales implementadas</t>
  </si>
  <si>
    <t>Posibilidad de pérdida reputacional o económica debido a contratos ó aceptación de la oferta legalizados sin el lleno de requisitos formales sobre explotación colateral.</t>
  </si>
  <si>
    <t>El líder del proceso de Desarrollo de Negocios en articulación con el comité comercial define las reglas y condiciones para realizar el aprovechamiento económico  Sistema Integrado de Transporte Masivo - SITM, a traves de un acta donde se describen las apuestas que conforman la estrategia  comercial, para luego realizar la formalización mediante acto administrativo.
El líder del proceso de Gestión Jurídica verifica que la información suministrada por el privado ó público interesado, corresponda con las reglas y condiciones de la estrategia  de desarrollo de negocios implementada, mediante una lista de chequeo, si cumplen se procede a la contración ú aceptación de la  oferta.</t>
  </si>
  <si>
    <t>Ingresos Generados y Sostenibilidad</t>
  </si>
  <si>
    <t>Ingresos por cada negocio colateral</t>
  </si>
  <si>
    <t>Posibilidad de pérdida reputacional o económica debido a afectaciones ambientales o patrimoniales ocasionadas por la publicidad exterior.</t>
  </si>
  <si>
    <t>El líder del proceso de Desarrollo de Negocios, verifica en campo las afectaciones ocasionadas por la publicidad exterior de conformidad con la normatividad vigente,   para posteriormente tomar evidencias y realizar las mejoras correspondientes.
El líder del proceso de Desarrollo de Negocios, realiza trámite de respuesta ante las autoridades ambientales y patrimoniales del Distrito de Cartagena sobre las acciones o rutas de actuación para solucionar las afectaciones ocurridas.</t>
  </si>
  <si>
    <t>Tasa de Éxito</t>
  </si>
  <si>
    <t>Medir el total iniciativas Concretadas</t>
  </si>
  <si>
    <t>Posibilidad de pérdida reputacional o económica debido a instalación de publicidad interior o exterior que no cumple con los requisitos establecidos en el contrato.</t>
  </si>
  <si>
    <t>El líder del proceso de Desarrollo de Negocios, verifica periodicamente en campo que la publicidad exterior implementada cumpla con los requisitos del contrato, para posteriormente  tomar evidencias y realizar las mejoras correspondiente.</t>
  </si>
  <si>
    <t>Afectaciones</t>
  </si>
  <si>
    <t>Medir el número de incidencias o afectaciones de publicidad exterior comprobadas</t>
  </si>
  <si>
    <t xml:space="preserve">El líder del proceso de Desarrollo de Negocios, realiza periodicamente mesas de trabajo con el privado ó público interesado,  para implementar medidas preventivas sobre publicidad interior o exterior para cumplir con los requisitos del contrato. </t>
  </si>
  <si>
    <t xml:space="preserve">
</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</si>
  <si>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</si>
  <si>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</si>
  <si>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</si>
  <si>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</si>
  <si>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</si>
  <si>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</si>
  <si>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</si>
  <si>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</si>
  <si>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</si>
  <si>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</si>
  <si>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</si>
  <si>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MEJORAMIENTO DE LA INFRAESTRUCTURA GENERAL DEL SISTEMA INTEGRADO DE TRANSPORTE MASIVO - TRANSCARIBE CARTAGENA DE INDIAS</t>
  </si>
  <si>
    <t>Mejorar y conservar la infraestructura del Sistema Integrado de Transporte Masivo de Cartagena – Transcaribe para la prestación del servicio.</t>
  </si>
  <si>
    <t>1. Mejorar y adecuar la infraestructura del SITM Transcaribe</t>
  </si>
  <si>
    <t>1.1.1. Obra civíl</t>
  </si>
  <si>
    <t>Estaciones con Mantenimiento de cubiertas y listón</t>
  </si>
  <si>
    <t>Todas</t>
  </si>
  <si>
    <t>Dirección de Planeación e Infraestructura - Transcaribe S.A.</t>
  </si>
  <si>
    <t>Ejecución de mayores cantidades de obra no autorizadas, por materiales y/o procedimientos constructivos inadecuados, y/o por deficiente programación de ejecución de las obras</t>
  </si>
  <si>
    <t>Supervisión  permanente en la ejecución de las obras, para controlar obras autorizadas, materiales, procedimientos constructivos, ajustados a las obras requeridas y especificaciones técnicas contractuales.</t>
  </si>
  <si>
    <t>Si</t>
  </si>
  <si>
    <t>REALIZAR LA GERENCIA INTEGRAL POR EL SISTEMA DE PRECIOS UNITARIOS FIJOS SIN FÓRMULA DE REAJUSTE PARA EL MEJORAMIENTO Y MANTENIMIENTO DE LAS ESTACIONES DE SERVICIO DE TRANSPORTE MASIVO.</t>
  </si>
  <si>
    <t>Contratación directa.</t>
  </si>
  <si>
    <t xml:space="preserve">Recursos propios </t>
  </si>
  <si>
    <t>1.3.3.1.00-95-001 RB ICLD</t>
  </si>
  <si>
    <t>1.1.2. Infraestructura en obra blanca</t>
  </si>
  <si>
    <t>Estaciones con Impermeabilización cubiertas, pintura, carpintería madera y carpintería metálica, mantenimiento general puertas metalicas, cielo raso, aseo y retiro material sobrante fuera de obra</t>
  </si>
  <si>
    <t>1.1.3. Redes</t>
  </si>
  <si>
    <t>Estaciones con Mantenimiento, desmonte, suministro e instalación de luminaria LED</t>
  </si>
  <si>
    <t>1.1.4. Dotación</t>
  </si>
  <si>
    <t>Estaciones con Mantenimiento, suministro e instalación señalética y señalización horizontal de piso</t>
  </si>
  <si>
    <t>1.1.5. Seguimiento</t>
  </si>
  <si>
    <t>Informes Supervisión de los trabajos realizados</t>
  </si>
  <si>
    <t>Suspensión de las obras por retraso en los pagos</t>
  </si>
  <si>
    <t>Realizar gestiones frente al distrito de Cartagena para la consecución oportuna de recursos que contribuyan al mejoramiento de los servicios ofrecidos de forma que se preste un servicio de calidad que genere seguridad y confianza a los usuarios.</t>
  </si>
  <si>
    <t>No</t>
  </si>
  <si>
    <t>FORTALECIMIENTO DEL SERVICIO DEL SISTEMA INTEGRADO DE TRANSPORTE MASIVO – TRANSCARIBE S.A. CARTAGENA DE INDIAS</t>
  </si>
  <si>
    <t>Fortalecer el servicio del Sistema Integrado de Transporte Masivo de Cartagena – Transcaribe S.A.</t>
  </si>
  <si>
    <t>1. Implementar mejoras en el servicio (ajustes a la operación y tarifas diferenciales) que mejoren la experiencia del usuario</t>
  </si>
  <si>
    <t>Diferencial tarifa técnica vs. tarifa usuario cubierto</t>
  </si>
  <si>
    <t>Dirección Administrativa y Financiera - Transcaribe S.A.</t>
  </si>
  <si>
    <t>Repercusiones legales por incumplimiento de compromisos contractuales</t>
  </si>
  <si>
    <t>Cumplimiento oportuno de las obligaciones para evitar atrasos en el desarrollo del proceso</t>
  </si>
  <si>
    <t>1.1.2. Vehículos disponibles para operación</t>
  </si>
  <si>
    <t>100% de Vehiculos operantes</t>
  </si>
  <si>
    <t>Dirección de Operaciones - Transcaribe S.A.</t>
  </si>
  <si>
    <t>1.1.4. Movilización de pasajeros</t>
  </si>
  <si>
    <t>Mejoras operacionales, acuerdos conciliatorios resultando en cumplimiento de proyección pasajeros movilizados</t>
  </si>
  <si>
    <t>2.2.2. Implementar puestos de vigilancia</t>
  </si>
  <si>
    <t>Secretaría General - Trancaribe S.A.</t>
  </si>
  <si>
    <t>2.2.3. Divulgar piezas comunicativas</t>
  </si>
  <si>
    <t>Divulgación estrategias en redes y estaciones</t>
  </si>
  <si>
    <t>2.2.4. Realizar tomas y brigadas comunicativas</t>
  </si>
  <si>
    <t>Tomas en estaciones por estrategia</t>
  </si>
  <si>
    <t>2.2.5. Seguimiento y monitoreo</t>
  </si>
  <si>
    <t>Evaluación Impacto estrategias</t>
  </si>
  <si>
    <t>Prestación irregular del servicio</t>
  </si>
  <si>
    <t>Realizar comparaciones de lo programado vs. lo ejecutado de forma que se puedan establecer estrategias que garanticen que se ejecute efectivamente lo programado</t>
  </si>
  <si>
    <t>3.1.2. Adquisición de equipos y componentes tecnológicos</t>
  </si>
  <si>
    <t>Equipos y componentes técnológicos adquiridos y actualización sistemas tecnológicos</t>
  </si>
  <si>
    <t xml:space="preserve">Fortalecer operacionalmente el Sistema Integrado de Transporte Masivo de Cartagena de Indias mediante la adopción de estrategias conjuntas con el distrito de Cartagena </t>
  </si>
  <si>
    <t>Implementar las rutas de faltantes del sistema que garanticen la oferta de servicios con cobertura en el 100% de la ciudad y propicien el avance de las etapas faltantes en la implementación del sistema.</t>
  </si>
  <si>
    <t>240800100 - Pasajeros que se movilizan en medios de transporte sostenibles</t>
  </si>
  <si>
    <t>2.1.1. Disponibilidad de flota</t>
  </si>
  <si>
    <t>Mantenimiento Flota TC Operador</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</si>
  <si>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</si>
  <si>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</si>
  <si>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</si>
  <si>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</si>
  <si>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</si>
  <si>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</si>
  <si>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</si>
  <si>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</si>
  <si>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</si>
  <si>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</si>
  <si>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</si>
  <si>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</si>
  <si>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</si>
  <si>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</si>
  <si>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</si>
  <si>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</si>
  <si>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</si>
  <si>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</si>
  <si>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</si>
  <si>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</si>
  <si>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</si>
  <si>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</si>
  <si>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</si>
  <si>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</si>
  <si>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</si>
  <si>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</si>
  <si>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</si>
  <si>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</si>
  <si>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</si>
  <si>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</si>
  <si>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</si>
  <si>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</si>
  <si>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</si>
  <si>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</si>
  <si>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</si>
  <si>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</si>
  <si>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</si>
  <si>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</si>
  <si>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</si>
  <si>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</si>
  <si>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</si>
  <si>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</si>
  <si>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</si>
  <si>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</si>
  <si>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</si>
  <si>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AVANCE PROGRAMA TRANSPORTE MASIVO CONFIABLE, EFICIENTE Y SOSTENIBLE</t>
  </si>
  <si>
    <t>ACUMULADO CUATRIENIO</t>
  </si>
  <si>
    <t>AVANCE META PRODUCTO AL AÑO (PONDERADO)</t>
  </si>
  <si>
    <t>AVANCE META PRODUCTO AL CUATRIENIO (PONDERADO)</t>
  </si>
  <si>
    <t>AVANCE META PRODUCTO AL AÑO (SIMPLE)</t>
  </si>
  <si>
    <t>AVANCE META PRODUCTO AL CUATRIENIO (SIMPLE)</t>
  </si>
  <si>
    <t>AVANCE PROYECTO MEJORAMIENTO DE LA INFRAESTRUCTURA GENERAL DEL SISTEMA INTEGRADO DE TRANSPORTE MASIVO - TRANSCARIBE CARTAGENA DE INDIAS</t>
  </si>
  <si>
    <t>AVANCES ACTIVIDADES DE PROYECTO</t>
  </si>
  <si>
    <t>2024130010176 FORTALECIMIENTO DEL SERVICIO DEL SISTEMA INTEGRADO DE TRANSPORTE MASIVO - TRANSCARIBE S,A,  CARTAGENA DE INDIAS</t>
  </si>
  <si>
    <t>2024130010175 MEJORAMIENTO DE LA INFRAESTRUCTURA GENERAL DEL SISTEMA INTEGRADO DE TRANSPORTE MASIVO - TRANSCARIBE  CARTAGENA DE INDIAS</t>
  </si>
  <si>
    <t xml:space="preserve"> ICLD</t>
  </si>
  <si>
    <t>AVANCE PROYECTOFORTALECIMIENTO DEL SERVICIO DEL SISTEMA INTEGRADO DE TRANSPORTE MASIVO – TRANSCARIBE S.A. CARTAGENA DE INDIAS</t>
  </si>
  <si>
    <t>AVANCE PROYECTOFORTALECIMIENTO OPERACIONAL DEL SISTEMA INTEGRADO DE TRANSPORTE MASIVO DE CARTAGENA DE INDIAS – TRANSCARIBE S.A. –TG+</t>
  </si>
  <si>
    <t>EJE PRESUPUESTAL</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</si>
  <si>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</si>
  <si>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</si>
  <si>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240802400– Estudios de preinversión realizados</t>
  </si>
  <si>
    <t>- ICDE-TRANSCARIBE 50% SOBRETASA GASOLINA</t>
  </si>
  <si>
    <t>65% PERMISO DE ACCESO A ZONA CON RESTRICCIÓN VEHICULAR DECRETO 0833</t>
  </si>
  <si>
    <t>Cobros por estacionamiento sobre las vías públicas</t>
  </si>
  <si>
    <t>Ingresos corrientes de Libre Destinación</t>
  </si>
  <si>
    <t>RB 65% PERMISO DE ACCESO A ZONA CON RESTRICCION VEHICULAR DECRETO 0833</t>
  </si>
  <si>
    <t>RB TRANSCARIBE 50% SOBRETASA GASOLINA</t>
  </si>
  <si>
    <t>FORTALECIMIENTO DEL SERVICIO DEL SISTEMA INTEGRADO DE TRANSPORTE MASIVO - TRANSCARIBE S.A.  CARTAGENA DE INDIAS</t>
  </si>
  <si>
    <t>DISEÑO Y CONSTRUCCION DE SISTEMAS DE TRANSPORTE ALTERNATIVOS EN  CARTAGENA DE INDIAS</t>
  </si>
  <si>
    <t>1.1.1. Sostenibilidad del SITM - Fondo de estabilización Tarifaria FET- Diferencial tarifa técnica vs. tarifa usuario cubierto</t>
  </si>
  <si>
    <t>1.1.3. Control operativo en vía</t>
  </si>
  <si>
    <t>1.2.1. Documento con la descripción de los procesos, métodos y herramientas</t>
  </si>
  <si>
    <t>1.2.2. Documento con los resultados de las validaciones</t>
  </si>
  <si>
    <t>Regularidad del servicio</t>
  </si>
  <si>
    <t>Documento previo</t>
  </si>
  <si>
    <t>Documento final validado</t>
  </si>
  <si>
    <t>Todas las estaciones de 24 horas los 7 días a la semana</t>
  </si>
  <si>
    <t>DIVIDENDOS ACUACAR</t>
  </si>
  <si>
    <t>PORCENTAJE EJECUTADO JUNIO SEGÚN COMPROMISOS</t>
  </si>
  <si>
    <t>PRESUPUESTO EJECUTADO JUNIO COMPROMISOS</t>
  </si>
  <si>
    <t>FORMATO SEGUIMIENTO  Y EVALUACIÓN DE PLAN DE ACCIÓN INSTITUCIONAL</t>
  </si>
  <si>
    <t xml:space="preserve">DATOS GENERALES </t>
  </si>
  <si>
    <t>PROGRAMACIÓN META PRODUCTO</t>
  </si>
  <si>
    <t>ACUMULADOS</t>
  </si>
  <si>
    <t>REPORTES META PRODUCTO</t>
  </si>
  <si>
    <t>TRANSCARIBE</t>
  </si>
  <si>
    <t>PROGRAMACIÓN META PRODUCTO 2024</t>
  </si>
  <si>
    <t>ACUMULADO 2024</t>
  </si>
  <si>
    <t>ACUMULADO 2025</t>
  </si>
  <si>
    <t>ACUMULADO 2026</t>
  </si>
  <si>
    <t>ACUMULADO 2027</t>
  </si>
  <si>
    <t>REPORTE META PRODUCTO A  MARZO 2025</t>
  </si>
  <si>
    <t>REPORTE META PRODUCTO A JUNIO 2025</t>
  </si>
  <si>
    <t>REPORTE META PRODUCTO A  SEPTIEMBRE 2025</t>
  </si>
  <si>
    <t>REPORTE META PRODUCTO A DICIEMBRE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</si>
  <si>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</si>
  <si>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</si>
  <si>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</si>
  <si>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</si>
  <si>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</si>
  <si>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</si>
  <si>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</si>
  <si>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</si>
  <si>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</si>
  <si>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</si>
  <si>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</si>
  <si>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</si>
  <si>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</si>
  <si>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</si>
  <si>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</si>
  <si>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</si>
  <si>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</si>
  <si>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</si>
  <si>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</si>
  <si>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</si>
  <si>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</si>
  <si>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</si>
  <si>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</si>
  <si>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</si>
  <si>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AVANCE TRANSCARIBE</t>
  </si>
  <si>
    <t>AVANCE PROYECTOS – TRANSCARIBE S.A.  JUNIO 30 DE 2025</t>
  </si>
  <si>
    <t>AVANCE PRESUPUESTAL TRANSCARIBE JUNIO 30</t>
  </si>
  <si>
    <t>Credito Interno Banco Occidente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</si>
</sst>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_(* #,##0.00_);_(* \(#,##0.00\);_(* &quot;-&quot;??_);_(@_)"/>
    <numFmt numFmtId="165" formatCode="0.0%"/>
    <numFmt numFmtId="166" formatCode="_-[$$-240A]\ * #,##0.00_-;\-[$$-240A]\ * #,##0.00_-;_-[$$-240A]\ * &quot;-&quot;??_-;_-@_-"/>
    <numFmt numFmtId="167" formatCode="###,###,###,###,###.00"/>
    <numFmt numFmtId="168" formatCode="&quot;$&quot;\ #,##0.00"/>
  </numFmts>
  <fonts count="46">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u/>
      <sz val="11"/>
      <color theme="10"/>
      <name val="Aptos Narrow"/>
      <family val="2"/>
      <scheme val="minor"/>
    </font>
    <font>
      <b/>
      <sz val="10"/>
      <color rgb="FF000000"/>
      <name val="Calibri"/>
      <family val="2"/>
    </font>
    <font>
      <b/>
      <sz val="11"/>
      <color theme="1"/>
      <name val="Aptos Narrow"/>
      <scheme val="minor"/>
    </font>
    <font>
      <sz val="11"/>
      <color rgb="FF000000"/>
      <name val="Aptos Narrow"/>
    </font>
    <font>
      <sz val="11"/>
      <color rgb="FF242424"/>
      <name val="Aptos Narrow"/>
      <charset val="1"/>
    </font>
    <font>
      <sz val="11"/>
      <color rgb="FF000000"/>
      <name val="Aptos Narrow"/>
      <family val="2"/>
    </font>
    <font>
      <b/>
      <sz val="14"/>
      <color theme="1"/>
      <name val="Aptos Narrow"/>
      <scheme val="minor"/>
    </font>
    <font>
      <b/>
      <sz val="11"/>
      <name val="Aptos"/>
      <family val="2"/>
    </font>
    <font>
      <b/>
      <sz val="16"/>
      <color theme="1"/>
      <name val="Aptos Narrow"/>
      <scheme val="minor"/>
    </font>
    <font>
      <b/>
      <sz val="22"/>
      <color theme="1"/>
      <name val="Aptos Narrow"/>
      <scheme val="minor"/>
    </font>
    <font>
      <sz val="11"/>
      <color rgb="FFFF0000"/>
      <name val="Aptos Narrow"/>
      <family val="2"/>
      <scheme val="minor"/>
    </font>
    <font>
      <sz val="11"/>
      <name val="Aptos Narrow"/>
      <family val="2"/>
      <scheme val="minor"/>
    </font>
    <font>
      <b/>
      <sz val="14"/>
      <color theme="1"/>
      <name val="Aptos Narrow"/>
      <family val="2"/>
      <scheme val="minor"/>
    </font>
    <font>
      <sz val="12"/>
      <color rgb="FF000000"/>
      <name val="Arial"/>
      <family val="2"/>
    </font>
    <font>
      <b/>
      <sz val="12"/>
      <color theme="1"/>
      <name val="Aptos Narrow"/>
      <scheme val="minor"/>
    </font>
    <font>
      <b/>
      <sz val="9"/>
      <color rgb="FF000000"/>
      <name val="Tahoma"/>
      <family val="2"/>
    </font>
    <font>
      <sz val="9"/>
      <color rgb="FF000000"/>
      <name val="Tahoma"/>
      <family val="2"/>
    </font>
    <font>
      <sz val="11"/>
      <name val="Arial"/>
      <family val="2"/>
    </font>
    <font>
      <b/>
      <sz val="11"/>
      <name val="Aptos Narrow"/>
      <family val="2"/>
      <scheme val="minor"/>
    </font>
    <font>
      <b/>
      <sz val="11"/>
      <name val="Aptos Narrow"/>
      <scheme val="minor"/>
    </font>
    <font>
      <b/>
      <sz val="16"/>
      <name val="Aptos Narrow"/>
      <scheme val="minor"/>
    </font>
    <font>
      <sz val="14"/>
      <color theme="1"/>
      <name val="Arial"/>
      <family val="2"/>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medium">
        <color indexed="64"/>
      </left>
      <right style="medium">
        <color indexed="64"/>
      </right>
      <top style="medium">
        <color indexed="64"/>
      </top>
      <bottom/>
      <diagonal/>
    </border>
    <border>
      <left style="thin">
        <color rgb="FF000000"/>
      </left>
      <right/>
      <top/>
      <bottom/>
      <diagonal/>
    </border>
    <border>
      <left style="thin">
        <color indexed="64"/>
      </left>
      <right style="thin">
        <color indexed="64"/>
      </right>
      <top style="medium">
        <color indexed="64"/>
      </top>
      <bottom style="medium">
        <color indexed="64"/>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4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367">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xf numFmtId="0" fontId="23" fillId="0" borderId="1" xfId="1" applyFont="1" applyBorder="1" applyAlignment="1">
      <alignment horizontal="center" wrapText="1"/>
    </xf>
    <xf numFmtId="0" fontId="21" fillId="5" borderId="1" xfId="1" applyFont="1" applyFill="1" applyBorder="1" applyAlignment="1">
      <alignment horizontal="center" vertical="center"/>
    </xf>
    <xf numFmtId="0" fontId="21" fillId="5" borderId="1" xfId="1" applyFont="1" applyFill="1" applyBorder="1" applyAlignment="1">
      <alignment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14" fontId="0" fillId="0" borderId="1" xfId="0" applyNumberFormat="1" applyBorder="1" applyAlignment="1">
      <alignment horizontal="center" vertical="center"/>
    </xf>
    <xf numFmtId="1" fontId="0" fillId="0" borderId="1" xfId="0" applyNumberFormat="1" applyBorder="1" applyAlignment="1">
      <alignment horizontal="center" vertical="center"/>
    </xf>
    <xf numFmtId="44" fontId="0" fillId="0" borderId="0" xfId="7" applyFont="1" applyAlignment="1">
      <alignment horizontal="center" vertical="center"/>
    </xf>
    <xf numFmtId="9" fontId="0" fillId="8"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wrapText="1"/>
    </xf>
    <xf numFmtId="0" fontId="17"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0" fillId="8" borderId="1" xfId="0" applyFill="1" applyBorder="1" applyAlignment="1">
      <alignment horizontal="left" vertical="center" wrapText="1"/>
    </xf>
    <xf numFmtId="164" fontId="0" fillId="0" borderId="0" xfId="0" applyNumberFormat="1"/>
    <xf numFmtId="0" fontId="7"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25" fillId="7" borderId="30"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xf>
    <xf numFmtId="0" fontId="0" fillId="0" borderId="21" xfId="0" applyBorder="1" applyAlignment="1">
      <alignment horizontal="center" vertical="center" wrapText="1"/>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0" fillId="0" borderId="21" xfId="0" applyBorder="1"/>
    <xf numFmtId="0" fontId="0" fillId="0" borderId="21" xfId="0" applyBorder="1" applyAlignment="1">
      <alignment vertical="center" wrapText="1"/>
    </xf>
    <xf numFmtId="0" fontId="0" fillId="0" borderId="25" xfId="0" applyBorder="1" applyAlignment="1">
      <alignment horizontal="center" vertical="center" wrapText="1"/>
    </xf>
    <xf numFmtId="0" fontId="0" fillId="0" borderId="21" xfId="0" applyBorder="1" applyAlignment="1">
      <alignment vertical="center"/>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25" xfId="0" applyBorder="1" applyAlignment="1">
      <alignment vertical="center" wrapText="1"/>
    </xf>
    <xf numFmtId="0" fontId="7" fillId="0" borderId="26" xfId="0" applyFont="1" applyBorder="1" applyAlignment="1">
      <alignment horizontal="center" vertical="center"/>
    </xf>
    <xf numFmtId="0" fontId="0" fillId="0" borderId="25" xfId="0" applyBorder="1"/>
    <xf numFmtId="0" fontId="0" fillId="0" borderId="27" xfId="0" applyBorder="1" applyAlignment="1">
      <alignment horizontal="center" vertical="center"/>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0" fillId="0" borderId="23" xfId="0" applyBorder="1" applyAlignment="1">
      <alignment horizontal="center" vertical="center"/>
    </xf>
    <xf numFmtId="0" fontId="0" fillId="0" borderId="27" xfId="0" applyBorder="1" applyAlignment="1">
      <alignment vertical="center" wrapText="1"/>
    </xf>
    <xf numFmtId="0" fontId="0" fillId="0" borderId="23" xfId="0" applyBorder="1" applyAlignment="1">
      <alignment vertical="center" wrapText="1"/>
    </xf>
    <xf numFmtId="0" fontId="27" fillId="8" borderId="1" xfId="0" applyFont="1" applyFill="1" applyBorder="1" applyAlignment="1">
      <alignment wrapText="1"/>
    </xf>
    <xf numFmtId="0" fontId="28" fillId="8" borderId="0" xfId="0" applyFont="1" applyFill="1" applyAlignment="1">
      <alignment horizontal="left" vertical="top" wrapText="1"/>
    </xf>
    <xf numFmtId="9" fontId="29" fillId="8" borderId="18" xfId="0" applyNumberFormat="1" applyFont="1" applyFill="1" applyBorder="1" applyAlignment="1">
      <alignment horizontal="center" vertical="center"/>
    </xf>
    <xf numFmtId="0" fontId="29" fillId="8" borderId="12" xfId="0" applyFont="1" applyFill="1" applyBorder="1" applyAlignment="1">
      <alignment wrapText="1"/>
    </xf>
    <xf numFmtId="0" fontId="0" fillId="0" borderId="1" xfId="0" applyBorder="1" applyAlignment="1">
      <alignment horizontal="center" vertical="center"/>
    </xf>
    <xf numFmtId="9" fontId="0" fillId="0" borderId="1" xfId="8" applyFont="1" applyBorder="1"/>
    <xf numFmtId="0" fontId="5" fillId="9" borderId="32"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44" fontId="30" fillId="0" borderId="20" xfId="7" applyFont="1" applyBorder="1" applyAlignment="1">
      <alignment vertical="center"/>
    </xf>
    <xf numFmtId="44" fontId="30" fillId="0" borderId="15" xfId="7" applyFont="1" applyBorder="1" applyAlignment="1">
      <alignment vertical="center"/>
    </xf>
    <xf numFmtId="44" fontId="30" fillId="0" borderId="1" xfId="7" applyFont="1" applyBorder="1" applyAlignment="1">
      <alignment vertical="center"/>
    </xf>
    <xf numFmtId="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8" xfId="0"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9" fontId="0" fillId="0" borderId="1" xfId="8" applyFont="1" applyFill="1" applyBorder="1"/>
    <xf numFmtId="14" fontId="0" fillId="0" borderId="1" xfId="0" applyNumberFormat="1" applyFill="1" applyBorder="1" applyAlignment="1">
      <alignment horizontal="center" vertical="center"/>
    </xf>
    <xf numFmtId="1" fontId="0" fillId="0"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xf numFmtId="0" fontId="0" fillId="0" borderId="18" xfId="0" applyFill="1" applyBorder="1" applyAlignment="1">
      <alignment vertical="center" wrapText="1"/>
    </xf>
    <xf numFmtId="0" fontId="0" fillId="0" borderId="19" xfId="0" applyFill="1" applyBorder="1" applyAlignment="1">
      <alignment horizontal="center"/>
    </xf>
    <xf numFmtId="9" fontId="0" fillId="0" borderId="1" xfId="8" applyFont="1" applyFill="1" applyBorder="1" applyAlignment="1">
      <alignment vertical="center" wrapText="1"/>
    </xf>
    <xf numFmtId="9" fontId="32" fillId="0" borderId="2" xfId="8" applyFont="1" applyBorder="1" applyAlignment="1"/>
    <xf numFmtId="9" fontId="30" fillId="0" borderId="1" xfId="8" applyFont="1" applyBorder="1" applyAlignment="1">
      <alignment vertical="center"/>
    </xf>
    <xf numFmtId="9" fontId="32" fillId="0" borderId="20" xfId="8" applyFont="1" applyBorder="1" applyAlignment="1">
      <alignment vertical="center"/>
    </xf>
    <xf numFmtId="0" fontId="0" fillId="0" borderId="1"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 xfId="0" applyBorder="1" applyAlignment="1">
      <alignment horizontal="center" vertical="center"/>
    </xf>
    <xf numFmtId="0" fontId="0" fillId="0" borderId="19" xfId="0" applyFill="1" applyBorder="1" applyAlignment="1">
      <alignment horizontal="center"/>
    </xf>
    <xf numFmtId="0" fontId="34" fillId="2" borderId="0" xfId="0" applyFont="1" applyFill="1" applyAlignment="1">
      <alignment horizontal="center" vertical="center" wrapText="1"/>
    </xf>
    <xf numFmtId="0" fontId="34" fillId="0" borderId="0" xfId="0" applyFont="1" applyAlignment="1">
      <alignment horizontal="center" vertical="center" wrapText="1"/>
    </xf>
    <xf numFmtId="1" fontId="0" fillId="0" borderId="1" xfId="0" applyNumberFormat="1" applyBorder="1" applyAlignment="1">
      <alignment horizontal="left" wrapText="1"/>
    </xf>
    <xf numFmtId="44" fontId="0" fillId="0" borderId="1" xfId="7" applyFont="1" applyBorder="1" applyAlignment="1">
      <alignment horizontal="left" wrapText="1"/>
    </xf>
    <xf numFmtId="166" fontId="0" fillId="0" borderId="1" xfId="0" applyNumberFormat="1" applyBorder="1" applyAlignment="1">
      <alignment horizontal="left" wrapText="1"/>
    </xf>
    <xf numFmtId="9" fontId="0" fillId="0" borderId="1" xfId="8" applyFont="1" applyFill="1" applyBorder="1" applyAlignment="1">
      <alignment vertical="center"/>
    </xf>
    <xf numFmtId="167" fontId="37" fillId="0" borderId="1" xfId="0" applyNumberFormat="1" applyFont="1" applyFill="1" applyBorder="1" applyAlignment="1">
      <alignment horizontal="center" vertical="center"/>
    </xf>
    <xf numFmtId="44" fontId="0" fillId="0" borderId="1" xfId="7" applyFont="1" applyFill="1" applyBorder="1" applyAlignment="1">
      <alignment horizontal="left" wrapText="1"/>
    </xf>
    <xf numFmtId="1" fontId="0" fillId="0" borderId="1" xfId="0" applyNumberFormat="1" applyFill="1" applyBorder="1" applyAlignment="1">
      <alignment horizontal="left" wrapText="1"/>
    </xf>
    <xf numFmtId="44" fontId="0" fillId="0" borderId="19" xfId="7" applyFont="1" applyFill="1" applyBorder="1" applyAlignment="1">
      <alignment vertical="center"/>
    </xf>
    <xf numFmtId="0" fontId="0" fillId="0" borderId="1" xfId="0" applyFill="1" applyBorder="1"/>
    <xf numFmtId="0" fontId="0" fillId="0" borderId="1" xfId="0" applyBorder="1" applyAlignment="1">
      <alignment horizontal="center" vertical="center"/>
    </xf>
    <xf numFmtId="0" fontId="3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5" fillId="0" borderId="1" xfId="0" applyFont="1" applyFill="1" applyBorder="1" applyAlignment="1">
      <alignment horizontal="center" vertical="center" wrapText="1"/>
    </xf>
    <xf numFmtId="9" fontId="5" fillId="9" borderId="32" xfId="8" applyFont="1" applyFill="1" applyBorder="1" applyAlignment="1">
      <alignment horizontal="center" vertical="center" wrapText="1"/>
    </xf>
    <xf numFmtId="9" fontId="33" fillId="0" borderId="0" xfId="8" applyNumberFormat="1" applyFont="1" applyFill="1"/>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68"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1" applyFont="1" applyFill="1" applyBorder="1" applyAlignment="1">
      <alignment horizontal="left" vertical="center"/>
    </xf>
    <xf numFmtId="0" fontId="35" fillId="2" borderId="0" xfId="0" applyFont="1" applyFill="1"/>
    <xf numFmtId="0" fontId="6" fillId="0" borderId="1" xfId="0" applyFont="1" applyFill="1" applyBorder="1" applyAlignment="1">
      <alignment vertical="center"/>
    </xf>
    <xf numFmtId="0" fontId="41" fillId="2" borderId="0" xfId="0" applyFont="1" applyFill="1"/>
    <xf numFmtId="0" fontId="35" fillId="2" borderId="1" xfId="0" applyFont="1" applyFill="1" applyBorder="1" applyAlignment="1">
      <alignment vertical="center" wrapText="1"/>
    </xf>
    <xf numFmtId="0" fontId="35" fillId="0" borderId="1" xfId="0" applyFont="1" applyBorder="1" applyAlignment="1">
      <alignment horizontal="center" vertical="center" wrapText="1"/>
    </xf>
    <xf numFmtId="0" fontId="35" fillId="2" borderId="1" xfId="0" applyFont="1" applyFill="1" applyBorder="1" applyAlignment="1">
      <alignment horizontal="center" vertical="center" wrapText="1"/>
    </xf>
    <xf numFmtId="9" fontId="35" fillId="2" borderId="1" xfId="8"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2" fontId="35" fillId="0" borderId="1" xfId="0" applyNumberFormat="1" applyFont="1" applyFill="1" applyBorder="1" applyAlignment="1">
      <alignment horizontal="center" vertical="center" wrapText="1"/>
    </xf>
    <xf numFmtId="0" fontId="35" fillId="2" borderId="0" xfId="0" applyFont="1" applyFill="1" applyAlignment="1">
      <alignment vertical="center" wrapText="1"/>
    </xf>
    <xf numFmtId="2" fontId="35" fillId="2" borderId="1" xfId="8" applyNumberFormat="1" applyFont="1" applyFill="1" applyBorder="1" applyAlignment="1">
      <alignment horizontal="center" vertical="center" wrapText="1"/>
    </xf>
    <xf numFmtId="0" fontId="35" fillId="0" borderId="1" xfId="0" applyFont="1" applyFill="1" applyBorder="1" applyAlignment="1">
      <alignment horizontal="center" vertical="center"/>
    </xf>
    <xf numFmtId="2" fontId="35"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3" fontId="35" fillId="2" borderId="1" xfId="0" applyNumberFormat="1" applyFont="1" applyFill="1" applyBorder="1" applyAlignment="1">
      <alignment horizontal="center" vertical="center" wrapText="1"/>
    </xf>
    <xf numFmtId="3" fontId="35" fillId="0" borderId="1" xfId="0" applyNumberFormat="1" applyFont="1" applyFill="1" applyBorder="1" applyAlignment="1">
      <alignment horizontal="center" vertical="center"/>
    </xf>
    <xf numFmtId="3" fontId="35" fillId="0" borderId="1" xfId="0" applyNumberFormat="1" applyFont="1" applyBorder="1" applyAlignment="1">
      <alignment horizontal="center" vertical="center" wrapText="1"/>
    </xf>
    <xf numFmtId="9" fontId="43" fillId="2" borderId="1" xfId="0" applyNumberFormat="1" applyFont="1" applyFill="1" applyBorder="1" applyAlignment="1">
      <alignment horizontal="center" vertical="center" wrapText="1"/>
    </xf>
    <xf numFmtId="9" fontId="43" fillId="2" borderId="0" xfId="8" applyFont="1" applyFill="1" applyAlignment="1">
      <alignment horizontal="center" vertical="center" wrapText="1"/>
    </xf>
    <xf numFmtId="9" fontId="43" fillId="2" borderId="0" xfId="0" applyNumberFormat="1" applyFont="1" applyFill="1" applyAlignment="1">
      <alignment horizontal="center" vertical="center" wrapText="1"/>
    </xf>
    <xf numFmtId="0" fontId="35" fillId="2" borderId="0" xfId="0" applyFont="1" applyFill="1" applyAlignment="1">
      <alignment horizontal="center" vertical="center" wrapText="1"/>
    </xf>
    <xf numFmtId="0" fontId="35" fillId="2" borderId="0" xfId="0" applyFont="1" applyFill="1" applyAlignment="1">
      <alignment horizontal="center" wrapText="1"/>
    </xf>
    <xf numFmtId="0" fontId="35" fillId="2" borderId="0" xfId="0" applyFont="1" applyFill="1" applyAlignment="1">
      <alignment wrapText="1"/>
    </xf>
    <xf numFmtId="0" fontId="35" fillId="2" borderId="0" xfId="0" applyFont="1" applyFill="1" applyAlignment="1">
      <alignment horizontal="center"/>
    </xf>
    <xf numFmtId="0" fontId="35" fillId="2" borderId="0" xfId="0" applyFont="1" applyFill="1" applyAlignment="1">
      <alignment horizontal="center" vertical="center"/>
    </xf>
    <xf numFmtId="0" fontId="0" fillId="0" borderId="19" xfId="0" applyFill="1" applyBorder="1" applyAlignment="1">
      <alignment vertical="center" wrapText="1"/>
    </xf>
    <xf numFmtId="44" fontId="36" fillId="0" borderId="1" xfId="7" applyFont="1" applyFill="1" applyBorder="1" applyAlignment="1">
      <alignment vertical="center"/>
    </xf>
    <xf numFmtId="0" fontId="1" fillId="0" borderId="4" xfId="0" applyFont="1" applyFill="1" applyBorder="1" applyAlignment="1">
      <alignment vertical="center"/>
    </xf>
    <xf numFmtId="44" fontId="30" fillId="0" borderId="1" xfId="7" applyFont="1" applyFill="1" applyBorder="1" applyAlignment="1">
      <alignment vertical="center"/>
    </xf>
    <xf numFmtId="9" fontId="36" fillId="0" borderId="1" xfId="8" applyFont="1" applyFill="1" applyBorder="1" applyAlignment="1">
      <alignment vertical="center"/>
    </xf>
    <xf numFmtId="9" fontId="30" fillId="0" borderId="1" xfId="8" applyFont="1" applyFill="1" applyBorder="1" applyAlignment="1">
      <alignment vertical="center"/>
    </xf>
    <xf numFmtId="164" fontId="0" fillId="0" borderId="1" xfId="0" applyNumberFormat="1" applyBorder="1"/>
    <xf numFmtId="0" fontId="0" fillId="0" borderId="1" xfId="0" applyBorder="1"/>
    <xf numFmtId="44" fontId="36" fillId="0" borderId="2" xfId="7" applyFont="1" applyFill="1" applyBorder="1" applyAlignment="1">
      <alignment vertical="center"/>
    </xf>
    <xf numFmtId="166" fontId="0" fillId="0" borderId="2" xfId="0" applyNumberFormat="1" applyBorder="1" applyAlignment="1">
      <alignment horizontal="left" wrapText="1"/>
    </xf>
    <xf numFmtId="44" fontId="0" fillId="0" borderId="2" xfId="7" applyFont="1" applyFill="1" applyBorder="1" applyAlignment="1">
      <alignment horizontal="left" wrapText="1"/>
    </xf>
    <xf numFmtId="44" fontId="30" fillId="0" borderId="2" xfId="7" applyFont="1" applyFill="1" applyBorder="1" applyAlignment="1">
      <alignment vertical="center"/>
    </xf>
    <xf numFmtId="44" fontId="30" fillId="0" borderId="13" xfId="7" applyFont="1" applyBorder="1" applyAlignment="1">
      <alignment vertical="center"/>
    </xf>
    <xf numFmtId="44" fontId="0" fillId="0" borderId="1" xfId="7" applyFont="1" applyFill="1" applyBorder="1" applyAlignment="1">
      <alignment vertical="center"/>
    </xf>
    <xf numFmtId="44" fontId="0" fillId="0" borderId="2" xfId="7" applyFont="1" applyBorder="1" applyAlignment="1">
      <alignment horizontal="left" wrapText="1"/>
    </xf>
    <xf numFmtId="44" fontId="0" fillId="0" borderId="2" xfId="7" applyFont="1" applyFill="1" applyBorder="1" applyAlignment="1">
      <alignment vertical="center"/>
    </xf>
    <xf numFmtId="0" fontId="0" fillId="0" borderId="15" xfId="0" applyFill="1" applyBorder="1" applyAlignment="1">
      <alignment horizontal="center" vertical="center"/>
    </xf>
    <xf numFmtId="0" fontId="1" fillId="0" borderId="1" xfId="0" applyFont="1" applyFill="1" applyBorder="1" applyAlignment="1">
      <alignment vertical="center"/>
    </xf>
    <xf numFmtId="0" fontId="0" fillId="0" borderId="1" xfId="0" applyFill="1" applyBorder="1" applyAlignment="1">
      <alignment vertical="center"/>
    </xf>
    <xf numFmtId="44" fontId="30" fillId="0" borderId="15" xfId="7" applyFont="1" applyFill="1" applyBorder="1" applyAlignment="1">
      <alignment vertical="center"/>
    </xf>
    <xf numFmtId="44" fontId="30" fillId="0" borderId="13" xfId="7" applyFont="1" applyFill="1" applyBorder="1" applyAlignment="1">
      <alignment vertical="center"/>
    </xf>
    <xf numFmtId="0" fontId="38" fillId="0" borderId="1" xfId="0" applyFont="1" applyFill="1" applyBorder="1" applyAlignment="1">
      <alignment horizontal="center" vertical="center"/>
    </xf>
    <xf numFmtId="44" fontId="38" fillId="0" borderId="1" xfId="7" applyFont="1" applyFill="1" applyBorder="1" applyAlignment="1">
      <alignment vertical="center"/>
    </xf>
    <xf numFmtId="44" fontId="38" fillId="0" borderId="1" xfId="7" applyFont="1" applyFill="1" applyBorder="1" applyAlignment="1">
      <alignment horizontal="center" vertical="center"/>
    </xf>
    <xf numFmtId="165" fontId="38" fillId="0" borderId="1" xfId="8" applyNumberFormat="1" applyFont="1" applyFill="1" applyBorder="1" applyAlignment="1">
      <alignment vertical="center"/>
    </xf>
    <xf numFmtId="166" fontId="0" fillId="0" borderId="1" xfId="0" applyNumberFormat="1" applyFill="1" applyBorder="1" applyAlignment="1">
      <alignment horizontal="left" wrapText="1"/>
    </xf>
    <xf numFmtId="9" fontId="38" fillId="0" borderId="1" xfId="8" applyFont="1" applyFill="1" applyBorder="1" applyAlignment="1">
      <alignment vertical="center"/>
    </xf>
    <xf numFmtId="0" fontId="45" fillId="2" borderId="1" xfId="0" applyFont="1" applyFill="1" applyBorder="1" applyAlignment="1">
      <alignment horizontal="center" vertical="center"/>
    </xf>
    <xf numFmtId="0" fontId="35" fillId="8" borderId="1" xfId="0" applyFon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9" fontId="0" fillId="0" borderId="1" xfId="8" applyFont="1" applyBorder="1" applyAlignment="1">
      <alignment horizontal="left"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3"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6"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8" fillId="0" borderId="1" xfId="0" applyFont="1" applyBorder="1" applyAlignment="1">
      <alignment horizontal="left" vertical="center" wrapText="1"/>
    </xf>
    <xf numFmtId="0" fontId="43" fillId="10" borderId="5" xfId="0" applyFont="1" applyFill="1" applyBorder="1" applyAlignment="1">
      <alignment horizontal="center" vertical="center" wrapText="1"/>
    </xf>
    <xf numFmtId="0" fontId="42" fillId="2" borderId="1" xfId="0" applyFont="1" applyFill="1" applyBorder="1" applyAlignment="1">
      <alignment horizontal="center" vertical="center"/>
    </xf>
    <xf numFmtId="0" fontId="41" fillId="2" borderId="1" xfId="0" applyFont="1" applyFill="1" applyBorder="1" applyAlignment="1">
      <alignment horizontal="center"/>
    </xf>
    <xf numFmtId="0" fontId="43" fillId="2" borderId="2" xfId="0" applyFont="1" applyFill="1" applyBorder="1" applyAlignment="1">
      <alignment horizontal="center"/>
    </xf>
    <xf numFmtId="0" fontId="43" fillId="2" borderId="3" xfId="0" applyFont="1" applyFill="1" applyBorder="1" applyAlignment="1">
      <alignment horizont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8" borderId="18"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24" fillId="8" borderId="11" xfId="9" applyFill="1" applyBorder="1" applyAlignment="1">
      <alignment horizontal="center" vertical="center" wrapText="1"/>
    </xf>
    <xf numFmtId="0" fontId="24" fillId="8" borderId="16" xfId="9" applyFill="1" applyBorder="1" applyAlignment="1">
      <alignment horizontal="center" vertical="center" wrapText="1"/>
    </xf>
    <xf numFmtId="0" fontId="0" fillId="0" borderId="25" xfId="0"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21" xfId="0" applyBorder="1" applyAlignment="1">
      <alignment horizontal="center" vertical="center" wrapText="1"/>
    </xf>
    <xf numFmtId="0" fontId="7" fillId="2" borderId="24"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wrapText="1"/>
    </xf>
    <xf numFmtId="0" fontId="0" fillId="0" borderId="24" xfId="0" applyBorder="1" applyAlignment="1">
      <alignment horizontal="center"/>
    </xf>
    <xf numFmtId="44" fontId="0" fillId="0" borderId="18" xfId="7" applyFont="1" applyBorder="1" applyAlignment="1">
      <alignment horizontal="center" vertical="center"/>
    </xf>
    <xf numFmtId="44" fontId="0" fillId="0" borderId="19" xfId="7" applyFont="1" applyBorder="1" applyAlignment="1">
      <alignment horizontal="center" vertical="center"/>
    </xf>
    <xf numFmtId="44" fontId="0" fillId="0" borderId="20" xfId="7" applyFont="1" applyBorder="1" applyAlignment="1">
      <alignment horizontal="center" vertical="center"/>
    </xf>
    <xf numFmtId="9" fontId="0" fillId="0" borderId="18" xfId="8" applyFont="1" applyFill="1" applyBorder="1" applyAlignment="1">
      <alignment horizontal="center" vertical="center"/>
    </xf>
    <xf numFmtId="9" fontId="0" fillId="0" borderId="19" xfId="8" applyFont="1" applyFill="1" applyBorder="1" applyAlignment="1">
      <alignment horizontal="center" vertical="center"/>
    </xf>
    <xf numFmtId="9" fontId="0" fillId="0" borderId="20" xfId="8" applyFont="1" applyFill="1" applyBorder="1" applyAlignment="1">
      <alignment horizontal="center" vertical="center"/>
    </xf>
    <xf numFmtId="9" fontId="0" fillId="0" borderId="18" xfId="8" applyFont="1" applyBorder="1" applyAlignment="1">
      <alignment horizontal="center" vertical="center"/>
    </xf>
    <xf numFmtId="9" fontId="0" fillId="0" borderId="19" xfId="8" applyFont="1" applyBorder="1" applyAlignment="1">
      <alignment horizontal="center" vertical="center"/>
    </xf>
    <xf numFmtId="9" fontId="0" fillId="0" borderId="20" xfId="8" applyFont="1" applyBorder="1" applyAlignment="1">
      <alignment horizontal="center" vertical="center"/>
    </xf>
    <xf numFmtId="9" fontId="0" fillId="0" borderId="1" xfId="8" applyFont="1" applyFill="1" applyBorder="1" applyAlignment="1">
      <alignment horizontal="center" vertical="center"/>
    </xf>
    <xf numFmtId="9" fontId="0" fillId="0" borderId="1" xfId="8" applyFont="1" applyBorder="1" applyAlignment="1">
      <alignment horizontal="center" vertical="center"/>
    </xf>
    <xf numFmtId="44" fontId="0" fillId="0" borderId="18" xfId="0" applyNumberFormat="1" applyBorder="1" applyAlignment="1">
      <alignment horizontal="center" vertical="center" wrapText="1"/>
    </xf>
    <xf numFmtId="44" fontId="0" fillId="0" borderId="19" xfId="0" applyNumberFormat="1" applyBorder="1" applyAlignment="1">
      <alignment horizontal="center" vertical="center" wrapText="1"/>
    </xf>
    <xf numFmtId="44" fontId="0" fillId="0" borderId="20" xfId="0" applyNumberFormat="1" applyBorder="1" applyAlignment="1">
      <alignment horizontal="center" vertical="center" wrapText="1"/>
    </xf>
    <xf numFmtId="166" fontId="0" fillId="0" borderId="18" xfId="0" applyNumberFormat="1" applyBorder="1" applyAlignment="1">
      <alignment horizontal="center" wrapText="1"/>
    </xf>
    <xf numFmtId="166" fontId="0" fillId="0" borderId="19" xfId="0" applyNumberFormat="1" applyBorder="1" applyAlignment="1">
      <alignment horizontal="center" wrapText="1"/>
    </xf>
    <xf numFmtId="166" fontId="0" fillId="0" borderId="20" xfId="0" applyNumberFormat="1" applyBorder="1" applyAlignment="1">
      <alignment horizontal="center" wrapText="1"/>
    </xf>
    <xf numFmtId="9" fontId="0" fillId="0" borderId="18" xfId="8" applyFont="1" applyBorder="1" applyAlignment="1">
      <alignment horizontal="center" wrapText="1"/>
    </xf>
    <xf numFmtId="9" fontId="0" fillId="0" borderId="19" xfId="8" applyFont="1" applyBorder="1" applyAlignment="1">
      <alignment horizontal="center" wrapText="1"/>
    </xf>
    <xf numFmtId="9" fontId="0" fillId="0" borderId="20" xfId="8" applyFont="1" applyBorder="1" applyAlignment="1">
      <alignment horizontal="center" wrapText="1"/>
    </xf>
    <xf numFmtId="9" fontId="0" fillId="0" borderId="18" xfId="8" applyFont="1" applyFill="1" applyBorder="1" applyAlignment="1">
      <alignment horizontal="center" vertical="center" wrapText="1"/>
    </xf>
    <xf numFmtId="9" fontId="0" fillId="0" borderId="19" xfId="8" applyFont="1" applyFill="1" applyBorder="1" applyAlignment="1">
      <alignment horizontal="center" vertical="center" wrapText="1"/>
    </xf>
    <xf numFmtId="9" fontId="0" fillId="0" borderId="20" xfId="8" applyFont="1" applyFill="1" applyBorder="1" applyAlignment="1">
      <alignment horizontal="center" vertical="center" wrapText="1"/>
    </xf>
    <xf numFmtId="44" fontId="0" fillId="0" borderId="11" xfId="7" applyFont="1" applyBorder="1" applyAlignment="1">
      <alignment horizontal="center" vertical="center"/>
    </xf>
    <xf numFmtId="44" fontId="0" fillId="0" borderId="16" xfId="7" applyFont="1" applyBorder="1" applyAlignment="1">
      <alignment horizontal="center" vertical="center"/>
    </xf>
    <xf numFmtId="44" fontId="0" fillId="8" borderId="11" xfId="7" applyFont="1" applyFill="1" applyBorder="1" applyAlignment="1">
      <alignment horizontal="center" vertical="center"/>
    </xf>
    <xf numFmtId="44" fontId="0" fillId="8" borderId="16" xfId="7" applyFont="1" applyFill="1" applyBorder="1" applyAlignment="1">
      <alignment horizontal="center" vertical="center"/>
    </xf>
    <xf numFmtId="44" fontId="0" fillId="0" borderId="1" xfId="7" applyFont="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32" fillId="11" borderId="2" xfId="0" applyFont="1" applyFill="1" applyBorder="1" applyAlignment="1">
      <alignment horizontal="center" vertical="center" wrapText="1"/>
    </xf>
    <xf numFmtId="0" fontId="32" fillId="11" borderId="3" xfId="0" applyFont="1" applyFill="1" applyBorder="1" applyAlignment="1">
      <alignment horizontal="center" vertical="center" wrapText="1"/>
    </xf>
    <xf numFmtId="0" fontId="32" fillId="11" borderId="4" xfId="0" applyFont="1"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0" borderId="20" xfId="0" applyFill="1" applyBorder="1" applyAlignment="1">
      <alignment horizontal="center" vertical="center" wrapText="1"/>
    </xf>
    <xf numFmtId="0" fontId="0" fillId="0" borderId="18"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9" fontId="1" fillId="0" borderId="3" xfId="8" applyFont="1" applyFill="1" applyBorder="1" applyAlignment="1">
      <alignment horizontal="center"/>
    </xf>
    <xf numFmtId="14" fontId="0" fillId="0" borderId="1" xfId="0" applyNumberFormat="1" applyBorder="1" applyAlignment="1">
      <alignment horizontal="center" vertical="center" wrapText="1"/>
    </xf>
    <xf numFmtId="14" fontId="0" fillId="0" borderId="18" xfId="0" applyNumberFormat="1" applyBorder="1" applyAlignment="1">
      <alignment horizontal="center" vertical="center" wrapText="1"/>
    </xf>
    <xf numFmtId="14" fontId="0" fillId="0" borderId="19" xfId="0" applyNumberFormat="1" applyBorder="1" applyAlignment="1">
      <alignment horizontal="center" vertical="center" wrapText="1"/>
    </xf>
    <xf numFmtId="1" fontId="0" fillId="0" borderId="18" xfId="0" applyNumberFormat="1" applyFill="1" applyBorder="1" applyAlignment="1">
      <alignment horizontal="center" vertical="center" wrapText="1"/>
    </xf>
    <xf numFmtId="1" fontId="0" fillId="0" borderId="19" xfId="0" applyNumberFormat="1" applyFill="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0" xfId="0" applyBorder="1" applyAlignment="1">
      <alignment horizontal="center" vertical="center" wrapText="1"/>
    </xf>
    <xf numFmtId="0" fontId="0" fillId="0" borderId="1" xfId="0" applyFill="1" applyBorder="1" applyAlignment="1">
      <alignment horizontal="center" vertical="center" wrapText="1"/>
    </xf>
    <xf numFmtId="44" fontId="0" fillId="0" borderId="18" xfId="7" applyFont="1" applyBorder="1" applyAlignment="1">
      <alignment horizontal="center" vertical="center" wrapText="1"/>
    </xf>
    <xf numFmtId="44" fontId="0" fillId="0" borderId="19" xfId="7" applyFont="1" applyBorder="1" applyAlignment="1">
      <alignment horizontal="center" vertical="center" wrapText="1"/>
    </xf>
    <xf numFmtId="44" fontId="0" fillId="0" borderId="1" xfId="7" applyFont="1" applyBorder="1" applyAlignment="1">
      <alignment horizontal="center" vertical="center"/>
    </xf>
    <xf numFmtId="0" fontId="0" fillId="0" borderId="1" xfId="0" applyBorder="1" applyAlignment="1">
      <alignment horizontal="center" vertical="center"/>
    </xf>
    <xf numFmtId="0" fontId="0" fillId="0" borderId="12" xfId="0" applyFill="1" applyBorder="1" applyAlignment="1">
      <alignment horizontal="center" vertical="center" wrapText="1"/>
    </xf>
    <xf numFmtId="0" fontId="0" fillId="0" borderId="17" xfId="0"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44" fontId="0" fillId="0" borderId="20" xfId="7" applyFont="1" applyBorder="1" applyAlignment="1">
      <alignment horizontal="center" vertical="center" wrapText="1"/>
    </xf>
    <xf numFmtId="0" fontId="0" fillId="0" borderId="15" xfId="0" applyBorder="1" applyAlignment="1">
      <alignment horizontal="center" vertical="center" wrapText="1"/>
    </xf>
    <xf numFmtId="0" fontId="44" fillId="0" borderId="1" xfId="0" applyFont="1" applyBorder="1" applyAlignment="1">
      <alignment horizontal="center" vertical="center"/>
    </xf>
    <xf numFmtId="14" fontId="0" fillId="0" borderId="1" xfId="0" applyNumberFormat="1" applyBorder="1" applyAlignment="1">
      <alignment horizontal="center" vertical="center"/>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cellXfs>
  <cellStyles count="10">
    <cellStyle name="BodyStyle" xfId="5"/>
    <cellStyle name="HeaderStyle" xfId="4"/>
    <cellStyle name="Hyperlink" xfId="9"/>
    <cellStyle name="Millares 2" xfId="3"/>
    <cellStyle name="Moneda" xfId="7" builtinId="4"/>
    <cellStyle name="Moneda 2" xfId="2"/>
    <cellStyle name="Normal" xfId="0" builtinId="0"/>
    <cellStyle name="Normal 2" xfId="1"/>
    <cellStyle name="Numeric" xfId="6"/>
    <cellStyle name="Porcentaje" xfId="8"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3" name="Imagen 2">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23</xdr:col>
      <xdr:colOff>228600</xdr:colOff>
      <xdr:row>0</xdr:row>
      <xdr:rowOff>47625</xdr:rowOff>
    </xdr:from>
    <xdr:ext cx="1371600" cy="1266825"/>
    <xdr:pic>
      <xdr:nvPicPr>
        <xdr:cNvPr id="2" name="Imagen 1">
          <a:extLst>
            <a:ext uri="{FF2B5EF4-FFF2-40B4-BE49-F238E27FC236}">
              <a16:creationId xmlns=""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47625"/>
          <a:ext cx="1371600" cy="12668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oneCellAnchor>
    <xdr:from>
      <xdr:col>0</xdr:col>
      <xdr:colOff>498927</xdr:colOff>
      <xdr:row>0</xdr:row>
      <xdr:rowOff>0</xdr:rowOff>
    </xdr:from>
    <xdr:ext cx="1339010" cy="1209675"/>
    <xdr:pic>
      <xdr:nvPicPr>
        <xdr:cNvPr id="3" name="Imagen 2">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transcaribe-my.sharepoint.com/:f:/g/personal/gmarriagatovar_transcaribe_gov_co/Eh5a_AMQKr9GmAWb8Vz8WT8BMaiaT5a2L9igCcCqfIJ4wg?e=aojCD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96" zoomScale="80" zoomScaleNormal="80" workbookViewId="0">
      <selection activeCell="B23" sqref="B23:H23"/>
    </sheetView>
  </sheetViews>
  <sheetFormatPr baseColWidth="10" defaultColWidth="10.875" defaultRowHeight="15"/>
  <cols>
    <col min="1" max="1" width="34.125" style="15" customWidth="1"/>
    <col min="2" max="2" width="10.875" style="7"/>
    <col min="3" max="3" width="28.25" style="7" customWidth="1"/>
    <col min="4" max="4" width="21.25" style="7" customWidth="1"/>
    <col min="5" max="5" width="19.25" style="7" customWidth="1"/>
    <col min="6" max="6" width="27.25" style="7" customWidth="1"/>
    <col min="7" max="7" width="17.25" style="7" customWidth="1"/>
    <col min="8" max="8" width="27.25" style="7" customWidth="1"/>
    <col min="9" max="9" width="15.25" style="7" customWidth="1"/>
    <col min="10" max="10" width="17.875" style="7" customWidth="1"/>
    <col min="11" max="11" width="19.25" style="7" customWidth="1"/>
    <col min="12" max="12" width="25.25" style="7" customWidth="1"/>
    <col min="13" max="13" width="20.75" style="7" customWidth="1"/>
    <col min="14" max="15" width="10.875" style="7"/>
    <col min="16" max="16" width="16.75" style="7" customWidth="1"/>
    <col min="17" max="17" width="20.25" style="7" customWidth="1"/>
    <col min="18" max="18" width="18.75" style="7" customWidth="1"/>
    <col min="19" max="19" width="22.875" style="7" customWidth="1"/>
    <col min="20" max="20" width="22.125" style="7" customWidth="1"/>
    <col min="21" max="21" width="25.25" style="7" customWidth="1"/>
    <col min="22" max="22" width="21.125" style="7" customWidth="1"/>
    <col min="23" max="23" width="19.125" style="7" customWidth="1"/>
    <col min="24" max="24" width="17.25" style="7" customWidth="1"/>
    <col min="25" max="26" width="16.25" style="7" customWidth="1"/>
    <col min="27" max="27" width="28.75" style="7" customWidth="1"/>
    <col min="28" max="28" width="19.25" style="7" customWidth="1"/>
    <col min="29" max="29" width="21.125" style="7" customWidth="1"/>
    <col min="30" max="30" width="21.875" style="7" customWidth="1"/>
    <col min="31" max="31" width="25.25" style="7" customWidth="1"/>
    <col min="32" max="32" width="22.25" style="7" customWidth="1"/>
    <col min="33" max="33" width="29.75" style="7" customWidth="1"/>
    <col min="34" max="34" width="18.75" style="7" customWidth="1"/>
    <col min="35" max="35" width="18.25" style="7" customWidth="1"/>
    <col min="36" max="36" width="22.25" style="7" customWidth="1"/>
    <col min="37" max="16384" width="10.875" style="7"/>
  </cols>
  <sheetData>
    <row r="1" spans="1:50" ht="54.75" customHeight="1">
      <c r="A1" s="231" t="s">
        <v>0</v>
      </c>
      <c r="B1" s="231"/>
      <c r="C1" s="231"/>
      <c r="D1" s="231"/>
      <c r="E1" s="231"/>
      <c r="F1" s="231"/>
      <c r="G1" s="231"/>
      <c r="H1" s="231"/>
    </row>
    <row r="2" spans="1:50" ht="33" customHeight="1">
      <c r="A2" s="214" t="s">
        <v>1</v>
      </c>
      <c r="B2" s="214"/>
      <c r="C2" s="214"/>
      <c r="D2" s="214"/>
      <c r="E2" s="214"/>
      <c r="F2" s="214"/>
      <c r="G2" s="214"/>
      <c r="H2" s="214"/>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210" t="s">
        <v>3</v>
      </c>
      <c r="C3" s="210"/>
      <c r="D3" s="210"/>
      <c r="E3" s="210"/>
      <c r="F3" s="210"/>
      <c r="G3" s="210"/>
      <c r="H3" s="210"/>
    </row>
    <row r="4" spans="1:50" ht="48" customHeight="1">
      <c r="A4" s="11" t="s">
        <v>4</v>
      </c>
      <c r="B4" s="203" t="s">
        <v>5</v>
      </c>
      <c r="C4" s="204"/>
      <c r="D4" s="204"/>
      <c r="E4" s="204"/>
      <c r="F4" s="204"/>
      <c r="G4" s="204"/>
      <c r="H4" s="205"/>
    </row>
    <row r="5" spans="1:50" ht="31.5" customHeight="1">
      <c r="A5" s="11" t="s">
        <v>6</v>
      </c>
      <c r="B5" s="210" t="s">
        <v>7</v>
      </c>
      <c r="C5" s="210"/>
      <c r="D5" s="210"/>
      <c r="E5" s="210"/>
      <c r="F5" s="210"/>
      <c r="G5" s="210"/>
      <c r="H5" s="210"/>
    </row>
    <row r="6" spans="1:50" ht="40.5" customHeight="1">
      <c r="A6" s="11" t="s">
        <v>8</v>
      </c>
      <c r="B6" s="203" t="s">
        <v>9</v>
      </c>
      <c r="C6" s="204"/>
      <c r="D6" s="204"/>
      <c r="E6" s="204"/>
      <c r="F6" s="204"/>
      <c r="G6" s="204"/>
      <c r="H6" s="205"/>
    </row>
    <row r="7" spans="1:50" ht="41.1" customHeight="1">
      <c r="A7" s="11" t="s">
        <v>10</v>
      </c>
      <c r="B7" s="210" t="s">
        <v>11</v>
      </c>
      <c r="C7" s="210"/>
      <c r="D7" s="210"/>
      <c r="E7" s="210"/>
      <c r="F7" s="210"/>
      <c r="G7" s="210"/>
      <c r="H7" s="210"/>
    </row>
    <row r="8" spans="1:50" ht="48.95" customHeight="1">
      <c r="A8" s="11" t="s">
        <v>12</v>
      </c>
      <c r="B8" s="210" t="s">
        <v>13</v>
      </c>
      <c r="C8" s="210"/>
      <c r="D8" s="210"/>
      <c r="E8" s="210"/>
      <c r="F8" s="210"/>
      <c r="G8" s="210"/>
      <c r="H8" s="210"/>
    </row>
    <row r="9" spans="1:50" ht="48.95" customHeight="1">
      <c r="A9" s="11" t="s">
        <v>14</v>
      </c>
      <c r="B9" s="203" t="s">
        <v>15</v>
      </c>
      <c r="C9" s="204"/>
      <c r="D9" s="204"/>
      <c r="E9" s="204"/>
      <c r="F9" s="204"/>
      <c r="G9" s="204"/>
      <c r="H9" s="205"/>
    </row>
    <row r="10" spans="1:50" ht="30">
      <c r="A10" s="11" t="s">
        <v>16</v>
      </c>
      <c r="B10" s="210" t="s">
        <v>17</v>
      </c>
      <c r="C10" s="210"/>
      <c r="D10" s="210"/>
      <c r="E10" s="210"/>
      <c r="F10" s="210"/>
      <c r="G10" s="210"/>
      <c r="H10" s="210"/>
    </row>
    <row r="11" spans="1:50" ht="30">
      <c r="A11" s="11" t="s">
        <v>18</v>
      </c>
      <c r="B11" s="210" t="s">
        <v>19</v>
      </c>
      <c r="C11" s="210"/>
      <c r="D11" s="210"/>
      <c r="E11" s="210"/>
      <c r="F11" s="210"/>
      <c r="G11" s="210"/>
      <c r="H11" s="210"/>
    </row>
    <row r="12" spans="1:50" ht="33.950000000000003" customHeight="1">
      <c r="A12" s="11" t="s">
        <v>20</v>
      </c>
      <c r="B12" s="210" t="s">
        <v>21</v>
      </c>
      <c r="C12" s="210"/>
      <c r="D12" s="210"/>
      <c r="E12" s="210"/>
      <c r="F12" s="210"/>
      <c r="G12" s="210"/>
      <c r="H12" s="210"/>
    </row>
    <row r="13" spans="1:50" ht="30">
      <c r="A13" s="11" t="s">
        <v>22</v>
      </c>
      <c r="B13" s="210" t="s">
        <v>23</v>
      </c>
      <c r="C13" s="210"/>
      <c r="D13" s="210"/>
      <c r="E13" s="210"/>
      <c r="F13" s="210"/>
      <c r="G13" s="210"/>
      <c r="H13" s="210"/>
    </row>
    <row r="14" spans="1:50" ht="30">
      <c r="A14" s="11" t="s">
        <v>24</v>
      </c>
      <c r="B14" s="210" t="s">
        <v>25</v>
      </c>
      <c r="C14" s="210"/>
      <c r="D14" s="210"/>
      <c r="E14" s="210"/>
      <c r="F14" s="210"/>
      <c r="G14" s="210"/>
      <c r="H14" s="210"/>
    </row>
    <row r="15" spans="1:50" ht="44.1" customHeight="1">
      <c r="A15" s="11" t="s">
        <v>26</v>
      </c>
      <c r="B15" s="210" t="s">
        <v>27</v>
      </c>
      <c r="C15" s="210"/>
      <c r="D15" s="210"/>
      <c r="E15" s="210"/>
      <c r="F15" s="210"/>
      <c r="G15" s="210"/>
      <c r="H15" s="210"/>
    </row>
    <row r="16" spans="1:50" ht="60">
      <c r="A16" s="11" t="s">
        <v>28</v>
      </c>
      <c r="B16" s="210" t="s">
        <v>29</v>
      </c>
      <c r="C16" s="210"/>
      <c r="D16" s="210"/>
      <c r="E16" s="210"/>
      <c r="F16" s="210"/>
      <c r="G16" s="210"/>
      <c r="H16" s="210"/>
    </row>
    <row r="17" spans="1:8" ht="58.5" customHeight="1">
      <c r="A17" s="11" t="s">
        <v>30</v>
      </c>
      <c r="B17" s="210" t="s">
        <v>31</v>
      </c>
      <c r="C17" s="210"/>
      <c r="D17" s="210"/>
      <c r="E17" s="210"/>
      <c r="F17" s="210"/>
      <c r="G17" s="210"/>
      <c r="H17" s="210"/>
    </row>
    <row r="18" spans="1:8" ht="30">
      <c r="A18" s="11" t="s">
        <v>32</v>
      </c>
      <c r="B18" s="210" t="s">
        <v>33</v>
      </c>
      <c r="C18" s="210"/>
      <c r="D18" s="210"/>
      <c r="E18" s="210"/>
      <c r="F18" s="210"/>
      <c r="G18" s="210"/>
      <c r="H18" s="210"/>
    </row>
    <row r="19" spans="1:8" ht="30" customHeight="1">
      <c r="A19" s="228"/>
      <c r="B19" s="229"/>
      <c r="C19" s="229"/>
      <c r="D19" s="229"/>
      <c r="E19" s="229"/>
      <c r="F19" s="229"/>
      <c r="G19" s="229"/>
      <c r="H19" s="230"/>
    </row>
    <row r="20" spans="1:8" ht="37.5" customHeight="1">
      <c r="A20" s="214" t="s">
        <v>34</v>
      </c>
      <c r="B20" s="214"/>
      <c r="C20" s="214"/>
      <c r="D20" s="214"/>
      <c r="E20" s="214"/>
      <c r="F20" s="214"/>
      <c r="G20" s="214"/>
      <c r="H20" s="214"/>
    </row>
    <row r="21" spans="1:8" ht="117" customHeight="1">
      <c r="A21" s="211" t="s">
        <v>35</v>
      </c>
      <c r="B21" s="211"/>
      <c r="C21" s="211"/>
      <c r="D21" s="211"/>
      <c r="E21" s="211"/>
      <c r="F21" s="211"/>
      <c r="G21" s="211"/>
      <c r="H21" s="211"/>
    </row>
    <row r="22" spans="1:8" ht="117" customHeight="1">
      <c r="A22" s="11" t="s">
        <v>10</v>
      </c>
      <c r="B22" s="210" t="s">
        <v>11</v>
      </c>
      <c r="C22" s="210"/>
      <c r="D22" s="210"/>
      <c r="E22" s="210"/>
      <c r="F22" s="210"/>
      <c r="G22" s="210"/>
      <c r="H22" s="210"/>
    </row>
    <row r="23" spans="1:8" ht="167.1" customHeight="1">
      <c r="A23" s="11" t="s">
        <v>36</v>
      </c>
      <c r="B23" s="211" t="s">
        <v>37</v>
      </c>
      <c r="C23" s="211"/>
      <c r="D23" s="211"/>
      <c r="E23" s="211"/>
      <c r="F23" s="211"/>
      <c r="G23" s="211"/>
      <c r="H23" s="211"/>
    </row>
    <row r="24" spans="1:8" ht="69.75" customHeight="1">
      <c r="A24" s="11" t="s">
        <v>38</v>
      </c>
      <c r="B24" s="211" t="s">
        <v>39</v>
      </c>
      <c r="C24" s="211"/>
      <c r="D24" s="211"/>
      <c r="E24" s="211"/>
      <c r="F24" s="211"/>
      <c r="G24" s="211"/>
      <c r="H24" s="211"/>
    </row>
    <row r="25" spans="1:8" ht="60" customHeight="1">
      <c r="A25" s="11" t="s">
        <v>40</v>
      </c>
      <c r="B25" s="211" t="s">
        <v>41</v>
      </c>
      <c r="C25" s="211"/>
      <c r="D25" s="211"/>
      <c r="E25" s="211"/>
      <c r="F25" s="211"/>
      <c r="G25" s="211"/>
      <c r="H25" s="211"/>
    </row>
    <row r="26" spans="1:8" ht="24.75" customHeight="1">
      <c r="A26" s="12" t="s">
        <v>42</v>
      </c>
      <c r="B26" s="212" t="s">
        <v>43</v>
      </c>
      <c r="C26" s="212"/>
      <c r="D26" s="212"/>
      <c r="E26" s="212"/>
      <c r="F26" s="212"/>
      <c r="G26" s="212"/>
      <c r="H26" s="212"/>
    </row>
    <row r="27" spans="1:8" ht="26.25" customHeight="1">
      <c r="A27" s="12" t="s">
        <v>44</v>
      </c>
      <c r="B27" s="212" t="s">
        <v>45</v>
      </c>
      <c r="C27" s="212"/>
      <c r="D27" s="212"/>
      <c r="E27" s="212"/>
      <c r="F27" s="212"/>
      <c r="G27" s="212"/>
      <c r="H27" s="212"/>
    </row>
    <row r="28" spans="1:8" ht="53.25" customHeight="1">
      <c r="A28" s="11" t="s">
        <v>46</v>
      </c>
      <c r="B28" s="211" t="s">
        <v>47</v>
      </c>
      <c r="C28" s="211"/>
      <c r="D28" s="211"/>
      <c r="E28" s="211"/>
      <c r="F28" s="211"/>
      <c r="G28" s="211"/>
      <c r="H28" s="211"/>
    </row>
    <row r="29" spans="1:8" ht="45" customHeight="1">
      <c r="A29" s="11" t="s">
        <v>48</v>
      </c>
      <c r="B29" s="206" t="s">
        <v>49</v>
      </c>
      <c r="C29" s="207"/>
      <c r="D29" s="207"/>
      <c r="E29" s="207"/>
      <c r="F29" s="207"/>
      <c r="G29" s="207"/>
      <c r="H29" s="208"/>
    </row>
    <row r="30" spans="1:8" ht="45" customHeight="1">
      <c r="A30" s="11" t="s">
        <v>50</v>
      </c>
      <c r="B30" s="206" t="s">
        <v>51</v>
      </c>
      <c r="C30" s="207"/>
      <c r="D30" s="207"/>
      <c r="E30" s="207"/>
      <c r="F30" s="207"/>
      <c r="G30" s="207"/>
      <c r="H30" s="208"/>
    </row>
    <row r="31" spans="1:8" ht="45" customHeight="1">
      <c r="A31" s="11" t="s">
        <v>52</v>
      </c>
      <c r="B31" s="206" t="s">
        <v>53</v>
      </c>
      <c r="C31" s="207"/>
      <c r="D31" s="207"/>
      <c r="E31" s="207"/>
      <c r="F31" s="207"/>
      <c r="G31" s="207"/>
      <c r="H31" s="208"/>
    </row>
    <row r="32" spans="1:8" ht="33" customHeight="1">
      <c r="A32" s="12" t="s">
        <v>54</v>
      </c>
      <c r="B32" s="211" t="s">
        <v>55</v>
      </c>
      <c r="C32" s="211"/>
      <c r="D32" s="211"/>
      <c r="E32" s="211"/>
      <c r="F32" s="211"/>
      <c r="G32" s="211"/>
      <c r="H32" s="211"/>
    </row>
    <row r="33" spans="1:8" ht="39" customHeight="1">
      <c r="A33" s="11" t="s">
        <v>56</v>
      </c>
      <c r="B33" s="212" t="s">
        <v>57</v>
      </c>
      <c r="C33" s="212"/>
      <c r="D33" s="212"/>
      <c r="E33" s="212"/>
      <c r="F33" s="212"/>
      <c r="G33" s="212"/>
      <c r="H33" s="212"/>
    </row>
    <row r="34" spans="1:8" ht="39" customHeight="1">
      <c r="A34" s="214" t="s">
        <v>58</v>
      </c>
      <c r="B34" s="214"/>
      <c r="C34" s="214"/>
      <c r="D34" s="214"/>
      <c r="E34" s="214"/>
      <c r="F34" s="214"/>
      <c r="G34" s="214"/>
      <c r="H34" s="214"/>
    </row>
    <row r="35" spans="1:8" ht="79.5" customHeight="1">
      <c r="A35" s="203" t="s">
        <v>59</v>
      </c>
      <c r="B35" s="204"/>
      <c r="C35" s="204"/>
      <c r="D35" s="204"/>
      <c r="E35" s="204"/>
      <c r="F35" s="204"/>
      <c r="G35" s="204"/>
      <c r="H35" s="205"/>
    </row>
    <row r="36" spans="1:8" ht="33" customHeight="1">
      <c r="A36" s="11" t="s">
        <v>60</v>
      </c>
      <c r="B36" s="211" t="s">
        <v>61</v>
      </c>
      <c r="C36" s="211"/>
      <c r="D36" s="211"/>
      <c r="E36" s="211"/>
      <c r="F36" s="211"/>
      <c r="G36" s="211"/>
      <c r="H36" s="211"/>
    </row>
    <row r="37" spans="1:8" ht="33" customHeight="1">
      <c r="A37" s="11" t="s">
        <v>62</v>
      </c>
      <c r="B37" s="211" t="s">
        <v>63</v>
      </c>
      <c r="C37" s="211"/>
      <c r="D37" s="211"/>
      <c r="E37" s="211"/>
      <c r="F37" s="211"/>
      <c r="G37" s="211"/>
      <c r="H37" s="211"/>
    </row>
    <row r="38" spans="1:8" ht="33" customHeight="1">
      <c r="A38" s="19"/>
      <c r="B38" s="20"/>
      <c r="C38" s="20"/>
      <c r="D38" s="20"/>
      <c r="E38" s="20"/>
      <c r="F38" s="20"/>
      <c r="G38" s="20"/>
      <c r="H38" s="21"/>
    </row>
    <row r="39" spans="1:8" ht="34.5" customHeight="1">
      <c r="A39" s="214" t="s">
        <v>64</v>
      </c>
      <c r="B39" s="214"/>
      <c r="C39" s="214"/>
      <c r="D39" s="214"/>
      <c r="E39" s="214"/>
      <c r="F39" s="214"/>
      <c r="G39" s="214"/>
      <c r="H39" s="214"/>
    </row>
    <row r="40" spans="1:8" ht="34.5" customHeight="1">
      <c r="A40" s="11" t="s">
        <v>65</v>
      </c>
      <c r="B40" s="211" t="s">
        <v>66</v>
      </c>
      <c r="C40" s="211"/>
      <c r="D40" s="211"/>
      <c r="E40" s="211"/>
      <c r="F40" s="211"/>
      <c r="G40" s="211"/>
      <c r="H40" s="211"/>
    </row>
    <row r="41" spans="1:8" ht="29.25" customHeight="1">
      <c r="A41" s="11" t="s">
        <v>67</v>
      </c>
      <c r="B41" s="211" t="s">
        <v>68</v>
      </c>
      <c r="C41" s="211"/>
      <c r="D41" s="211"/>
      <c r="E41" s="211"/>
      <c r="F41" s="211"/>
      <c r="G41" s="211"/>
      <c r="H41" s="211"/>
    </row>
    <row r="42" spans="1:8" ht="42" customHeight="1">
      <c r="A42" s="11" t="s">
        <v>69</v>
      </c>
      <c r="B42" s="211" t="s">
        <v>70</v>
      </c>
      <c r="C42" s="211"/>
      <c r="D42" s="211"/>
      <c r="E42" s="211"/>
      <c r="F42" s="211"/>
      <c r="G42" s="211"/>
      <c r="H42" s="211"/>
    </row>
    <row r="43" spans="1:8" ht="42" customHeight="1">
      <c r="A43" s="11" t="s">
        <v>71</v>
      </c>
      <c r="B43" s="206" t="s">
        <v>72</v>
      </c>
      <c r="C43" s="207"/>
      <c r="D43" s="207"/>
      <c r="E43" s="207"/>
      <c r="F43" s="207"/>
      <c r="G43" s="207"/>
      <c r="H43" s="208"/>
    </row>
    <row r="44" spans="1:8" ht="42" customHeight="1">
      <c r="A44" s="11" t="s">
        <v>73</v>
      </c>
      <c r="B44" s="206" t="s">
        <v>74</v>
      </c>
      <c r="C44" s="207"/>
      <c r="D44" s="207"/>
      <c r="E44" s="207"/>
      <c r="F44" s="207"/>
      <c r="G44" s="207"/>
      <c r="H44" s="208"/>
    </row>
    <row r="45" spans="1:8" ht="42" customHeight="1">
      <c r="A45" s="11" t="s">
        <v>75</v>
      </c>
      <c r="B45" s="206" t="s">
        <v>76</v>
      </c>
      <c r="C45" s="207"/>
      <c r="D45" s="207"/>
      <c r="E45" s="207"/>
      <c r="F45" s="207"/>
      <c r="G45" s="207"/>
      <c r="H45" s="208"/>
    </row>
    <row r="46" spans="1:8" ht="86.1" customHeight="1">
      <c r="A46" s="13" t="s">
        <v>77</v>
      </c>
      <c r="B46" s="217" t="s">
        <v>78</v>
      </c>
      <c r="C46" s="217"/>
      <c r="D46" s="217"/>
      <c r="E46" s="217"/>
      <c r="F46" s="217"/>
      <c r="G46" s="217"/>
      <c r="H46" s="217"/>
    </row>
    <row r="47" spans="1:8" ht="39.75" customHeight="1">
      <c r="A47" s="13" t="s">
        <v>79</v>
      </c>
      <c r="B47" s="225" t="s">
        <v>80</v>
      </c>
      <c r="C47" s="226"/>
      <c r="D47" s="226"/>
      <c r="E47" s="226"/>
      <c r="F47" s="226"/>
      <c r="G47" s="226"/>
      <c r="H47" s="227"/>
    </row>
    <row r="48" spans="1:8" ht="31.5" customHeight="1">
      <c r="A48" s="13" t="s">
        <v>81</v>
      </c>
      <c r="B48" s="217" t="s">
        <v>82</v>
      </c>
      <c r="C48" s="217"/>
      <c r="D48" s="217"/>
      <c r="E48" s="217"/>
      <c r="F48" s="217"/>
      <c r="G48" s="217"/>
      <c r="H48" s="217"/>
    </row>
    <row r="49" spans="1:8" ht="30">
      <c r="A49" s="13" t="s">
        <v>83</v>
      </c>
      <c r="B49" s="217" t="s">
        <v>84</v>
      </c>
      <c r="C49" s="217"/>
      <c r="D49" s="217"/>
      <c r="E49" s="217"/>
      <c r="F49" s="217"/>
      <c r="G49" s="217"/>
      <c r="H49" s="217"/>
    </row>
    <row r="50" spans="1:8" ht="43.5" customHeight="1">
      <c r="A50" s="13" t="s">
        <v>85</v>
      </c>
      <c r="B50" s="217" t="s">
        <v>86</v>
      </c>
      <c r="C50" s="217"/>
      <c r="D50" s="217"/>
      <c r="E50" s="217"/>
      <c r="F50" s="217"/>
      <c r="G50" s="217"/>
      <c r="H50" s="217"/>
    </row>
    <row r="51" spans="1:8" ht="40.5" customHeight="1">
      <c r="A51" s="13" t="s">
        <v>87</v>
      </c>
      <c r="B51" s="217" t="s">
        <v>88</v>
      </c>
      <c r="C51" s="217"/>
      <c r="D51" s="217"/>
      <c r="E51" s="217"/>
      <c r="F51" s="217"/>
      <c r="G51" s="217"/>
      <c r="H51" s="217"/>
    </row>
    <row r="52" spans="1:8" ht="75.75" customHeight="1">
      <c r="A52" s="14" t="s">
        <v>89</v>
      </c>
      <c r="B52" s="213" t="s">
        <v>90</v>
      </c>
      <c r="C52" s="213"/>
      <c r="D52" s="213"/>
      <c r="E52" s="213"/>
      <c r="F52" s="213"/>
      <c r="G52" s="213"/>
      <c r="H52" s="213"/>
    </row>
    <row r="53" spans="1:8" ht="41.25" customHeight="1">
      <c r="A53" s="14" t="s">
        <v>91</v>
      </c>
      <c r="B53" s="213" t="s">
        <v>92</v>
      </c>
      <c r="C53" s="213"/>
      <c r="D53" s="213"/>
      <c r="E53" s="213"/>
      <c r="F53" s="213"/>
      <c r="G53" s="213"/>
      <c r="H53" s="213"/>
    </row>
    <row r="54" spans="1:8" ht="47.45" customHeight="1">
      <c r="A54" s="14" t="s">
        <v>93</v>
      </c>
      <c r="B54" s="213" t="s">
        <v>94</v>
      </c>
      <c r="C54" s="213"/>
      <c r="D54" s="213"/>
      <c r="E54" s="213"/>
      <c r="F54" s="213"/>
      <c r="G54" s="213"/>
      <c r="H54" s="213"/>
    </row>
    <row r="55" spans="1:8" ht="57.6" customHeight="1">
      <c r="A55" s="14" t="s">
        <v>95</v>
      </c>
      <c r="B55" s="213" t="s">
        <v>96</v>
      </c>
      <c r="C55" s="213"/>
      <c r="D55" s="213"/>
      <c r="E55" s="213"/>
      <c r="F55" s="213"/>
      <c r="G55" s="213"/>
      <c r="H55" s="213"/>
    </row>
    <row r="56" spans="1:8" ht="31.5" customHeight="1">
      <c r="A56" s="14" t="s">
        <v>97</v>
      </c>
      <c r="B56" s="213" t="s">
        <v>98</v>
      </c>
      <c r="C56" s="213"/>
      <c r="D56" s="213"/>
      <c r="E56" s="213"/>
      <c r="F56" s="213"/>
      <c r="G56" s="213"/>
      <c r="H56" s="213"/>
    </row>
    <row r="57" spans="1:8" ht="70.5" customHeight="1">
      <c r="A57" s="14" t="s">
        <v>99</v>
      </c>
      <c r="B57" s="213" t="s">
        <v>100</v>
      </c>
      <c r="C57" s="213"/>
      <c r="D57" s="213"/>
      <c r="E57" s="213"/>
      <c r="F57" s="213"/>
      <c r="G57" s="213"/>
      <c r="H57" s="213"/>
    </row>
    <row r="58" spans="1:8" ht="33.75" customHeight="1">
      <c r="A58" s="218"/>
      <c r="B58" s="218"/>
      <c r="C58" s="218"/>
      <c r="D58" s="218"/>
      <c r="E58" s="218"/>
      <c r="F58" s="218"/>
      <c r="G58" s="218"/>
      <c r="H58" s="219"/>
    </row>
    <row r="59" spans="1:8" ht="32.25" customHeight="1">
      <c r="A59" s="209" t="s">
        <v>101</v>
      </c>
      <c r="B59" s="209"/>
      <c r="C59" s="209"/>
      <c r="D59" s="209"/>
      <c r="E59" s="209"/>
      <c r="F59" s="209"/>
      <c r="G59" s="209"/>
      <c r="H59" s="209"/>
    </row>
    <row r="60" spans="1:8" ht="34.5" customHeight="1">
      <c r="A60" s="11" t="s">
        <v>102</v>
      </c>
      <c r="B60" s="215" t="s">
        <v>103</v>
      </c>
      <c r="C60" s="215"/>
      <c r="D60" s="215"/>
      <c r="E60" s="215"/>
      <c r="F60" s="215"/>
      <c r="G60" s="215"/>
      <c r="H60" s="215"/>
    </row>
    <row r="61" spans="1:8" ht="60" customHeight="1">
      <c r="A61" s="11" t="s">
        <v>104</v>
      </c>
      <c r="B61" s="224" t="s">
        <v>105</v>
      </c>
      <c r="C61" s="224"/>
      <c r="D61" s="224"/>
      <c r="E61" s="224"/>
      <c r="F61" s="224"/>
      <c r="G61" s="224"/>
      <c r="H61" s="224"/>
    </row>
    <row r="62" spans="1:8" ht="41.25" customHeight="1">
      <c r="A62" s="11" t="s">
        <v>106</v>
      </c>
      <c r="B62" s="221" t="s">
        <v>107</v>
      </c>
      <c r="C62" s="222"/>
      <c r="D62" s="222"/>
      <c r="E62" s="222"/>
      <c r="F62" s="222"/>
      <c r="G62" s="222"/>
      <c r="H62" s="223"/>
    </row>
    <row r="63" spans="1:8" ht="42" customHeight="1">
      <c r="A63" s="11" t="s">
        <v>108</v>
      </c>
      <c r="B63" s="211" t="s">
        <v>109</v>
      </c>
      <c r="C63" s="211"/>
      <c r="D63" s="211"/>
      <c r="E63" s="211"/>
      <c r="F63" s="211"/>
      <c r="G63" s="211"/>
      <c r="H63" s="211"/>
    </row>
    <row r="64" spans="1:8" ht="31.5" customHeight="1">
      <c r="A64" s="11" t="s">
        <v>110</v>
      </c>
      <c r="B64" s="215" t="s">
        <v>111</v>
      </c>
      <c r="C64" s="215"/>
      <c r="D64" s="215"/>
      <c r="E64" s="215"/>
      <c r="F64" s="215"/>
      <c r="G64" s="215"/>
      <c r="H64" s="215"/>
    </row>
    <row r="65" spans="1:8" ht="45.75" customHeight="1">
      <c r="A65" s="11" t="s">
        <v>112</v>
      </c>
      <c r="B65" s="215" t="s">
        <v>113</v>
      </c>
      <c r="C65" s="215"/>
      <c r="D65" s="215"/>
      <c r="E65" s="215"/>
      <c r="F65" s="215"/>
      <c r="G65" s="215"/>
      <c r="H65" s="215"/>
    </row>
    <row r="66" spans="1:8" ht="30.75" customHeight="1">
      <c r="A66" s="220"/>
      <c r="B66" s="220"/>
      <c r="C66" s="220"/>
      <c r="D66" s="220"/>
      <c r="E66" s="220"/>
      <c r="F66" s="220"/>
      <c r="G66" s="220"/>
      <c r="H66" s="220"/>
    </row>
    <row r="67" spans="1:8" ht="34.5" customHeight="1">
      <c r="A67" s="209" t="s">
        <v>114</v>
      </c>
      <c r="B67" s="209"/>
      <c r="C67" s="209"/>
      <c r="D67" s="209"/>
      <c r="E67" s="209"/>
      <c r="F67" s="209"/>
      <c r="G67" s="209"/>
      <c r="H67" s="209"/>
    </row>
    <row r="68" spans="1:8" ht="39.75" customHeight="1">
      <c r="A68" s="14" t="s">
        <v>115</v>
      </c>
      <c r="B68" s="215" t="s">
        <v>116</v>
      </c>
      <c r="C68" s="215"/>
      <c r="D68" s="215"/>
      <c r="E68" s="215"/>
      <c r="F68" s="215"/>
      <c r="G68" s="215"/>
      <c r="H68" s="215"/>
    </row>
    <row r="69" spans="1:8" ht="39.75" customHeight="1">
      <c r="A69" s="14" t="s">
        <v>117</v>
      </c>
      <c r="B69" s="215" t="s">
        <v>118</v>
      </c>
      <c r="C69" s="215"/>
      <c r="D69" s="215"/>
      <c r="E69" s="215"/>
      <c r="F69" s="215"/>
      <c r="G69" s="215"/>
      <c r="H69" s="215"/>
    </row>
    <row r="70" spans="1:8" ht="42" customHeight="1">
      <c r="A70" s="14" t="s">
        <v>119</v>
      </c>
      <c r="B70" s="213" t="s">
        <v>120</v>
      </c>
      <c r="C70" s="213"/>
      <c r="D70" s="213"/>
      <c r="E70" s="213"/>
      <c r="F70" s="213"/>
      <c r="G70" s="213"/>
      <c r="H70" s="213"/>
    </row>
    <row r="71" spans="1:8" ht="33.75" customHeight="1">
      <c r="A71" s="14" t="s">
        <v>121</v>
      </c>
      <c r="B71" s="215" t="s">
        <v>122</v>
      </c>
      <c r="C71" s="215"/>
      <c r="D71" s="215"/>
      <c r="E71" s="215"/>
      <c r="F71" s="215"/>
      <c r="G71" s="215"/>
      <c r="H71" s="215"/>
    </row>
    <row r="72" spans="1:8" ht="33" customHeight="1">
      <c r="A72" s="14" t="s">
        <v>123</v>
      </c>
      <c r="B72" s="215" t="s">
        <v>124</v>
      </c>
      <c r="C72" s="215"/>
      <c r="D72" s="215"/>
      <c r="E72" s="215"/>
      <c r="F72" s="215"/>
      <c r="G72" s="215"/>
      <c r="H72" s="215"/>
    </row>
    <row r="73" spans="1:8" ht="33.75" customHeight="1">
      <c r="A73" s="216"/>
      <c r="B73" s="216"/>
      <c r="C73" s="216"/>
      <c r="D73" s="216"/>
      <c r="E73" s="216"/>
      <c r="F73" s="216"/>
      <c r="G73" s="216"/>
      <c r="H73" s="216"/>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26"/>
  <sheetViews>
    <sheetView topLeftCell="X13" zoomScale="70" zoomScaleNormal="70" workbookViewId="0">
      <selection activeCell="AB11" sqref="AB11"/>
    </sheetView>
  </sheetViews>
  <sheetFormatPr baseColWidth="10" defaultColWidth="11.25" defaultRowHeight="14.25"/>
  <cols>
    <col min="1" max="1" width="34.625" style="145" bestFit="1" customWidth="1"/>
    <col min="2" max="2" width="37.25" style="145" bestFit="1" customWidth="1"/>
    <col min="3" max="3" width="24" style="145" bestFit="1" customWidth="1"/>
    <col min="4" max="4" width="27.5" style="145" bestFit="1" customWidth="1"/>
    <col min="5" max="6" width="32.5" style="145" bestFit="1" customWidth="1"/>
    <col min="7" max="7" width="25.625" style="168" bestFit="1" customWidth="1"/>
    <col min="8" max="8" width="38.75" style="168" bestFit="1" customWidth="1"/>
    <col min="9" max="9" width="38.125" style="168" bestFit="1" customWidth="1"/>
    <col min="10" max="10" width="14" style="168" bestFit="1" customWidth="1"/>
    <col min="11" max="11" width="50" style="169" bestFit="1" customWidth="1"/>
    <col min="12" max="12" width="21.875" style="169" customWidth="1"/>
    <col min="13" max="13" width="24" style="169" customWidth="1"/>
    <col min="14" max="14" width="38.25" style="169" customWidth="1"/>
    <col min="15" max="16" width="24.25" style="169" customWidth="1"/>
    <col min="17" max="17" width="20.75" style="168" customWidth="1"/>
    <col min="18" max="18" width="24.25" style="169" customWidth="1"/>
    <col min="19" max="24" width="20.75" style="168" customWidth="1"/>
    <col min="25" max="25" width="26.875" style="168" customWidth="1"/>
    <col min="26" max="26" width="29.5" style="168" customWidth="1"/>
    <col min="27" max="27" width="26.875" style="168" customWidth="1"/>
    <col min="28" max="28" width="24.125" style="168" customWidth="1"/>
    <col min="29" max="29" width="27" style="168" customWidth="1"/>
    <col min="30" max="30" width="23" style="168" customWidth="1"/>
    <col min="31" max="31" width="22.75" style="168" customWidth="1"/>
    <col min="32" max="32" width="25.625" style="168" customWidth="1"/>
    <col min="33" max="16384" width="11.25" style="145"/>
  </cols>
  <sheetData>
    <row r="1" spans="1:32" ht="14.25" customHeight="1">
      <c r="A1" s="234"/>
      <c r="B1" s="234"/>
      <c r="C1" s="240" t="s">
        <v>125</v>
      </c>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144" t="s">
        <v>126</v>
      </c>
    </row>
    <row r="2" spans="1:32" ht="14.25" customHeight="1">
      <c r="A2" s="234"/>
      <c r="B2" s="234"/>
      <c r="C2" s="240" t="s">
        <v>127</v>
      </c>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144" t="s">
        <v>128</v>
      </c>
    </row>
    <row r="3" spans="1:32" ht="14.25" customHeight="1">
      <c r="A3" s="234"/>
      <c r="B3" s="234"/>
      <c r="C3" s="240" t="s">
        <v>129</v>
      </c>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144" t="s">
        <v>130</v>
      </c>
    </row>
    <row r="4" spans="1:32" ht="14.25" customHeight="1">
      <c r="A4" s="234"/>
      <c r="B4" s="234"/>
      <c r="C4" s="240" t="s">
        <v>464</v>
      </c>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144" t="s">
        <v>132</v>
      </c>
    </row>
    <row r="5" spans="1:32" ht="15">
      <c r="A5" s="233" t="s">
        <v>133</v>
      </c>
      <c r="B5" s="233"/>
      <c r="C5" s="235" t="s">
        <v>469</v>
      </c>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2" ht="15">
      <c r="A6" s="237" t="s">
        <v>135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row>
    <row r="7" spans="1:32" ht="15">
      <c r="A7" s="239" t="s">
        <v>465</v>
      </c>
      <c r="B7" s="239"/>
      <c r="C7" s="239"/>
      <c r="D7" s="239"/>
      <c r="E7" s="239"/>
      <c r="F7" s="239"/>
      <c r="G7" s="239"/>
      <c r="H7" s="239"/>
      <c r="I7" s="239"/>
      <c r="J7" s="239"/>
      <c r="K7" s="239"/>
      <c r="L7" s="239"/>
      <c r="M7" s="239"/>
      <c r="N7" s="239"/>
      <c r="O7" s="239"/>
      <c r="P7" s="239" t="s">
        <v>466</v>
      </c>
      <c r="Q7" s="239"/>
      <c r="R7" s="239"/>
      <c r="S7" s="239"/>
      <c r="T7" s="239" t="s">
        <v>467</v>
      </c>
      <c r="U7" s="239"/>
      <c r="V7" s="239"/>
      <c r="W7" s="239"/>
      <c r="X7" s="239"/>
      <c r="Y7" s="239" t="s">
        <v>468</v>
      </c>
      <c r="Z7" s="239"/>
      <c r="AA7" s="239"/>
      <c r="AB7" s="239"/>
      <c r="AC7" s="146"/>
      <c r="AD7" s="239" t="s">
        <v>468</v>
      </c>
      <c r="AE7" s="239"/>
      <c r="AF7" s="239"/>
    </row>
    <row r="8" spans="1:32" s="147" customFormat="1" ht="60">
      <c r="A8" s="16" t="s">
        <v>2</v>
      </c>
      <c r="B8" s="16" t="s">
        <v>4</v>
      </c>
      <c r="C8" s="16" t="s">
        <v>136</v>
      </c>
      <c r="D8" s="16" t="s">
        <v>137</v>
      </c>
      <c r="E8" s="16" t="s">
        <v>138</v>
      </c>
      <c r="F8" s="16" t="s">
        <v>139</v>
      </c>
      <c r="G8" s="16" t="s">
        <v>14</v>
      </c>
      <c r="H8" s="16" t="s">
        <v>16</v>
      </c>
      <c r="I8" s="16" t="s">
        <v>18</v>
      </c>
      <c r="J8" s="16" t="s">
        <v>140</v>
      </c>
      <c r="K8" s="16" t="s">
        <v>141</v>
      </c>
      <c r="L8" s="16" t="s">
        <v>142</v>
      </c>
      <c r="M8" s="16" t="s">
        <v>143</v>
      </c>
      <c r="N8" s="16" t="s">
        <v>28</v>
      </c>
      <c r="O8" s="16" t="s">
        <v>30</v>
      </c>
      <c r="P8" s="143" t="s">
        <v>470</v>
      </c>
      <c r="Q8" s="16" t="s">
        <v>144</v>
      </c>
      <c r="R8" s="143" t="s">
        <v>145</v>
      </c>
      <c r="S8" s="143" t="s">
        <v>146</v>
      </c>
      <c r="T8" s="16" t="s">
        <v>471</v>
      </c>
      <c r="U8" s="143" t="s">
        <v>472</v>
      </c>
      <c r="V8" s="143" t="s">
        <v>473</v>
      </c>
      <c r="W8" s="143" t="s">
        <v>474</v>
      </c>
      <c r="X8" s="143" t="s">
        <v>429</v>
      </c>
      <c r="Y8" s="143" t="s">
        <v>475</v>
      </c>
      <c r="Z8" s="143" t="s">
        <v>476</v>
      </c>
      <c r="AA8" s="143" t="s">
        <v>477</v>
      </c>
      <c r="AB8" s="143" t="s">
        <v>478</v>
      </c>
      <c r="AC8" s="135" t="s">
        <v>430</v>
      </c>
      <c r="AD8" s="135" t="s">
        <v>431</v>
      </c>
      <c r="AE8" s="135" t="s">
        <v>432</v>
      </c>
      <c r="AF8" s="135" t="s">
        <v>433</v>
      </c>
    </row>
    <row r="9" spans="1:32" s="154" customFormat="1" ht="24.95" customHeight="1">
      <c r="A9" s="148" t="s">
        <v>147</v>
      </c>
      <c r="B9" s="148" t="s">
        <v>148</v>
      </c>
      <c r="C9" s="148" t="s">
        <v>149</v>
      </c>
      <c r="D9" s="148" t="s">
        <v>150</v>
      </c>
      <c r="E9" s="149" t="s">
        <v>151</v>
      </c>
      <c r="F9" s="148" t="s">
        <v>152</v>
      </c>
      <c r="G9" s="150" t="s">
        <v>153</v>
      </c>
      <c r="H9" s="137" t="s">
        <v>158</v>
      </c>
      <c r="I9" s="150" t="s">
        <v>154</v>
      </c>
      <c r="J9" s="150">
        <v>0</v>
      </c>
      <c r="K9" s="137" t="s">
        <v>159</v>
      </c>
      <c r="L9" s="151">
        <v>9.0800000000000006E-2</v>
      </c>
      <c r="M9" s="150" t="s">
        <v>156</v>
      </c>
      <c r="N9" s="150" t="s">
        <v>160</v>
      </c>
      <c r="O9" s="150">
        <v>1</v>
      </c>
      <c r="P9" s="150">
        <v>0</v>
      </c>
      <c r="Q9" s="137">
        <v>1</v>
      </c>
      <c r="R9" s="150">
        <v>0</v>
      </c>
      <c r="S9" s="150">
        <v>0</v>
      </c>
      <c r="T9" s="137">
        <v>0</v>
      </c>
      <c r="U9" s="152">
        <f>+Y9+Z9+AA9+AB9</f>
        <v>1.9000000000000001</v>
      </c>
      <c r="V9" s="137"/>
      <c r="W9" s="137"/>
      <c r="X9" s="153">
        <f>+T9+U9+V9+W9</f>
        <v>1.9000000000000001</v>
      </c>
      <c r="Y9" s="137">
        <v>0.8</v>
      </c>
      <c r="Z9" s="137">
        <v>1</v>
      </c>
      <c r="AA9" s="197">
        <v>0.1</v>
      </c>
      <c r="AB9" s="155"/>
      <c r="AC9" s="151">
        <f>+IF((U9/Q9)&gt;100%,100%,(U9/Q9))*L9</f>
        <v>9.0800000000000006E-2</v>
      </c>
      <c r="AD9" s="151">
        <f>+IF(((X9)/O9)&gt;100%,100%,((X9)/O9))*L9</f>
        <v>9.0800000000000006E-2</v>
      </c>
      <c r="AE9" s="151">
        <f>+IF(((U9)/Q9)&gt;100%,100%,((U9)/Q9))</f>
        <v>1</v>
      </c>
      <c r="AF9" s="151">
        <f>+IF(((X9)/O9)&gt;100%,100%,((X9))/O9)</f>
        <v>1</v>
      </c>
    </row>
    <row r="10" spans="1:32" s="154" customFormat="1" ht="54.75" customHeight="1">
      <c r="A10" s="148" t="s">
        <v>147</v>
      </c>
      <c r="B10" s="148" t="s">
        <v>148</v>
      </c>
      <c r="C10" s="148" t="s">
        <v>149</v>
      </c>
      <c r="D10" s="148" t="s">
        <v>150</v>
      </c>
      <c r="E10" s="149" t="s">
        <v>151</v>
      </c>
      <c r="F10" s="148" t="s">
        <v>152</v>
      </c>
      <c r="G10" s="150" t="s">
        <v>153</v>
      </c>
      <c r="H10" s="137" t="s">
        <v>163</v>
      </c>
      <c r="I10" s="150" t="s">
        <v>154</v>
      </c>
      <c r="J10" s="150">
        <v>0</v>
      </c>
      <c r="K10" s="137" t="s">
        <v>164</v>
      </c>
      <c r="L10" s="151">
        <v>9.0800000000000006E-2</v>
      </c>
      <c r="M10" s="150" t="s">
        <v>156</v>
      </c>
      <c r="N10" s="150" t="s">
        <v>165</v>
      </c>
      <c r="O10" s="150">
        <v>1</v>
      </c>
      <c r="P10" s="150">
        <v>0</v>
      </c>
      <c r="Q10" s="156">
        <v>1</v>
      </c>
      <c r="R10" s="150">
        <v>0</v>
      </c>
      <c r="S10" s="150">
        <v>0</v>
      </c>
      <c r="T10" s="156">
        <v>0</v>
      </c>
      <c r="U10" s="152">
        <f t="shared" ref="U10:U18" si="0">+Y10+Z10+AA10+AB10</f>
        <v>0</v>
      </c>
      <c r="V10" s="156"/>
      <c r="W10" s="156"/>
      <c r="X10" s="153">
        <f t="shared" ref="X10:X17" si="1">+T10+U10+V10+W10</f>
        <v>0</v>
      </c>
      <c r="Y10" s="156">
        <v>0</v>
      </c>
      <c r="Z10" s="137">
        <v>0</v>
      </c>
      <c r="AA10" s="197">
        <v>0</v>
      </c>
      <c r="AB10" s="157"/>
      <c r="AC10" s="151">
        <f t="shared" ref="AC10:AC17" si="2">+IF((U10/Q10)&gt;100%,100%,(U10/Q10))*L10</f>
        <v>0</v>
      </c>
      <c r="AD10" s="151">
        <f t="shared" ref="AD10:AD17" si="3">+IF(((X10)/O10)&gt;100%,100%,((X10)/O10))*L10</f>
        <v>0</v>
      </c>
      <c r="AE10" s="151">
        <f t="shared" ref="AE10:AE17" si="4">+IF(((U10)/Q10)&gt;100%,100%,((U10)/Q10))</f>
        <v>0</v>
      </c>
      <c r="AF10" s="151">
        <f t="shared" ref="AF10:AF17" si="5">+IF(((X10)/O10)&gt;100%,100%,((X10))/O10)</f>
        <v>0</v>
      </c>
    </row>
    <row r="11" spans="1:32" s="154" customFormat="1" ht="36.75" customHeight="1">
      <c r="A11" s="148" t="s">
        <v>147</v>
      </c>
      <c r="B11" s="148" t="s">
        <v>148</v>
      </c>
      <c r="C11" s="148" t="s">
        <v>149</v>
      </c>
      <c r="D11" s="148" t="s">
        <v>150</v>
      </c>
      <c r="E11" s="149" t="s">
        <v>151</v>
      </c>
      <c r="F11" s="148" t="s">
        <v>152</v>
      </c>
      <c r="G11" s="150" t="s">
        <v>162</v>
      </c>
      <c r="H11" s="137" t="s">
        <v>167</v>
      </c>
      <c r="I11" s="150" t="s">
        <v>154</v>
      </c>
      <c r="J11" s="150">
        <v>0</v>
      </c>
      <c r="K11" s="137" t="s">
        <v>168</v>
      </c>
      <c r="L11" s="151">
        <v>9.0800000000000006E-2</v>
      </c>
      <c r="M11" s="150" t="s">
        <v>166</v>
      </c>
      <c r="N11" s="150" t="s">
        <v>169</v>
      </c>
      <c r="O11" s="150">
        <v>1</v>
      </c>
      <c r="P11" s="150">
        <v>1</v>
      </c>
      <c r="Q11" s="137">
        <v>1</v>
      </c>
      <c r="R11" s="150">
        <v>0</v>
      </c>
      <c r="S11" s="150">
        <v>0</v>
      </c>
      <c r="T11" s="137">
        <v>0.25</v>
      </c>
      <c r="U11" s="152">
        <f t="shared" si="0"/>
        <v>0.75800000000000001</v>
      </c>
      <c r="V11" s="137"/>
      <c r="W11" s="137"/>
      <c r="X11" s="153">
        <f t="shared" si="1"/>
        <v>1.008</v>
      </c>
      <c r="Y11" s="137">
        <v>0.08</v>
      </c>
      <c r="Z11" s="137">
        <v>0.67</v>
      </c>
      <c r="AA11" s="197">
        <v>8.0000000000000002E-3</v>
      </c>
      <c r="AB11" s="157"/>
      <c r="AC11" s="151">
        <f t="shared" si="2"/>
        <v>6.882640000000001E-2</v>
      </c>
      <c r="AD11" s="151">
        <f t="shared" si="3"/>
        <v>9.0800000000000006E-2</v>
      </c>
      <c r="AE11" s="151">
        <f t="shared" si="4"/>
        <v>0.75800000000000001</v>
      </c>
      <c r="AF11" s="151">
        <f t="shared" si="5"/>
        <v>1</v>
      </c>
    </row>
    <row r="12" spans="1:32" s="154" customFormat="1" ht="37.5" customHeight="1">
      <c r="A12" s="148" t="s">
        <v>147</v>
      </c>
      <c r="B12" s="148" t="s">
        <v>148</v>
      </c>
      <c r="C12" s="148" t="s">
        <v>149</v>
      </c>
      <c r="D12" s="148" t="s">
        <v>150</v>
      </c>
      <c r="E12" s="149" t="s">
        <v>151</v>
      </c>
      <c r="F12" s="148" t="s">
        <v>152</v>
      </c>
      <c r="G12" s="150" t="s">
        <v>162</v>
      </c>
      <c r="H12" s="137" t="s">
        <v>442</v>
      </c>
      <c r="I12" s="150" t="s">
        <v>154</v>
      </c>
      <c r="J12" s="150">
        <v>0</v>
      </c>
      <c r="K12" s="137" t="s">
        <v>443</v>
      </c>
      <c r="L12" s="151">
        <v>9.0800000000000006E-2</v>
      </c>
      <c r="M12" s="150" t="s">
        <v>166</v>
      </c>
      <c r="N12" s="150" t="s">
        <v>444</v>
      </c>
      <c r="O12" s="150">
        <v>1</v>
      </c>
      <c r="P12" s="150">
        <v>0</v>
      </c>
      <c r="Q12" s="137">
        <v>1</v>
      </c>
      <c r="R12" s="150">
        <v>1</v>
      </c>
      <c r="S12" s="150">
        <v>1</v>
      </c>
      <c r="T12" s="137">
        <v>0</v>
      </c>
      <c r="U12" s="152">
        <f t="shared" si="0"/>
        <v>1</v>
      </c>
      <c r="V12" s="137"/>
      <c r="W12" s="137"/>
      <c r="X12" s="153">
        <f t="shared" si="1"/>
        <v>1</v>
      </c>
      <c r="Y12" s="137">
        <v>0</v>
      </c>
      <c r="Z12" s="137">
        <v>1</v>
      </c>
      <c r="AA12" s="197">
        <v>0</v>
      </c>
      <c r="AB12" s="155"/>
      <c r="AC12" s="151">
        <f t="shared" si="2"/>
        <v>9.0800000000000006E-2</v>
      </c>
      <c r="AD12" s="151">
        <f t="shared" si="3"/>
        <v>9.0800000000000006E-2</v>
      </c>
      <c r="AE12" s="151">
        <f t="shared" si="4"/>
        <v>1</v>
      </c>
      <c r="AF12" s="151">
        <f t="shared" si="5"/>
        <v>1</v>
      </c>
    </row>
    <row r="13" spans="1:32" s="154" customFormat="1" ht="45" customHeight="1">
      <c r="A13" s="148" t="s">
        <v>147</v>
      </c>
      <c r="B13" s="148" t="s">
        <v>148</v>
      </c>
      <c r="C13" s="148" t="s">
        <v>149</v>
      </c>
      <c r="D13" s="148" t="s">
        <v>150</v>
      </c>
      <c r="E13" s="149" t="s">
        <v>151</v>
      </c>
      <c r="F13" s="148" t="s">
        <v>152</v>
      </c>
      <c r="G13" s="150" t="s">
        <v>162</v>
      </c>
      <c r="H13" s="137" t="s">
        <v>170</v>
      </c>
      <c r="I13" s="150" t="s">
        <v>154</v>
      </c>
      <c r="J13" s="150">
        <v>0</v>
      </c>
      <c r="K13" s="137" t="s">
        <v>172</v>
      </c>
      <c r="L13" s="151">
        <v>9.0800000000000006E-2</v>
      </c>
      <c r="M13" s="150" t="s">
        <v>156</v>
      </c>
      <c r="N13" s="150" t="s">
        <v>173</v>
      </c>
      <c r="O13" s="150">
        <v>1</v>
      </c>
      <c r="P13" s="150">
        <v>0.15</v>
      </c>
      <c r="Q13" s="156">
        <v>0.2</v>
      </c>
      <c r="R13" s="158">
        <v>300</v>
      </c>
      <c r="S13" s="158">
        <v>182</v>
      </c>
      <c r="T13" s="156">
        <v>0.3</v>
      </c>
      <c r="U13" s="152">
        <f t="shared" si="0"/>
        <v>0.85000000000000009</v>
      </c>
      <c r="V13" s="156"/>
      <c r="W13" s="156"/>
      <c r="X13" s="153">
        <f t="shared" si="1"/>
        <v>1.1500000000000001</v>
      </c>
      <c r="Y13" s="156">
        <v>0.2</v>
      </c>
      <c r="Z13" s="137">
        <v>0.1</v>
      </c>
      <c r="AA13" s="197">
        <v>0.55000000000000004</v>
      </c>
      <c r="AB13" s="157"/>
      <c r="AC13" s="151">
        <f t="shared" si="2"/>
        <v>9.0800000000000006E-2</v>
      </c>
      <c r="AD13" s="151">
        <f t="shared" si="3"/>
        <v>9.0800000000000006E-2</v>
      </c>
      <c r="AE13" s="151">
        <f t="shared" si="4"/>
        <v>1</v>
      </c>
      <c r="AF13" s="151">
        <f t="shared" si="5"/>
        <v>1</v>
      </c>
    </row>
    <row r="14" spans="1:32" s="154" customFormat="1" ht="49.5" customHeight="1">
      <c r="A14" s="148" t="s">
        <v>147</v>
      </c>
      <c r="B14" s="148" t="s">
        <v>148</v>
      </c>
      <c r="C14" s="148" t="s">
        <v>149</v>
      </c>
      <c r="D14" s="148" t="s">
        <v>150</v>
      </c>
      <c r="E14" s="149" t="s">
        <v>151</v>
      </c>
      <c r="F14" s="148" t="s">
        <v>152</v>
      </c>
      <c r="G14" s="150" t="s">
        <v>162</v>
      </c>
      <c r="H14" s="137" t="s">
        <v>174</v>
      </c>
      <c r="I14" s="150" t="s">
        <v>171</v>
      </c>
      <c r="J14" s="150">
        <v>20</v>
      </c>
      <c r="K14" s="137" t="s">
        <v>175</v>
      </c>
      <c r="L14" s="151">
        <v>9.0800000000000006E-2</v>
      </c>
      <c r="M14" s="150" t="s">
        <v>166</v>
      </c>
      <c r="N14" s="150" t="s">
        <v>176</v>
      </c>
      <c r="O14" s="150">
        <v>25</v>
      </c>
      <c r="P14" s="150">
        <v>25</v>
      </c>
      <c r="Q14" s="137">
        <v>6</v>
      </c>
      <c r="R14" s="158">
        <v>0.3</v>
      </c>
      <c r="S14" s="158">
        <v>0.35</v>
      </c>
      <c r="T14" s="137">
        <v>6</v>
      </c>
      <c r="U14" s="152">
        <f t="shared" si="0"/>
        <v>4</v>
      </c>
      <c r="V14" s="137"/>
      <c r="W14" s="137"/>
      <c r="X14" s="153">
        <f t="shared" si="1"/>
        <v>10</v>
      </c>
      <c r="Y14" s="137">
        <v>3</v>
      </c>
      <c r="Z14" s="137">
        <v>1</v>
      </c>
      <c r="AA14" s="197">
        <v>0</v>
      </c>
      <c r="AB14" s="155"/>
      <c r="AC14" s="151">
        <f t="shared" si="2"/>
        <v>6.0533333333333335E-2</v>
      </c>
      <c r="AD14" s="151">
        <f t="shared" si="3"/>
        <v>3.6320000000000005E-2</v>
      </c>
      <c r="AE14" s="151">
        <f t="shared" si="4"/>
        <v>0.66666666666666663</v>
      </c>
      <c r="AF14" s="151">
        <f>+IF(((X14)/O14)&gt;100%,100%,((X14))/O14)</f>
        <v>0.4</v>
      </c>
    </row>
    <row r="15" spans="1:32" s="154" customFormat="1" ht="24.95" customHeight="1">
      <c r="A15" s="148" t="s">
        <v>147</v>
      </c>
      <c r="B15" s="148" t="s">
        <v>148</v>
      </c>
      <c r="C15" s="148" t="s">
        <v>149</v>
      </c>
      <c r="D15" s="148" t="s">
        <v>150</v>
      </c>
      <c r="E15" s="149" t="s">
        <v>151</v>
      </c>
      <c r="F15" s="148" t="s">
        <v>152</v>
      </c>
      <c r="G15" s="150" t="s">
        <v>162</v>
      </c>
      <c r="H15" s="137" t="s">
        <v>177</v>
      </c>
      <c r="I15" s="150" t="s">
        <v>154</v>
      </c>
      <c r="J15" s="150">
        <v>0</v>
      </c>
      <c r="K15" s="137" t="s">
        <v>178</v>
      </c>
      <c r="L15" s="151">
        <v>9.0800000000000006E-2</v>
      </c>
      <c r="M15" s="150" t="s">
        <v>166</v>
      </c>
      <c r="N15" s="150" t="s">
        <v>176</v>
      </c>
      <c r="O15" s="150">
        <v>1</v>
      </c>
      <c r="P15" s="150">
        <v>1</v>
      </c>
      <c r="Q15" s="137">
        <v>1</v>
      </c>
      <c r="R15" s="150">
        <v>6</v>
      </c>
      <c r="S15" s="150">
        <v>7</v>
      </c>
      <c r="T15" s="137">
        <v>2</v>
      </c>
      <c r="U15" s="152">
        <f t="shared" si="0"/>
        <v>2</v>
      </c>
      <c r="V15" s="137"/>
      <c r="W15" s="137"/>
      <c r="X15" s="153">
        <f t="shared" si="1"/>
        <v>4</v>
      </c>
      <c r="Y15" s="137">
        <v>1</v>
      </c>
      <c r="Z15" s="137">
        <v>1</v>
      </c>
      <c r="AA15" s="197">
        <v>0</v>
      </c>
      <c r="AB15" s="151"/>
      <c r="AC15" s="151">
        <f t="shared" si="2"/>
        <v>9.0800000000000006E-2</v>
      </c>
      <c r="AD15" s="151">
        <f t="shared" si="3"/>
        <v>9.0800000000000006E-2</v>
      </c>
      <c r="AE15" s="151">
        <f t="shared" si="4"/>
        <v>1</v>
      </c>
      <c r="AF15" s="151">
        <f t="shared" si="5"/>
        <v>1</v>
      </c>
    </row>
    <row r="16" spans="1:32" s="154" customFormat="1" ht="24.95" customHeight="1">
      <c r="A16" s="148" t="s">
        <v>147</v>
      </c>
      <c r="B16" s="148" t="s">
        <v>148</v>
      </c>
      <c r="C16" s="148" t="s">
        <v>149</v>
      </c>
      <c r="D16" s="148" t="s">
        <v>150</v>
      </c>
      <c r="E16" s="149" t="s">
        <v>151</v>
      </c>
      <c r="F16" s="148" t="s">
        <v>152</v>
      </c>
      <c r="G16" s="150" t="s">
        <v>162</v>
      </c>
      <c r="H16" s="137" t="s">
        <v>179</v>
      </c>
      <c r="I16" s="150" t="s">
        <v>154</v>
      </c>
      <c r="J16" s="150">
        <v>0</v>
      </c>
      <c r="K16" s="137" t="s">
        <v>180</v>
      </c>
      <c r="L16" s="151">
        <v>9.0800000000000006E-2</v>
      </c>
      <c r="M16" s="150" t="s">
        <v>166</v>
      </c>
      <c r="N16" s="150" t="s">
        <v>181</v>
      </c>
      <c r="O16" s="150">
        <v>3</v>
      </c>
      <c r="P16" s="150">
        <v>0</v>
      </c>
      <c r="Q16" s="137">
        <v>1</v>
      </c>
      <c r="R16" s="150">
        <v>1</v>
      </c>
      <c r="S16" s="150">
        <v>1</v>
      </c>
      <c r="T16" s="137">
        <v>0</v>
      </c>
      <c r="U16" s="152">
        <f t="shared" si="0"/>
        <v>0.7</v>
      </c>
      <c r="V16" s="137"/>
      <c r="W16" s="137"/>
      <c r="X16" s="153">
        <f t="shared" si="1"/>
        <v>0.7</v>
      </c>
      <c r="Y16" s="137">
        <v>0.3</v>
      </c>
      <c r="Z16" s="137">
        <v>0.4</v>
      </c>
      <c r="AA16" s="197">
        <v>0</v>
      </c>
      <c r="AB16" s="151"/>
      <c r="AC16" s="151">
        <f t="shared" si="2"/>
        <v>6.3560000000000005E-2</v>
      </c>
      <c r="AD16" s="151">
        <f t="shared" si="3"/>
        <v>2.1186666666666666E-2</v>
      </c>
      <c r="AE16" s="151">
        <f t="shared" si="4"/>
        <v>0.7</v>
      </c>
      <c r="AF16" s="151">
        <f t="shared" si="5"/>
        <v>0.23333333333333331</v>
      </c>
    </row>
    <row r="17" spans="1:32" s="154" customFormat="1" ht="24.95" customHeight="1">
      <c r="A17" s="148" t="s">
        <v>147</v>
      </c>
      <c r="B17" s="148" t="s">
        <v>148</v>
      </c>
      <c r="C17" s="148" t="s">
        <v>149</v>
      </c>
      <c r="D17" s="148" t="s">
        <v>150</v>
      </c>
      <c r="E17" s="149" t="s">
        <v>151</v>
      </c>
      <c r="F17" s="148" t="s">
        <v>152</v>
      </c>
      <c r="G17" s="150" t="s">
        <v>162</v>
      </c>
      <c r="H17" s="137" t="s">
        <v>182</v>
      </c>
      <c r="I17" s="150" t="s">
        <v>154</v>
      </c>
      <c r="J17" s="150">
        <v>0</v>
      </c>
      <c r="K17" s="137" t="s">
        <v>183</v>
      </c>
      <c r="L17" s="151">
        <v>9.0800000000000006E-2</v>
      </c>
      <c r="M17" s="150" t="s">
        <v>166</v>
      </c>
      <c r="N17" s="150" t="s">
        <v>184</v>
      </c>
      <c r="O17" s="150">
        <v>1</v>
      </c>
      <c r="P17" s="150">
        <v>0</v>
      </c>
      <c r="Q17" s="137">
        <v>1</v>
      </c>
      <c r="R17" s="150">
        <v>1</v>
      </c>
      <c r="S17" s="150">
        <v>1</v>
      </c>
      <c r="T17" s="137">
        <v>0</v>
      </c>
      <c r="U17" s="152">
        <f t="shared" si="0"/>
        <v>1</v>
      </c>
      <c r="V17" s="137"/>
      <c r="W17" s="137"/>
      <c r="X17" s="153">
        <f t="shared" si="1"/>
        <v>1</v>
      </c>
      <c r="Y17" s="137">
        <v>0.8</v>
      </c>
      <c r="Z17" s="137">
        <v>0</v>
      </c>
      <c r="AA17" s="197">
        <v>0.2</v>
      </c>
      <c r="AB17" s="149"/>
      <c r="AC17" s="151">
        <f t="shared" si="2"/>
        <v>9.0800000000000006E-2</v>
      </c>
      <c r="AD17" s="151">
        <f t="shared" si="3"/>
        <v>9.0800000000000006E-2</v>
      </c>
      <c r="AE17" s="151">
        <f t="shared" si="4"/>
        <v>1</v>
      </c>
      <c r="AF17" s="151">
        <f t="shared" si="5"/>
        <v>1</v>
      </c>
    </row>
    <row r="18" spans="1:32" s="154" customFormat="1" ht="24.95" customHeight="1">
      <c r="A18" s="148" t="s">
        <v>147</v>
      </c>
      <c r="B18" s="148" t="s">
        <v>148</v>
      </c>
      <c r="C18" s="148" t="s">
        <v>149</v>
      </c>
      <c r="D18" s="148" t="s">
        <v>150</v>
      </c>
      <c r="E18" s="149" t="s">
        <v>151</v>
      </c>
      <c r="F18" s="148" t="s">
        <v>152</v>
      </c>
      <c r="G18" s="150" t="s">
        <v>162</v>
      </c>
      <c r="H18" s="137" t="s">
        <v>185</v>
      </c>
      <c r="I18" s="150" t="s">
        <v>154</v>
      </c>
      <c r="J18" s="159">
        <v>94441122</v>
      </c>
      <c r="K18" s="198" t="s">
        <v>186</v>
      </c>
      <c r="L18" s="151">
        <v>9.0800000000000006E-2</v>
      </c>
      <c r="M18" s="150" t="s">
        <v>166</v>
      </c>
      <c r="N18" s="150" t="s">
        <v>187</v>
      </c>
      <c r="O18" s="159">
        <v>137302998</v>
      </c>
      <c r="P18" s="159">
        <v>32819130</v>
      </c>
      <c r="Q18" s="160">
        <v>33803704</v>
      </c>
      <c r="R18" s="150">
        <v>0</v>
      </c>
      <c r="S18" s="150">
        <v>0</v>
      </c>
      <c r="T18" s="109">
        <v>30503658</v>
      </c>
      <c r="U18" s="109">
        <f t="shared" si="0"/>
        <v>19456139</v>
      </c>
      <c r="V18" s="160"/>
      <c r="W18" s="160"/>
      <c r="X18" s="109">
        <f>+T18+U18+V18+W18</f>
        <v>49959797</v>
      </c>
      <c r="Y18" s="160">
        <v>7665351</v>
      </c>
      <c r="Z18" s="161">
        <f>14694433-Y18</f>
        <v>7029082</v>
      </c>
      <c r="AA18" s="161">
        <v>4761706</v>
      </c>
      <c r="AB18" s="149"/>
      <c r="AC18" s="151">
        <f>+IF((U18/Q18)&gt;100%,100%,(U18/Q18))*L18</f>
        <v>5.2261060539401251E-2</v>
      </c>
      <c r="AD18" s="151">
        <f>+IF(((X18)/O18)&gt;100%,100%,((X18)/O18))*L18</f>
        <v>3.3038969532187497E-2</v>
      </c>
      <c r="AE18" s="151">
        <f>+IF(((U18)/Q18)&gt;100%,100%,((U18)/Q18))</f>
        <v>0.5755623407423045</v>
      </c>
      <c r="AF18" s="151">
        <f>+IF(((X18)/O18)&gt;100%,100%,((X18))/O18)</f>
        <v>0.36386530321792393</v>
      </c>
    </row>
    <row r="19" spans="1:32" s="154" customFormat="1" ht="26.25" customHeight="1">
      <c r="F19" s="232" t="s">
        <v>428</v>
      </c>
      <c r="G19" s="232"/>
      <c r="H19" s="232"/>
      <c r="I19" s="232"/>
      <c r="J19" s="232"/>
      <c r="K19" s="232"/>
      <c r="L19" s="232"/>
      <c r="M19" s="232"/>
      <c r="N19" s="232"/>
      <c r="O19" s="232"/>
      <c r="P19" s="232"/>
      <c r="Q19" s="232"/>
      <c r="R19" s="232"/>
      <c r="S19" s="232"/>
      <c r="T19" s="232"/>
      <c r="U19" s="232"/>
      <c r="V19" s="232"/>
      <c r="W19" s="232"/>
      <c r="X19" s="232"/>
      <c r="Y19" s="232"/>
      <c r="Z19" s="232"/>
      <c r="AA19" s="232"/>
      <c r="AB19" s="232"/>
      <c r="AC19" s="162">
        <f>SUM(AC9:AC18)</f>
        <v>0.69918079387273457</v>
      </c>
      <c r="AD19" s="162">
        <f>SUM(AD9:AD18)</f>
        <v>0.6353456361988542</v>
      </c>
      <c r="AE19" s="162">
        <f>AVERAGE(AE9:AE18)</f>
        <v>0.77002290074089719</v>
      </c>
      <c r="AF19" s="162">
        <f>+AVERAGE(AF9:AF18)</f>
        <v>0.69971986365512584</v>
      </c>
    </row>
    <row r="20" spans="1:32" s="154" customFormat="1" ht="18" customHeight="1">
      <c r="AA20" s="163"/>
      <c r="AB20" s="164"/>
      <c r="AC20" s="164"/>
      <c r="AD20" s="164"/>
      <c r="AE20" s="164"/>
      <c r="AF20" s="164"/>
    </row>
    <row r="21" spans="1:32" s="154" customFormat="1">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row>
    <row r="22" spans="1:32" s="154" customFormat="1" ht="27" customHeight="1">
      <c r="F22" s="232" t="s">
        <v>503</v>
      </c>
      <c r="G22" s="232"/>
      <c r="H22" s="232"/>
      <c r="I22" s="232"/>
      <c r="J22" s="232"/>
      <c r="K22" s="232"/>
      <c r="L22" s="232"/>
      <c r="M22" s="232"/>
      <c r="N22" s="232"/>
      <c r="O22" s="232"/>
      <c r="P22" s="232"/>
      <c r="Q22" s="232"/>
      <c r="R22" s="232"/>
      <c r="S22" s="232"/>
      <c r="T22" s="232"/>
      <c r="U22" s="232"/>
      <c r="V22" s="232"/>
      <c r="W22" s="232"/>
      <c r="X22" s="232"/>
      <c r="Y22" s="232"/>
      <c r="Z22" s="232"/>
      <c r="AA22" s="232"/>
      <c r="AB22" s="232"/>
      <c r="AC22" s="165"/>
      <c r="AD22" s="165"/>
      <c r="AE22" s="165"/>
      <c r="AF22" s="165"/>
    </row>
    <row r="23" spans="1:32" s="154" customFormat="1">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row>
    <row r="24" spans="1:32" s="154" customFormat="1">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row>
    <row r="25" spans="1:32" s="154" customFormat="1">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row>
    <row r="26" spans="1:32" s="154" customFormat="1">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row>
    <row r="27" spans="1:32" s="154" customFormat="1">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row>
    <row r="28" spans="1:32" s="154" customFormat="1">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row>
    <row r="29" spans="1:32" s="154" customFormat="1">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row>
    <row r="30" spans="1:32" s="154" customFormat="1">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row>
    <row r="31" spans="1:32" s="154" customFormat="1">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row>
    <row r="32" spans="1:32" s="154" customFormat="1">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row>
    <row r="33" spans="7:32" s="154" customFormat="1">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row>
    <row r="34" spans="7:32" s="154" customFormat="1">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row>
    <row r="35" spans="7:32" s="154" customFormat="1">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row>
    <row r="36" spans="7:32" s="154" customFormat="1">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row>
    <row r="37" spans="7:32" s="154" customFormat="1">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row>
    <row r="38" spans="7:32" s="154" customFormat="1">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row>
    <row r="39" spans="7:32" s="154" customFormat="1">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row>
    <row r="40" spans="7:32" s="154" customFormat="1">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row>
    <row r="41" spans="7:32" s="154" customFormat="1">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row>
    <row r="42" spans="7:32" s="154" customFormat="1">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row>
    <row r="43" spans="7:32" s="154" customFormat="1">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row>
    <row r="44" spans="7:32" s="154" customFormat="1">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row>
    <row r="45" spans="7:32" s="154" customFormat="1">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row>
    <row r="46" spans="7:32" s="154" customFormat="1">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row>
    <row r="47" spans="7:32" s="154" customFormat="1">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row>
    <row r="48" spans="7:32" s="154" customFormat="1">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row>
    <row r="49" spans="7:32" s="154" customFormat="1">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row>
    <row r="50" spans="7:32" s="154" customFormat="1">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row>
    <row r="51" spans="7:32" s="154" customFormat="1">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row>
    <row r="52" spans="7:32" s="154" customFormat="1">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row>
    <row r="53" spans="7:32" s="154" customFormat="1">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row>
    <row r="54" spans="7:32" s="154" customFormat="1">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row>
    <row r="55" spans="7:32" s="154" customFormat="1">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row>
    <row r="56" spans="7:32" s="154" customFormat="1">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row>
    <row r="57" spans="7:32" s="154" customFormat="1">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row>
    <row r="58" spans="7:32" s="154" customFormat="1">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row>
    <row r="59" spans="7:32" s="154" customFormat="1">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row>
    <row r="60" spans="7:32" s="154" customFormat="1">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row>
    <row r="61" spans="7:32" s="154" customFormat="1">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row>
    <row r="62" spans="7:32" s="154" customFormat="1">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row>
    <row r="63" spans="7:32" s="154" customFormat="1">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row>
    <row r="64" spans="7:32" s="154" customFormat="1">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row>
    <row r="65" spans="7:32" s="154" customFormat="1">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row>
    <row r="66" spans="7:32" s="154" customFormat="1">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row>
    <row r="67" spans="7:32" s="154" customFormat="1">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row>
    <row r="68" spans="7:32" s="154" customFormat="1">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row>
    <row r="69" spans="7:32" s="154" customFormat="1">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row>
    <row r="70" spans="7:32" s="154" customFormat="1">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row>
    <row r="71" spans="7:32" s="154" customFormat="1">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row>
    <row r="72" spans="7:32" s="154" customFormat="1">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row>
    <row r="73" spans="7:32" s="154" customFormat="1">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row>
    <row r="74" spans="7:32" s="154" customFormat="1">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row>
    <row r="75" spans="7:32" s="154" customFormat="1">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row>
    <row r="76" spans="7:32" s="154" customFormat="1">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row>
    <row r="77" spans="7:32" s="154" customFormat="1">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row>
    <row r="78" spans="7:32" s="154" customFormat="1">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row>
    <row r="79" spans="7:32" s="154" customFormat="1">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row>
    <row r="80" spans="7:32" s="154" customFormat="1">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row>
    <row r="81" spans="7:32" s="154" customFormat="1">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row>
    <row r="82" spans="7:32" s="154" customFormat="1">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row>
    <row r="83" spans="7:32" s="154" customFormat="1">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row>
    <row r="84" spans="7:32" s="154" customFormat="1">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row>
    <row r="85" spans="7:32" s="154" customFormat="1">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row>
    <row r="86" spans="7:32" s="154" customFormat="1">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row>
    <row r="87" spans="7:32" s="154" customFormat="1">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row>
    <row r="88" spans="7:32" s="154" customFormat="1">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row>
    <row r="89" spans="7:32" s="154" customFormat="1">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row>
    <row r="90" spans="7:32" s="154" customFormat="1">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row>
    <row r="91" spans="7:32" s="154" customFormat="1">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row>
    <row r="92" spans="7:32" s="154" customFormat="1">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row>
    <row r="93" spans="7:32" s="154" customFormat="1">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row>
    <row r="94" spans="7:32" s="154" customFormat="1">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row>
    <row r="95" spans="7:32" s="154" customFormat="1">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row>
    <row r="96" spans="7:32" s="154" customFormat="1">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row>
    <row r="97" spans="7:32" s="154" customFormat="1">
      <c r="G97" s="165"/>
      <c r="H97" s="165"/>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row>
    <row r="98" spans="7:32" s="154" customFormat="1">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row>
    <row r="99" spans="7:32" s="154" customFormat="1">
      <c r="G99" s="165"/>
      <c r="H99" s="165"/>
      <c r="I99" s="165"/>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row>
    <row r="100" spans="7:32" s="154" customFormat="1">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row>
    <row r="101" spans="7:32" s="154" customFormat="1">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row>
    <row r="102" spans="7:32" s="154" customFormat="1">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row>
    <row r="103" spans="7:32" s="154" customFormat="1">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65"/>
    </row>
    <row r="104" spans="7:32" s="154" customFormat="1">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65"/>
    </row>
    <row r="105" spans="7:32" s="154" customFormat="1">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5"/>
    </row>
    <row r="106" spans="7:32" s="154" customFormat="1">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row>
    <row r="107" spans="7:32" s="154" customFormat="1">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row>
    <row r="108" spans="7:32" s="154" customFormat="1">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row>
    <row r="109" spans="7:32" s="154" customFormat="1">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row>
    <row r="110" spans="7:32" s="154" customFormat="1">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row>
    <row r="111" spans="7:32" s="154" customFormat="1">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row>
    <row r="112" spans="7:32" s="154" customFormat="1">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row>
    <row r="113" spans="7:32" s="154" customFormat="1">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row>
    <row r="114" spans="7:32" s="154" customFormat="1">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row>
    <row r="115" spans="7:32" s="154" customFormat="1">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row>
    <row r="116" spans="7:32" s="154" customFormat="1">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row>
    <row r="117" spans="7:32" s="167" customFormat="1">
      <c r="G117" s="166"/>
      <c r="H117" s="166"/>
      <c r="I117" s="166"/>
      <c r="J117" s="166"/>
      <c r="K117" s="165"/>
      <c r="L117" s="165"/>
      <c r="M117" s="165"/>
      <c r="N117" s="165"/>
      <c r="O117" s="165"/>
      <c r="P117" s="165"/>
      <c r="Q117" s="166"/>
      <c r="R117" s="165"/>
      <c r="S117" s="166"/>
      <c r="T117" s="166"/>
      <c r="U117" s="166"/>
      <c r="V117" s="166"/>
      <c r="W117" s="166"/>
      <c r="X117" s="166"/>
      <c r="Y117" s="166"/>
      <c r="Z117" s="166"/>
      <c r="AA117" s="166"/>
      <c r="AB117" s="166"/>
      <c r="AC117" s="166"/>
      <c r="AD117" s="166"/>
      <c r="AE117" s="166"/>
      <c r="AF117" s="166"/>
    </row>
    <row r="118" spans="7:32" s="167" customFormat="1">
      <c r="G118" s="166"/>
      <c r="H118" s="166"/>
      <c r="I118" s="166"/>
      <c r="J118" s="166"/>
      <c r="K118" s="165"/>
      <c r="L118" s="165"/>
      <c r="M118" s="165"/>
      <c r="N118" s="165"/>
      <c r="O118" s="165"/>
      <c r="P118" s="165"/>
      <c r="Q118" s="166"/>
      <c r="R118" s="165"/>
      <c r="S118" s="166"/>
      <c r="T118" s="166"/>
      <c r="U118" s="166"/>
      <c r="V118" s="166"/>
      <c r="W118" s="166"/>
      <c r="X118" s="166"/>
      <c r="Y118" s="166"/>
      <c r="Z118" s="166"/>
      <c r="AA118" s="166"/>
      <c r="AB118" s="166"/>
      <c r="AC118" s="166"/>
      <c r="AD118" s="166"/>
      <c r="AE118" s="166"/>
      <c r="AF118" s="166"/>
    </row>
    <row r="119" spans="7:32" s="167" customFormat="1">
      <c r="G119" s="166"/>
      <c r="H119" s="166"/>
      <c r="I119" s="166"/>
      <c r="J119" s="166"/>
      <c r="K119" s="165"/>
      <c r="L119" s="165"/>
      <c r="M119" s="165"/>
      <c r="N119" s="165"/>
      <c r="O119" s="165"/>
      <c r="P119" s="165"/>
      <c r="Q119" s="166"/>
      <c r="R119" s="165"/>
      <c r="S119" s="166"/>
      <c r="T119" s="166"/>
      <c r="U119" s="166"/>
      <c r="V119" s="166"/>
      <c r="W119" s="166"/>
      <c r="X119" s="166"/>
      <c r="Y119" s="166"/>
      <c r="Z119" s="166"/>
      <c r="AA119" s="166"/>
      <c r="AB119" s="166"/>
      <c r="AC119" s="166"/>
      <c r="AD119" s="166"/>
      <c r="AE119" s="166"/>
      <c r="AF119" s="166"/>
    </row>
    <row r="120" spans="7:32" s="167" customFormat="1">
      <c r="G120" s="166"/>
      <c r="H120" s="166"/>
      <c r="I120" s="166"/>
      <c r="J120" s="166"/>
      <c r="K120" s="165"/>
      <c r="L120" s="165"/>
      <c r="M120" s="165"/>
      <c r="N120" s="165"/>
      <c r="O120" s="165"/>
      <c r="P120" s="165"/>
      <c r="Q120" s="166"/>
      <c r="R120" s="165"/>
      <c r="S120" s="166"/>
      <c r="T120" s="166"/>
      <c r="U120" s="166"/>
      <c r="V120" s="166"/>
      <c r="W120" s="166"/>
      <c r="X120" s="166"/>
      <c r="Y120" s="166"/>
      <c r="Z120" s="166"/>
      <c r="AA120" s="166"/>
      <c r="AB120" s="166"/>
      <c r="AC120" s="166"/>
      <c r="AD120" s="166"/>
      <c r="AE120" s="166"/>
      <c r="AF120" s="166"/>
    </row>
    <row r="121" spans="7:32" s="167" customFormat="1">
      <c r="G121" s="166"/>
      <c r="H121" s="166"/>
      <c r="I121" s="166"/>
      <c r="J121" s="166"/>
      <c r="K121" s="165"/>
      <c r="L121" s="165"/>
      <c r="M121" s="165"/>
      <c r="N121" s="165"/>
      <c r="O121" s="165"/>
      <c r="P121" s="165"/>
      <c r="Q121" s="166"/>
      <c r="R121" s="165"/>
      <c r="S121" s="166"/>
      <c r="T121" s="166"/>
      <c r="U121" s="166"/>
      <c r="V121" s="166"/>
      <c r="W121" s="166"/>
      <c r="X121" s="166"/>
      <c r="Y121" s="166"/>
      <c r="Z121" s="166"/>
      <c r="AA121" s="166"/>
      <c r="AB121" s="166"/>
      <c r="AC121" s="166"/>
      <c r="AD121" s="166"/>
      <c r="AE121" s="166"/>
      <c r="AF121" s="166"/>
    </row>
    <row r="122" spans="7:32" s="167" customFormat="1">
      <c r="G122" s="166"/>
      <c r="H122" s="166"/>
      <c r="I122" s="166"/>
      <c r="J122" s="166"/>
      <c r="K122" s="165"/>
      <c r="L122" s="165"/>
      <c r="M122" s="165"/>
      <c r="N122" s="165"/>
      <c r="O122" s="165"/>
      <c r="P122" s="165"/>
      <c r="Q122" s="166"/>
      <c r="R122" s="165"/>
      <c r="S122" s="166"/>
      <c r="T122" s="166"/>
      <c r="U122" s="166"/>
      <c r="V122" s="166"/>
      <c r="W122" s="166"/>
      <c r="X122" s="166"/>
      <c r="Y122" s="166"/>
      <c r="Z122" s="166"/>
      <c r="AA122" s="166"/>
      <c r="AB122" s="166"/>
      <c r="AC122" s="166"/>
      <c r="AD122" s="166"/>
      <c r="AE122" s="166"/>
      <c r="AF122" s="166"/>
    </row>
    <row r="123" spans="7:32" s="167" customFormat="1">
      <c r="G123" s="166"/>
      <c r="H123" s="166"/>
      <c r="I123" s="166"/>
      <c r="J123" s="166"/>
      <c r="K123" s="165"/>
      <c r="L123" s="165"/>
      <c r="M123" s="165"/>
      <c r="N123" s="165"/>
      <c r="O123" s="165"/>
      <c r="P123" s="165"/>
      <c r="Q123" s="166"/>
      <c r="R123" s="165"/>
      <c r="S123" s="166"/>
      <c r="T123" s="166"/>
      <c r="U123" s="166"/>
      <c r="V123" s="166"/>
      <c r="W123" s="166"/>
      <c r="X123" s="166"/>
      <c r="Y123" s="166"/>
      <c r="Z123" s="166"/>
      <c r="AA123" s="166"/>
      <c r="AB123" s="166"/>
      <c r="AC123" s="166"/>
      <c r="AD123" s="166"/>
      <c r="AE123" s="166"/>
      <c r="AF123" s="166"/>
    </row>
    <row r="124" spans="7:32" s="167" customFormat="1">
      <c r="G124" s="166"/>
      <c r="H124" s="166"/>
      <c r="I124" s="166"/>
      <c r="J124" s="166"/>
      <c r="K124" s="165"/>
      <c r="L124" s="165"/>
      <c r="M124" s="165"/>
      <c r="N124" s="165"/>
      <c r="O124" s="165"/>
      <c r="P124" s="165"/>
      <c r="Q124" s="166"/>
      <c r="R124" s="165"/>
      <c r="S124" s="166"/>
      <c r="T124" s="166"/>
      <c r="U124" s="166"/>
      <c r="V124" s="166"/>
      <c r="W124" s="166"/>
      <c r="X124" s="166"/>
      <c r="Y124" s="166"/>
      <c r="Z124" s="166"/>
      <c r="AA124" s="166"/>
      <c r="AB124" s="166"/>
      <c r="AC124" s="166"/>
      <c r="AD124" s="166"/>
      <c r="AE124" s="166"/>
      <c r="AF124" s="166"/>
    </row>
    <row r="125" spans="7:32" s="167" customFormat="1">
      <c r="G125" s="166"/>
      <c r="H125" s="166"/>
      <c r="I125" s="166"/>
      <c r="J125" s="166"/>
      <c r="K125" s="165"/>
      <c r="L125" s="165"/>
      <c r="M125" s="165"/>
      <c r="N125" s="165"/>
      <c r="O125" s="165"/>
      <c r="P125" s="165"/>
      <c r="Q125" s="166"/>
      <c r="R125" s="165"/>
      <c r="S125" s="166"/>
      <c r="T125" s="166"/>
      <c r="U125" s="166"/>
      <c r="V125" s="166"/>
      <c r="W125" s="166"/>
      <c r="X125" s="166"/>
      <c r="Y125" s="166"/>
      <c r="Z125" s="166"/>
      <c r="AA125" s="166"/>
      <c r="AB125" s="166"/>
      <c r="AC125" s="166"/>
      <c r="AD125" s="166"/>
      <c r="AE125" s="166"/>
      <c r="AF125" s="166"/>
    </row>
    <row r="126" spans="7:32" s="167" customFormat="1">
      <c r="G126" s="166"/>
      <c r="H126" s="166"/>
      <c r="I126" s="166"/>
      <c r="J126" s="166"/>
      <c r="K126" s="165"/>
      <c r="L126" s="165"/>
      <c r="M126" s="165"/>
      <c r="N126" s="165"/>
      <c r="O126" s="165"/>
      <c r="P126" s="165"/>
      <c r="Q126" s="166"/>
      <c r="R126" s="165"/>
      <c r="S126" s="166"/>
      <c r="T126" s="166"/>
      <c r="U126" s="166"/>
      <c r="V126" s="166"/>
      <c r="W126" s="166"/>
      <c r="X126" s="166"/>
      <c r="Y126" s="166"/>
      <c r="Z126" s="166"/>
      <c r="AA126" s="166"/>
      <c r="AB126" s="166"/>
      <c r="AC126" s="166"/>
      <c r="AD126" s="166"/>
      <c r="AE126" s="166"/>
      <c r="AF126" s="166"/>
    </row>
  </sheetData>
  <mergeCells count="15">
    <mergeCell ref="F22:AB22"/>
    <mergeCell ref="F19:AB19"/>
    <mergeCell ref="A5:B5"/>
    <mergeCell ref="A1:B4"/>
    <mergeCell ref="C5:AF5"/>
    <mergeCell ref="A6:AF6"/>
    <mergeCell ref="A7:O7"/>
    <mergeCell ref="C4:AE4"/>
    <mergeCell ref="C1:AE1"/>
    <mergeCell ref="C2:AE2"/>
    <mergeCell ref="C3:AE3"/>
    <mergeCell ref="AD7:AF7"/>
    <mergeCell ref="P7:S7"/>
    <mergeCell ref="T7:X7"/>
    <mergeCell ref="Y7:AB7"/>
  </mergeCells>
  <dataValidations count="2">
    <dataValidation type="list" allowBlank="1" showInputMessage="1" showErrorMessage="1" sqref="M9:M18">
      <formula1>#REF!</formula1>
    </dataValidation>
    <dataValidation type="list" allowBlank="1" showInputMessage="1" showErrorMessage="1" sqref="M21 M23:M288">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opLeftCell="J16" zoomScale="70" zoomScaleNormal="70" workbookViewId="0">
      <selection activeCell="AA17" sqref="AA17"/>
    </sheetView>
  </sheetViews>
  <sheetFormatPr baseColWidth="10" defaultColWidth="9.125" defaultRowHeight="14.25"/>
  <cols>
    <col min="1" max="1" width="20.875" customWidth="1"/>
    <col min="2" max="2" width="30.75" customWidth="1"/>
    <col min="3" max="3" width="33.75" customWidth="1"/>
    <col min="4" max="4" width="32" customWidth="1"/>
    <col min="5" max="6" width="28.625" customWidth="1"/>
    <col min="7" max="8" width="33.25" customWidth="1"/>
    <col min="9" max="9" width="34" customWidth="1"/>
    <col min="10" max="10" width="30.25" customWidth="1"/>
    <col min="11" max="11" width="13.625" hidden="1" customWidth="1"/>
    <col min="12" max="12" width="14.25" hidden="1" customWidth="1"/>
    <col min="13" max="13" width="13.25" hidden="1" customWidth="1"/>
    <col min="14" max="14" width="12.75" hidden="1" customWidth="1"/>
    <col min="15" max="16" width="12.25" hidden="1" customWidth="1"/>
    <col min="17" max="17" width="12.875" hidden="1" customWidth="1"/>
    <col min="18" max="18" width="13.75" hidden="1" customWidth="1"/>
    <col min="19" max="19" width="13.125" hidden="1" customWidth="1"/>
    <col min="20" max="20" width="12.25" hidden="1" customWidth="1"/>
    <col min="21" max="21" width="11.625" hidden="1" customWidth="1"/>
    <col min="22" max="22" width="10.25" hidden="1" customWidth="1"/>
    <col min="23" max="23" width="11.25" hidden="1" customWidth="1"/>
    <col min="24" max="25" width="27.125" customWidth="1"/>
    <col min="26" max="26" width="27.125" style="40" customWidth="1"/>
    <col min="27" max="27" width="45.25" style="41" bestFit="1" customWidth="1"/>
    <col min="28" max="28" width="45.375" customWidth="1"/>
    <col min="29" max="29" width="78" customWidth="1"/>
    <col min="30" max="30" width="52.875" customWidth="1"/>
    <col min="31" max="31" width="11.375"/>
    <col min="32" max="32" width="9.125" customWidth="1"/>
  </cols>
  <sheetData>
    <row r="1" spans="1:32" s="1" customFormat="1" ht="22.5" customHeight="1">
      <c r="A1" s="263"/>
      <c r="B1" s="264"/>
      <c r="C1" s="269" t="s">
        <v>125</v>
      </c>
      <c r="D1" s="270"/>
      <c r="E1" s="270"/>
      <c r="F1" s="270"/>
      <c r="G1" s="270"/>
      <c r="H1" s="270"/>
      <c r="I1" s="270"/>
      <c r="J1" s="270"/>
      <c r="K1" s="270"/>
      <c r="L1" s="270"/>
      <c r="M1" s="270"/>
      <c r="N1" s="270"/>
      <c r="O1" s="270"/>
      <c r="P1" s="270"/>
      <c r="Q1" s="270"/>
      <c r="R1" s="270"/>
      <c r="S1" s="270"/>
      <c r="T1" s="270"/>
      <c r="U1" s="270"/>
      <c r="V1" s="270"/>
      <c r="W1" s="270"/>
      <c r="X1" s="270"/>
      <c r="Y1" s="270"/>
      <c r="Z1" s="270"/>
      <c r="AA1" s="270"/>
      <c r="AB1" s="271"/>
      <c r="AC1" s="27" t="s">
        <v>126</v>
      </c>
    </row>
    <row r="2" spans="1:32" s="1" customFormat="1" ht="22.5" customHeight="1">
      <c r="A2" s="265"/>
      <c r="B2" s="266"/>
      <c r="C2" s="269" t="s">
        <v>127</v>
      </c>
      <c r="D2" s="270"/>
      <c r="E2" s="270"/>
      <c r="F2" s="270"/>
      <c r="G2" s="270"/>
      <c r="H2" s="270"/>
      <c r="I2" s="270"/>
      <c r="J2" s="270"/>
      <c r="K2" s="270"/>
      <c r="L2" s="270"/>
      <c r="M2" s="270"/>
      <c r="N2" s="270"/>
      <c r="O2" s="270"/>
      <c r="P2" s="270"/>
      <c r="Q2" s="270"/>
      <c r="R2" s="270"/>
      <c r="S2" s="270"/>
      <c r="T2" s="270"/>
      <c r="U2" s="270"/>
      <c r="V2" s="270"/>
      <c r="W2" s="270"/>
      <c r="X2" s="270"/>
      <c r="Y2" s="270"/>
      <c r="Z2" s="270"/>
      <c r="AA2" s="270"/>
      <c r="AB2" s="271"/>
      <c r="AC2" s="27" t="s">
        <v>128</v>
      </c>
    </row>
    <row r="3" spans="1:32" s="1" customFormat="1" ht="22.5" customHeight="1">
      <c r="A3" s="265"/>
      <c r="B3" s="266"/>
      <c r="C3" s="269" t="s">
        <v>129</v>
      </c>
      <c r="D3" s="270"/>
      <c r="E3" s="270"/>
      <c r="F3" s="270"/>
      <c r="G3" s="270"/>
      <c r="H3" s="270"/>
      <c r="I3" s="270"/>
      <c r="J3" s="270"/>
      <c r="K3" s="270"/>
      <c r="L3" s="270"/>
      <c r="M3" s="270"/>
      <c r="N3" s="270"/>
      <c r="O3" s="270"/>
      <c r="P3" s="270"/>
      <c r="Q3" s="270"/>
      <c r="R3" s="270"/>
      <c r="S3" s="270"/>
      <c r="T3" s="270"/>
      <c r="U3" s="270"/>
      <c r="V3" s="270"/>
      <c r="W3" s="270"/>
      <c r="X3" s="270"/>
      <c r="Y3" s="270"/>
      <c r="Z3" s="270"/>
      <c r="AA3" s="270"/>
      <c r="AB3" s="271"/>
      <c r="AC3" s="27" t="s">
        <v>130</v>
      </c>
    </row>
    <row r="4" spans="1:32" s="1" customFormat="1" ht="22.5" customHeight="1">
      <c r="A4" s="267"/>
      <c r="B4" s="268"/>
      <c r="C4" s="269" t="s">
        <v>131</v>
      </c>
      <c r="D4" s="270"/>
      <c r="E4" s="270"/>
      <c r="F4" s="270"/>
      <c r="G4" s="270"/>
      <c r="H4" s="270"/>
      <c r="I4" s="270"/>
      <c r="J4" s="270"/>
      <c r="K4" s="270"/>
      <c r="L4" s="270"/>
      <c r="M4" s="270"/>
      <c r="N4" s="270"/>
      <c r="O4" s="270"/>
      <c r="P4" s="270"/>
      <c r="Q4" s="270"/>
      <c r="R4" s="270"/>
      <c r="S4" s="270"/>
      <c r="T4" s="270"/>
      <c r="U4" s="270"/>
      <c r="V4" s="270"/>
      <c r="W4" s="270"/>
      <c r="X4" s="270"/>
      <c r="Y4" s="270"/>
      <c r="Z4" s="270"/>
      <c r="AA4" s="270"/>
      <c r="AB4" s="271"/>
      <c r="AC4" s="27" t="s">
        <v>188</v>
      </c>
    </row>
    <row r="5" spans="1:32" s="1" customFormat="1" ht="26.25" customHeight="1">
      <c r="A5" s="261" t="s">
        <v>189</v>
      </c>
      <c r="B5" s="262"/>
      <c r="C5" s="261" t="s">
        <v>134</v>
      </c>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row>
    <row r="6" spans="1:32" s="1" customFormat="1" ht="15" customHeight="1">
      <c r="A6" s="257" t="s">
        <v>190</v>
      </c>
      <c r="B6" s="257"/>
      <c r="C6" s="257"/>
      <c r="D6" s="257"/>
      <c r="E6" s="257"/>
      <c r="F6" s="257"/>
      <c r="G6" s="257"/>
      <c r="H6" s="257"/>
      <c r="I6" s="257"/>
      <c r="J6" s="257"/>
      <c r="K6" s="257"/>
      <c r="L6" s="257"/>
      <c r="M6" s="257"/>
      <c r="N6" s="257"/>
      <c r="O6" s="257"/>
      <c r="P6" s="257"/>
      <c r="Q6" s="257"/>
      <c r="R6" s="257"/>
      <c r="S6" s="257"/>
      <c r="T6" s="257"/>
      <c r="U6" s="257"/>
      <c r="V6" s="257"/>
      <c r="W6" s="257"/>
      <c r="X6" s="258"/>
      <c r="Y6" s="25"/>
      <c r="Z6" s="25"/>
      <c r="AA6" s="25"/>
      <c r="AB6" s="253" t="s">
        <v>191</v>
      </c>
      <c r="AC6" s="254"/>
    </row>
    <row r="7" spans="1:32" s="1" customFormat="1" ht="15">
      <c r="A7" s="259"/>
      <c r="B7" s="259"/>
      <c r="C7" s="259"/>
      <c r="D7" s="259"/>
      <c r="E7" s="259"/>
      <c r="F7" s="259"/>
      <c r="G7" s="259"/>
      <c r="H7" s="259"/>
      <c r="I7" s="259"/>
      <c r="J7" s="259"/>
      <c r="K7" s="259"/>
      <c r="L7" s="259"/>
      <c r="M7" s="259"/>
      <c r="N7" s="259"/>
      <c r="O7" s="259"/>
      <c r="P7" s="259"/>
      <c r="Q7" s="259"/>
      <c r="R7" s="259"/>
      <c r="S7" s="259"/>
      <c r="T7" s="259"/>
      <c r="U7" s="259"/>
      <c r="V7" s="259"/>
      <c r="W7" s="259"/>
      <c r="X7" s="260"/>
      <c r="Y7" s="26"/>
      <c r="Z7" s="26"/>
      <c r="AA7" s="26"/>
      <c r="AB7" s="255"/>
      <c r="AC7" s="256"/>
    </row>
    <row r="8" spans="1:32" s="18" customFormat="1" ht="66.75" customHeight="1">
      <c r="A8" s="55" t="s">
        <v>10</v>
      </c>
      <c r="B8" s="55" t="s">
        <v>192</v>
      </c>
      <c r="C8" s="55" t="s">
        <v>193</v>
      </c>
      <c r="D8" s="55" t="s">
        <v>194</v>
      </c>
      <c r="E8" s="55" t="s">
        <v>42</v>
      </c>
      <c r="F8" s="55" t="s">
        <v>44</v>
      </c>
      <c r="G8" s="55" t="s">
        <v>46</v>
      </c>
      <c r="H8" s="55" t="s">
        <v>48</v>
      </c>
      <c r="I8" s="55" t="s">
        <v>50</v>
      </c>
      <c r="J8" s="55" t="s">
        <v>52</v>
      </c>
      <c r="K8" s="64" t="s">
        <v>195</v>
      </c>
      <c r="L8" s="64" t="s">
        <v>196</v>
      </c>
      <c r="M8" s="64" t="s">
        <v>197</v>
      </c>
      <c r="N8" s="64" t="s">
        <v>198</v>
      </c>
      <c r="O8" s="64" t="s">
        <v>199</v>
      </c>
      <c r="P8" s="64" t="s">
        <v>200</v>
      </c>
      <c r="Q8" s="64" t="s">
        <v>201</v>
      </c>
      <c r="R8" s="64" t="s">
        <v>202</v>
      </c>
      <c r="S8" s="64" t="s">
        <v>203</v>
      </c>
      <c r="T8" s="64" t="s">
        <v>204</v>
      </c>
      <c r="U8" s="64" t="s">
        <v>205</v>
      </c>
      <c r="V8" s="64" t="s">
        <v>206</v>
      </c>
      <c r="W8" s="64" t="s">
        <v>207</v>
      </c>
      <c r="X8" s="2" t="s">
        <v>56</v>
      </c>
      <c r="Y8" s="16" t="s">
        <v>208</v>
      </c>
      <c r="Z8" s="50" t="s">
        <v>209</v>
      </c>
      <c r="AA8" s="51" t="s">
        <v>210</v>
      </c>
      <c r="AB8" s="55" t="s">
        <v>60</v>
      </c>
      <c r="AC8" s="55" t="s">
        <v>62</v>
      </c>
    </row>
    <row r="9" spans="1:32" s="18" customFormat="1" ht="82.5" customHeight="1">
      <c r="A9" s="273" t="s">
        <v>151</v>
      </c>
      <c r="B9" s="242" t="s">
        <v>211</v>
      </c>
      <c r="C9" s="273" t="s">
        <v>212</v>
      </c>
      <c r="D9" s="242" t="s">
        <v>213</v>
      </c>
      <c r="E9" s="242" t="s">
        <v>161</v>
      </c>
      <c r="F9" s="242" t="s">
        <v>161</v>
      </c>
      <c r="G9" s="57" t="s">
        <v>214</v>
      </c>
      <c r="H9" s="56" t="s">
        <v>215</v>
      </c>
      <c r="I9" s="54" t="s">
        <v>216</v>
      </c>
      <c r="J9" s="63" t="s">
        <v>217</v>
      </c>
      <c r="K9" s="65"/>
      <c r="L9" s="65"/>
      <c r="M9" s="65"/>
      <c r="N9" s="65"/>
      <c r="O9" s="65"/>
      <c r="P9" s="65"/>
      <c r="Q9" s="65"/>
      <c r="R9" s="65"/>
      <c r="S9" s="65"/>
      <c r="T9" s="65"/>
      <c r="U9" s="65"/>
      <c r="V9" s="65"/>
      <c r="W9" s="65"/>
      <c r="X9" s="244" t="s">
        <v>218</v>
      </c>
      <c r="Y9" s="246">
        <v>28</v>
      </c>
      <c r="Z9" s="248" t="s">
        <v>219</v>
      </c>
      <c r="AA9" s="250" t="s">
        <v>220</v>
      </c>
      <c r="AB9" s="241" t="s">
        <v>221</v>
      </c>
      <c r="AC9" s="241" t="s">
        <v>222</v>
      </c>
    </row>
    <row r="10" spans="1:32" s="18" customFormat="1" ht="89.25" customHeight="1">
      <c r="A10" s="273"/>
      <c r="B10" s="242"/>
      <c r="C10" s="273"/>
      <c r="D10" s="242"/>
      <c r="E10" s="242"/>
      <c r="F10" s="242"/>
      <c r="G10" s="61" t="s">
        <v>223</v>
      </c>
      <c r="H10" s="59" t="s">
        <v>224</v>
      </c>
      <c r="I10" s="58" t="s">
        <v>216</v>
      </c>
      <c r="J10" s="56" t="s">
        <v>217</v>
      </c>
      <c r="K10" s="65"/>
      <c r="L10" s="65"/>
      <c r="M10" s="65"/>
      <c r="N10" s="65"/>
      <c r="O10" s="65"/>
      <c r="P10" s="65"/>
      <c r="Q10" s="65"/>
      <c r="R10" s="65"/>
      <c r="S10" s="65"/>
      <c r="T10" s="65"/>
      <c r="U10" s="65"/>
      <c r="V10" s="65"/>
      <c r="W10" s="65"/>
      <c r="X10" s="245"/>
      <c r="Y10" s="247"/>
      <c r="Z10" s="249"/>
      <c r="AA10" s="251"/>
      <c r="AB10" s="241"/>
      <c r="AC10" s="241"/>
    </row>
    <row r="11" spans="1:32" s="18" customFormat="1" ht="89.25" customHeight="1">
      <c r="A11" s="273"/>
      <c r="B11" s="242"/>
      <c r="C11" s="273"/>
      <c r="D11" s="242"/>
      <c r="E11" s="242"/>
      <c r="F11" s="242"/>
      <c r="G11" s="61" t="s">
        <v>225</v>
      </c>
      <c r="H11" s="59" t="s">
        <v>226</v>
      </c>
      <c r="I11" s="62" t="s">
        <v>216</v>
      </c>
      <c r="J11" s="60" t="s">
        <v>217</v>
      </c>
      <c r="K11" s="65"/>
      <c r="L11" s="65"/>
      <c r="M11" s="65"/>
      <c r="N11" s="65"/>
      <c r="O11" s="65"/>
      <c r="P11" s="65"/>
      <c r="Q11" s="65"/>
      <c r="R11" s="65"/>
      <c r="S11" s="65"/>
      <c r="T11" s="65"/>
      <c r="U11" s="65"/>
      <c r="V11" s="65"/>
      <c r="W11" s="65"/>
      <c r="X11" s="245"/>
      <c r="Y11" s="247"/>
      <c r="Z11" s="249"/>
      <c r="AA11" s="251"/>
      <c r="AB11" s="241"/>
      <c r="AC11" s="54" t="s">
        <v>227</v>
      </c>
    </row>
    <row r="12" spans="1:32" s="18" customFormat="1" ht="93.75" customHeight="1">
      <c r="A12" s="273"/>
      <c r="B12" s="242"/>
      <c r="C12" s="273"/>
      <c r="D12" s="242"/>
      <c r="E12" s="242"/>
      <c r="F12" s="242"/>
      <c r="G12" s="61" t="s">
        <v>228</v>
      </c>
      <c r="H12" s="60" t="s">
        <v>229</v>
      </c>
      <c r="I12" s="54" t="s">
        <v>216</v>
      </c>
      <c r="J12" s="54" t="s">
        <v>217</v>
      </c>
      <c r="K12" s="66"/>
      <c r="L12" s="65"/>
      <c r="M12" s="65"/>
      <c r="N12" s="65"/>
      <c r="O12" s="65"/>
      <c r="P12" s="65"/>
      <c r="Q12" s="65"/>
      <c r="R12" s="65"/>
      <c r="S12" s="65"/>
      <c r="T12" s="65"/>
      <c r="U12" s="65"/>
      <c r="V12" s="65"/>
      <c r="W12" s="65"/>
      <c r="X12" s="245"/>
      <c r="Y12" s="247"/>
      <c r="Z12" s="249"/>
      <c r="AA12" s="251"/>
      <c r="AB12" s="274" t="s">
        <v>230</v>
      </c>
      <c r="AC12" s="58" t="s">
        <v>231</v>
      </c>
    </row>
    <row r="13" spans="1:32" s="18" customFormat="1" ht="66.75" customHeight="1">
      <c r="A13" s="273"/>
      <c r="B13" s="242"/>
      <c r="C13" s="273"/>
      <c r="D13" s="242"/>
      <c r="E13" s="242"/>
      <c r="F13" s="243"/>
      <c r="G13" s="54" t="s">
        <v>232</v>
      </c>
      <c r="H13" s="56" t="s">
        <v>233</v>
      </c>
      <c r="I13" s="54" t="s">
        <v>216</v>
      </c>
      <c r="J13" s="54" t="s">
        <v>217</v>
      </c>
      <c r="K13" s="66"/>
      <c r="L13" s="65"/>
      <c r="M13" s="65"/>
      <c r="N13" s="65"/>
      <c r="O13" s="65"/>
      <c r="P13" s="65"/>
      <c r="Q13" s="65"/>
      <c r="R13" s="65"/>
      <c r="S13" s="65"/>
      <c r="T13" s="65"/>
      <c r="U13" s="65"/>
      <c r="V13" s="65"/>
      <c r="W13" s="65"/>
      <c r="X13" s="245"/>
      <c r="Y13" s="247"/>
      <c r="Z13" s="249"/>
      <c r="AA13" s="251"/>
      <c r="AB13" s="241"/>
      <c r="AC13" s="241" t="s">
        <v>234</v>
      </c>
    </row>
    <row r="14" spans="1:32" s="18" customFormat="1" ht="66.75" customHeight="1">
      <c r="A14" s="273"/>
      <c r="B14" s="242"/>
      <c r="C14" s="273"/>
      <c r="D14" s="242"/>
      <c r="E14" s="242"/>
      <c r="F14" s="243"/>
      <c r="G14" s="54" t="s">
        <v>235</v>
      </c>
      <c r="H14" s="56" t="s">
        <v>236</v>
      </c>
      <c r="I14" s="54" t="s">
        <v>216</v>
      </c>
      <c r="J14" s="54" t="s">
        <v>217</v>
      </c>
      <c r="K14" s="66"/>
      <c r="L14" s="65"/>
      <c r="M14" s="65"/>
      <c r="N14" s="65"/>
      <c r="O14" s="65"/>
      <c r="P14" s="65"/>
      <c r="Q14" s="65"/>
      <c r="R14" s="65"/>
      <c r="S14" s="65"/>
      <c r="T14" s="65"/>
      <c r="U14" s="65"/>
      <c r="V14" s="65"/>
      <c r="W14" s="65"/>
      <c r="X14" s="245"/>
      <c r="Y14" s="247"/>
      <c r="Z14" s="249"/>
      <c r="AA14" s="251"/>
      <c r="AB14" s="241"/>
      <c r="AC14" s="241"/>
    </row>
    <row r="15" spans="1:32" ht="239.25" customHeight="1">
      <c r="X15" s="39" t="s">
        <v>237</v>
      </c>
      <c r="Y15" s="39" t="s">
        <v>238</v>
      </c>
      <c r="Z15" s="47" t="s">
        <v>239</v>
      </c>
      <c r="AA15" s="88" t="s">
        <v>240</v>
      </c>
      <c r="AF15" t="s">
        <v>241</v>
      </c>
    </row>
    <row r="16" spans="1:32" ht="128.25">
      <c r="X16" s="39" t="s">
        <v>242</v>
      </c>
      <c r="Y16" s="39">
        <v>9</v>
      </c>
      <c r="Z16" s="47">
        <v>0.74</v>
      </c>
      <c r="AA16" s="52" t="s">
        <v>243</v>
      </c>
      <c r="AF16" t="s">
        <v>244</v>
      </c>
    </row>
    <row r="17" spans="1:32" ht="171">
      <c r="X17" s="39" t="s">
        <v>245</v>
      </c>
      <c r="Y17" s="39">
        <v>205</v>
      </c>
      <c r="Z17" s="47">
        <v>0.5</v>
      </c>
      <c r="AA17" s="52" t="s">
        <v>246</v>
      </c>
      <c r="AF17" t="s">
        <v>247</v>
      </c>
    </row>
    <row r="18" spans="1:32" ht="114">
      <c r="X18" s="39" t="s">
        <v>248</v>
      </c>
      <c r="Y18" s="39">
        <v>26</v>
      </c>
      <c r="Z18" s="47">
        <v>0.23</v>
      </c>
      <c r="AA18" s="52" t="s">
        <v>249</v>
      </c>
      <c r="AF18" t="s">
        <v>250</v>
      </c>
    </row>
    <row r="19" spans="1:32" ht="99.75">
      <c r="X19" s="39" t="s">
        <v>251</v>
      </c>
      <c r="Y19" s="39">
        <v>48</v>
      </c>
      <c r="Z19" s="47">
        <v>0.6</v>
      </c>
      <c r="AA19" s="52" t="s">
        <v>252</v>
      </c>
    </row>
    <row r="20" spans="1:32" ht="104.25" customHeight="1">
      <c r="X20" s="39" t="s">
        <v>253</v>
      </c>
      <c r="Y20" s="39">
        <v>131</v>
      </c>
      <c r="Z20" s="47">
        <v>0.69</v>
      </c>
      <c r="AA20" s="89" t="s">
        <v>254</v>
      </c>
    </row>
    <row r="21" spans="1:32" ht="313.5">
      <c r="X21" s="67" t="s">
        <v>255</v>
      </c>
      <c r="Y21" s="67">
        <v>1</v>
      </c>
      <c r="Z21" s="90">
        <v>0.6</v>
      </c>
      <c r="AA21" s="91" t="s">
        <v>256</v>
      </c>
    </row>
    <row r="22" spans="1:32" ht="114" customHeight="1">
      <c r="A22" s="273" t="s">
        <v>151</v>
      </c>
      <c r="B22" s="242" t="s">
        <v>211</v>
      </c>
      <c r="C22" s="273" t="s">
        <v>257</v>
      </c>
      <c r="D22" s="273" t="s">
        <v>258</v>
      </c>
      <c r="E22" s="242" t="s">
        <v>161</v>
      </c>
      <c r="F22" s="242" t="s">
        <v>161</v>
      </c>
      <c r="G22" s="82" t="s">
        <v>259</v>
      </c>
      <c r="H22" s="79" t="s">
        <v>260</v>
      </c>
      <c r="I22" s="78" t="s">
        <v>216</v>
      </c>
      <c r="J22" s="83" t="s">
        <v>217</v>
      </c>
      <c r="K22" s="72"/>
      <c r="L22" s="72"/>
      <c r="M22" s="72"/>
      <c r="N22" s="72"/>
      <c r="O22" s="72"/>
      <c r="P22" s="72"/>
      <c r="Q22" s="72"/>
      <c r="R22" s="72"/>
      <c r="S22" s="72"/>
      <c r="T22" s="72"/>
      <c r="U22" s="72"/>
      <c r="V22" s="72"/>
      <c r="W22" s="72"/>
      <c r="X22" s="68" t="s">
        <v>161</v>
      </c>
      <c r="Y22" s="68" t="s">
        <v>161</v>
      </c>
      <c r="Z22" s="68" t="s">
        <v>161</v>
      </c>
      <c r="AA22" s="69" t="s">
        <v>261</v>
      </c>
      <c r="AB22" s="275" t="s">
        <v>262</v>
      </c>
      <c r="AC22" s="275" t="s">
        <v>263</v>
      </c>
    </row>
    <row r="23" spans="1:32" ht="63" customHeight="1">
      <c r="A23" s="273"/>
      <c r="B23" s="242"/>
      <c r="C23" s="273"/>
      <c r="D23" s="273"/>
      <c r="E23" s="242"/>
      <c r="F23" s="242"/>
      <c r="G23" s="76" t="s">
        <v>264</v>
      </c>
      <c r="H23" s="74" t="s">
        <v>265</v>
      </c>
      <c r="I23" s="77" t="s">
        <v>216</v>
      </c>
      <c r="J23" s="84" t="s">
        <v>217</v>
      </c>
      <c r="K23" s="72"/>
      <c r="L23" s="72"/>
      <c r="M23" s="72"/>
      <c r="N23" s="72"/>
      <c r="O23" s="72"/>
      <c r="P23" s="72"/>
      <c r="Q23" s="72"/>
      <c r="R23" s="72"/>
      <c r="S23" s="72"/>
      <c r="T23" s="72"/>
      <c r="U23" s="72"/>
      <c r="V23" s="72"/>
      <c r="W23" s="72"/>
      <c r="X23" s="68" t="s">
        <v>161</v>
      </c>
      <c r="Y23" s="68" t="s">
        <v>161</v>
      </c>
      <c r="Z23" s="68" t="s">
        <v>161</v>
      </c>
      <c r="AA23" s="69" t="s">
        <v>261</v>
      </c>
      <c r="AB23" s="277"/>
      <c r="AC23" s="278"/>
    </row>
    <row r="24" spans="1:32" ht="63" customHeight="1">
      <c r="A24" s="273"/>
      <c r="B24" s="242"/>
      <c r="C24" s="273"/>
      <c r="D24" s="273"/>
      <c r="E24" s="242"/>
      <c r="F24" s="242"/>
      <c r="G24" s="85" t="s">
        <v>266</v>
      </c>
      <c r="H24" s="69" t="s">
        <v>267</v>
      </c>
      <c r="I24" s="70" t="s">
        <v>216</v>
      </c>
      <c r="J24" s="83" t="s">
        <v>217</v>
      </c>
      <c r="K24" s="72"/>
      <c r="L24" s="72"/>
      <c r="M24" s="72"/>
      <c r="N24" s="72"/>
      <c r="O24" s="72"/>
      <c r="P24" s="72"/>
      <c r="Q24" s="72"/>
      <c r="R24" s="72"/>
      <c r="S24" s="72"/>
      <c r="T24" s="72"/>
      <c r="U24" s="72"/>
      <c r="V24" s="72"/>
      <c r="W24" s="72"/>
      <c r="X24" s="68" t="s">
        <v>161</v>
      </c>
      <c r="Y24" s="68" t="s">
        <v>161</v>
      </c>
      <c r="Z24" s="68" t="s">
        <v>161</v>
      </c>
      <c r="AA24" s="69" t="s">
        <v>261</v>
      </c>
      <c r="AB24" s="276"/>
      <c r="AC24" s="279"/>
    </row>
    <row r="25" spans="1:32" ht="60" customHeight="1">
      <c r="A25" s="273"/>
      <c r="B25" s="242"/>
      <c r="C25" s="273"/>
      <c r="D25" s="273"/>
      <c r="E25" s="242"/>
      <c r="F25" s="242"/>
      <c r="G25" s="82" t="s">
        <v>268</v>
      </c>
      <c r="H25" s="74" t="s">
        <v>269</v>
      </c>
      <c r="I25" s="77" t="s">
        <v>216</v>
      </c>
      <c r="J25" s="78" t="s">
        <v>217</v>
      </c>
      <c r="K25" s="72"/>
      <c r="L25" s="72"/>
      <c r="M25" s="72"/>
      <c r="N25" s="72"/>
      <c r="O25" s="72"/>
      <c r="P25" s="72"/>
      <c r="Q25" s="72"/>
      <c r="R25" s="72"/>
      <c r="S25" s="72"/>
      <c r="T25" s="72"/>
      <c r="U25" s="72"/>
      <c r="V25" s="72"/>
      <c r="W25" s="72"/>
      <c r="X25" s="68" t="s">
        <v>161</v>
      </c>
      <c r="Y25" s="68" t="s">
        <v>161</v>
      </c>
      <c r="Z25" s="68" t="s">
        <v>161</v>
      </c>
      <c r="AA25" s="69" t="s">
        <v>261</v>
      </c>
      <c r="AB25" s="275" t="s">
        <v>270</v>
      </c>
      <c r="AC25" s="280" t="s">
        <v>271</v>
      </c>
    </row>
    <row r="26" spans="1:32" ht="72.75" customHeight="1">
      <c r="A26" s="275"/>
      <c r="B26" s="252"/>
      <c r="C26" s="275"/>
      <c r="D26" s="275"/>
      <c r="E26" s="252"/>
      <c r="F26" s="252"/>
      <c r="G26" s="76" t="s">
        <v>272</v>
      </c>
      <c r="H26" s="74" t="s">
        <v>273</v>
      </c>
      <c r="I26" s="77" t="s">
        <v>216</v>
      </c>
      <c r="J26" s="78" t="s">
        <v>217</v>
      </c>
      <c r="K26" s="72"/>
      <c r="L26" s="72"/>
      <c r="M26" s="72"/>
      <c r="N26" s="72"/>
      <c r="O26" s="72"/>
      <c r="P26" s="72"/>
      <c r="Q26" s="72"/>
      <c r="R26" s="72"/>
      <c r="S26" s="72"/>
      <c r="T26" s="72"/>
      <c r="U26" s="72"/>
      <c r="V26" s="72"/>
      <c r="W26" s="72"/>
      <c r="X26" s="68" t="s">
        <v>161</v>
      </c>
      <c r="Y26" s="68" t="s">
        <v>161</v>
      </c>
      <c r="Z26" s="68" t="s">
        <v>161</v>
      </c>
      <c r="AA26" s="69" t="s">
        <v>261</v>
      </c>
      <c r="AB26" s="276"/>
      <c r="AC26" s="281"/>
    </row>
    <row r="27" spans="1:32" ht="166.5" customHeight="1">
      <c r="A27" s="273" t="s">
        <v>151</v>
      </c>
      <c r="B27" s="242" t="s">
        <v>274</v>
      </c>
      <c r="C27" s="273" t="s">
        <v>275</v>
      </c>
      <c r="D27" s="242" t="s">
        <v>276</v>
      </c>
      <c r="E27" s="242" t="s">
        <v>161</v>
      </c>
      <c r="F27" s="242" t="s">
        <v>161</v>
      </c>
      <c r="G27" s="76" t="s">
        <v>277</v>
      </c>
      <c r="H27" s="74" t="s">
        <v>278</v>
      </c>
      <c r="I27" s="77" t="s">
        <v>216</v>
      </c>
      <c r="J27" s="78" t="s">
        <v>217</v>
      </c>
      <c r="K27" s="72"/>
      <c r="L27" s="72"/>
      <c r="M27" s="72"/>
      <c r="N27" s="72"/>
      <c r="O27" s="72"/>
      <c r="P27" s="72"/>
      <c r="Q27" s="72"/>
      <c r="R27" s="72"/>
      <c r="S27" s="72"/>
      <c r="T27" s="72"/>
      <c r="U27" s="72"/>
      <c r="V27" s="72"/>
      <c r="W27" s="72"/>
      <c r="X27" s="68" t="s">
        <v>161</v>
      </c>
      <c r="Y27" s="68" t="s">
        <v>161</v>
      </c>
      <c r="Z27" s="68" t="s">
        <v>161</v>
      </c>
      <c r="AA27" s="69" t="s">
        <v>261</v>
      </c>
      <c r="AB27" s="79" t="s">
        <v>279</v>
      </c>
      <c r="AC27" s="73" t="s">
        <v>280</v>
      </c>
    </row>
    <row r="28" spans="1:32" ht="58.5" customHeight="1">
      <c r="A28" s="273"/>
      <c r="B28" s="242"/>
      <c r="C28" s="273"/>
      <c r="D28" s="242"/>
      <c r="E28" s="242"/>
      <c r="F28" s="242"/>
      <c r="G28" s="76" t="s">
        <v>281</v>
      </c>
      <c r="H28" s="74" t="s">
        <v>282</v>
      </c>
      <c r="I28" s="77" t="s">
        <v>216</v>
      </c>
      <c r="J28" s="78" t="s">
        <v>217</v>
      </c>
      <c r="K28" s="72"/>
      <c r="L28" s="72"/>
      <c r="M28" s="72"/>
      <c r="N28" s="72"/>
      <c r="O28" s="72"/>
      <c r="P28" s="72"/>
      <c r="Q28" s="72"/>
      <c r="R28" s="72"/>
      <c r="S28" s="72"/>
      <c r="T28" s="72"/>
      <c r="U28" s="72"/>
      <c r="V28" s="72"/>
      <c r="W28" s="72"/>
      <c r="X28" s="68" t="s">
        <v>161</v>
      </c>
      <c r="Y28" s="68" t="s">
        <v>161</v>
      </c>
      <c r="Z28" s="68" t="s">
        <v>161</v>
      </c>
      <c r="AA28" s="69" t="s">
        <v>261</v>
      </c>
      <c r="AB28" s="273" t="s">
        <v>283</v>
      </c>
      <c r="AC28" s="86" t="s">
        <v>284</v>
      </c>
    </row>
    <row r="29" spans="1:32" ht="81.75" customHeight="1">
      <c r="A29" s="275"/>
      <c r="B29" s="252"/>
      <c r="C29" s="275"/>
      <c r="D29" s="252"/>
      <c r="E29" s="252"/>
      <c r="F29" s="252"/>
      <c r="G29" s="76" t="s">
        <v>285</v>
      </c>
      <c r="H29" s="74" t="s">
        <v>286</v>
      </c>
      <c r="I29" s="77" t="s">
        <v>216</v>
      </c>
      <c r="J29" s="80" t="s">
        <v>217</v>
      </c>
      <c r="K29" s="81"/>
      <c r="L29" s="81"/>
      <c r="M29" s="81"/>
      <c r="N29" s="81"/>
      <c r="O29" s="81"/>
      <c r="P29" s="81"/>
      <c r="Q29" s="81"/>
      <c r="R29" s="81"/>
      <c r="S29" s="81"/>
      <c r="T29" s="81"/>
      <c r="U29" s="81"/>
      <c r="V29" s="81"/>
      <c r="W29" s="81"/>
      <c r="X29" s="68" t="s">
        <v>161</v>
      </c>
      <c r="Y29" s="68" t="s">
        <v>161</v>
      </c>
      <c r="Z29" s="68" t="s">
        <v>161</v>
      </c>
      <c r="AA29" s="69" t="s">
        <v>261</v>
      </c>
      <c r="AB29" s="273"/>
      <c r="AC29" s="87" t="s">
        <v>287</v>
      </c>
    </row>
    <row r="30" spans="1:32" s="40" customFormat="1" ht="73.5" customHeight="1">
      <c r="A30" s="242" t="s">
        <v>161</v>
      </c>
      <c r="B30" s="243" t="s">
        <v>161</v>
      </c>
      <c r="C30" s="242" t="s">
        <v>161</v>
      </c>
      <c r="D30" s="242" t="s">
        <v>288</v>
      </c>
      <c r="E30" s="242" t="s">
        <v>161</v>
      </c>
      <c r="F30" s="242" t="s">
        <v>161</v>
      </c>
      <c r="G30" s="68" t="s">
        <v>289</v>
      </c>
      <c r="H30" s="69" t="s">
        <v>290</v>
      </c>
      <c r="I30" s="70" t="s">
        <v>216</v>
      </c>
      <c r="J30" s="71" t="s">
        <v>217</v>
      </c>
      <c r="K30" s="68"/>
      <c r="L30" s="68"/>
      <c r="M30" s="68"/>
      <c r="N30" s="68"/>
      <c r="O30" s="68"/>
      <c r="P30" s="68"/>
      <c r="Q30" s="68"/>
      <c r="R30" s="68"/>
      <c r="S30" s="68"/>
      <c r="T30" s="68"/>
      <c r="U30" s="68"/>
      <c r="V30" s="68"/>
      <c r="W30" s="68"/>
      <c r="X30" s="68" t="s">
        <v>161</v>
      </c>
      <c r="Y30" s="68" t="s">
        <v>161</v>
      </c>
      <c r="Z30" s="68" t="s">
        <v>161</v>
      </c>
      <c r="AA30" s="69" t="s">
        <v>261</v>
      </c>
      <c r="AB30" s="277" t="s">
        <v>291</v>
      </c>
      <c r="AC30" s="277" t="s">
        <v>292</v>
      </c>
    </row>
    <row r="31" spans="1:32" ht="86.25" customHeight="1">
      <c r="A31" s="242"/>
      <c r="B31" s="243"/>
      <c r="C31" s="242"/>
      <c r="D31" s="242"/>
      <c r="E31" s="242"/>
      <c r="F31" s="242"/>
      <c r="G31" s="68" t="s">
        <v>293</v>
      </c>
      <c r="H31" s="75" t="s">
        <v>294</v>
      </c>
      <c r="I31" s="70" t="s">
        <v>216</v>
      </c>
      <c r="J31" s="71" t="s">
        <v>217</v>
      </c>
      <c r="K31" s="72"/>
      <c r="L31" s="72"/>
      <c r="M31" s="72"/>
      <c r="N31" s="72"/>
      <c r="O31" s="72"/>
      <c r="P31" s="72"/>
      <c r="Q31" s="72"/>
      <c r="R31" s="72"/>
      <c r="S31" s="72"/>
      <c r="T31" s="72"/>
      <c r="U31" s="72"/>
      <c r="V31" s="72"/>
      <c r="W31" s="72"/>
      <c r="X31" s="68" t="s">
        <v>161</v>
      </c>
      <c r="Y31" s="68" t="s">
        <v>161</v>
      </c>
      <c r="Z31" s="68" t="s">
        <v>161</v>
      </c>
      <c r="AA31" s="69" t="s">
        <v>261</v>
      </c>
      <c r="AB31" s="276"/>
      <c r="AC31" s="276"/>
    </row>
    <row r="32" spans="1:32" ht="77.25" customHeight="1">
      <c r="A32" s="242"/>
      <c r="B32" s="243"/>
      <c r="C32" s="242"/>
      <c r="D32" s="242"/>
      <c r="E32" s="242"/>
      <c r="F32" s="242"/>
      <c r="G32" s="75" t="s">
        <v>295</v>
      </c>
      <c r="H32" s="73" t="s">
        <v>296</v>
      </c>
      <c r="I32" s="70" t="s">
        <v>216</v>
      </c>
      <c r="J32" s="71" t="s">
        <v>217</v>
      </c>
      <c r="K32" s="72"/>
      <c r="L32" s="72"/>
      <c r="M32" s="72"/>
      <c r="N32" s="72"/>
      <c r="O32" s="72"/>
      <c r="P32" s="72"/>
      <c r="Q32" s="72"/>
      <c r="R32" s="72"/>
      <c r="S32" s="72"/>
      <c r="T32" s="72"/>
      <c r="U32" s="72"/>
      <c r="V32" s="72"/>
      <c r="W32" s="72"/>
      <c r="X32" s="68" t="s">
        <v>161</v>
      </c>
      <c r="Y32" s="68" t="s">
        <v>161</v>
      </c>
      <c r="Z32" s="68" t="s">
        <v>161</v>
      </c>
      <c r="AA32" s="69" t="s">
        <v>261</v>
      </c>
      <c r="AB32" s="275" t="s">
        <v>297</v>
      </c>
      <c r="AC32" s="275" t="s">
        <v>298</v>
      </c>
    </row>
    <row r="33" spans="1:29" ht="91.5" customHeight="1">
      <c r="A33" s="242"/>
      <c r="B33" s="243"/>
      <c r="C33" s="242"/>
      <c r="D33" s="242"/>
      <c r="E33" s="242"/>
      <c r="F33" s="242"/>
      <c r="G33" s="75" t="s">
        <v>299</v>
      </c>
      <c r="H33" s="73" t="s">
        <v>300</v>
      </c>
      <c r="I33" s="70" t="s">
        <v>216</v>
      </c>
      <c r="J33" s="71" t="s">
        <v>217</v>
      </c>
      <c r="K33" s="72"/>
      <c r="L33" s="72"/>
      <c r="M33" s="72"/>
      <c r="N33" s="72"/>
      <c r="O33" s="72"/>
      <c r="P33" s="72"/>
      <c r="Q33" s="72"/>
      <c r="R33" s="72"/>
      <c r="S33" s="72"/>
      <c r="T33" s="72"/>
      <c r="U33" s="72"/>
      <c r="V33" s="72"/>
      <c r="W33" s="72"/>
      <c r="X33" s="68" t="s">
        <v>161</v>
      </c>
      <c r="Y33" s="68" t="s">
        <v>161</v>
      </c>
      <c r="Z33" s="68" t="s">
        <v>161</v>
      </c>
      <c r="AA33" s="69" t="s">
        <v>261</v>
      </c>
      <c r="AB33" s="276"/>
      <c r="AC33" s="276"/>
    </row>
    <row r="34" spans="1:29" ht="209.25" customHeight="1">
      <c r="A34" s="242" t="s">
        <v>161</v>
      </c>
      <c r="B34" s="243" t="s">
        <v>161</v>
      </c>
      <c r="C34" s="242" t="s">
        <v>161</v>
      </c>
      <c r="D34" s="242" t="s">
        <v>301</v>
      </c>
      <c r="E34" s="242" t="s">
        <v>161</v>
      </c>
      <c r="F34" s="242" t="s">
        <v>161</v>
      </c>
      <c r="G34" s="68" t="s">
        <v>302</v>
      </c>
      <c r="H34" s="69" t="s">
        <v>303</v>
      </c>
      <c r="I34" s="70" t="s">
        <v>216</v>
      </c>
      <c r="J34" s="71" t="s">
        <v>217</v>
      </c>
      <c r="K34" s="72"/>
      <c r="L34" s="72"/>
      <c r="M34" s="72"/>
      <c r="N34" s="72"/>
      <c r="O34" s="72"/>
      <c r="P34" s="72"/>
      <c r="Q34" s="72"/>
      <c r="R34" s="72"/>
      <c r="S34" s="72"/>
      <c r="T34" s="72"/>
      <c r="U34" s="72"/>
      <c r="V34" s="72"/>
      <c r="W34" s="72"/>
      <c r="X34" s="68" t="s">
        <v>161</v>
      </c>
      <c r="Y34" s="68" t="s">
        <v>161</v>
      </c>
      <c r="Z34" s="68" t="s">
        <v>161</v>
      </c>
      <c r="AA34" s="69" t="s">
        <v>261</v>
      </c>
      <c r="AB34" s="73" t="s">
        <v>304</v>
      </c>
      <c r="AC34" s="73" t="s">
        <v>305</v>
      </c>
    </row>
    <row r="35" spans="1:29" ht="182.25" customHeight="1">
      <c r="A35" s="242"/>
      <c r="B35" s="243"/>
      <c r="C35" s="242"/>
      <c r="D35" s="242"/>
      <c r="E35" s="242"/>
      <c r="F35" s="242"/>
      <c r="G35" s="68" t="s">
        <v>306</v>
      </c>
      <c r="H35" s="68" t="s">
        <v>307</v>
      </c>
      <c r="I35" s="70" t="s">
        <v>216</v>
      </c>
      <c r="J35" s="71" t="s">
        <v>217</v>
      </c>
      <c r="K35" s="72"/>
      <c r="L35" s="72"/>
      <c r="M35" s="72"/>
      <c r="N35" s="72"/>
      <c r="O35" s="72"/>
      <c r="P35" s="72"/>
      <c r="Q35" s="72"/>
      <c r="R35" s="72"/>
      <c r="S35" s="72"/>
      <c r="T35" s="72"/>
      <c r="U35" s="72"/>
      <c r="V35" s="72"/>
      <c r="W35" s="72"/>
      <c r="X35" s="68" t="s">
        <v>161</v>
      </c>
      <c r="Y35" s="68" t="s">
        <v>161</v>
      </c>
      <c r="Z35" s="68" t="s">
        <v>161</v>
      </c>
      <c r="AA35" s="69" t="s">
        <v>261</v>
      </c>
      <c r="AB35" s="73" t="s">
        <v>308</v>
      </c>
      <c r="AC35" s="73" t="s">
        <v>309</v>
      </c>
    </row>
    <row r="36" spans="1:29" ht="108" customHeight="1">
      <c r="A36" s="242"/>
      <c r="B36" s="243"/>
      <c r="C36" s="242"/>
      <c r="D36" s="242"/>
      <c r="E36" s="242"/>
      <c r="F36" s="242"/>
      <c r="G36" s="68" t="s">
        <v>310</v>
      </c>
      <c r="H36" s="73" t="s">
        <v>311</v>
      </c>
      <c r="I36" s="70" t="s">
        <v>216</v>
      </c>
      <c r="J36" s="71" t="s">
        <v>217</v>
      </c>
      <c r="K36" s="72"/>
      <c r="L36" s="72"/>
      <c r="M36" s="72"/>
      <c r="N36" s="72"/>
      <c r="O36" s="72"/>
      <c r="P36" s="72"/>
      <c r="Q36" s="72"/>
      <c r="R36" s="72"/>
      <c r="S36" s="72"/>
      <c r="T36" s="72"/>
      <c r="U36" s="72"/>
      <c r="V36" s="72"/>
      <c r="W36" s="72"/>
      <c r="X36" s="68" t="s">
        <v>161</v>
      </c>
      <c r="Y36" s="68" t="s">
        <v>161</v>
      </c>
      <c r="Z36" s="68" t="s">
        <v>161</v>
      </c>
      <c r="AA36" s="69" t="s">
        <v>261</v>
      </c>
      <c r="AB36" s="275" t="s">
        <v>312</v>
      </c>
      <c r="AC36" s="73" t="s">
        <v>313</v>
      </c>
    </row>
    <row r="37" spans="1:29" ht="99" customHeight="1">
      <c r="A37" s="242"/>
      <c r="B37" s="243"/>
      <c r="C37" s="242"/>
      <c r="D37" s="242"/>
      <c r="E37" s="242"/>
      <c r="F37" s="242"/>
      <c r="G37" s="68" t="s">
        <v>314</v>
      </c>
      <c r="H37" s="73" t="s">
        <v>315</v>
      </c>
      <c r="I37" s="70" t="s">
        <v>216</v>
      </c>
      <c r="J37" s="71" t="s">
        <v>217</v>
      </c>
      <c r="K37" s="72"/>
      <c r="L37" s="72"/>
      <c r="M37" s="72"/>
      <c r="N37" s="72"/>
      <c r="O37" s="72"/>
      <c r="P37" s="72"/>
      <c r="Q37" s="72"/>
      <c r="R37" s="72"/>
      <c r="S37" s="72"/>
      <c r="T37" s="72"/>
      <c r="U37" s="72"/>
      <c r="V37" s="72"/>
      <c r="W37" s="72"/>
      <c r="X37" s="68" t="s">
        <v>161</v>
      </c>
      <c r="Y37" s="68" t="s">
        <v>161</v>
      </c>
      <c r="Z37" s="68" t="s">
        <v>161</v>
      </c>
      <c r="AA37" s="69" t="s">
        <v>261</v>
      </c>
      <c r="AB37" s="276"/>
      <c r="AC37" s="73" t="s">
        <v>316</v>
      </c>
    </row>
  </sheetData>
  <mergeCells count="57">
    <mergeCell ref="AB28:AB29"/>
    <mergeCell ref="AB22:AB24"/>
    <mergeCell ref="AC22:AC24"/>
    <mergeCell ref="AB25:AB26"/>
    <mergeCell ref="AC25:AC26"/>
    <mergeCell ref="F34:F37"/>
    <mergeCell ref="AB36:AB37"/>
    <mergeCell ref="AB30:AB31"/>
    <mergeCell ref="AB32:AB33"/>
    <mergeCell ref="AC30:AC31"/>
    <mergeCell ref="AC32:AC33"/>
    <mergeCell ref="A34:A37"/>
    <mergeCell ref="B34:B37"/>
    <mergeCell ref="C34:C37"/>
    <mergeCell ref="D34:D37"/>
    <mergeCell ref="E34:E37"/>
    <mergeCell ref="A27:A29"/>
    <mergeCell ref="F30:F33"/>
    <mergeCell ref="E30:E33"/>
    <mergeCell ref="D30:D33"/>
    <mergeCell ref="C30:C33"/>
    <mergeCell ref="B30:B33"/>
    <mergeCell ref="A30:A33"/>
    <mergeCell ref="F27:F29"/>
    <mergeCell ref="E27:E29"/>
    <mergeCell ref="D27:D29"/>
    <mergeCell ref="C27:C29"/>
    <mergeCell ref="B27:B29"/>
    <mergeCell ref="A22:A26"/>
    <mergeCell ref="B22:B26"/>
    <mergeCell ref="C22:C26"/>
    <mergeCell ref="D22:D26"/>
    <mergeCell ref="E22:E26"/>
    <mergeCell ref="F22:F26"/>
    <mergeCell ref="AB6:AC7"/>
    <mergeCell ref="A6:X7"/>
    <mergeCell ref="A5:B5"/>
    <mergeCell ref="A1:B4"/>
    <mergeCell ref="C1:AB1"/>
    <mergeCell ref="C2:AB2"/>
    <mergeCell ref="C3:AB3"/>
    <mergeCell ref="C4:AB4"/>
    <mergeCell ref="C5:AC5"/>
    <mergeCell ref="A9:A14"/>
    <mergeCell ref="B9:B14"/>
    <mergeCell ref="C9:C14"/>
    <mergeCell ref="D9:D14"/>
    <mergeCell ref="E9:E14"/>
    <mergeCell ref="AB12:AB14"/>
    <mergeCell ref="AC13:AC14"/>
    <mergeCell ref="AB9:AB11"/>
    <mergeCell ref="AC9:AC10"/>
    <mergeCell ref="F9:F14"/>
    <mergeCell ref="X9:X14"/>
    <mergeCell ref="Y9:Y14"/>
    <mergeCell ref="Z9:Z14"/>
    <mergeCell ref="AA9:AA14"/>
  </mergeCells>
  <dataValidations count="1">
    <dataValidation type="list" allowBlank="1" showInputMessage="1" showErrorMessage="1" sqref="W15:W111">
      <formula1>$AE$15:$AE$18</formula1>
    </dataValidation>
  </dataValidations>
  <hyperlinks>
    <hyperlink ref="AA9:AA14" r:id="rId1" display="https://transcaribe-my.sharepoint.com/:f:/g/personal/gmarriagatovar_transcaribe_gov_co/Eh5a_AMQKr9GmAWb8Vz8WT8BMaiaT5a2L9igCcCqfIJ4wg?e=aojCDj"/>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33"/>
  <sheetViews>
    <sheetView showGridLines="0" tabSelected="1" topLeftCell="Q16" zoomScale="60" zoomScaleNormal="60" workbookViewId="0">
      <selection activeCell="AX34" sqref="AX34"/>
    </sheetView>
  </sheetViews>
  <sheetFormatPr baseColWidth="10" defaultColWidth="11.375" defaultRowHeight="14.25"/>
  <cols>
    <col min="1" max="3" width="23.25" customWidth="1"/>
    <col min="4" max="4" width="26.125" bestFit="1" customWidth="1"/>
    <col min="5" max="5" width="29.625" style="41" customWidth="1"/>
    <col min="6" max="6" width="27.25" style="41" bestFit="1" customWidth="1"/>
    <col min="7" max="7" width="41.125" style="41" bestFit="1" customWidth="1"/>
    <col min="8" max="8" width="47" style="41" bestFit="1" customWidth="1"/>
    <col min="9" max="9" width="31.875" style="41" bestFit="1" customWidth="1"/>
    <col min="10" max="10" width="24.25" customWidth="1"/>
    <col min="11" max="11" width="33.375" style="49" customWidth="1"/>
    <col min="12" max="12" width="27.125" style="40" bestFit="1" customWidth="1"/>
    <col min="13" max="13" width="31.25" style="42" customWidth="1"/>
    <col min="14" max="19" width="36.125" style="40" customWidth="1"/>
    <col min="20" max="20" width="36.125" customWidth="1"/>
    <col min="21" max="21" width="21.125" style="40" customWidth="1"/>
    <col min="22" max="22" width="21.625" style="40" customWidth="1"/>
    <col min="23" max="23" width="20.875" style="40" customWidth="1"/>
    <col min="24" max="24" width="35.875" style="40" bestFit="1" customWidth="1"/>
    <col min="25" max="25" width="31.625" style="40" bestFit="1" customWidth="1"/>
    <col min="26" max="26" width="32.875" style="41" bestFit="1" customWidth="1"/>
    <col min="27" max="27" width="29" style="41" bestFit="1" customWidth="1"/>
    <col min="28" max="28" width="42.375" style="41" customWidth="1"/>
    <col min="29" max="29" width="31.25" style="40" customWidth="1"/>
    <col min="30" max="30" width="46.25" style="41" bestFit="1" customWidth="1"/>
    <col min="31" max="31" width="46.25" style="40" customWidth="1"/>
    <col min="32" max="32" width="29.25" style="40" bestFit="1" customWidth="1"/>
    <col min="33" max="33" width="27.25" style="40" bestFit="1" customWidth="1"/>
    <col min="34" max="34" width="33.25" style="40" bestFit="1" customWidth="1"/>
    <col min="35" max="35" width="28.375" style="46" customWidth="1"/>
    <col min="36" max="36" width="27.875" style="46" customWidth="1"/>
    <col min="37" max="37" width="30" style="46" customWidth="1"/>
    <col min="38" max="38" width="30.5" style="46" customWidth="1"/>
    <col min="39" max="39" width="41.25" style="53" bestFit="1" customWidth="1"/>
    <col min="40" max="40" width="30.875" style="53" customWidth="1"/>
    <col min="41" max="41" width="31.375" customWidth="1"/>
    <col min="42" max="42" width="32.875" customWidth="1"/>
    <col min="43" max="43" width="25.375" style="124" customWidth="1"/>
    <col min="44" max="44" width="30" customWidth="1"/>
    <col min="45" max="45" width="27.5" customWidth="1"/>
    <col min="46" max="46" width="30.75" customWidth="1"/>
    <col min="47" max="47" width="20.25" customWidth="1"/>
    <col min="48" max="48" width="29.5" customWidth="1"/>
    <col min="49" max="49" width="20.25" customWidth="1"/>
    <col min="50" max="50" width="30.375" customWidth="1"/>
    <col min="51" max="51" width="17.25" customWidth="1"/>
    <col min="52" max="52" width="29.5" customWidth="1"/>
    <col min="53" max="53" width="19.75" customWidth="1"/>
    <col min="58" max="58" width="48.5" customWidth="1"/>
  </cols>
  <sheetData>
    <row r="1" spans="1:58" s="1" customFormat="1" ht="23.25" customHeight="1">
      <c r="A1" s="349" t="s">
        <v>317</v>
      </c>
      <c r="B1" s="349"/>
      <c r="C1" s="269" t="s">
        <v>125</v>
      </c>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95"/>
      <c r="AQ1" s="123"/>
    </row>
    <row r="2" spans="1:58" s="1" customFormat="1" ht="23.25" customHeight="1">
      <c r="A2" s="349"/>
      <c r="B2" s="349"/>
      <c r="C2" s="269" t="s">
        <v>127</v>
      </c>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95"/>
      <c r="AQ2" s="123"/>
    </row>
    <row r="3" spans="1:58" s="1" customFormat="1" ht="23.25" customHeight="1">
      <c r="A3" s="349"/>
      <c r="B3" s="349"/>
      <c r="C3" s="269" t="s">
        <v>129</v>
      </c>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95"/>
      <c r="AQ3" s="123"/>
    </row>
    <row r="4" spans="1:58" s="1" customFormat="1" ht="23.25" customHeight="1">
      <c r="A4" s="349"/>
      <c r="B4" s="349"/>
      <c r="C4" s="269" t="s">
        <v>131</v>
      </c>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95"/>
      <c r="AQ4" s="123"/>
    </row>
    <row r="5" spans="1:58" s="1" customFormat="1" ht="26.25" customHeight="1">
      <c r="A5" s="348" t="s">
        <v>189</v>
      </c>
      <c r="B5" s="348"/>
      <c r="C5" s="261" t="s">
        <v>134</v>
      </c>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96"/>
      <c r="AQ5" s="123"/>
    </row>
    <row r="6" spans="1:58" ht="15" customHeight="1">
      <c r="A6" s="344" t="s">
        <v>318</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5"/>
      <c r="AC6" s="350" t="s">
        <v>319</v>
      </c>
      <c r="AD6" s="257"/>
      <c r="AE6" s="257"/>
      <c r="AF6" s="257"/>
      <c r="AG6" s="257"/>
      <c r="AH6" s="257"/>
      <c r="AI6" s="352" t="s">
        <v>320</v>
      </c>
      <c r="AJ6" s="352"/>
      <c r="AK6" s="352"/>
      <c r="AL6" s="352"/>
      <c r="AM6" s="352"/>
      <c r="AN6" s="352"/>
      <c r="AO6" s="352"/>
      <c r="AP6" s="97"/>
    </row>
    <row r="7" spans="1:58" ht="15" customHeight="1" thickBot="1">
      <c r="A7" s="346"/>
      <c r="B7" s="346"/>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7"/>
      <c r="AC7" s="351"/>
      <c r="AD7" s="259"/>
      <c r="AE7" s="259"/>
      <c r="AF7" s="259"/>
      <c r="AG7" s="259"/>
      <c r="AH7" s="259"/>
      <c r="AI7" s="352"/>
      <c r="AJ7" s="352"/>
      <c r="AK7" s="352"/>
      <c r="AL7" s="352"/>
      <c r="AM7" s="352"/>
      <c r="AN7" s="352"/>
      <c r="AO7" s="352"/>
      <c r="AP7" s="97"/>
    </row>
    <row r="8" spans="1:58" s="22" customFormat="1" ht="64.5" customHeight="1" thickBot="1">
      <c r="A8" s="140" t="s">
        <v>10</v>
      </c>
      <c r="B8" s="140" t="s">
        <v>139</v>
      </c>
      <c r="C8" s="140" t="s">
        <v>14</v>
      </c>
      <c r="D8" s="141" t="s">
        <v>321</v>
      </c>
      <c r="E8" s="141" t="s">
        <v>65</v>
      </c>
      <c r="F8" s="140" t="s">
        <v>67</v>
      </c>
      <c r="G8" s="141" t="s">
        <v>69</v>
      </c>
      <c r="H8" s="141" t="s">
        <v>322</v>
      </c>
      <c r="I8" s="141" t="s">
        <v>73</v>
      </c>
      <c r="J8" s="141" t="s">
        <v>323</v>
      </c>
      <c r="K8" s="50" t="s">
        <v>324</v>
      </c>
      <c r="L8" s="50" t="s">
        <v>79</v>
      </c>
      <c r="M8" s="17" t="s">
        <v>81</v>
      </c>
      <c r="N8" s="16" t="s">
        <v>325</v>
      </c>
      <c r="O8" s="94" t="s">
        <v>479</v>
      </c>
      <c r="P8" s="94" t="s">
        <v>480</v>
      </c>
      <c r="Q8" s="94" t="s">
        <v>481</v>
      </c>
      <c r="R8" s="94" t="s">
        <v>482</v>
      </c>
      <c r="S8" s="94" t="s">
        <v>483</v>
      </c>
      <c r="T8" s="138" t="s">
        <v>435</v>
      </c>
      <c r="U8" s="50" t="s">
        <v>326</v>
      </c>
      <c r="V8" s="50" t="s">
        <v>327</v>
      </c>
      <c r="W8" s="140" t="s">
        <v>89</v>
      </c>
      <c r="X8" s="16" t="s">
        <v>91</v>
      </c>
      <c r="Y8" s="140" t="s">
        <v>93</v>
      </c>
      <c r="Z8" s="140" t="s">
        <v>95</v>
      </c>
      <c r="AA8" s="140" t="s">
        <v>97</v>
      </c>
      <c r="AB8" s="140" t="s">
        <v>99</v>
      </c>
      <c r="AC8" s="141" t="s">
        <v>102</v>
      </c>
      <c r="AD8" s="141" t="s">
        <v>328</v>
      </c>
      <c r="AE8" s="142" t="s">
        <v>106</v>
      </c>
      <c r="AF8" s="141" t="s">
        <v>108</v>
      </c>
      <c r="AG8" s="141" t="s">
        <v>110</v>
      </c>
      <c r="AH8" s="141" t="s">
        <v>112</v>
      </c>
      <c r="AI8" s="140" t="s">
        <v>115</v>
      </c>
      <c r="AJ8" s="140" t="s">
        <v>484</v>
      </c>
      <c r="AK8" s="140" t="s">
        <v>485</v>
      </c>
      <c r="AL8" s="140" t="s">
        <v>486</v>
      </c>
      <c r="AM8" s="140" t="s">
        <v>487</v>
      </c>
      <c r="AN8" s="140" t="s">
        <v>119</v>
      </c>
      <c r="AO8" s="140" t="s">
        <v>121</v>
      </c>
      <c r="AP8" s="143" t="s">
        <v>488</v>
      </c>
      <c r="AQ8" s="143" t="s">
        <v>489</v>
      </c>
      <c r="AR8" s="143" t="s">
        <v>490</v>
      </c>
      <c r="AS8" s="143" t="s">
        <v>491</v>
      </c>
      <c r="AT8" s="143" t="s">
        <v>463</v>
      </c>
      <c r="AU8" s="143" t="s">
        <v>462</v>
      </c>
      <c r="AV8" s="143" t="s">
        <v>492</v>
      </c>
      <c r="AW8" s="143" t="s">
        <v>493</v>
      </c>
      <c r="AX8" s="143" t="s">
        <v>494</v>
      </c>
      <c r="AY8" s="143" t="s">
        <v>495</v>
      </c>
      <c r="AZ8" s="143" t="s">
        <v>496</v>
      </c>
      <c r="BA8" s="143" t="s">
        <v>497</v>
      </c>
      <c r="BB8" s="143" t="s">
        <v>498</v>
      </c>
      <c r="BC8" s="143" t="s">
        <v>499</v>
      </c>
      <c r="BD8" s="143" t="s">
        <v>500</v>
      </c>
      <c r="BE8" s="143" t="s">
        <v>501</v>
      </c>
      <c r="BF8" s="143" t="s">
        <v>502</v>
      </c>
    </row>
    <row r="9" spans="1:58" ht="24.95" customHeight="1">
      <c r="A9" s="246" t="s">
        <v>151</v>
      </c>
      <c r="B9" s="312" t="s">
        <v>152</v>
      </c>
      <c r="C9" s="312" t="s">
        <v>153</v>
      </c>
      <c r="D9" s="319" t="s">
        <v>155</v>
      </c>
      <c r="E9" s="246" t="s">
        <v>329</v>
      </c>
      <c r="F9" s="325">
        <v>2024130010175</v>
      </c>
      <c r="G9" s="246" t="s">
        <v>330</v>
      </c>
      <c r="H9" s="246" t="s">
        <v>331</v>
      </c>
      <c r="I9" s="246" t="s">
        <v>157</v>
      </c>
      <c r="J9" s="333"/>
      <c r="K9" s="48" t="s">
        <v>332</v>
      </c>
      <c r="L9" s="38"/>
      <c r="M9" s="43" t="s">
        <v>333</v>
      </c>
      <c r="N9" s="121">
        <v>1</v>
      </c>
      <c r="O9" s="134">
        <v>0</v>
      </c>
      <c r="P9" s="92">
        <v>1</v>
      </c>
      <c r="Q9" s="134">
        <v>0</v>
      </c>
      <c r="R9" s="134"/>
      <c r="S9" s="134">
        <f>+O9+P9+Q9+R9</f>
        <v>1</v>
      </c>
      <c r="T9" s="93">
        <f>+S9/N9</f>
        <v>1</v>
      </c>
      <c r="U9" s="44">
        <v>45808</v>
      </c>
      <c r="V9" s="44">
        <v>45961</v>
      </c>
      <c r="W9" s="45">
        <f>_xlfn.DAYS(V9,U9)</f>
        <v>153</v>
      </c>
      <c r="X9" s="37">
        <v>1043926</v>
      </c>
      <c r="Y9" s="38" t="s">
        <v>334</v>
      </c>
      <c r="Z9" s="39" t="s">
        <v>335</v>
      </c>
      <c r="AA9" s="246" t="s">
        <v>336</v>
      </c>
      <c r="AB9" s="246" t="s">
        <v>337</v>
      </c>
      <c r="AC9" s="38" t="s">
        <v>338</v>
      </c>
      <c r="AD9" s="318" t="s">
        <v>339</v>
      </c>
      <c r="AE9" s="282">
        <v>1</v>
      </c>
      <c r="AF9" s="341" t="s">
        <v>340</v>
      </c>
      <c r="AG9" s="341" t="s">
        <v>341</v>
      </c>
      <c r="AH9" s="356"/>
      <c r="AI9" s="338">
        <v>1</v>
      </c>
      <c r="AJ9" s="282">
        <v>1</v>
      </c>
      <c r="AK9" s="305">
        <v>1</v>
      </c>
      <c r="AL9" s="307">
        <v>1</v>
      </c>
      <c r="AM9" s="305"/>
      <c r="AN9" s="341" t="s">
        <v>342</v>
      </c>
      <c r="AO9" s="246" t="s">
        <v>437</v>
      </c>
      <c r="AP9" s="340">
        <v>0</v>
      </c>
      <c r="AQ9" s="285">
        <f>+AP9/AJ9</f>
        <v>0</v>
      </c>
      <c r="AR9" s="340">
        <v>0</v>
      </c>
      <c r="AS9" s="291">
        <f>+AR9/AJ9</f>
        <v>0</v>
      </c>
      <c r="AT9" s="282">
        <v>0</v>
      </c>
      <c r="AU9" s="285">
        <f>+AT9/AK9</f>
        <v>0</v>
      </c>
      <c r="AV9" s="282">
        <v>0</v>
      </c>
      <c r="AW9" s="291">
        <f>+AV9/AK9</f>
        <v>0</v>
      </c>
      <c r="AX9" s="282">
        <v>0</v>
      </c>
      <c r="AY9" s="288">
        <f>+AX9/AL9</f>
        <v>0</v>
      </c>
      <c r="AZ9" s="282">
        <v>0</v>
      </c>
      <c r="BA9" s="288">
        <f>+AZ9/AL9</f>
        <v>0</v>
      </c>
      <c r="BB9" s="291"/>
      <c r="BC9" s="282"/>
      <c r="BD9" s="285"/>
      <c r="BE9" s="282"/>
      <c r="BF9" s="282"/>
    </row>
    <row r="10" spans="1:58" ht="24.95" customHeight="1">
      <c r="A10" s="247"/>
      <c r="B10" s="313"/>
      <c r="C10" s="313"/>
      <c r="D10" s="319"/>
      <c r="E10" s="247"/>
      <c r="F10" s="326"/>
      <c r="G10" s="247"/>
      <c r="H10" s="247"/>
      <c r="I10" s="247"/>
      <c r="J10" s="334"/>
      <c r="K10" s="48" t="s">
        <v>343</v>
      </c>
      <c r="L10" s="38"/>
      <c r="M10" s="43" t="s">
        <v>344</v>
      </c>
      <c r="N10" s="121">
        <v>1</v>
      </c>
      <c r="O10" s="134">
        <v>0</v>
      </c>
      <c r="P10" s="92">
        <v>1</v>
      </c>
      <c r="Q10" s="134">
        <v>0</v>
      </c>
      <c r="R10" s="134"/>
      <c r="S10" s="134">
        <f t="shared" ref="S10:S13" si="0">+O10+P10+Q10+R10</f>
        <v>1</v>
      </c>
      <c r="T10" s="93">
        <f>+S10/N10</f>
        <v>1</v>
      </c>
      <c r="U10" s="200">
        <v>45808</v>
      </c>
      <c r="V10" s="200">
        <v>45961</v>
      </c>
      <c r="W10" s="45">
        <f t="shared" ref="W10:W13" si="1">_xlfn.DAYS(V10,U10)</f>
        <v>153</v>
      </c>
      <c r="X10" s="37">
        <v>1043926</v>
      </c>
      <c r="Y10" s="38" t="s">
        <v>334</v>
      </c>
      <c r="Z10" s="39" t="s">
        <v>335</v>
      </c>
      <c r="AA10" s="247"/>
      <c r="AB10" s="247"/>
      <c r="AC10" s="38" t="s">
        <v>338</v>
      </c>
      <c r="AD10" s="318"/>
      <c r="AE10" s="283"/>
      <c r="AF10" s="341"/>
      <c r="AG10" s="341"/>
      <c r="AH10" s="356"/>
      <c r="AI10" s="339"/>
      <c r="AJ10" s="283"/>
      <c r="AK10" s="306"/>
      <c r="AL10" s="308"/>
      <c r="AM10" s="306"/>
      <c r="AN10" s="341"/>
      <c r="AO10" s="247"/>
      <c r="AP10" s="340"/>
      <c r="AQ10" s="286"/>
      <c r="AR10" s="340"/>
      <c r="AS10" s="291"/>
      <c r="AT10" s="283"/>
      <c r="AU10" s="286"/>
      <c r="AV10" s="283"/>
      <c r="AW10" s="291"/>
      <c r="AX10" s="283"/>
      <c r="AY10" s="289"/>
      <c r="AZ10" s="283"/>
      <c r="BA10" s="289"/>
      <c r="BB10" s="291"/>
      <c r="BC10" s="283"/>
      <c r="BD10" s="286"/>
      <c r="BE10" s="283"/>
      <c r="BF10" s="283"/>
    </row>
    <row r="11" spans="1:58" ht="24.95" customHeight="1">
      <c r="A11" s="247"/>
      <c r="B11" s="313"/>
      <c r="C11" s="313"/>
      <c r="D11" s="319"/>
      <c r="E11" s="247"/>
      <c r="F11" s="326"/>
      <c r="G11" s="247"/>
      <c r="H11" s="247"/>
      <c r="I11" s="247"/>
      <c r="J11" s="334"/>
      <c r="K11" s="48" t="s">
        <v>345</v>
      </c>
      <c r="L11" s="38"/>
      <c r="M11" s="43" t="s">
        <v>346</v>
      </c>
      <c r="N11" s="121">
        <v>1</v>
      </c>
      <c r="O11" s="134">
        <v>0</v>
      </c>
      <c r="P11" s="92">
        <v>1</v>
      </c>
      <c r="Q11" s="134">
        <v>0</v>
      </c>
      <c r="R11" s="134"/>
      <c r="S11" s="134">
        <f t="shared" si="0"/>
        <v>1</v>
      </c>
      <c r="T11" s="93">
        <f>+S11/N11</f>
        <v>1</v>
      </c>
      <c r="U11" s="200">
        <v>45808</v>
      </c>
      <c r="V11" s="200">
        <v>45961</v>
      </c>
      <c r="W11" s="45">
        <f t="shared" si="1"/>
        <v>153</v>
      </c>
      <c r="X11" s="37">
        <v>1043926</v>
      </c>
      <c r="Y11" s="38" t="s">
        <v>334</v>
      </c>
      <c r="Z11" s="39" t="s">
        <v>335</v>
      </c>
      <c r="AA11" s="247"/>
      <c r="AB11" s="247"/>
      <c r="AC11" s="38" t="s">
        <v>338</v>
      </c>
      <c r="AD11" s="318"/>
      <c r="AE11" s="283"/>
      <c r="AF11" s="341"/>
      <c r="AG11" s="341"/>
      <c r="AH11" s="356"/>
      <c r="AI11" s="339"/>
      <c r="AJ11" s="283"/>
      <c r="AK11" s="306"/>
      <c r="AL11" s="308"/>
      <c r="AM11" s="306"/>
      <c r="AN11" s="341"/>
      <c r="AO11" s="247"/>
      <c r="AP11" s="340"/>
      <c r="AQ11" s="286"/>
      <c r="AR11" s="340"/>
      <c r="AS11" s="291"/>
      <c r="AT11" s="283"/>
      <c r="AU11" s="286"/>
      <c r="AV11" s="283"/>
      <c r="AW11" s="291"/>
      <c r="AX11" s="283"/>
      <c r="AY11" s="289"/>
      <c r="AZ11" s="283"/>
      <c r="BA11" s="289"/>
      <c r="BB11" s="291"/>
      <c r="BC11" s="283"/>
      <c r="BD11" s="286"/>
      <c r="BE11" s="283"/>
      <c r="BF11" s="283"/>
    </row>
    <row r="12" spans="1:58" ht="24.95" customHeight="1">
      <c r="A12" s="247"/>
      <c r="B12" s="313"/>
      <c r="C12" s="313"/>
      <c r="D12" s="319"/>
      <c r="E12" s="247"/>
      <c r="F12" s="326"/>
      <c r="G12" s="247"/>
      <c r="H12" s="247"/>
      <c r="I12" s="247"/>
      <c r="J12" s="334"/>
      <c r="K12" s="48" t="s">
        <v>347</v>
      </c>
      <c r="L12" s="38"/>
      <c r="M12" s="43" t="s">
        <v>348</v>
      </c>
      <c r="N12" s="121">
        <v>1</v>
      </c>
      <c r="O12" s="134">
        <v>0</v>
      </c>
      <c r="P12" s="92">
        <v>1</v>
      </c>
      <c r="Q12" s="134">
        <v>0</v>
      </c>
      <c r="R12" s="134"/>
      <c r="S12" s="134">
        <f t="shared" si="0"/>
        <v>1</v>
      </c>
      <c r="T12" s="93">
        <f t="shared" ref="T12:T13" si="2">+S12/N12</f>
        <v>1</v>
      </c>
      <c r="U12" s="200">
        <v>45808</v>
      </c>
      <c r="V12" s="200">
        <v>45961</v>
      </c>
      <c r="W12" s="45">
        <f t="shared" si="1"/>
        <v>153</v>
      </c>
      <c r="X12" s="37">
        <v>1043926</v>
      </c>
      <c r="Y12" s="38" t="s">
        <v>334</v>
      </c>
      <c r="Z12" s="39" t="s">
        <v>335</v>
      </c>
      <c r="AA12" s="336"/>
      <c r="AB12" s="336"/>
      <c r="AC12" s="38" t="s">
        <v>338</v>
      </c>
      <c r="AD12" s="318"/>
      <c r="AE12" s="283"/>
      <c r="AF12" s="341"/>
      <c r="AG12" s="341"/>
      <c r="AH12" s="356"/>
      <c r="AI12" s="339"/>
      <c r="AJ12" s="283"/>
      <c r="AK12" s="306"/>
      <c r="AL12" s="308"/>
      <c r="AM12" s="306"/>
      <c r="AN12" s="341"/>
      <c r="AO12" s="247"/>
      <c r="AP12" s="340"/>
      <c r="AQ12" s="286"/>
      <c r="AR12" s="340"/>
      <c r="AS12" s="291"/>
      <c r="AT12" s="283"/>
      <c r="AU12" s="286"/>
      <c r="AV12" s="283"/>
      <c r="AW12" s="291"/>
      <c r="AX12" s="283"/>
      <c r="AY12" s="289"/>
      <c r="AZ12" s="283"/>
      <c r="BA12" s="289"/>
      <c r="BB12" s="291"/>
      <c r="BC12" s="283"/>
      <c r="BD12" s="286"/>
      <c r="BE12" s="283"/>
      <c r="BF12" s="283"/>
    </row>
    <row r="13" spans="1:58" ht="24.95" customHeight="1">
      <c r="A13" s="247"/>
      <c r="B13" s="313"/>
      <c r="C13" s="313"/>
      <c r="D13" s="319"/>
      <c r="E13" s="247"/>
      <c r="F13" s="326"/>
      <c r="G13" s="247"/>
      <c r="H13" s="247"/>
      <c r="I13" s="336"/>
      <c r="J13" s="335"/>
      <c r="K13" s="48" t="s">
        <v>349</v>
      </c>
      <c r="L13" s="38"/>
      <c r="M13" s="43" t="s">
        <v>350</v>
      </c>
      <c r="N13" s="121">
        <v>1</v>
      </c>
      <c r="O13" s="134">
        <v>0</v>
      </c>
      <c r="P13" s="92">
        <v>0</v>
      </c>
      <c r="Q13" s="134">
        <v>0</v>
      </c>
      <c r="R13" s="134"/>
      <c r="S13" s="134">
        <f t="shared" si="0"/>
        <v>0</v>
      </c>
      <c r="T13" s="93">
        <f t="shared" si="2"/>
        <v>0</v>
      </c>
      <c r="U13" s="200">
        <v>45808</v>
      </c>
      <c r="V13" s="200">
        <v>45961</v>
      </c>
      <c r="W13" s="45">
        <f t="shared" si="1"/>
        <v>153</v>
      </c>
      <c r="X13" s="37">
        <v>1043926</v>
      </c>
      <c r="Y13" s="38" t="s">
        <v>334</v>
      </c>
      <c r="Z13" s="39" t="s">
        <v>335</v>
      </c>
      <c r="AA13" s="103" t="s">
        <v>351</v>
      </c>
      <c r="AB13" s="103" t="s">
        <v>352</v>
      </c>
      <c r="AC13" s="38" t="s">
        <v>353</v>
      </c>
      <c r="AD13" s="39" t="s">
        <v>161</v>
      </c>
      <c r="AE13" s="283"/>
      <c r="AF13" s="39" t="s">
        <v>161</v>
      </c>
      <c r="AG13" s="39" t="s">
        <v>161</v>
      </c>
      <c r="AH13" s="39" t="s">
        <v>161</v>
      </c>
      <c r="AI13" s="339"/>
      <c r="AJ13" s="283"/>
      <c r="AK13" s="306"/>
      <c r="AL13" s="308"/>
      <c r="AM13" s="306"/>
      <c r="AN13" s="341"/>
      <c r="AO13" s="247"/>
      <c r="AP13" s="340"/>
      <c r="AQ13" s="287"/>
      <c r="AR13" s="340"/>
      <c r="AS13" s="291"/>
      <c r="AT13" s="284"/>
      <c r="AU13" s="287"/>
      <c r="AV13" s="284"/>
      <c r="AW13" s="291"/>
      <c r="AX13" s="284"/>
      <c r="AY13" s="290"/>
      <c r="AZ13" s="284"/>
      <c r="BA13" s="290"/>
      <c r="BB13" s="291"/>
      <c r="BC13" s="284"/>
      <c r="BD13" s="287"/>
      <c r="BE13" s="284"/>
      <c r="BF13" s="284"/>
    </row>
    <row r="14" spans="1:58" ht="24.95" customHeight="1">
      <c r="A14" s="247"/>
      <c r="B14" s="313"/>
      <c r="C14" s="313"/>
      <c r="D14" s="315" t="s">
        <v>434</v>
      </c>
      <c r="E14" s="316"/>
      <c r="F14" s="316"/>
      <c r="G14" s="316"/>
      <c r="H14" s="316"/>
      <c r="I14" s="316"/>
      <c r="J14" s="316"/>
      <c r="K14" s="316"/>
      <c r="L14" s="316"/>
      <c r="M14" s="316"/>
      <c r="N14" s="316"/>
      <c r="O14" s="316"/>
      <c r="P14" s="316"/>
      <c r="Q14" s="316"/>
      <c r="R14" s="316"/>
      <c r="S14" s="317"/>
      <c r="T14" s="115">
        <f>+AVERAGE(T9:T13)</f>
        <v>0.8</v>
      </c>
      <c r="U14" s="327"/>
      <c r="V14" s="327"/>
      <c r="W14" s="327"/>
      <c r="X14" s="327"/>
      <c r="Y14" s="327"/>
      <c r="Z14" s="327"/>
      <c r="AA14" s="327"/>
      <c r="AB14" s="327"/>
      <c r="AC14" s="327"/>
      <c r="AD14" s="327"/>
      <c r="AE14" s="327"/>
      <c r="AF14" s="327"/>
      <c r="AG14" s="327"/>
      <c r="AH14" s="327"/>
      <c r="AI14" s="171">
        <f>+AI9</f>
        <v>1</v>
      </c>
      <c r="AJ14" s="178">
        <f>+AJ9</f>
        <v>1</v>
      </c>
      <c r="AK14" s="178">
        <f>+AK9</f>
        <v>1</v>
      </c>
      <c r="AL14" s="178">
        <f>+AL9</f>
        <v>1</v>
      </c>
      <c r="AM14" s="178"/>
      <c r="AN14" s="187"/>
      <c r="AO14" s="172"/>
      <c r="AP14" s="174">
        <f>+AP9</f>
        <v>0</v>
      </c>
      <c r="AQ14" s="174">
        <f>+AP14/AJ14</f>
        <v>0</v>
      </c>
      <c r="AR14" s="174">
        <f>+AR9</f>
        <v>0</v>
      </c>
      <c r="AS14" s="174">
        <f>+AR14/AJ14</f>
        <v>0</v>
      </c>
      <c r="AT14" s="171">
        <f>+AT9</f>
        <v>0</v>
      </c>
      <c r="AU14" s="174">
        <f>+AT14/AK14</f>
        <v>0</v>
      </c>
      <c r="AV14" s="171">
        <f>+AV9</f>
        <v>0</v>
      </c>
      <c r="AW14" s="174">
        <f>+AV14/AK14</f>
        <v>0</v>
      </c>
      <c r="AX14" s="174"/>
      <c r="AY14" s="171"/>
      <c r="AZ14" s="174"/>
      <c r="BA14" s="171"/>
      <c r="BB14" s="174"/>
      <c r="BC14" s="171"/>
      <c r="BD14" s="174"/>
      <c r="BE14" s="171"/>
      <c r="BF14" s="171"/>
    </row>
    <row r="15" spans="1:58" s="111" customFormat="1" ht="24.95" customHeight="1">
      <c r="A15" s="247"/>
      <c r="B15" s="313"/>
      <c r="C15" s="313"/>
      <c r="D15" s="310" t="s">
        <v>186</v>
      </c>
      <c r="E15" s="310" t="s">
        <v>354</v>
      </c>
      <c r="F15" s="331">
        <v>2024130010176</v>
      </c>
      <c r="G15" s="310" t="s">
        <v>355</v>
      </c>
      <c r="H15" s="310" t="s">
        <v>356</v>
      </c>
      <c r="I15" s="310" t="s">
        <v>187</v>
      </c>
      <c r="J15" s="322"/>
      <c r="K15" s="104" t="s">
        <v>453</v>
      </c>
      <c r="L15" s="102"/>
      <c r="M15" s="43" t="s">
        <v>357</v>
      </c>
      <c r="N15" s="109">
        <v>36823479073</v>
      </c>
      <c r="O15" s="129">
        <v>9668498625</v>
      </c>
      <c r="P15" s="129">
        <v>9668498625</v>
      </c>
      <c r="Q15" s="129">
        <v>9668498625</v>
      </c>
      <c r="R15" s="129"/>
      <c r="S15" s="201">
        <f>+O15+P15+Q15+R15</f>
        <v>29005495875</v>
      </c>
      <c r="T15" s="106">
        <f>+S15/N15</f>
        <v>0.78769026189781288</v>
      </c>
      <c r="U15" s="107">
        <v>45808</v>
      </c>
      <c r="V15" s="107">
        <v>46022</v>
      </c>
      <c r="W15" s="108">
        <f>_xlfn.DAYS(V15,U15)</f>
        <v>214</v>
      </c>
      <c r="X15" s="109">
        <v>1043926</v>
      </c>
      <c r="Y15" s="102" t="s">
        <v>334</v>
      </c>
      <c r="Z15" s="110" t="s">
        <v>358</v>
      </c>
      <c r="AA15" s="310" t="s">
        <v>359</v>
      </c>
      <c r="AB15" s="310" t="s">
        <v>360</v>
      </c>
      <c r="AC15" s="102" t="s">
        <v>353</v>
      </c>
      <c r="AD15" s="110" t="s">
        <v>161</v>
      </c>
      <c r="AE15" s="110" t="s">
        <v>161</v>
      </c>
      <c r="AF15" s="110" t="s">
        <v>161</v>
      </c>
      <c r="AG15" s="110" t="s">
        <v>161</v>
      </c>
      <c r="AH15" s="110" t="s">
        <v>161</v>
      </c>
      <c r="AI15" s="126">
        <v>31231972322</v>
      </c>
      <c r="AJ15" s="127">
        <v>31231972322</v>
      </c>
      <c r="AK15" s="179">
        <v>31231972322</v>
      </c>
      <c r="AL15" s="179">
        <v>31231972322</v>
      </c>
      <c r="AM15" s="179"/>
      <c r="AN15" s="125" t="s">
        <v>445</v>
      </c>
      <c r="AO15" s="342" t="s">
        <v>436</v>
      </c>
      <c r="AP15" s="127">
        <v>5151919500</v>
      </c>
      <c r="AQ15" s="114">
        <f>+AP15/AJ15</f>
        <v>0.16495658509440198</v>
      </c>
      <c r="AR15" s="127">
        <v>5151919500</v>
      </c>
      <c r="AS15" s="114">
        <f>+AR15/AJ15</f>
        <v>0.16495658509440198</v>
      </c>
      <c r="AT15" s="126">
        <v>12711756500</v>
      </c>
      <c r="AU15" s="114">
        <f>+AT15/AK15</f>
        <v>0.4070110068279536</v>
      </c>
      <c r="AV15" s="126">
        <v>12711756500</v>
      </c>
      <c r="AW15" s="114">
        <f>+AV15/AK15</f>
        <v>0.4070110068279536</v>
      </c>
      <c r="AX15" s="126">
        <v>20389733000</v>
      </c>
      <c r="AY15" s="202">
        <f>+AX15/AL15</f>
        <v>0.65284807471596473</v>
      </c>
      <c r="AZ15" s="126">
        <v>20389733000</v>
      </c>
      <c r="BA15" s="202">
        <f>+AZ15/AL15</f>
        <v>0.65284807471596473</v>
      </c>
      <c r="BB15" s="114"/>
      <c r="BC15" s="126"/>
      <c r="BD15" s="114"/>
      <c r="BE15" s="126"/>
      <c r="BF15" s="126"/>
    </row>
    <row r="16" spans="1:58" s="111" customFormat="1" ht="24.95" customHeight="1">
      <c r="A16" s="247"/>
      <c r="B16" s="313"/>
      <c r="C16" s="313"/>
      <c r="D16" s="311"/>
      <c r="E16" s="311"/>
      <c r="F16" s="332"/>
      <c r="G16" s="311"/>
      <c r="H16" s="311"/>
      <c r="I16" s="311"/>
      <c r="J16" s="323"/>
      <c r="K16" s="104" t="s">
        <v>361</v>
      </c>
      <c r="L16" s="102"/>
      <c r="M16" s="43" t="s">
        <v>362</v>
      </c>
      <c r="N16" s="101">
        <v>1</v>
      </c>
      <c r="O16" s="101">
        <v>0</v>
      </c>
      <c r="P16" s="101">
        <v>1</v>
      </c>
      <c r="Q16" s="101">
        <v>0</v>
      </c>
      <c r="R16" s="101"/>
      <c r="S16" s="101">
        <f>+O16+P16+Q16+R16</f>
        <v>1</v>
      </c>
      <c r="T16" s="106">
        <f t="shared" ref="T16:T25" si="3">+S16/N16</f>
        <v>1</v>
      </c>
      <c r="U16" s="107">
        <v>45808</v>
      </c>
      <c r="V16" s="107">
        <v>46022</v>
      </c>
      <c r="W16" s="108">
        <f t="shared" ref="W16:W23" si="4">_xlfn.DAYS(V16,U16)</f>
        <v>214</v>
      </c>
      <c r="X16" s="109">
        <v>1043926</v>
      </c>
      <c r="Y16" s="102" t="s">
        <v>334</v>
      </c>
      <c r="Z16" s="110" t="s">
        <v>363</v>
      </c>
      <c r="AA16" s="311"/>
      <c r="AB16" s="311"/>
      <c r="AC16" s="102" t="s">
        <v>353</v>
      </c>
      <c r="AD16" s="110" t="s">
        <v>161</v>
      </c>
      <c r="AE16" s="110" t="s">
        <v>161</v>
      </c>
      <c r="AF16" s="110" t="s">
        <v>161</v>
      </c>
      <c r="AG16" s="110" t="s">
        <v>161</v>
      </c>
      <c r="AH16" s="110" t="s">
        <v>161</v>
      </c>
      <c r="AI16" s="126">
        <v>650000</v>
      </c>
      <c r="AJ16" s="127">
        <v>650000</v>
      </c>
      <c r="AK16" s="179">
        <v>650000</v>
      </c>
      <c r="AL16" s="179">
        <v>650000</v>
      </c>
      <c r="AM16" s="179"/>
      <c r="AN16" s="125" t="s">
        <v>446</v>
      </c>
      <c r="AO16" s="343"/>
      <c r="AP16" s="127">
        <v>0</v>
      </c>
      <c r="AQ16" s="114">
        <f>+AP16/AJ16</f>
        <v>0</v>
      </c>
      <c r="AR16" s="127">
        <v>0</v>
      </c>
      <c r="AS16" s="114"/>
      <c r="AT16" s="127">
        <v>0</v>
      </c>
      <c r="AU16" s="114">
        <f t="shared" ref="AU16:AU17" si="5">+AT16/AK16</f>
        <v>0</v>
      </c>
      <c r="AV16" s="127">
        <v>0</v>
      </c>
      <c r="AW16" s="114"/>
      <c r="AX16" s="126">
        <v>0</v>
      </c>
      <c r="AY16" s="202">
        <f>+AX16/AL16</f>
        <v>0</v>
      </c>
      <c r="AZ16" s="126">
        <v>0</v>
      </c>
      <c r="BA16" s="202">
        <f>+AZ16/AL16</f>
        <v>0</v>
      </c>
      <c r="BB16" s="114"/>
      <c r="BC16" s="127"/>
      <c r="BD16" s="114"/>
      <c r="BE16" s="127"/>
      <c r="BF16" s="127"/>
    </row>
    <row r="17" spans="1:58" s="111" customFormat="1" ht="24.95" customHeight="1">
      <c r="A17" s="247"/>
      <c r="B17" s="313"/>
      <c r="C17" s="313"/>
      <c r="D17" s="311"/>
      <c r="E17" s="311"/>
      <c r="F17" s="332"/>
      <c r="G17" s="311"/>
      <c r="H17" s="311"/>
      <c r="I17" s="321"/>
      <c r="J17" s="324"/>
      <c r="K17" s="104" t="s">
        <v>454</v>
      </c>
      <c r="L17" s="102"/>
      <c r="M17" s="43" t="s">
        <v>457</v>
      </c>
      <c r="N17" s="109">
        <v>33803704</v>
      </c>
      <c r="O17" s="109"/>
      <c r="P17" s="109"/>
      <c r="Q17" s="109">
        <v>0</v>
      </c>
      <c r="R17" s="109"/>
      <c r="S17" s="109">
        <f>+O17+P17+Q17+R17</f>
        <v>0</v>
      </c>
      <c r="T17" s="106">
        <f t="shared" si="3"/>
        <v>0</v>
      </c>
      <c r="U17" s="107">
        <v>45658</v>
      </c>
      <c r="V17" s="107">
        <v>46022</v>
      </c>
      <c r="W17" s="108">
        <f t="shared" si="4"/>
        <v>364</v>
      </c>
      <c r="X17" s="109">
        <v>1043926</v>
      </c>
      <c r="Y17" s="102" t="s">
        <v>334</v>
      </c>
      <c r="Z17" s="110" t="s">
        <v>363</v>
      </c>
      <c r="AA17" s="311"/>
      <c r="AB17" s="311"/>
      <c r="AC17" s="102" t="s">
        <v>353</v>
      </c>
      <c r="AD17" s="110" t="s">
        <v>161</v>
      </c>
      <c r="AE17" s="110" t="s">
        <v>161</v>
      </c>
      <c r="AF17" s="110" t="s">
        <v>161</v>
      </c>
      <c r="AG17" s="110" t="s">
        <v>161</v>
      </c>
      <c r="AH17" s="110" t="s">
        <v>161</v>
      </c>
      <c r="AI17" s="126">
        <v>1</v>
      </c>
      <c r="AJ17" s="127">
        <v>1</v>
      </c>
      <c r="AK17" s="179">
        <v>1</v>
      </c>
      <c r="AL17" s="179">
        <v>1</v>
      </c>
      <c r="AM17" s="179"/>
      <c r="AN17" s="125" t="s">
        <v>447</v>
      </c>
      <c r="AO17" s="343"/>
      <c r="AP17" s="127">
        <v>0</v>
      </c>
      <c r="AQ17" s="114">
        <f>+AP17/AJ17</f>
        <v>0</v>
      </c>
      <c r="AR17" s="127">
        <v>0</v>
      </c>
      <c r="AS17" s="128">
        <f>+AR17/AJ17</f>
        <v>0</v>
      </c>
      <c r="AT17" s="127">
        <v>0</v>
      </c>
      <c r="AU17" s="114">
        <f t="shared" si="5"/>
        <v>0</v>
      </c>
      <c r="AV17" s="127">
        <v>0</v>
      </c>
      <c r="AW17" s="114">
        <f>+AV17/AK17</f>
        <v>0</v>
      </c>
      <c r="AX17" s="126">
        <v>0</v>
      </c>
      <c r="AY17" s="202">
        <f>+AX17/AL17</f>
        <v>0</v>
      </c>
      <c r="AZ17" s="126">
        <v>0</v>
      </c>
      <c r="BA17" s="202">
        <f>+AZ17/AL17</f>
        <v>0</v>
      </c>
      <c r="BB17" s="128"/>
      <c r="BC17" s="127"/>
      <c r="BD17" s="114"/>
      <c r="BE17" s="127"/>
      <c r="BF17" s="127"/>
    </row>
    <row r="18" spans="1:58" s="111" customFormat="1" ht="24.95" customHeight="1">
      <c r="A18" s="247"/>
      <c r="B18" s="313"/>
      <c r="C18" s="313"/>
      <c r="D18" s="311"/>
      <c r="E18" s="311"/>
      <c r="F18" s="332"/>
      <c r="G18" s="311"/>
      <c r="H18" s="119"/>
      <c r="I18" s="119"/>
      <c r="J18" s="122"/>
      <c r="K18" s="104" t="s">
        <v>364</v>
      </c>
      <c r="L18" s="102"/>
      <c r="M18" s="43" t="s">
        <v>365</v>
      </c>
      <c r="N18" s="109">
        <v>33803704</v>
      </c>
      <c r="O18" s="109">
        <v>7665351</v>
      </c>
      <c r="P18" s="109">
        <v>7665351</v>
      </c>
      <c r="Q18" s="109">
        <v>0</v>
      </c>
      <c r="R18" s="109"/>
      <c r="S18" s="129">
        <f>+P18</f>
        <v>7665351</v>
      </c>
      <c r="T18" s="106">
        <f>+S18/N18</f>
        <v>0.22676068279381456</v>
      </c>
      <c r="U18" s="107">
        <v>45292</v>
      </c>
      <c r="V18" s="107">
        <v>46022</v>
      </c>
      <c r="W18" s="108">
        <f t="shared" si="4"/>
        <v>730</v>
      </c>
      <c r="X18" s="109">
        <v>1043926</v>
      </c>
      <c r="Y18" s="102" t="s">
        <v>334</v>
      </c>
      <c r="Z18" s="199" t="s">
        <v>363</v>
      </c>
      <c r="AA18" s="119"/>
      <c r="AB18" s="119"/>
      <c r="AC18" s="102"/>
      <c r="AD18" s="118"/>
      <c r="AE18" s="118"/>
      <c r="AF18" s="118"/>
      <c r="AG18" s="118"/>
      <c r="AH18" s="118"/>
      <c r="AI18" s="126"/>
      <c r="AJ18" s="127"/>
      <c r="AK18" s="179"/>
      <c r="AL18" s="296">
        <v>70000000000</v>
      </c>
      <c r="AM18" s="179"/>
      <c r="AN18" s="296" t="s">
        <v>506</v>
      </c>
      <c r="AO18" s="343"/>
      <c r="AP18" s="127"/>
      <c r="AQ18" s="114"/>
      <c r="AR18" s="127"/>
      <c r="AS18" s="128"/>
      <c r="AT18" s="127"/>
      <c r="AU18" s="114"/>
      <c r="AV18" s="127"/>
      <c r="AW18" s="128"/>
      <c r="AX18" s="296">
        <v>70000000000</v>
      </c>
      <c r="AY18" s="299">
        <f>+AX18/AL18</f>
        <v>1</v>
      </c>
      <c r="AZ18" s="302">
        <v>0</v>
      </c>
      <c r="BA18" s="299">
        <f>+AZ18/AL18</f>
        <v>0</v>
      </c>
      <c r="BB18" s="128"/>
      <c r="BC18" s="127"/>
      <c r="BD18" s="114"/>
      <c r="BE18" s="127"/>
      <c r="BF18" s="127"/>
    </row>
    <row r="19" spans="1:58" s="111" customFormat="1" ht="24.95" customHeight="1">
      <c r="A19" s="247"/>
      <c r="B19" s="313"/>
      <c r="C19" s="313"/>
      <c r="D19" s="311"/>
      <c r="E19" s="311"/>
      <c r="F19" s="332"/>
      <c r="G19" s="311"/>
      <c r="H19" s="119"/>
      <c r="I19" s="119"/>
      <c r="J19" s="122"/>
      <c r="K19" s="104" t="s">
        <v>455</v>
      </c>
      <c r="L19" s="102"/>
      <c r="M19" s="43" t="s">
        <v>458</v>
      </c>
      <c r="N19" s="102">
        <v>1</v>
      </c>
      <c r="O19" s="102">
        <v>1</v>
      </c>
      <c r="P19" s="102">
        <v>1</v>
      </c>
      <c r="Q19" s="102">
        <v>0</v>
      </c>
      <c r="R19" s="102"/>
      <c r="S19" s="102">
        <f>+P19</f>
        <v>1</v>
      </c>
      <c r="T19" s="106">
        <f t="shared" si="3"/>
        <v>1</v>
      </c>
      <c r="U19" s="107">
        <v>45658</v>
      </c>
      <c r="V19" s="107">
        <v>46022</v>
      </c>
      <c r="W19" s="108">
        <f t="shared" si="4"/>
        <v>364</v>
      </c>
      <c r="X19" s="109">
        <v>1043926</v>
      </c>
      <c r="Y19" s="102" t="s">
        <v>334</v>
      </c>
      <c r="Z19" s="199" t="s">
        <v>363</v>
      </c>
      <c r="AA19" s="119"/>
      <c r="AB19" s="119"/>
      <c r="AC19" s="102"/>
      <c r="AD19" s="118"/>
      <c r="AE19" s="118"/>
      <c r="AF19" s="118"/>
      <c r="AG19" s="118"/>
      <c r="AH19" s="118"/>
      <c r="AI19" s="126"/>
      <c r="AJ19" s="127"/>
      <c r="AK19" s="179"/>
      <c r="AL19" s="297"/>
      <c r="AM19" s="179"/>
      <c r="AN19" s="297"/>
      <c r="AO19" s="343"/>
      <c r="AP19" s="127"/>
      <c r="AQ19" s="114"/>
      <c r="AR19" s="127"/>
      <c r="AS19" s="128"/>
      <c r="AT19" s="127"/>
      <c r="AU19" s="114"/>
      <c r="AV19" s="127"/>
      <c r="AW19" s="128"/>
      <c r="AX19" s="297"/>
      <c r="AY19" s="300"/>
      <c r="AZ19" s="303"/>
      <c r="BA19" s="300"/>
      <c r="BB19" s="128"/>
      <c r="BC19" s="127"/>
      <c r="BD19" s="114"/>
      <c r="BE19" s="127"/>
      <c r="BF19" s="127"/>
    </row>
    <row r="20" spans="1:58" s="111" customFormat="1" ht="24.95" customHeight="1">
      <c r="A20" s="247"/>
      <c r="B20" s="313"/>
      <c r="C20" s="313"/>
      <c r="D20" s="311"/>
      <c r="E20" s="311"/>
      <c r="F20" s="332"/>
      <c r="G20" s="311"/>
      <c r="H20" s="119"/>
      <c r="I20" s="119"/>
      <c r="J20" s="122"/>
      <c r="K20" s="104" t="s">
        <v>456</v>
      </c>
      <c r="L20" s="102"/>
      <c r="M20" s="43" t="s">
        <v>459</v>
      </c>
      <c r="N20" s="102">
        <v>1</v>
      </c>
      <c r="O20" s="102">
        <v>0</v>
      </c>
      <c r="P20" s="102">
        <v>1</v>
      </c>
      <c r="Q20" s="102">
        <v>0</v>
      </c>
      <c r="R20" s="102"/>
      <c r="S20" s="102">
        <f>+O20+P20+Q20+R20</f>
        <v>1</v>
      </c>
      <c r="T20" s="106">
        <f t="shared" si="3"/>
        <v>1</v>
      </c>
      <c r="U20" s="107">
        <v>45658</v>
      </c>
      <c r="V20" s="107">
        <v>46022</v>
      </c>
      <c r="W20" s="108">
        <f t="shared" si="4"/>
        <v>364</v>
      </c>
      <c r="X20" s="109">
        <v>1043926</v>
      </c>
      <c r="Y20" s="102" t="s">
        <v>334</v>
      </c>
      <c r="Z20" s="199" t="s">
        <v>363</v>
      </c>
      <c r="AA20" s="119"/>
      <c r="AB20" s="119"/>
      <c r="AC20" s="102"/>
      <c r="AD20" s="118"/>
      <c r="AE20" s="118"/>
      <c r="AF20" s="118"/>
      <c r="AG20" s="118"/>
      <c r="AH20" s="118"/>
      <c r="AI20" s="126"/>
      <c r="AJ20" s="127"/>
      <c r="AK20" s="179"/>
      <c r="AL20" s="298"/>
      <c r="AM20" s="179"/>
      <c r="AN20" s="298"/>
      <c r="AO20" s="343"/>
      <c r="AP20" s="127"/>
      <c r="AQ20" s="114"/>
      <c r="AR20" s="127"/>
      <c r="AS20" s="128"/>
      <c r="AT20" s="127"/>
      <c r="AU20" s="114"/>
      <c r="AV20" s="127"/>
      <c r="AW20" s="128"/>
      <c r="AX20" s="298"/>
      <c r="AY20" s="301"/>
      <c r="AZ20" s="304"/>
      <c r="BA20" s="301"/>
      <c r="BB20" s="128"/>
      <c r="BC20" s="127"/>
      <c r="BD20" s="114"/>
      <c r="BE20" s="127"/>
      <c r="BF20" s="127"/>
    </row>
    <row r="21" spans="1:58" s="111" customFormat="1" ht="24.95" customHeight="1">
      <c r="A21" s="247"/>
      <c r="B21" s="313"/>
      <c r="C21" s="313"/>
      <c r="D21" s="311"/>
      <c r="E21" s="311"/>
      <c r="F21" s="332"/>
      <c r="G21" s="311"/>
      <c r="H21" s="119"/>
      <c r="I21" s="119"/>
      <c r="J21" s="122"/>
      <c r="K21" s="104" t="s">
        <v>366</v>
      </c>
      <c r="L21" s="102"/>
      <c r="M21" s="43" t="s">
        <v>460</v>
      </c>
      <c r="N21" s="101">
        <v>1</v>
      </c>
      <c r="O21" s="101">
        <v>0.33</v>
      </c>
      <c r="P21" s="101">
        <v>0.2</v>
      </c>
      <c r="Q21" s="101">
        <v>0.22</v>
      </c>
      <c r="R21" s="101"/>
      <c r="S21" s="101">
        <f>+O21+P21+Q21</f>
        <v>0.75</v>
      </c>
      <c r="T21" s="106">
        <f>+S21/N21</f>
        <v>0.75</v>
      </c>
      <c r="U21" s="107">
        <v>45658</v>
      </c>
      <c r="V21" s="107">
        <v>46022</v>
      </c>
      <c r="W21" s="108">
        <f t="shared" si="4"/>
        <v>364</v>
      </c>
      <c r="X21" s="109">
        <v>1043926</v>
      </c>
      <c r="Y21" s="102" t="s">
        <v>334</v>
      </c>
      <c r="Z21" s="199" t="s">
        <v>363</v>
      </c>
      <c r="AA21" s="119"/>
      <c r="AB21" s="119"/>
      <c r="AC21" s="102"/>
      <c r="AD21" s="118"/>
      <c r="AE21" s="118"/>
      <c r="AF21" s="118"/>
      <c r="AG21" s="118"/>
      <c r="AH21" s="118"/>
      <c r="AI21" s="126"/>
      <c r="AJ21" s="127"/>
      <c r="AK21" s="179">
        <v>10000000000</v>
      </c>
      <c r="AL21" s="179">
        <v>10000000000</v>
      </c>
      <c r="AM21" s="179"/>
      <c r="AN21" s="125" t="s">
        <v>461</v>
      </c>
      <c r="AO21" s="343"/>
      <c r="AP21" s="127"/>
      <c r="AQ21" s="114"/>
      <c r="AR21" s="127"/>
      <c r="AS21" s="128"/>
      <c r="AT21" s="127">
        <v>10000000000</v>
      </c>
      <c r="AU21" s="114">
        <f t="shared" ref="AU21:AU25" si="6">+AT21/AK21</f>
        <v>1</v>
      </c>
      <c r="AV21" s="127">
        <v>10000000000</v>
      </c>
      <c r="AW21" s="114">
        <f t="shared" ref="AW21:AW24" si="7">+AV21/AK21</f>
        <v>1</v>
      </c>
      <c r="AX21" s="127">
        <v>10000000000</v>
      </c>
      <c r="AY21" s="202">
        <f>+AX21/AL21</f>
        <v>1</v>
      </c>
      <c r="AZ21" s="127">
        <v>10000000000</v>
      </c>
      <c r="BA21" s="202">
        <f>+AZ21/AL21</f>
        <v>1</v>
      </c>
      <c r="BB21" s="128"/>
      <c r="BC21" s="127"/>
      <c r="BD21" s="114"/>
      <c r="BE21" s="127"/>
      <c r="BF21" s="127"/>
    </row>
    <row r="22" spans="1:58" s="111" customFormat="1" ht="24.95" customHeight="1">
      <c r="A22" s="247"/>
      <c r="B22" s="313"/>
      <c r="C22" s="313"/>
      <c r="D22" s="311"/>
      <c r="E22" s="311"/>
      <c r="F22" s="332"/>
      <c r="G22" s="311"/>
      <c r="H22" s="119"/>
      <c r="I22" s="119"/>
      <c r="J22" s="122"/>
      <c r="K22" s="104" t="s">
        <v>368</v>
      </c>
      <c r="L22" s="102"/>
      <c r="M22" s="43" t="s">
        <v>369</v>
      </c>
      <c r="N22" s="102">
        <v>6</v>
      </c>
      <c r="O22" s="102">
        <v>0</v>
      </c>
      <c r="P22" s="102">
        <v>3</v>
      </c>
      <c r="Q22" s="102">
        <v>4</v>
      </c>
      <c r="R22" s="102"/>
      <c r="S22" s="102">
        <f>+O22+P22+Q22+R22</f>
        <v>7</v>
      </c>
      <c r="T22" s="106">
        <v>1</v>
      </c>
      <c r="U22" s="107">
        <v>45658</v>
      </c>
      <c r="V22" s="107">
        <v>46022</v>
      </c>
      <c r="W22" s="108">
        <f t="shared" si="4"/>
        <v>364</v>
      </c>
      <c r="X22" s="109">
        <v>1043926</v>
      </c>
      <c r="Y22" s="102" t="s">
        <v>334</v>
      </c>
      <c r="Z22" s="199" t="s">
        <v>363</v>
      </c>
      <c r="AA22" s="119"/>
      <c r="AB22" s="119"/>
      <c r="AC22" s="102"/>
      <c r="AD22" s="118"/>
      <c r="AE22" s="118"/>
      <c r="AF22" s="118"/>
      <c r="AG22" s="118"/>
      <c r="AH22" s="118"/>
      <c r="AI22" s="126">
        <v>27727992894</v>
      </c>
      <c r="AJ22" s="127">
        <v>27727992894</v>
      </c>
      <c r="AK22" s="179">
        <v>27727992894</v>
      </c>
      <c r="AL22" s="179">
        <v>27727992894</v>
      </c>
      <c r="AM22" s="179"/>
      <c r="AN22" s="125" t="s">
        <v>448</v>
      </c>
      <c r="AO22" s="343"/>
      <c r="AP22" s="127">
        <v>11590856750</v>
      </c>
      <c r="AQ22" s="114">
        <f>+AP22/AJ22</f>
        <v>0.41802004185121239</v>
      </c>
      <c r="AR22" s="127">
        <v>11590856750</v>
      </c>
      <c r="AS22" s="128"/>
      <c r="AT22" s="126">
        <v>27727992890</v>
      </c>
      <c r="AU22" s="114">
        <f t="shared" si="6"/>
        <v>0.99999999985574151</v>
      </c>
      <c r="AV22" s="126">
        <v>27727992890</v>
      </c>
      <c r="AW22" s="114">
        <f t="shared" si="7"/>
        <v>0.99999999985574151</v>
      </c>
      <c r="AX22" s="127">
        <v>27727992890</v>
      </c>
      <c r="AY22" s="202">
        <f>+AX22/AL22</f>
        <v>0.99999999985574151</v>
      </c>
      <c r="AZ22" s="127">
        <v>27727992890</v>
      </c>
      <c r="BA22" s="202">
        <f>+AZ22/AL22</f>
        <v>0.99999999985574151</v>
      </c>
      <c r="BB22" s="128"/>
      <c r="BC22" s="126"/>
      <c r="BD22" s="114"/>
      <c r="BE22" s="126"/>
      <c r="BF22" s="126"/>
    </row>
    <row r="23" spans="1:58" s="111" customFormat="1" ht="24.95" customHeight="1">
      <c r="A23" s="247"/>
      <c r="B23" s="313"/>
      <c r="C23" s="313"/>
      <c r="D23" s="321"/>
      <c r="E23" s="311"/>
      <c r="F23" s="332"/>
      <c r="G23" s="311"/>
      <c r="H23" s="119"/>
      <c r="I23" s="119"/>
      <c r="J23" s="122"/>
      <c r="K23" s="104" t="s">
        <v>370</v>
      </c>
      <c r="L23" s="102"/>
      <c r="M23" s="43" t="s">
        <v>371</v>
      </c>
      <c r="N23" s="102">
        <v>6</v>
      </c>
      <c r="O23" s="102">
        <v>0</v>
      </c>
      <c r="P23" s="102">
        <v>3</v>
      </c>
      <c r="Q23" s="102">
        <v>0</v>
      </c>
      <c r="R23" s="102"/>
      <c r="S23" s="102">
        <f>+O23+P23+Q23+R23</f>
        <v>3</v>
      </c>
      <c r="T23" s="106">
        <f t="shared" si="3"/>
        <v>0.5</v>
      </c>
      <c r="U23" s="107">
        <v>45658</v>
      </c>
      <c r="V23" s="107">
        <v>46022</v>
      </c>
      <c r="W23" s="108">
        <f t="shared" si="4"/>
        <v>364</v>
      </c>
      <c r="X23" s="109">
        <v>1043926</v>
      </c>
      <c r="Y23" s="102" t="s">
        <v>334</v>
      </c>
      <c r="Z23" s="199" t="s">
        <v>363</v>
      </c>
      <c r="AA23" s="119"/>
      <c r="AB23" s="119"/>
      <c r="AC23" s="102"/>
      <c r="AD23" s="118"/>
      <c r="AE23" s="118"/>
      <c r="AF23" s="118"/>
      <c r="AG23" s="118"/>
      <c r="AH23" s="118"/>
      <c r="AI23" s="130">
        <v>0</v>
      </c>
      <c r="AJ23" s="195">
        <v>21445082.310000002</v>
      </c>
      <c r="AK23" s="180">
        <v>21445082.310000002</v>
      </c>
      <c r="AL23" s="180">
        <v>21445082.310000002</v>
      </c>
      <c r="AM23" s="180"/>
      <c r="AN23" s="131" t="s">
        <v>449</v>
      </c>
      <c r="AO23" s="343"/>
      <c r="AQ23" s="133"/>
      <c r="AR23" s="127">
        <v>0</v>
      </c>
      <c r="AS23" s="114"/>
      <c r="AT23" s="130"/>
      <c r="AU23" s="114">
        <f t="shared" si="6"/>
        <v>0</v>
      </c>
      <c r="AV23" s="130"/>
      <c r="AW23" s="114"/>
      <c r="AX23" s="127">
        <v>0</v>
      </c>
      <c r="AY23" s="202">
        <f>+AX23/AL23</f>
        <v>0</v>
      </c>
      <c r="AZ23" s="127">
        <v>0</v>
      </c>
      <c r="BA23" s="202">
        <f>+AZ23/AL23</f>
        <v>0</v>
      </c>
      <c r="BB23" s="114"/>
      <c r="BC23" s="130"/>
      <c r="BD23" s="133"/>
      <c r="BE23" s="130"/>
      <c r="BF23" s="130"/>
    </row>
    <row r="24" spans="1:58" s="111" customFormat="1" ht="24.95" customHeight="1">
      <c r="A24" s="247"/>
      <c r="B24" s="313"/>
      <c r="C24" s="313"/>
      <c r="D24" s="112" t="s">
        <v>168</v>
      </c>
      <c r="E24" s="311"/>
      <c r="F24" s="332"/>
      <c r="G24" s="311"/>
      <c r="H24" s="337"/>
      <c r="I24" s="112" t="s">
        <v>169</v>
      </c>
      <c r="J24" s="113"/>
      <c r="K24" s="104" t="s">
        <v>372</v>
      </c>
      <c r="L24" s="102"/>
      <c r="M24" s="43" t="s">
        <v>373</v>
      </c>
      <c r="N24" s="102">
        <v>1</v>
      </c>
      <c r="O24" s="102">
        <v>0</v>
      </c>
      <c r="P24" s="102">
        <v>0.4</v>
      </c>
      <c r="Q24" s="102">
        <v>0</v>
      </c>
      <c r="R24" s="102"/>
      <c r="S24" s="102">
        <f>+O24+P24+Q24+R24</f>
        <v>0.4</v>
      </c>
      <c r="T24" s="106">
        <f t="shared" si="3"/>
        <v>0.4</v>
      </c>
      <c r="U24" s="107">
        <v>45658</v>
      </c>
      <c r="V24" s="107">
        <v>46022</v>
      </c>
      <c r="W24" s="108">
        <f t="shared" ref="W24" si="8">_xlfn.DAYS(V24,U24)</f>
        <v>364</v>
      </c>
      <c r="X24" s="109">
        <v>1043926</v>
      </c>
      <c r="Y24" s="102" t="s">
        <v>334</v>
      </c>
      <c r="Z24" s="118" t="s">
        <v>367</v>
      </c>
      <c r="AA24" s="310" t="s">
        <v>374</v>
      </c>
      <c r="AB24" s="310" t="s">
        <v>375</v>
      </c>
      <c r="AC24" s="102" t="s">
        <v>353</v>
      </c>
      <c r="AD24" s="110" t="s">
        <v>161</v>
      </c>
      <c r="AE24" s="110" t="s">
        <v>161</v>
      </c>
      <c r="AF24" s="110" t="s">
        <v>161</v>
      </c>
      <c r="AG24" s="110" t="s">
        <v>161</v>
      </c>
      <c r="AH24" s="110" t="s">
        <v>161</v>
      </c>
      <c r="AI24" s="126">
        <v>0</v>
      </c>
      <c r="AJ24" s="127">
        <v>2041955694</v>
      </c>
      <c r="AK24" s="127">
        <v>2041955694</v>
      </c>
      <c r="AL24" s="126">
        <v>2041955694</v>
      </c>
      <c r="AM24" s="184"/>
      <c r="AN24" s="125" t="s">
        <v>450</v>
      </c>
      <c r="AO24" s="343"/>
      <c r="AP24" s="127">
        <v>2041955694</v>
      </c>
      <c r="AQ24" s="114">
        <f>+AP24/AJ24</f>
        <v>1</v>
      </c>
      <c r="AR24" s="133"/>
      <c r="AS24" s="133"/>
      <c r="AT24" s="127">
        <v>2041955694</v>
      </c>
      <c r="AU24" s="114">
        <f t="shared" si="6"/>
        <v>1</v>
      </c>
      <c r="AV24" s="127">
        <v>2041955694</v>
      </c>
      <c r="AW24" s="114">
        <f t="shared" si="7"/>
        <v>1</v>
      </c>
      <c r="AX24" s="127">
        <v>2041955694</v>
      </c>
      <c r="AY24" s="202">
        <f>+AX24/AL24</f>
        <v>1</v>
      </c>
      <c r="AZ24" s="127">
        <v>2041955694</v>
      </c>
      <c r="BA24" s="202" t="e">
        <f t="shared" ref="BA24:BA25" si="9">+AZ24/AN24</f>
        <v>#VALUE!</v>
      </c>
      <c r="BB24" s="133"/>
      <c r="BC24" s="126"/>
      <c r="BD24" s="114"/>
      <c r="BE24" s="126"/>
      <c r="BF24" s="126"/>
    </row>
    <row r="25" spans="1:58" s="111" customFormat="1" ht="24.95" customHeight="1">
      <c r="A25" s="247"/>
      <c r="B25" s="313"/>
      <c r="C25" s="313"/>
      <c r="D25" s="120"/>
      <c r="E25" s="311"/>
      <c r="F25" s="332"/>
      <c r="G25" s="311"/>
      <c r="H25" s="337"/>
      <c r="I25" s="105"/>
      <c r="J25" s="122"/>
      <c r="K25" s="104" t="s">
        <v>376</v>
      </c>
      <c r="L25" s="102"/>
      <c r="M25" s="43" t="s">
        <v>377</v>
      </c>
      <c r="N25" s="102">
        <v>2</v>
      </c>
      <c r="O25" s="102">
        <v>0</v>
      </c>
      <c r="P25" s="102">
        <v>2</v>
      </c>
      <c r="Q25" s="101">
        <v>0</v>
      </c>
      <c r="R25" s="101"/>
      <c r="S25" s="102">
        <f>+O25+P25+Q25+R25</f>
        <v>2</v>
      </c>
      <c r="T25" s="106">
        <f t="shared" si="3"/>
        <v>1</v>
      </c>
      <c r="U25" s="107">
        <v>45658</v>
      </c>
      <c r="V25" s="107">
        <v>46022</v>
      </c>
      <c r="W25" s="108">
        <f t="shared" ref="W25" si="10">_xlfn.DAYS(V25,U25)</f>
        <v>364</v>
      </c>
      <c r="X25" s="109">
        <v>1043926</v>
      </c>
      <c r="Y25" s="102" t="s">
        <v>334</v>
      </c>
      <c r="Z25" s="118" t="s">
        <v>363</v>
      </c>
      <c r="AA25" s="311"/>
      <c r="AB25" s="311"/>
      <c r="AC25" s="102" t="s">
        <v>353</v>
      </c>
      <c r="AD25" s="110" t="s">
        <v>161</v>
      </c>
      <c r="AE25" s="110" t="s">
        <v>161</v>
      </c>
      <c r="AF25" s="110" t="s">
        <v>161</v>
      </c>
      <c r="AG25" s="110" t="s">
        <v>161</v>
      </c>
      <c r="AH25" s="110" t="s">
        <v>161</v>
      </c>
      <c r="AI25" s="132">
        <v>0</v>
      </c>
      <c r="AJ25" s="132">
        <v>172713806</v>
      </c>
      <c r="AK25" s="183">
        <v>172713806</v>
      </c>
      <c r="AL25" s="183">
        <v>172713806</v>
      </c>
      <c r="AM25" s="185"/>
      <c r="AN25" s="188" t="s">
        <v>450</v>
      </c>
      <c r="AO25" s="343"/>
      <c r="AQ25" s="133"/>
      <c r="AS25" s="133"/>
      <c r="AT25" s="183">
        <v>172713806</v>
      </c>
      <c r="AU25" s="114">
        <f t="shared" si="6"/>
        <v>1</v>
      </c>
      <c r="AV25" s="183">
        <v>172713806</v>
      </c>
      <c r="AW25" s="133"/>
      <c r="AX25" s="183">
        <v>172713806</v>
      </c>
      <c r="AY25" s="202">
        <f t="shared" ref="AY25" si="11">+AX25/AL25</f>
        <v>1</v>
      </c>
      <c r="AZ25" s="183">
        <v>172713806</v>
      </c>
      <c r="BA25" s="202" t="e">
        <f t="shared" si="9"/>
        <v>#VALUE!</v>
      </c>
      <c r="BB25" s="133"/>
      <c r="BC25" s="133"/>
      <c r="BD25" s="133"/>
      <c r="BE25" s="133"/>
      <c r="BF25" s="133"/>
    </row>
    <row r="26" spans="1:58" ht="24.95" customHeight="1">
      <c r="A26" s="247"/>
      <c r="B26" s="313"/>
      <c r="C26" s="313"/>
      <c r="D26" s="315" t="s">
        <v>439</v>
      </c>
      <c r="E26" s="316"/>
      <c r="F26" s="316"/>
      <c r="G26" s="316"/>
      <c r="H26" s="316"/>
      <c r="I26" s="316"/>
      <c r="J26" s="316"/>
      <c r="K26" s="316"/>
      <c r="L26" s="316"/>
      <c r="M26" s="316"/>
      <c r="N26" s="316"/>
      <c r="O26" s="316"/>
      <c r="P26" s="316"/>
      <c r="Q26" s="316"/>
      <c r="R26" s="316"/>
      <c r="S26" s="317"/>
      <c r="T26" s="115">
        <v>0.8</v>
      </c>
      <c r="U26" s="102"/>
      <c r="V26" s="102"/>
      <c r="W26" s="102"/>
      <c r="X26" s="109"/>
      <c r="Y26" s="102"/>
      <c r="Z26" s="136"/>
      <c r="AA26" s="105"/>
      <c r="AB26" s="170"/>
      <c r="AC26" s="102"/>
      <c r="AD26" s="102"/>
      <c r="AE26" s="102"/>
      <c r="AF26" s="102"/>
      <c r="AG26" s="102"/>
      <c r="AH26" s="102"/>
      <c r="AI26" s="192">
        <f>SUM(AI15:AI25)</f>
        <v>58960615217</v>
      </c>
      <c r="AJ26" s="192">
        <f>SUM(AJ15:AJ25)</f>
        <v>61196729799.309998</v>
      </c>
      <c r="AK26" s="192">
        <f>SUM(AK15:AK25)</f>
        <v>71196729799.309998</v>
      </c>
      <c r="AL26" s="192">
        <f>SUM(AL15:AL25)</f>
        <v>141196729799.31</v>
      </c>
      <c r="AM26" s="181"/>
      <c r="AN26" s="102"/>
      <c r="AO26" s="186"/>
      <c r="AP26" s="192">
        <f>SUM(AP15:AP25)</f>
        <v>18784731944</v>
      </c>
      <c r="AQ26" s="196">
        <f>+AP26/AJ26</f>
        <v>0.30695646655635184</v>
      </c>
      <c r="AR26" s="192">
        <f>SUM(AR15:AR25)</f>
        <v>16742776250</v>
      </c>
      <c r="AS26" s="196">
        <f>+AR26/AJ26</f>
        <v>0.27358939448082692</v>
      </c>
      <c r="AT26" s="192">
        <f>SUM(AT15:AT25)</f>
        <v>52654418890</v>
      </c>
      <c r="AU26" s="196">
        <f>+AT26/AK26</f>
        <v>0.73956232313510417</v>
      </c>
      <c r="AV26" s="192">
        <f>SUM(AV15:AV25)</f>
        <v>52654418890</v>
      </c>
      <c r="AW26" s="174">
        <f>+AV26/AK26</f>
        <v>0.73956232313510417</v>
      </c>
      <c r="AX26" s="192">
        <f>SUM(AX15:AX25)</f>
        <v>130332395390</v>
      </c>
      <c r="AY26" s="175">
        <f>+AX26/AL26</f>
        <v>0.92305533970402842</v>
      </c>
      <c r="AZ26" s="192">
        <f>SUM(AZ15:AZ25)</f>
        <v>60332395390</v>
      </c>
      <c r="BA26" s="173"/>
      <c r="BB26" s="175"/>
      <c r="BC26" s="173"/>
      <c r="BD26" s="175"/>
      <c r="BE26" s="173"/>
      <c r="BF26" s="173"/>
    </row>
    <row r="27" spans="1:58" ht="84" customHeight="1">
      <c r="A27" s="247"/>
      <c r="B27" s="313"/>
      <c r="C27" s="313"/>
      <c r="D27" s="319" t="s">
        <v>180</v>
      </c>
      <c r="E27" s="319" t="s">
        <v>451</v>
      </c>
      <c r="F27" s="320">
        <v>2024130010259</v>
      </c>
      <c r="G27" s="319" t="s">
        <v>378</v>
      </c>
      <c r="H27" s="319" t="s">
        <v>379</v>
      </c>
      <c r="I27" s="319" t="s">
        <v>380</v>
      </c>
      <c r="J27" s="319"/>
      <c r="K27" s="319" t="s">
        <v>381</v>
      </c>
      <c r="L27" s="319"/>
      <c r="M27" s="319" t="s">
        <v>382</v>
      </c>
      <c r="N27" s="319">
        <v>1</v>
      </c>
      <c r="O27" s="312">
        <v>0.3</v>
      </c>
      <c r="P27" s="319">
        <v>0.4</v>
      </c>
      <c r="Q27" s="312">
        <v>0</v>
      </c>
      <c r="R27" s="312"/>
      <c r="S27" s="312">
        <f>+O27+P27+Q27+R27</f>
        <v>0.7</v>
      </c>
      <c r="T27" s="292">
        <f>+S27/N27</f>
        <v>0.7</v>
      </c>
      <c r="U27" s="328">
        <v>45736</v>
      </c>
      <c r="V27" s="329">
        <v>46022</v>
      </c>
      <c r="W27" s="318">
        <f t="shared" ref="W27" si="12">_xlfn.DAYS(V27,U27)</f>
        <v>286</v>
      </c>
      <c r="X27" s="318">
        <v>1043926</v>
      </c>
      <c r="Y27" s="318" t="s">
        <v>334</v>
      </c>
      <c r="Z27" s="318" t="s">
        <v>363</v>
      </c>
      <c r="AA27" s="318"/>
      <c r="AB27" s="318"/>
      <c r="AC27" s="318" t="s">
        <v>353</v>
      </c>
      <c r="AD27" s="318" t="s">
        <v>161</v>
      </c>
      <c r="AE27" s="318" t="s">
        <v>161</v>
      </c>
      <c r="AF27" s="318" t="s">
        <v>161</v>
      </c>
      <c r="AG27" s="246" t="s">
        <v>161</v>
      </c>
      <c r="AH27" s="318" t="s">
        <v>161</v>
      </c>
      <c r="AI27" s="293">
        <v>1</v>
      </c>
      <c r="AJ27" s="338">
        <v>1</v>
      </c>
      <c r="AK27" s="309">
        <v>1</v>
      </c>
      <c r="AL27" s="309">
        <v>1</v>
      </c>
      <c r="AM27" s="309"/>
      <c r="AN27" s="244" t="s">
        <v>438</v>
      </c>
      <c r="AO27" s="246" t="s">
        <v>452</v>
      </c>
      <c r="AP27" s="293">
        <v>0</v>
      </c>
      <c r="AQ27" s="288">
        <v>0</v>
      </c>
      <c r="AR27" s="293">
        <v>0</v>
      </c>
      <c r="AS27" s="292" t="e">
        <f>+AR27/AJ28</f>
        <v>#DIV/0!</v>
      </c>
      <c r="AT27" s="293">
        <v>0</v>
      </c>
      <c r="AU27" s="288">
        <f>+AT27/AK27</f>
        <v>0</v>
      </c>
      <c r="AV27" s="293">
        <v>0</v>
      </c>
      <c r="AW27" s="292">
        <f>+AV27/AK27</f>
        <v>0</v>
      </c>
      <c r="AX27" s="293">
        <v>0</v>
      </c>
      <c r="AY27" s="292">
        <f>+AX27/AL27</f>
        <v>0</v>
      </c>
      <c r="AZ27" s="293">
        <v>0</v>
      </c>
      <c r="BA27" s="292">
        <f>+AZ27/AL27</f>
        <v>0</v>
      </c>
      <c r="BB27" s="292"/>
      <c r="BC27" s="292"/>
      <c r="BD27" s="292"/>
      <c r="BE27" s="292"/>
      <c r="BF27" s="292"/>
    </row>
    <row r="28" spans="1:58">
      <c r="A28" s="247"/>
      <c r="B28" s="313"/>
      <c r="C28" s="313"/>
      <c r="D28" s="319"/>
      <c r="E28" s="319"/>
      <c r="F28" s="320"/>
      <c r="G28" s="319"/>
      <c r="H28" s="319"/>
      <c r="I28" s="319"/>
      <c r="J28" s="319"/>
      <c r="K28" s="319"/>
      <c r="L28" s="319"/>
      <c r="M28" s="319"/>
      <c r="N28" s="319"/>
      <c r="O28" s="313"/>
      <c r="P28" s="319"/>
      <c r="Q28" s="313"/>
      <c r="R28" s="313"/>
      <c r="S28" s="313"/>
      <c r="T28" s="292"/>
      <c r="U28" s="328"/>
      <c r="V28" s="330"/>
      <c r="W28" s="318"/>
      <c r="X28" s="318"/>
      <c r="Y28" s="318"/>
      <c r="Z28" s="318"/>
      <c r="AA28" s="318"/>
      <c r="AB28" s="318"/>
      <c r="AC28" s="318"/>
      <c r="AD28" s="318"/>
      <c r="AE28" s="318"/>
      <c r="AF28" s="318"/>
      <c r="AG28" s="247"/>
      <c r="AH28" s="318"/>
      <c r="AI28" s="294"/>
      <c r="AJ28" s="339"/>
      <c r="AK28" s="309"/>
      <c r="AL28" s="309"/>
      <c r="AM28" s="309"/>
      <c r="AN28" s="245"/>
      <c r="AO28" s="247"/>
      <c r="AP28" s="294"/>
      <c r="AQ28" s="289"/>
      <c r="AR28" s="294"/>
      <c r="AS28" s="292"/>
      <c r="AT28" s="294"/>
      <c r="AU28" s="289"/>
      <c r="AV28" s="294"/>
      <c r="AW28" s="292"/>
      <c r="AX28" s="294"/>
      <c r="AY28" s="292"/>
      <c r="AZ28" s="294"/>
      <c r="BA28" s="292"/>
      <c r="BB28" s="292"/>
      <c r="BC28" s="292"/>
      <c r="BD28" s="292"/>
      <c r="BE28" s="292"/>
      <c r="BF28" s="292"/>
    </row>
    <row r="29" spans="1:58">
      <c r="A29" s="247"/>
      <c r="B29" s="313"/>
      <c r="C29" s="313"/>
      <c r="D29" s="319"/>
      <c r="E29" s="319"/>
      <c r="F29" s="320"/>
      <c r="G29" s="319"/>
      <c r="H29" s="319"/>
      <c r="I29" s="319"/>
      <c r="J29" s="319"/>
      <c r="K29" s="319"/>
      <c r="L29" s="319"/>
      <c r="M29" s="319"/>
      <c r="N29" s="319"/>
      <c r="O29" s="313"/>
      <c r="P29" s="319"/>
      <c r="Q29" s="313"/>
      <c r="R29" s="313"/>
      <c r="S29" s="313"/>
      <c r="T29" s="292"/>
      <c r="U29" s="328"/>
      <c r="V29" s="330"/>
      <c r="W29" s="318"/>
      <c r="X29" s="318"/>
      <c r="Y29" s="318"/>
      <c r="Z29" s="318"/>
      <c r="AA29" s="318"/>
      <c r="AB29" s="318"/>
      <c r="AC29" s="318"/>
      <c r="AD29" s="318"/>
      <c r="AE29" s="318"/>
      <c r="AF29" s="318"/>
      <c r="AG29" s="247"/>
      <c r="AH29" s="318"/>
      <c r="AI29" s="294"/>
      <c r="AJ29" s="339"/>
      <c r="AK29" s="309"/>
      <c r="AL29" s="309"/>
      <c r="AM29" s="309"/>
      <c r="AN29" s="245"/>
      <c r="AO29" s="247"/>
      <c r="AP29" s="294"/>
      <c r="AQ29" s="289"/>
      <c r="AR29" s="294"/>
      <c r="AS29" s="292"/>
      <c r="AT29" s="294"/>
      <c r="AU29" s="289"/>
      <c r="AV29" s="294"/>
      <c r="AW29" s="292"/>
      <c r="AX29" s="294"/>
      <c r="AY29" s="292"/>
      <c r="AZ29" s="294"/>
      <c r="BA29" s="292"/>
      <c r="BB29" s="292"/>
      <c r="BC29" s="292"/>
      <c r="BD29" s="292"/>
      <c r="BE29" s="292"/>
      <c r="BF29" s="292"/>
    </row>
    <row r="30" spans="1:58">
      <c r="A30" s="247"/>
      <c r="B30" s="313"/>
      <c r="C30" s="313"/>
      <c r="D30" s="319"/>
      <c r="E30" s="319"/>
      <c r="F30" s="320"/>
      <c r="G30" s="319"/>
      <c r="H30" s="319"/>
      <c r="I30" s="319"/>
      <c r="J30" s="319"/>
      <c r="K30" s="319"/>
      <c r="L30" s="319"/>
      <c r="M30" s="319"/>
      <c r="N30" s="319"/>
      <c r="O30" s="314"/>
      <c r="P30" s="319"/>
      <c r="Q30" s="314"/>
      <c r="R30" s="314"/>
      <c r="S30" s="314"/>
      <c r="T30" s="292"/>
      <c r="U30" s="328"/>
      <c r="V30" s="330"/>
      <c r="W30" s="318"/>
      <c r="X30" s="318"/>
      <c r="Y30" s="318"/>
      <c r="Z30" s="318"/>
      <c r="AA30" s="318"/>
      <c r="AB30" s="318"/>
      <c r="AC30" s="318"/>
      <c r="AD30" s="318"/>
      <c r="AE30" s="318"/>
      <c r="AF30" s="318"/>
      <c r="AG30" s="247"/>
      <c r="AH30" s="318"/>
      <c r="AI30" s="295"/>
      <c r="AJ30" s="353"/>
      <c r="AK30" s="309"/>
      <c r="AL30" s="309"/>
      <c r="AM30" s="309"/>
      <c r="AN30" s="354"/>
      <c r="AO30" s="336"/>
      <c r="AP30" s="295"/>
      <c r="AQ30" s="290"/>
      <c r="AR30" s="295"/>
      <c r="AS30" s="292"/>
      <c r="AT30" s="295"/>
      <c r="AU30" s="290"/>
      <c r="AV30" s="295"/>
      <c r="AW30" s="292"/>
      <c r="AX30" s="295"/>
      <c r="AY30" s="292"/>
      <c r="AZ30" s="295"/>
      <c r="BA30" s="292"/>
      <c r="BB30" s="292"/>
      <c r="BC30" s="292"/>
      <c r="BD30" s="292"/>
      <c r="BE30" s="292"/>
      <c r="BF30" s="292"/>
    </row>
    <row r="31" spans="1:58" ht="20.25" customHeight="1">
      <c r="A31" s="336"/>
      <c r="B31" s="314"/>
      <c r="C31" s="314"/>
      <c r="D31" s="315" t="s">
        <v>440</v>
      </c>
      <c r="E31" s="316"/>
      <c r="F31" s="316"/>
      <c r="G31" s="316"/>
      <c r="H31" s="316"/>
      <c r="I31" s="316"/>
      <c r="J31" s="316"/>
      <c r="K31" s="316"/>
      <c r="L31" s="316"/>
      <c r="M31" s="316"/>
      <c r="N31" s="316"/>
      <c r="O31" s="316"/>
      <c r="P31" s="316"/>
      <c r="Q31" s="316"/>
      <c r="R31" s="316"/>
      <c r="S31" s="317"/>
      <c r="T31" s="117">
        <f>+T27</f>
        <v>0.7</v>
      </c>
      <c r="U31" s="102"/>
      <c r="V31" s="102"/>
      <c r="W31" s="102"/>
      <c r="X31" s="109"/>
      <c r="Y31" s="102"/>
      <c r="Z31" s="136"/>
      <c r="AA31" s="105"/>
      <c r="AB31" s="170"/>
      <c r="AC31" s="102"/>
      <c r="AD31" s="102"/>
      <c r="AE31" s="102"/>
      <c r="AF31" s="102"/>
      <c r="AG31" s="102"/>
      <c r="AH31" s="102"/>
      <c r="AI31" s="189">
        <f>SUM(AI27:AI30)</f>
        <v>1</v>
      </c>
      <c r="AJ31" s="98">
        <f>SUM(AJ27:AJ30)</f>
        <v>1</v>
      </c>
      <c r="AK31" s="190">
        <f>SUM(AK27:AK30)</f>
        <v>1</v>
      </c>
      <c r="AL31" s="190">
        <f>SUM(AL27:AL30)</f>
        <v>1</v>
      </c>
      <c r="AM31" s="182"/>
      <c r="AN31" s="99"/>
      <c r="AO31" s="98"/>
      <c r="AP31" s="98">
        <f>SUM(AP27:AP30)</f>
        <v>0</v>
      </c>
      <c r="AQ31" s="116">
        <f>+AP31/AJ31</f>
        <v>0</v>
      </c>
      <c r="AR31" s="100">
        <f>SUM(AR27:AR30)</f>
        <v>0</v>
      </c>
      <c r="AS31" s="116">
        <f>+AR31/AJ31</f>
        <v>0</v>
      </c>
      <c r="AT31" s="100">
        <f>+AT27</f>
        <v>0</v>
      </c>
      <c r="AU31" s="174">
        <f>+AT31/AK31</f>
        <v>0</v>
      </c>
      <c r="AV31" s="100">
        <f>+AV27</f>
        <v>0</v>
      </c>
      <c r="AW31" s="174">
        <f>+AV31/AK31</f>
        <v>0</v>
      </c>
      <c r="AX31" s="100">
        <f>+AX27</f>
        <v>0</v>
      </c>
      <c r="AY31" s="116">
        <f>+AX31/AL31</f>
        <v>0</v>
      </c>
      <c r="AZ31" s="100">
        <f>+AZ27</f>
        <v>0</v>
      </c>
      <c r="BA31" s="116">
        <f>+AZ31/AL31</f>
        <v>0</v>
      </c>
      <c r="BB31" s="116"/>
      <c r="BC31" s="100"/>
      <c r="BD31" s="116"/>
      <c r="BE31" s="100"/>
      <c r="BF31" s="100"/>
    </row>
    <row r="32" spans="1:58">
      <c r="AM32" s="46"/>
      <c r="AN32" s="46"/>
      <c r="AO32" s="46"/>
      <c r="AP32" s="53"/>
      <c r="AQ32" s="176"/>
      <c r="AS32" s="177"/>
      <c r="AT32" s="176"/>
      <c r="AU32" s="176"/>
      <c r="AV32" s="177"/>
      <c r="AW32" s="177"/>
      <c r="AX32" s="177"/>
      <c r="AY32" s="176"/>
      <c r="AZ32" s="176"/>
      <c r="BA32" s="177"/>
      <c r="BB32" s="177"/>
      <c r="BC32" s="176"/>
      <c r="BD32" s="176"/>
      <c r="BE32" s="177"/>
      <c r="BF32" s="177"/>
    </row>
    <row r="33" spans="4:58" ht="27.75">
      <c r="D33" s="315" t="s">
        <v>504</v>
      </c>
      <c r="E33" s="316"/>
      <c r="F33" s="316"/>
      <c r="G33" s="316"/>
      <c r="H33" s="316"/>
      <c r="I33" s="316"/>
      <c r="J33" s="316"/>
      <c r="K33" s="316"/>
      <c r="L33" s="316"/>
      <c r="M33" s="316"/>
      <c r="N33" s="316"/>
      <c r="O33" s="316"/>
      <c r="P33" s="316"/>
      <c r="Q33" s="316"/>
      <c r="R33" s="316"/>
      <c r="S33" s="317"/>
      <c r="T33" s="139">
        <f>+(T14+T26+T31)/3</f>
        <v>0.76666666666666661</v>
      </c>
      <c r="AD33" s="355" t="s">
        <v>505</v>
      </c>
      <c r="AE33" s="355"/>
      <c r="AF33" s="355"/>
      <c r="AG33" s="355"/>
      <c r="AH33" s="191" t="s">
        <v>441</v>
      </c>
      <c r="AI33" s="192">
        <f>+AI31+AI26+AI14</f>
        <v>58960615219</v>
      </c>
      <c r="AJ33" s="192">
        <f>+AJ31+AJ26+AJ14</f>
        <v>61196729801.309998</v>
      </c>
      <c r="AK33" s="192">
        <f>+AK31+AK26+AK14</f>
        <v>71196729801.309998</v>
      </c>
      <c r="AL33" s="192">
        <f>+AL31+AL26+AL14</f>
        <v>141196729801.31</v>
      </c>
      <c r="AM33" s="192"/>
      <c r="AN33" s="193"/>
      <c r="AO33" s="193"/>
      <c r="AP33" s="192">
        <f>+AP31+AP26+AP14</f>
        <v>18784731944</v>
      </c>
      <c r="AQ33" s="196">
        <f>+AP33/AJ33</f>
        <v>0.30695646654632008</v>
      </c>
      <c r="AR33" s="192">
        <f>+AR31+AR26+AR14</f>
        <v>16742776250</v>
      </c>
      <c r="AS33" s="196">
        <f>+AR33/AJ33</f>
        <v>0.27358939447188563</v>
      </c>
      <c r="AT33" s="192">
        <f>+AT31+AT26+AT14</f>
        <v>52654418890</v>
      </c>
      <c r="AU33" s="194">
        <f>+AT33/AK33</f>
        <v>0.73956232311432901</v>
      </c>
      <c r="AV33" s="192">
        <f>+AV31+AV26+AV14</f>
        <v>52654418890</v>
      </c>
      <c r="AW33" s="194">
        <f>+AV33/AK33</f>
        <v>0.73956232311432901</v>
      </c>
      <c r="AX33" s="192">
        <f>+AX31+AX26+AX14</f>
        <v>130332395390</v>
      </c>
      <c r="AY33" s="196">
        <f>+AX33/AL33</f>
        <v>0.92305533969095366</v>
      </c>
      <c r="AZ33" s="192">
        <f>+AZ31+AZ26+AZ14</f>
        <v>60332395390</v>
      </c>
      <c r="BA33" s="196">
        <f>+AZ33/AL33</f>
        <v>0.42729314959984466</v>
      </c>
      <c r="BB33" s="194"/>
      <c r="BC33" s="192"/>
      <c r="BD33" s="194"/>
      <c r="BE33" s="192"/>
      <c r="BF33" s="192"/>
    </row>
  </sheetData>
  <mergeCells count="131">
    <mergeCell ref="AI27:AI30"/>
    <mergeCell ref="AJ27:AJ30"/>
    <mergeCell ref="AN27:AN30"/>
    <mergeCell ref="AO27:AO30"/>
    <mergeCell ref="AK27:AK30"/>
    <mergeCell ref="P27:P30"/>
    <mergeCell ref="D33:S33"/>
    <mergeCell ref="AD33:AG33"/>
    <mergeCell ref="A9:A31"/>
    <mergeCell ref="N27:N30"/>
    <mergeCell ref="K27:K30"/>
    <mergeCell ref="AD9:AD12"/>
    <mergeCell ref="AH9:AH12"/>
    <mergeCell ref="AG9:AG12"/>
    <mergeCell ref="AF9:AF12"/>
    <mergeCell ref="AE9:AE13"/>
    <mergeCell ref="Q27:Q30"/>
    <mergeCell ref="R27:R30"/>
    <mergeCell ref="S27:S30"/>
    <mergeCell ref="D26:S26"/>
    <mergeCell ref="D31:S31"/>
    <mergeCell ref="L27:L30"/>
    <mergeCell ref="M27:M30"/>
    <mergeCell ref="E9:E13"/>
    <mergeCell ref="C3:AO3"/>
    <mergeCell ref="C4:AO4"/>
    <mergeCell ref="C5:AO5"/>
    <mergeCell ref="A6:AB7"/>
    <mergeCell ref="A5:B5"/>
    <mergeCell ref="A1:B4"/>
    <mergeCell ref="AC6:AH7"/>
    <mergeCell ref="AI6:AO7"/>
    <mergeCell ref="C1:AO1"/>
    <mergeCell ref="C2:AO2"/>
    <mergeCell ref="AJ9:AJ13"/>
    <mergeCell ref="AI9:AI13"/>
    <mergeCell ref="AR9:AR13"/>
    <mergeCell ref="AS9:AS13"/>
    <mergeCell ref="AN9:AN13"/>
    <mergeCell ref="AO9:AO13"/>
    <mergeCell ref="AA9:AA12"/>
    <mergeCell ref="AB9:AB12"/>
    <mergeCell ref="AA15:AA17"/>
    <mergeCell ref="AB15:AB17"/>
    <mergeCell ref="AQ9:AQ13"/>
    <mergeCell ref="AP9:AP13"/>
    <mergeCell ref="AO15:AO25"/>
    <mergeCell ref="G9:G13"/>
    <mergeCell ref="F9:F13"/>
    <mergeCell ref="U14:AH14"/>
    <mergeCell ref="AH27:AH30"/>
    <mergeCell ref="AG27:AG30"/>
    <mergeCell ref="AF27:AF30"/>
    <mergeCell ref="AE27:AE30"/>
    <mergeCell ref="AD27:AD30"/>
    <mergeCell ref="T27:T30"/>
    <mergeCell ref="U27:U30"/>
    <mergeCell ref="V27:V30"/>
    <mergeCell ref="W27:W30"/>
    <mergeCell ref="X27:X30"/>
    <mergeCell ref="F15:F25"/>
    <mergeCell ref="J9:J13"/>
    <mergeCell ref="I9:I13"/>
    <mergeCell ref="I15:I17"/>
    <mergeCell ref="H24:H25"/>
    <mergeCell ref="H15:H17"/>
    <mergeCell ref="E15:E25"/>
    <mergeCell ref="O27:O30"/>
    <mergeCell ref="D14:S14"/>
    <mergeCell ref="AC27:AC30"/>
    <mergeCell ref="AB27:AB30"/>
    <mergeCell ref="AA27:AA30"/>
    <mergeCell ref="Z27:Z30"/>
    <mergeCell ref="B9:B31"/>
    <mergeCell ref="D27:D30"/>
    <mergeCell ref="E27:E30"/>
    <mergeCell ref="F27:F30"/>
    <mergeCell ref="G27:G30"/>
    <mergeCell ref="H27:H30"/>
    <mergeCell ref="I27:I30"/>
    <mergeCell ref="J27:J30"/>
    <mergeCell ref="D9:D13"/>
    <mergeCell ref="C9:C31"/>
    <mergeCell ref="Y27:Y30"/>
    <mergeCell ref="D15:D23"/>
    <mergeCell ref="AA24:AA25"/>
    <mergeCell ref="AB24:AB25"/>
    <mergeCell ref="J15:J17"/>
    <mergeCell ref="G15:G25"/>
    <mergeCell ref="H9:H13"/>
    <mergeCell ref="AT9:AT13"/>
    <mergeCell ref="AU9:AU13"/>
    <mergeCell ref="AV9:AV13"/>
    <mergeCell ref="AW9:AW13"/>
    <mergeCell ref="AK9:AK13"/>
    <mergeCell ref="AL9:AL13"/>
    <mergeCell ref="AL27:AL30"/>
    <mergeCell ref="AM9:AM13"/>
    <mergeCell ref="AM27:AM30"/>
    <mergeCell ref="AS27:AS30"/>
    <mergeCell ref="AT27:AT30"/>
    <mergeCell ref="AW27:AW30"/>
    <mergeCell ref="AU27:AU30"/>
    <mergeCell ref="AV27:AV30"/>
    <mergeCell ref="AR27:AR30"/>
    <mergeCell ref="AQ27:AQ30"/>
    <mergeCell ref="AP27:AP30"/>
    <mergeCell ref="AL18:AL20"/>
    <mergeCell ref="AN18:AN20"/>
    <mergeCell ref="BC9:BC13"/>
    <mergeCell ref="BD9:BD13"/>
    <mergeCell ref="AX9:AX13"/>
    <mergeCell ref="AY9:AY13"/>
    <mergeCell ref="AZ9:AZ13"/>
    <mergeCell ref="BA9:BA13"/>
    <mergeCell ref="BB9:BB13"/>
    <mergeCell ref="BF9:BF13"/>
    <mergeCell ref="BF27:BF30"/>
    <mergeCell ref="AX27:AX30"/>
    <mergeCell ref="BE9:BE13"/>
    <mergeCell ref="AY27:AY30"/>
    <mergeCell ref="AZ27:AZ30"/>
    <mergeCell ref="BA27:BA30"/>
    <mergeCell ref="BB27:BB30"/>
    <mergeCell ref="BC27:BC30"/>
    <mergeCell ref="BD27:BD30"/>
    <mergeCell ref="BE27:BE30"/>
    <mergeCell ref="AX18:AX20"/>
    <mergeCell ref="AY18:AY20"/>
    <mergeCell ref="AZ18:AZ20"/>
    <mergeCell ref="BA18:BA20"/>
  </mergeCells>
  <dataValidations count="1">
    <dataValidation type="list" allowBlank="1" showInputMessage="1" showErrorMessage="1" sqref="L15:L25 L27 L9:L13 L32 L34:L126">
      <formula1>$AX$9:$AX$24</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ANEXO1!$A$2:$A$21</xm:f>
          </x14:formula1>
          <xm:sqref>AF9 AF32 AF34:AF81</xm:sqref>
        </x14:dataValidation>
        <x14:dataValidation type="list" allowBlank="1" showInputMessage="1" showErrorMessage="1">
          <x14:formula1>
            <xm:f>ANEXO1!$F$2:$F$7</xm:f>
          </x14:formula1>
          <xm:sqref>AG9 AG32 AG34:AG90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E19" sqref="E19"/>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2" spans="1:7">
      <c r="A2" s="364" t="s">
        <v>383</v>
      </c>
      <c r="B2" s="365"/>
      <c r="C2" s="365"/>
      <c r="D2" s="365"/>
      <c r="E2" s="365"/>
      <c r="F2" s="365"/>
      <c r="G2" s="366"/>
    </row>
    <row r="3" spans="1:7" s="3" customFormat="1">
      <c r="A3" s="28" t="s">
        <v>384</v>
      </c>
      <c r="B3" s="361" t="s">
        <v>385</v>
      </c>
      <c r="C3" s="361"/>
      <c r="D3" s="361"/>
      <c r="E3" s="361"/>
      <c r="F3" s="361"/>
      <c r="G3" s="29" t="s">
        <v>386</v>
      </c>
    </row>
    <row r="4" spans="1:7" ht="12.75" customHeight="1">
      <c r="A4" s="30">
        <v>45489</v>
      </c>
      <c r="B4" s="362" t="s">
        <v>387</v>
      </c>
      <c r="C4" s="362"/>
      <c r="D4" s="362"/>
      <c r="E4" s="362"/>
      <c r="F4" s="362"/>
      <c r="G4" s="31" t="s">
        <v>388</v>
      </c>
    </row>
    <row r="5" spans="1:7" ht="12.75" customHeight="1">
      <c r="A5" s="32"/>
      <c r="B5" s="362"/>
      <c r="C5" s="362"/>
      <c r="D5" s="362"/>
      <c r="E5" s="362"/>
      <c r="F5" s="362"/>
      <c r="G5" s="31"/>
    </row>
    <row r="6" spans="1:7">
      <c r="A6" s="32"/>
      <c r="B6" s="363"/>
      <c r="C6" s="363"/>
      <c r="D6" s="363"/>
      <c r="E6" s="363"/>
      <c r="F6" s="363"/>
      <c r="G6" s="33"/>
    </row>
    <row r="7" spans="1:7">
      <c r="A7" s="32"/>
      <c r="B7" s="363"/>
      <c r="C7" s="363"/>
      <c r="D7" s="363"/>
      <c r="E7" s="363"/>
      <c r="F7" s="363"/>
      <c r="G7" s="33"/>
    </row>
    <row r="8" spans="1:7">
      <c r="A8" s="32"/>
      <c r="B8" s="34"/>
      <c r="C8" s="34"/>
      <c r="D8" s="34"/>
      <c r="E8" s="34"/>
      <c r="F8" s="34"/>
      <c r="G8" s="33"/>
    </row>
    <row r="9" spans="1:7">
      <c r="A9" s="357" t="s">
        <v>389</v>
      </c>
      <c r="B9" s="358"/>
      <c r="C9" s="358"/>
      <c r="D9" s="358"/>
      <c r="E9" s="358"/>
      <c r="F9" s="358"/>
      <c r="G9" s="359"/>
    </row>
    <row r="10" spans="1:7" s="3" customFormat="1">
      <c r="A10" s="35"/>
      <c r="B10" s="361" t="s">
        <v>390</v>
      </c>
      <c r="C10" s="361"/>
      <c r="D10" s="361" t="s">
        <v>391</v>
      </c>
      <c r="E10" s="361"/>
      <c r="F10" s="35" t="s">
        <v>384</v>
      </c>
      <c r="G10" s="35" t="s">
        <v>392</v>
      </c>
    </row>
    <row r="11" spans="1:7">
      <c r="A11" s="36" t="s">
        <v>393</v>
      </c>
      <c r="B11" s="362" t="s">
        <v>394</v>
      </c>
      <c r="C11" s="362"/>
      <c r="D11" s="360" t="s">
        <v>395</v>
      </c>
      <c r="E11" s="360"/>
      <c r="F11" s="32" t="s">
        <v>396</v>
      </c>
      <c r="G11" s="33"/>
    </row>
    <row r="12" spans="1:7">
      <c r="A12" s="36" t="s">
        <v>397</v>
      </c>
      <c r="B12" s="360" t="s">
        <v>398</v>
      </c>
      <c r="C12" s="360"/>
      <c r="D12" s="360" t="s">
        <v>399</v>
      </c>
      <c r="E12" s="360"/>
      <c r="F12" s="32" t="s">
        <v>396</v>
      </c>
      <c r="G12" s="33"/>
    </row>
    <row r="13" spans="1:7">
      <c r="A13" s="36" t="s">
        <v>400</v>
      </c>
      <c r="B13" s="360" t="s">
        <v>398</v>
      </c>
      <c r="C13" s="360"/>
      <c r="D13" s="360" t="s">
        <v>399</v>
      </c>
      <c r="E13" s="360"/>
      <c r="F13" s="32" t="s">
        <v>396</v>
      </c>
      <c r="G13" s="33"/>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9" sqref="A9"/>
    </sheetView>
  </sheetViews>
  <sheetFormatPr baseColWidth="10" defaultColWidth="10.875" defaultRowHeight="14.25"/>
  <cols>
    <col min="1" max="1" width="55.25" customWidth="1"/>
    <col min="5" max="5" width="20.125" customWidth="1"/>
    <col min="6" max="6" width="34.75" customWidth="1"/>
  </cols>
  <sheetData>
    <row r="1" spans="1:6" ht="52.5" customHeight="1">
      <c r="A1" s="24" t="s">
        <v>401</v>
      </c>
      <c r="E1" s="4" t="s">
        <v>402</v>
      </c>
      <c r="F1" s="4" t="s">
        <v>403</v>
      </c>
    </row>
    <row r="2" spans="1:6" ht="25.5" customHeight="1">
      <c r="A2" s="23" t="s">
        <v>404</v>
      </c>
      <c r="E2" s="5">
        <v>0</v>
      </c>
      <c r="F2" s="6" t="s">
        <v>341</v>
      </c>
    </row>
    <row r="3" spans="1:6" ht="45" customHeight="1">
      <c r="A3" s="23" t="s">
        <v>405</v>
      </c>
      <c r="E3" s="5">
        <v>1</v>
      </c>
      <c r="F3" s="6" t="s">
        <v>406</v>
      </c>
    </row>
    <row r="4" spans="1:6" ht="45" customHeight="1">
      <c r="A4" s="23" t="s">
        <v>407</v>
      </c>
      <c r="E4" s="5">
        <v>2</v>
      </c>
      <c r="F4" s="6" t="s">
        <v>408</v>
      </c>
    </row>
    <row r="5" spans="1:6" ht="45" customHeight="1">
      <c r="A5" s="23" t="s">
        <v>409</v>
      </c>
      <c r="E5" s="5">
        <v>3</v>
      </c>
      <c r="F5" s="6" t="s">
        <v>410</v>
      </c>
    </row>
    <row r="6" spans="1:6" ht="45" customHeight="1">
      <c r="A6" s="23" t="s">
        <v>411</v>
      </c>
      <c r="E6" s="5">
        <v>4</v>
      </c>
      <c r="F6" s="6" t="s">
        <v>412</v>
      </c>
    </row>
    <row r="7" spans="1:6" ht="45" customHeight="1">
      <c r="A7" s="23" t="s">
        <v>413</v>
      </c>
      <c r="E7" s="5">
        <v>5</v>
      </c>
      <c r="F7" s="6" t="s">
        <v>414</v>
      </c>
    </row>
    <row r="8" spans="1:6" ht="45" customHeight="1">
      <c r="A8" s="23" t="s">
        <v>415</v>
      </c>
    </row>
    <row r="9" spans="1:6" ht="45" customHeight="1">
      <c r="A9" s="23" t="s">
        <v>416</v>
      </c>
    </row>
    <row r="10" spans="1:6" ht="45" customHeight="1">
      <c r="A10" s="23" t="s">
        <v>417</v>
      </c>
    </row>
    <row r="11" spans="1:6" ht="45" customHeight="1">
      <c r="A11" s="23" t="s">
        <v>418</v>
      </c>
    </row>
    <row r="12" spans="1:6" ht="45" customHeight="1">
      <c r="A12" s="23" t="s">
        <v>419</v>
      </c>
    </row>
    <row r="13" spans="1:6" ht="45" customHeight="1">
      <c r="A13" s="23" t="s">
        <v>420</v>
      </c>
    </row>
    <row r="14" spans="1:6" ht="45" customHeight="1">
      <c r="A14" s="23" t="s">
        <v>421</v>
      </c>
    </row>
    <row r="15" spans="1:6" ht="45" customHeight="1">
      <c r="A15" s="23" t="s">
        <v>422</v>
      </c>
    </row>
    <row r="16" spans="1:6" ht="45" customHeight="1">
      <c r="A16" s="23" t="s">
        <v>423</v>
      </c>
    </row>
    <row r="17" spans="1:1" ht="45" customHeight="1">
      <c r="A17" s="23" t="s">
        <v>424</v>
      </c>
    </row>
    <row r="18" spans="1:1" ht="45" customHeight="1">
      <c r="A18" s="23" t="s">
        <v>425</v>
      </c>
    </row>
    <row r="19" spans="1:1" ht="45" customHeight="1">
      <c r="A19" s="23" t="s">
        <v>426</v>
      </c>
    </row>
    <row r="20" spans="1:1" ht="45" customHeight="1">
      <c r="A20" s="23" t="s">
        <v>340</v>
      </c>
    </row>
    <row r="21" spans="1:1" ht="45" customHeight="1">
      <c r="A21" s="23" t="s">
        <v>427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USUARIO</cp:lastModifiedBy>
  <cp:revision/>
  <dcterms:created xsi:type="dcterms:W3CDTF">2024-07-04T17:50:33Z</dcterms:created>
  <dcterms:modified xsi:type="dcterms:W3CDTF">2025-10-29T19:26:33Z</dcterms:modified>
  <cp:category/>
  <cp:contentStatus/>
</cp:coreProperties>
</file>