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MAYERLY FERREIRA\Documents\Planeacion - 3 trimestre\Gestion del Riesgo\"/>
    </mc:Choice>
  </mc:AlternateContent>
  <xr:revisionPtr revIDLastSave="0" documentId="13_ncr:1_{95BFFA89-C9A9-4489-949E-9986A586E2A7}" xr6:coauthVersionLast="47" xr6:coauthVersionMax="47" xr10:uidLastSave="{00000000-0000-0000-0000-000000000000}"/>
  <bookViews>
    <workbookView xWindow="-120" yWindow="-120" windowWidth="20730" windowHeight="11040" firstSheet="1"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9" i="1" l="1"/>
  <c r="T37" i="6" l="1"/>
  <c r="AZ37" i="6"/>
  <c r="BA37" i="6" s="1"/>
  <c r="AY37" i="6"/>
  <c r="AL37" i="6"/>
  <c r="AL18" i="6"/>
  <c r="AL34" i="6"/>
  <c r="AX37" i="6"/>
  <c r="BA34" i="6"/>
  <c r="AZ34" i="6"/>
  <c r="AY34" i="6"/>
  <c r="BA26" i="6"/>
  <c r="AX34" i="6"/>
  <c r="AY26" i="6"/>
  <c r="AK25" i="6"/>
  <c r="AL25" i="6"/>
  <c r="AM25" i="6"/>
  <c r="AZ25" i="6"/>
  <c r="BA25" i="6"/>
  <c r="BA19" i="6"/>
  <c r="AY25" i="6"/>
  <c r="AY19" i="6"/>
  <c r="AX25" i="6"/>
  <c r="BA18" i="6"/>
  <c r="BA9" i="6"/>
  <c r="AY18" i="6"/>
  <c r="AX18" i="6"/>
  <c r="AY9" i="6"/>
  <c r="AK34" i="6" l="1"/>
  <c r="AJ34" i="6"/>
  <c r="AQ34" i="6"/>
  <c r="AR34" i="6"/>
  <c r="AS34" i="6"/>
  <c r="AT34" i="6"/>
  <c r="AU34" i="6"/>
  <c r="AV34" i="6"/>
  <c r="AW34" i="6"/>
  <c r="AP34" i="6"/>
  <c r="AJ25" i="6"/>
  <c r="AK18" i="6"/>
  <c r="S10" i="6"/>
  <c r="S11" i="6"/>
  <c r="S12" i="6"/>
  <c r="S13" i="6"/>
  <c r="S14" i="6"/>
  <c r="S15" i="6"/>
  <c r="S16" i="6"/>
  <c r="T16" i="6" s="1"/>
  <c r="S17" i="6"/>
  <c r="T17" i="6" s="1"/>
  <c r="AV37" i="6"/>
  <c r="AU37" i="6"/>
  <c r="AT37" i="6"/>
  <c r="AR37" i="6"/>
  <c r="AS37" i="6" s="1"/>
  <c r="AP37" i="6"/>
  <c r="AQ37" i="6" s="1"/>
  <c r="AK37" i="6"/>
  <c r="AW37" i="6" s="1"/>
  <c r="AJ37" i="6"/>
  <c r="AW26" i="6"/>
  <c r="AU26" i="6"/>
  <c r="AI33" i="6"/>
  <c r="AE33" i="6"/>
  <c r="AI29" i="6"/>
  <c r="AE29" i="6"/>
  <c r="AI28" i="6"/>
  <c r="AE28" i="6"/>
  <c r="AI27" i="6"/>
  <c r="AE27" i="6"/>
  <c r="S30" i="6"/>
  <c r="T30" i="6" s="1"/>
  <c r="S31" i="6"/>
  <c r="T31" i="6" s="1"/>
  <c r="S32" i="6"/>
  <c r="S33" i="6"/>
  <c r="T32" i="6"/>
  <c r="T33" i="6"/>
  <c r="AT25" i="6"/>
  <c r="AV25" i="6"/>
  <c r="AW19" i="6"/>
  <c r="AW25" i="6" s="1"/>
  <c r="AU19" i="6"/>
  <c r="AU25" i="6" s="1"/>
  <c r="AR25" i="6"/>
  <c r="AP25" i="6"/>
  <c r="AI25" i="6"/>
  <c r="S21" i="6"/>
  <c r="T21" i="6" s="1"/>
  <c r="S20" i="6"/>
  <c r="T20" i="6" s="1"/>
  <c r="S22" i="6"/>
  <c r="T22" i="6" s="1"/>
  <c r="S23" i="6"/>
  <c r="T23" i="6" s="1"/>
  <c r="S24" i="6"/>
  <c r="AW9" i="6"/>
  <c r="AW18" i="6" s="1"/>
  <c r="AU9" i="6"/>
  <c r="AU18" i="6" s="1"/>
  <c r="AS9" i="6"/>
  <c r="AS18" i="6" s="1"/>
  <c r="AQ9" i="6"/>
  <c r="Y17" i="1" l="1"/>
  <c r="U17" i="1" s="1"/>
  <c r="X17" i="1" s="1"/>
  <c r="U19" i="1"/>
  <c r="U18" i="1"/>
  <c r="Z15" i="1"/>
  <c r="Y15" i="1"/>
  <c r="X18" i="1" l="1"/>
  <c r="AC18" i="1"/>
  <c r="X19" i="1"/>
  <c r="AD17" i="1"/>
  <c r="AF17" i="1"/>
  <c r="AE17" i="1"/>
  <c r="AC17" i="1"/>
  <c r="AF19" i="1" l="1"/>
  <c r="AD19" i="1"/>
  <c r="AD18" i="1"/>
  <c r="U9" i="1"/>
  <c r="S9" i="6" l="1"/>
  <c r="AP18" i="6" l="1"/>
  <c r="AJ18" i="6"/>
  <c r="AI18" i="6"/>
  <c r="AQ18" i="6" l="1"/>
  <c r="BD18" i="6"/>
  <c r="BB18" i="6"/>
  <c r="AZ18" i="6"/>
  <c r="AV18" i="6"/>
  <c r="AT18" i="6"/>
  <c r="AR18" i="6"/>
  <c r="S29" i="6"/>
  <c r="T29" i="6" s="1"/>
  <c r="S28" i="6"/>
  <c r="T28" i="6" s="1"/>
  <c r="S27" i="6"/>
  <c r="T27" i="6" s="1"/>
  <c r="S26" i="6"/>
  <c r="T26" i="6" s="1"/>
  <c r="T24" i="6"/>
  <c r="S19" i="6"/>
  <c r="T19" i="6" s="1"/>
  <c r="T9" i="6"/>
  <c r="T10" i="6"/>
  <c r="T11" i="6"/>
  <c r="T12" i="6"/>
  <c r="T13" i="6"/>
  <c r="T14" i="6"/>
  <c r="T15" i="6"/>
  <c r="U15" i="1"/>
  <c r="AC15" i="1" s="1"/>
  <c r="U14" i="1"/>
  <c r="AE14" i="1" s="1"/>
  <c r="U10" i="1"/>
  <c r="AC10" i="1" s="1"/>
  <c r="U11" i="1"/>
  <c r="U12" i="1"/>
  <c r="AE9" i="1"/>
  <c r="T18" i="6" l="1"/>
  <c r="AE12" i="1"/>
  <c r="AC12" i="1"/>
  <c r="X11" i="1"/>
  <c r="AC11" i="1"/>
  <c r="X14" i="1"/>
  <c r="AD14" i="1" s="1"/>
  <c r="X15" i="1"/>
  <c r="AF15" i="1" s="1"/>
  <c r="AE11" i="1"/>
  <c r="X12" i="1"/>
  <c r="AF12" i="1" s="1"/>
  <c r="X10" i="1"/>
  <c r="AF10" i="1" s="1"/>
  <c r="AC14" i="1"/>
  <c r="AC19" i="1"/>
  <c r="AE10" i="1"/>
  <c r="AE15" i="1"/>
  <c r="X9" i="1"/>
  <c r="AD11" i="1" l="1"/>
  <c r="AF11" i="1"/>
  <c r="AF14" i="1"/>
  <c r="AD15" i="1"/>
  <c r="AD12" i="1"/>
  <c r="AF9" i="1"/>
  <c r="AS26" i="6" l="1"/>
  <c r="AQ26" i="6"/>
  <c r="AS19" i="6" l="1"/>
  <c r="AS25" i="6" s="1"/>
  <c r="AQ19" i="6"/>
  <c r="AQ25" i="6" s="1"/>
  <c r="T25" i="6" l="1"/>
  <c r="T34" i="6"/>
  <c r="AE16" i="1" l="1"/>
  <c r="AE20" i="1"/>
  <c r="AE13" i="1" l="1"/>
  <c r="AE22" i="1" s="1"/>
  <c r="AF16" i="1"/>
  <c r="AC16" i="1"/>
  <c r="AC20" i="1"/>
  <c r="AD16" i="1"/>
  <c r="AC9" i="1"/>
  <c r="AD9" i="1" l="1"/>
  <c r="AC13" i="1"/>
  <c r="AC22" i="1" s="1"/>
  <c r="AD10" i="1"/>
  <c r="AD20" i="1"/>
  <c r="AD13" i="1" l="1"/>
  <c r="AD22" i="1" s="1"/>
  <c r="AF13" i="1"/>
  <c r="AF20" i="1"/>
  <c r="A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17"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<sst xmlns="http://schemas.openxmlformats.org/spreadsheetml/2006/main" count="1000" uniqueCount="498">
  <si>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</si>
  <si>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</si>
  <si>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</si>
  <si>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</si>
  <si>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</si>
  <si>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</si>
  <si>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</si>
  <si>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</si>
  <si>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</si>
  <si>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</si>
  <si>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</si>
  <si>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</si>
  <si>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</si>
  <si>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</si>
  <si>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</si>
  <si>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</si>
  <si>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</si>
  <si>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</si>
  <si>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</si>
  <si>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</si>
  <si>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</si>
  <si>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</si>
  <si>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</si>
  <si>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</si>
  <si>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</si>
  <si>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</si>
  <si>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</si>
  <si>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</si>
  <si>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</si>
  <si>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</si>
  <si>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</si>
  <si>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</si>
  <si>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</si>
  <si>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</si>
  <si>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</si>
  <si>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</si>
  <si>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</si>
  <si>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</si>
  <si>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</si>
  <si>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</si>
  <si>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</si>
  <si>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</si>
  <si>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</si>
  <si>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</si>
  <si>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</si>
  <si>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</si>
  <si>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</si>
  <si>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</si>
  <si>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</si>
  <si>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</si>
  <si>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</si>
  <si>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</si>
  <si>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</si>
  <si>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</si>
  <si>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</si>
  <si>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</si>
  <si>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</si>
  <si>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</si>
  <si>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</si>
  <si>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</si>
  <si>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</si>
  <si>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</si>
  <si>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</si>
  <si>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</si>
  <si>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</si>
  <si>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</si>
  <si>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</si>
  <si>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</si>
  <si>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</si>
  <si>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</si>
  <si>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</si>
  <si>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</si>
  <si>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</si>
  <si>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</si>
  <si>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</si>
  <si>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</si>
  <si>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</si>
  <si>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</si>
  <si>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</si>
  <si>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</si>
  <si>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</si>
  <si>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</si>
  <si>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</si>
  <si>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</si>
  <si>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</si>
  <si>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</si>
  <si>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</si>
  <si>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</si>
  <si>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</si>
  <si>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</si>
  <si>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</si>
  <si>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</si>
  <si>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</si>
  <si>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</si>
  <si>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</si>
  <si>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</si>
  <si>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</si>
  <si>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</si>
  <si>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</si>
  <si>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</si>
  <si>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</si>
  <si>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</si>
  <si>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</si>
  <si>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</si>
  <si>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</si>
  <si>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</si>
  <si>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</si>
  <si>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</si>
  <si>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</si>
  <si>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</si>
  <si>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</si>
  <si>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</si>
  <si>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</si>
  <si>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</si>
  <si>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</si>
  <si>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</si>
  <si>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</si>
  <si>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</si>
  <si>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</si>
  <si>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</si>
  <si>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</si>
  <si>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</si>
  <si>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</si>
  <si>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</si>
  <si>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</si>
  <si>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</si>
  <si>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</si>
  <si>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</si>
  <si>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</si>
  <si>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</si>
  <si>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</si>
  <si>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</si>
  <si>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</si>
  <si>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</si>
  <si>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OFICINA ASESORA PARA LA GESTION DEL RIESGO</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</si>
  <si>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</si>
  <si>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</si>
  <si>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</si>
  <si>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</si>
  <si>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</si>
  <si>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</si>
  <si>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</si>
  <si>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</si>
  <si>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</si>
  <si>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</si>
  <si>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</si>
  <si>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</si>
  <si>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</si>
  <si>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</si>
  <si>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</si>
  <si>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</si>
  <si>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</si>
  <si>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</si>
  <si>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</si>
  <si>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</si>
  <si>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</si>
  <si>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</si>
  <si>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</si>
  <si>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</si>
  <si>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</si>
  <si>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</si>
  <si>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</si>
  <si>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</si>
  <si>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</si>
  <si>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</si>
  <si>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</si>
  <si>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11. Ciudades y comunidades sostenibles </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</si>
  <si>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</si>
  <si>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CIUDAD CONECTADA Y SOSTENIBLE</t>
  </si>
  <si>
    <t>Cartagena Adaptada al Clima y Resiliente a los Desastres</t>
  </si>
  <si>
    <t>Incrementar en 30% el porcentaje de inversión en gestión del riesgo del Distrito</t>
  </si>
  <si>
    <t>CONOCIMIENTO DEL RIESGO</t>
  </si>
  <si>
    <t>4.4.2</t>
  </si>
  <si>
    <t>Plan Distrital de Gestión de Riesgo actualizado y adoptado</t>
  </si>
  <si>
    <t>Estudio  actualizado y adoptado</t>
  </si>
  <si>
    <t>Actualizar y adoptar un (l) Plan Distrital de Gestión de Riesgo</t>
  </si>
  <si>
    <t xml:space="preserve">Bien </t>
  </si>
  <si>
    <t xml:space="preserve"> Documentos de planeación elaborados</t>
  </si>
  <si>
    <t>Sistema de información de conocimiento del riesgo actualizado</t>
  </si>
  <si>
    <t>Sistema de información actualizado</t>
  </si>
  <si>
    <t>Mantener actualizado un (1) sistema de información de conocimiento del riesgo</t>
  </si>
  <si>
    <t>Sistemas de información actualizados</t>
  </si>
  <si>
    <t>Inventarios de asentamientos en zonas de alto riesgo elaborados</t>
  </si>
  <si>
    <t xml:space="preserve">Número de Inventarios de Asentamientos elaborados </t>
  </si>
  <si>
    <t>Llevar a ciento ocho (108) el número de inventarios de asentamientos en zonas de alto riesgo elaborados</t>
  </si>
  <si>
    <t xml:space="preserve"> Documentos de investigación elaborados</t>
  </si>
  <si>
    <t>Servicio</t>
  </si>
  <si>
    <t>Sistema de comunicación de gestión del riesgo implementado</t>
  </si>
  <si>
    <t>Sistema de comunicación implementado</t>
  </si>
  <si>
    <t>ND</t>
  </si>
  <si>
    <t>Implementar un (1) sistema de comunicación de gestión del riesgo con todos los actores que integran la gestión de riesgo del Distrito</t>
  </si>
  <si>
    <t xml:space="preserve"> Módulos de Tecnologías de Información y Comunicaciones (TIC) actualizados</t>
  </si>
  <si>
    <t>AVANCE PROGRAMA CONOCIMIENTO DEL RIESGO</t>
  </si>
  <si>
    <t>REDUCCIÓN DEL RIESGO</t>
  </si>
  <si>
    <t>4.4.3</t>
  </si>
  <si>
    <t>Número de acciones para mitigación y atención a desastres coordinadas</t>
  </si>
  <si>
    <t>Número acciones de mitigación y atención de desastres coordinadas</t>
  </si>
  <si>
    <t>Coordinar veintitrés (23) acciones para mitigación y atención de desastres</t>
  </si>
  <si>
    <t>Obras de infraestructura para la reducción del riesgo de desastres realizadas</t>
  </si>
  <si>
    <t>Número de organizaciones comunitarias formadas en prevención y gestión de los riesgos</t>
  </si>
  <si>
    <t>Número Organizaciones comunitarias Formadas</t>
  </si>
  <si>
    <t>Formar ciento treinta y dos (132) organizaciones comunitarias en prevención y gestión de los riesgos</t>
  </si>
  <si>
    <t xml:space="preserve"> Personas capacitadas</t>
  </si>
  <si>
    <t>AVANCE PROGRAMA REDUCCIÓN DEL RIESGO</t>
  </si>
  <si>
    <t>MANEJO DE DESASTRES</t>
  </si>
  <si>
    <t>4.4.4</t>
  </si>
  <si>
    <t>Estrategia de respuestas a emergencias actualizada y adoptada</t>
  </si>
  <si>
    <t>Estrategias de respuesta a las emergencias del distrito actualizada y adoptada</t>
  </si>
  <si>
    <t>Actualizar y adoptar una (1) Estrategia de Respuesta a Emergencias del Distrito de Cartagena</t>
  </si>
  <si>
    <t>Estrategia para la respuesta a emergencias actualizada</t>
  </si>
  <si>
    <t>4.4.5</t>
  </si>
  <si>
    <t>Emergencias de riesgo atendidas</t>
  </si>
  <si>
    <t>Número Emergencias de riesgos atendidas</t>
  </si>
  <si>
    <t>Atender dos mil (2.000) emergencias de riesgo que se presenten en el Distrito</t>
  </si>
  <si>
    <t xml:space="preserve"> Emergencias y desastres atendidas</t>
  </si>
  <si>
    <t>4.4.6</t>
  </si>
  <si>
    <t>Número de beneficios económicos a las familias afectadas en los distintos eventos entregados</t>
  </si>
  <si>
    <t>Número de beneficios otorgados a familias afectadas</t>
  </si>
  <si>
    <t>Entregar mil cuatrocientos cincuenta (1.450) beneficios económicos a familias afectadas en los distintos eventos manejados por la Oficina Asesora para la Gestión de Riesgo de Desastres</t>
  </si>
  <si>
    <t>Personas afectadas por situaciones de emergencia, desastre o declaratorias de calamidad pública apoyadas</t>
  </si>
  <si>
    <t>AVANCE PROGRAMA MANEJO DE DESASTRES</t>
  </si>
  <si>
    <t>AVANCE OFICINA ASESORA PARA LA GESTION DEL RIESGO</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</si>
  <si>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</si>
  <si>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</si>
  <si>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</si>
  <si>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</si>
  <si>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</si>
  <si>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</si>
  <si>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</si>
  <si>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</si>
  <si>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Gestión de valores y resultados</t>
  </si>
  <si>
    <t>Servicio al ciudadano</t>
  </si>
  <si>
    <t>Conocimiento del Riesgo</t>
  </si>
  <si>
    <t>CARACTERIZACIÓN DE ESCENARIOS DE RIESGOS</t>
  </si>
  <si>
    <t>Mejorar el conocimiento del riesgo de desastres medio de la investigacion y analisis de las amenazas latente  en el territorio distrital y su área geográfica establecido en el Plan estrategico de la Oagrd para ejecutar en el año 2024.</t>
  </si>
  <si>
    <t>ESCENARIOS IDENTIFICADOS EN RIESGO</t>
  </si>
  <si>
    <t>MONITOREAR LOS RIESGOS CARACTERIZADOS</t>
  </si>
  <si>
    <t>TRIMESTRAL</t>
  </si>
  <si>
    <t>Efectividad</t>
  </si>
  <si>
    <t>riesgo de corrupcion: la falta de trasnparenciaen los procesos  de toma de deciciones  y en la asignacion de recursos puede facilitar la ocurrencia de soborno</t>
  </si>
  <si>
    <t>proporcionar capacitaciones regulares sobre etica integridad y prevencion de sobornos a todos los servidores publicos, incluidos funcionarios de alto nivel para aunmentar su conciencia  sobre los riesgos de corrupcion.</t>
  </si>
  <si>
    <t>ANALISIS Y EVALUACIÓN DE RIESGOS</t>
  </si>
  <si>
    <t>Desarrollar e investigar  y analizar los riesgos  identificados, como fuente estrategica para el majeo idoneo del riesgo durante el año 2024 y los proximos.</t>
  </si>
  <si>
    <t>NUMERO DE VISITA  EJECUTADO PARA EL ANALISIS DE EVALUACION DEL RIESGO</t>
  </si>
  <si>
    <t>MINIMIZAR  EL RIESGO IDENTIFICADO</t>
  </si>
  <si>
    <t>inadecuado procesos de caracterizacion, analisis y evaluacion de los escenarios de riesgo para bebeficio a terceros(en cuantoa subsidios y programas del estado)</t>
  </si>
  <si>
    <t>realizar una adecuada  investigacion y completa recopilacion de la informacion del evento ocurrido deacuerdo en los parametros contenidos en el formato de caracterizaciones y verificar que este completamente diligenciado y legible.</t>
  </si>
  <si>
    <t>ENTIDADES</t>
  </si>
  <si>
    <t>SERVIDORES</t>
  </si>
  <si>
    <t>COMUNICACIÓN DE LOS RIESGOS</t>
  </si>
  <si>
    <t>Investigar y desarrollar  un plan de formacion para la identificacion del riesgo y comunicacion  a las comunidas a fin fortalecer el conocimiento  para el manejo del Riesgo en las comunidades a ejecutar en el año 2024</t>
  </si>
  <si>
    <t>COMUNICACIÓN ENCAMINADAS  A LA LA PREVENCIONN IDENTIFICACION, REDUCCION Y MANEJO DE GESTION DEL  RIESGO Y DESASTRES</t>
  </si>
  <si>
    <t xml:space="preserve">IDENTIFICAR EL RIESGO PARA BRINDAR INFORMACION VERAZ QUE PERMITA TOMAR LAS MEJORES DECISIONES Y ACCIONES DURANTE UNA EMERGENCIA O DESASTRES DE IMPACTO. </t>
  </si>
  <si>
    <t>CIUDADANÍA</t>
  </si>
  <si>
    <t>INTERNO</t>
  </si>
  <si>
    <t>Reduccion del Riesgo</t>
  </si>
  <si>
    <t>INTERVENCIÓN PROSPECTIVA DEL RIESGO</t>
  </si>
  <si>
    <t>Prevenir nuevas situaciones de riesgo impidiendo que los elementos expuestos sean vulnerables o que lleguen a estar expuestos ante posibles eventos de desastres, busca integrar medidas de reducción del riesgo en los instrumentos de ordenamiento territorial, de planeación del desarrollo y de ordenación ambiental.</t>
  </si>
  <si>
    <t>% DE CAPACITACIONES A ENTIDADES PUBLIDAS Y PRIVADAS Y COMUNIDAD BARRIAL.</t>
  </si>
  <si>
    <t xml:space="preserve">GARANTIZAR COMUNICACION  OPORTUNA DE ACCIONES  PLANEADAS  PARA GENERAR CONOCIMEINTO DEL PELIGRO Y ESTABLECER LOS NIVELES DEL RIESGO. </t>
  </si>
  <si>
    <t>uso inadecuado de la informacion  desde el proceso de gestion del riesgo y desastres  para beneficios a terceros.</t>
  </si>
  <si>
    <t>verificacion de los procesos de caracterizacion e informes por caracterizaciones con sus evidencias.</t>
  </si>
  <si>
    <t>INTERVENCIÓN CORRECTIVA DEL RIESGO</t>
  </si>
  <si>
    <t>Proceso cuyo objetivo es reducir el nivel de riesgo existente en la sociedad a través de acciones de mitigación, en el sentido de disminuir o reducir las condiciones de amenaza cuando sea posible y la vulnerabilidad de los elementos expuestos.</t>
  </si>
  <si>
    <t>CAPACITAR LAS  COMUNIDADES BARRIALES Y ENTIDADES PUBLICAS Y PRIVADAS MITIGANDO LAS AMENAZAS EXISTENTES</t>
  </si>
  <si>
    <t>MITIGAR LA MATERIALIZACION DE LAS AMENAZAS O PELIGRO EN LAS COMUNIDADES BARRIALES Y ENTIDADES PUBLICAS Y PRIVADAS</t>
  </si>
  <si>
    <t xml:space="preserve"> PROTECCIÓN FINANCIERA DEL RIESGO</t>
  </si>
  <si>
    <t>instar a la incorporación de instrumentos financieros de Retención o Transferencia del Riesgo, entre ellos se encuentran los seguros  como uno de los mecanismos más difundidos que ofrece el mercado para transferir el riesgo</t>
  </si>
  <si>
    <t>INSTAR LA POBLACION RESPECTO A LA IMPORTANCIA DE LA VINCULACION A LA PROTECCION FINANCIERA EN ENTIDADES PUBLICAS Y PRIVADAS</t>
  </si>
  <si>
    <t>CONCIENTIZAR A LAS COMUNIDADES Y A LAS ENTIDADES PUBLICAS Y PRIVADAS SOBRE LA IMPORTANCIA DE ASEGURAR SU PATRIMONIO</t>
  </si>
  <si>
    <t>realizar seguimiento y capacitar a las personas enccargadas de manejar la informacion sensible y todas aquellas actividades que realizcen</t>
  </si>
  <si>
    <t>Manejo de Desastres</t>
  </si>
  <si>
    <t>ESTRATEGIA DE RESPUESTA</t>
  </si>
  <si>
    <t>Trazar dentro del marco de la planeación los documentos para organizar las  actividades de forma eficaz y efectiva, para responder ante los efectos adversos causados por las emergencias en la ejecución de la respuesta, la recuperación, rehabilitación y reconstrucción segura</t>
  </si>
  <si>
    <t>AVANCE DE LA ESTRATEGIA DE RESPUESTA DE EMERGENCIA FORMULADO Y ACTUALIZADO</t>
  </si>
  <si>
    <t>MEDIR EL AVANCE DE LA FORMULACION Y ACTUALIZACION DE LA ESTRATEGIA DE RESPUESTA</t>
  </si>
  <si>
    <t>posibilidad de recibir o solicitar  cualquier dadiva o beneficio a nombre propio  o para terceros al realizar el fotmato unico  de contrato de arriendos  vivienda urbana  para el pago de subsidios de reubicacion temporal</t>
  </si>
  <si>
    <t>realizar seguimiento y capacitar a las personas encargadas de manejar la informacion sensible y todas aquellas actividades que realizcen con informacion reservadas.</t>
  </si>
  <si>
    <t>AYUDAS HUMANITARIAS PARA DAMNIFICADOS</t>
  </si>
  <si>
    <t>Implementar acciones que contribuyan a transformar positivamente situaciones o eventos, para mejorar las condiciones de vida de personas vulnerables dentro del marco de la gestión integral del riesgo en el territorio y el respeto por la dignidad humana de las personas afectadas por las situaciones de emergencias y desastres de origen natural o antrópico no intencional</t>
  </si>
  <si>
    <t>NUMERO DE ACCIONES IMPLEMETADAS PARA REGULAR EL 100% DE LAS EMERGENCIAS DEL RIESGO.</t>
  </si>
  <si>
    <t>MINIMIZAR EL IMPACTO CAUSADO POR LA MATERIALIZACION DE LAS EMERGENCIAS</t>
  </si>
  <si>
    <t>uso inadecuado de la informacion desde el proceso manejo del desastres para beneficios a terceros al realizar el registros unico de damnificados RUDA en cuantoa subsidios y programas del estados</t>
  </si>
  <si>
    <t xml:space="preserve"> realizar seguimiento cada vez que se realice la activiodad corresponidiente  aeventos atendidos por la OAGRD y realizar visitas  de seguimientos a las personas favorecidas  para la verificacion de habitalidad  de la vivienda en arriendo  y su ubicación deacuerdo al formato unico de contyratacion establecido para dicho subsidio</t>
  </si>
  <si>
    <t>SUBSIDIOS DE ARRIENDO TEMPORAL PARA DAMNIFICADOS</t>
  </si>
  <si>
    <t>Apoyo económico que se otorga temporalmente con el fin de dar solución de alojamiento a las familias afectadas en sus viviendas que requieran su evacuación</t>
  </si>
  <si>
    <t>NUMERO DE SUBSIDIO OTORGADO A LAS FAMILAS DAMNIFICADAS</t>
  </si>
  <si>
    <t>CONTROL Y MONITOREO PARA EL MANEJO DE DESASTRES</t>
  </si>
  <si>
    <t xml:space="preserve">
</t>
  </si>
  <si>
    <t>Página: 3 de 3</t>
  </si>
  <si>
    <t>OFICINA ASESORA GESTION DEL RIESGO</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</si>
  <si>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</si>
  <si>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</si>
  <si>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</si>
  <si>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</si>
  <si>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</si>
  <si>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</si>
  <si>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</si>
  <si>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</si>
  <si>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</si>
  <si>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</si>
  <si>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</si>
  <si>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</si>
  <si>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</si>
  <si>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</si>
  <si>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</si>
  <si>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</si>
  <si>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</si>
  <si>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</si>
  <si>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</si>
  <si>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</si>
  <si>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</si>
  <si>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</si>
  <si>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</si>
  <si>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</si>
  <si>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</si>
  <si>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</si>
  <si>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</si>
  <si>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</si>
  <si>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</si>
  <si>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</si>
  <si>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</si>
  <si>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</si>
  <si>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</si>
  <si>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</si>
  <si>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</si>
  <si>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</si>
  <si>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</si>
  <si>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</si>
  <si>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FORTALECIMIENTO DE LA GESTIÓN DEL CONOCIMIENTO DEL RIESGO EN CARTAGENA DE INDIAS</t>
  </si>
  <si>
    <t xml:space="preserve">2024130010152
</t>
  </si>
  <si>
    <t>Fortalecer la gestión del conocimiento del riesgo en su sistema de información y comunicación</t>
  </si>
  <si>
    <t>Reducir la incertidumbre en la toma de decisiones en gestión del riesgo mediante la implementación de estrategias y herramientas de análisis de riesgos más efectivas y adaptadas al contexto de Cartagena</t>
  </si>
  <si>
    <t>Documentos de planeación</t>
  </si>
  <si>
    <t>Consolidar el documento final</t>
  </si>
  <si>
    <t>GESTIÓN DEL RIESGO DE DESASTRES</t>
  </si>
  <si>
    <t>DOCUMENTO</t>
  </si>
  <si>
    <t>Todas las unidades comunera</t>
  </si>
  <si>
    <t>DANIEL ANTONIO VARGAS DIAZ</t>
  </si>
  <si>
    <t>Actualización pausada en los documentos que permitan tener una visión en las acciones a tomar frente a la vulnerabilidad o amenaza que se presenta.</t>
  </si>
  <si>
    <t>Agilidad en actualización de documentos que argumentan las situaciones.</t>
  </si>
  <si>
    <t>SI</t>
  </si>
  <si>
    <t xml:space="preserve">Actualización y ajuste del plan distrital de gestión de riesgo </t>
  </si>
  <si>
    <t>Mínima cuantía</t>
  </si>
  <si>
    <t xml:space="preserve">Recursos propios </t>
  </si>
  <si>
    <t>ICLD-SGP</t>
  </si>
  <si>
    <t>EQUIDAD DE LA MUJER</t>
  </si>
  <si>
    <t>Realizar capacitaciones para la apropiación del sistema</t>
  </si>
  <si>
    <t>MATERIAL IMPRESO Y SERVICIOS CONEXOS</t>
  </si>
  <si>
    <t>Recursos limitados frente a una gran necesidad impidiendo que pueda abordarse por completo</t>
  </si>
  <si>
    <t xml:space="preserve">Orientar la gestión hacia el resultado, adoptando un estilo gerencial que permita maximizar la eficiencia en la ejecución de los recursos.
</t>
  </si>
  <si>
    <t>CONTRATAR LA ADQUISICION DE BIENES PARA EL DESARROLLO DE ACTIVIDADES NECESARIAS EN EL MARCO  DEL PROYECTO DE INVERSIÓN</t>
  </si>
  <si>
    <t>SGP</t>
  </si>
  <si>
    <t>SGP-Recursos propios</t>
  </si>
  <si>
    <t>PRIMERA INFANCIA, INFANCIA Y ADOLESCENCIA</t>
  </si>
  <si>
    <t>CONTRATOS SUSCRITOS</t>
  </si>
  <si>
    <t>Actores identificados como potenciales colaboradores con reducido conocimiento de los procesos desarrollados por la gestión del riesgo de desastres.</t>
  </si>
  <si>
    <t>Socialización, sensibilización, mesas de trabajo permanentes que permitan el diálogo y la retroalimentación constante de todos los participantes.</t>
  </si>
  <si>
    <t>CONTRATACIÓN DE PRESTACIÓN DE SERVICIOS PROFESIONALES Y DE APOYO A LA GESTIÓN  PARA EL DESARROLLO DEL PROYECTO DE INVERSIÓN</t>
  </si>
  <si>
    <t>Contratación directa.</t>
  </si>
  <si>
    <t>GRUPOS ÉTNICOS</t>
  </si>
  <si>
    <t>Fortalecer la eficiencia y efectividad de la política pública para la gestión del riesgo en Cartagena a través de la revisión, actualización y mejora de los marcos normativos, estrategias de intervención y asignación de recursos</t>
  </si>
  <si>
    <t>Documentos de investigación</t>
  </si>
  <si>
    <t>Generar informe de investigación</t>
  </si>
  <si>
    <t>CONTRATO O CONVENIO SUSCRITO</t>
  </si>
  <si>
    <t>AUNAR ESFUERZOS ADMINISTRATIVOS, TÉCNICOS Y FINANCIEROS PARA LA REALIZACION DE CARACTERIZACION CON GEOREFERENCIACION DE ASENTAMIENTOS ILEGALES Y PREDIOS UBICADOS EN ZONAS DE ALTO RIESGO DEL DISTRITO DE CARTAGENA DE INDIAS PARA EL DESARROLLO DEL PROYECTO DE INVERSIÓN</t>
  </si>
  <si>
    <t>Recursos propios</t>
  </si>
  <si>
    <t>CAMBIO CLIMÁTICO</t>
  </si>
  <si>
    <t>Recolectar información</t>
  </si>
  <si>
    <t>Reprocesos y/o sobreprocesos                         que generen retrasos que impacten sobre la consecución del resultado dentro del tiempo esperado.</t>
  </si>
  <si>
    <t xml:space="preserve">Definir procesos claros, específicos, sencillos y necesarios que sean garantías de agilidad al momento de implementarlos.
</t>
  </si>
  <si>
    <t>CONTRATACIÓN SERVICO DE TRANSPORTE ESPECIAL PARA EL DESARROLLO DE ACTIVIDADES  DEL PROYECTO DE INVERSIÓN</t>
  </si>
  <si>
    <t>Selección abreviada menor cuantía</t>
  </si>
  <si>
    <t>CONSTRUCCIÓN DE PAZ</t>
  </si>
  <si>
    <t>Implementar un sistema integral de gestión de información para facilitar el procesamiento, análisis y difusión de datos relacionados con el riesgo en Cartagena, con el fin de mejorar la toma de decisiones y fortalecer la capacidad de respuesta ante emergencias</t>
  </si>
  <si>
    <t>Servicio de información actualizado</t>
  </si>
  <si>
    <t>Elaborar la documentación técnica del sistema de información actualizado</t>
  </si>
  <si>
    <t>DESPLAZADOS</t>
  </si>
  <si>
    <t>Entregar el sistema de información actualizado</t>
  </si>
  <si>
    <t>FORTALECER DEL SISTEMA DE ALERTAS TEMPRANAS DEL DISTRITO DE CARTAGENA DE INDIAS MEDIANTE INSTALACIÓN DE CAPACIDADES PARA LA OPORTUNA VIGILANCIA, PREVISIÓN Y PREDICCIÓN DE AMENAZAS Y RIESGO DE DESASTRES</t>
  </si>
  <si>
    <t>Recursos propios - SGP</t>
  </si>
  <si>
    <t>Compra de equipos de comunicación para su implementación</t>
  </si>
  <si>
    <t>EQUIPOS TECNOLOGICOS</t>
  </si>
  <si>
    <t>ADQUISICIÓN DE EQUIPOS PARA FORTALECIMIENTO DE SISTEMA DE COMUNICACIÓN DE GESTIÓN DEL RIESGO IMPLEMENTADO</t>
  </si>
  <si>
    <t>AVANCE PROYECTO FORTALECIMIENTO DE LA GESTIÓN DEL CONOCIMIENTO DEL RIESGO EN CARTAGENA DE INDIAS</t>
  </si>
  <si>
    <t>GENERACION DE LAS ACCIONES REQUERIDAS PARA LA MITIGACIÓN Y REDUCCIÓN DEL RIESGO DE DESASTRES EN CARTAGENA DE INDIAS</t>
  </si>
  <si>
    <t xml:space="preserve">
2024130010153</t>
  </si>
  <si>
    <t>Generar acciones requeridas para la mitigación y reducción de riesgo de desastres en el distrito de Cartagena de Indias</t>
  </si>
  <si>
    <t xml:space="preserve">Desarrollar e implementar medidas efectivas de prevención y mitigación adaptadas a los riesgos naturales, antrópicos y natech específicos
que enfrentan las comunidades vulnerables, con un enfoque en la reducción de la vulnerabilidad y el aumento de la resiliencia frente a
estos eventos
</t>
  </si>
  <si>
    <t>Obras de infraestructura para la reducción del riesgo de desastres</t>
  </si>
  <si>
    <t>Obras y acciones para mitigación y reducción del riesgo en el distrito de Cartagena de Indias</t>
  </si>
  <si>
    <t>BIEN</t>
  </si>
  <si>
    <t xml:space="preserve">La ocurrencia de eventos naturales podría ocasionar la interrupción de las actividades.
</t>
  </si>
  <si>
    <t xml:space="preserve">Reprogramación de la actividad, o evaluación de otras estrategias para su ejecución.
</t>
  </si>
  <si>
    <t>CONTRATAR LOS BIENES, OBRAS Y SERVICIOS PARA MITIGAR Y REDUCIR LOS RIESGOS EN LAS COMUNIDADES</t>
  </si>
  <si>
    <t>Licitación pública</t>
  </si>
  <si>
    <t>ADQUISICION DE EQUIPOS Y ELEMENTOS PARA FORTALECER LA CAPACIDAD DE RESPUESTA</t>
  </si>
  <si>
    <t xml:space="preserve">SGP </t>
  </si>
  <si>
    <t>Contratar medidas efectivas para implementar prevención y mitigación que enfrentan las comunidades vulnerables y desarrollar procesos de reducción de riesgos de desastres y demás actividades propias de la gestión del riesgo</t>
  </si>
  <si>
    <t xml:space="preserve">Debido a las operaciones administrativas puede demorarse la ejecución del proyecto.
</t>
  </si>
  <si>
    <t xml:space="preserve">Armonizar con los actores al interior de la administración.
</t>
  </si>
  <si>
    <t xml:space="preserve">Recursos insuficientes que no
permitan el desarrollo completo
de las actividades planificadas.
</t>
  </si>
  <si>
    <t xml:space="preserve">Gestionar recursos de manera oportuna de la administración.
</t>
  </si>
  <si>
    <t>CONTRATAR A MONTO AGOTABLE SERVICIOS PUBLICITARIOS Y CONEXOS PARA EL DESARROLLO DE ACTIVIDADES</t>
  </si>
  <si>
    <t>Fortalecer y preparar a la comunidad mediante programas educativos y de capacitación que informen sobre los riesgos expuestos y sobre las medidas de prevención, mitigación y respuestas adecuadas para desarrollar procesos de reducción de riesgos de desastres y demás actividades propias de la gestión del riesgo</t>
  </si>
  <si>
    <t>PRESTACION DE SERVICIOS LOGÍSTICOS, OPERATIVOS Y ASISTENCIALES PARA EL FORTALECIMIENTO DE LOS COMITÉS BARRIALES COMO PREPARACIÓN PARA EL APOYO DE LAS ACTIVIDADES DE MITIGACION Y REDUCCIÓN DEL RIESGO</t>
  </si>
  <si>
    <t>AVANCE PROYECTO GENERACION DE LAS ACCIONES REQUERIDAS PARA LA MITIGACIÓN Y REDUCCIÓN DEL RIESGO DE DESASTRES EN CARTAGENA DE INDIAS</t>
  </si>
  <si>
    <t>12.2.1</t>
  </si>
  <si>
    <t>FORTALECIMIENTO DE LA ATENCION Y MANEJO DE DESASTRES EN CARTAGENA DE INDIAS</t>
  </si>
  <si>
    <t xml:space="preserve">
2024130010154</t>
  </si>
  <si>
    <t>Fortalecer la atención y manejo de la población afectada por emergencias o calamidades declaradas</t>
  </si>
  <si>
    <t>Desarrollar, actualizar y adoptar una estrategia integral de respuesta a emergencias para garantizar una atención eficiente y efectiva a la población afectada en Cartagena</t>
  </si>
  <si>
    <t>DOCUMENTO Y DECRETO ADOPCION</t>
  </si>
  <si>
    <t>ENERO</t>
  </si>
  <si>
    <t>31  DE DICIEMBRE</t>
  </si>
  <si>
    <t>Actualización y adopción de EDRE del Dsitrito de Cartagena</t>
  </si>
  <si>
    <t>ICLD</t>
  </si>
  <si>
    <t xml:space="preserve">RECUPERACION URBANISTICA Y TERRITORIAL - OBRAS DE DEMOLICION DERIVADAS DE FALLOS, SENTENCIAS Y SANCIONES EN EL DISTRITO DE CARTAGENA DE INDIAS
</t>
  </si>
  <si>
    <t>Definir procesos claros, específicos, sencillos y necesarios que sean garantías de agilidad al momento de implementarlos.</t>
  </si>
  <si>
    <t>Desarrollar e implementar protocolos de actuación claros y efectivos para la atención de la población afectada por emergencias o calamidades en Cartagena, mejorando la eficiencia y calidad de la respuesta</t>
  </si>
  <si>
    <t>Servicio de atención a emergencias y desastres</t>
  </si>
  <si>
    <t>Agilidad en actualización de documentos que argumentan las situaciones</t>
  </si>
  <si>
    <t>CONTRATO SUSCRITO</t>
  </si>
  <si>
    <t>Escasos recursos que permitan el fortalecimiento de las respuestas ante las emergencias de desastres</t>
  </si>
  <si>
    <t>Aumentar capacidad financiera con apoyo nacional e internacional que permitan reforzar las capacidades de respuestas</t>
  </si>
  <si>
    <t>CONTRATAR OBRAS Y SUMINISTRO DE AYUDAS HUMANITARIAS MATERIALES, COLCHONETAS Y FRAZADAS DESTINADOS PARA LA POBLACIÓN VULNERABLE AFECTADA EN ATENCION DE LAS EMERGENCIAS DE RIESGOS EN EL DISTRITO DE CARTAGENA</t>
  </si>
  <si>
    <t>Que los eventos de desastres superen las proyecciones iniciales</t>
  </si>
  <si>
    <t>Sustentar las proyecciones en el documento de planeación generado con el objetivo de hacer proyecciones más precisas</t>
  </si>
  <si>
    <t>ELEMENTOS PARA FORTALECER LA ATENCIÓN DE LAS EMERGENCIAS DE LOS ORGANISMOS DE SOCORRO EN EL DISTRITO DE CARTAGENA</t>
  </si>
  <si>
    <t>SERVICIO DE ARRIENDO DE BODEGA PARA ATENCIÓN DE EMERGENCIA</t>
  </si>
  <si>
    <t>Desarrollar e implementar un plan integral de mitigación de riesgos de desastres para reducir la vulnerabilidad y aumentar la resiliencia de las comunidades en Cartagena</t>
  </si>
  <si>
    <t>Servicios de apoyo para atención de población afectada por situaciones de emergencia, desastre o declaratorias de calamidad pública</t>
  </si>
  <si>
    <t>PAGO SUBSIDIOS (RESOLUCIONES)</t>
  </si>
  <si>
    <t>Posibilidad de recibir o solicitar cualquier dádiva o beneficio en nombre propio o para terceros al realizar el Formato Único de contrato de arriendo de vivienda urbana, para el pago de subsidios de reubicación temporal.</t>
  </si>
  <si>
    <t xml:space="preserve">Realizar seguimiento cada vez que se realiza la actividad correspondiente a eventos atendidos por la OAGRD. 
Visitas a beneficiarios de los subsidios de arriendo a fin de verificar la habitabilidad de la vivienda en arriendo y su ubicación de acuerdo al Formato Único de Contrato establecido para dicho subsidio
</t>
  </si>
  <si>
    <t>NO</t>
  </si>
  <si>
    <t>Actores identificados como potenciales colaboradores con desconocimiento de los procesados desarrollados en el manejo de desastres</t>
  </si>
  <si>
    <t>Socialización, sensibilización, mesas de trabajos permanentes que permitan el dialogo y la retroalimentación constante de todos los participantes</t>
  </si>
  <si>
    <t>AVANCE PROYECTO FORTALECIMIENTO DE LA ATENCION Y MANEJO DE DESASTRES EN CARTAGENA DE INDIAS</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</si>
  <si>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</si>
  <si>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</si>
  <si>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</si>
  <si>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</si>
  <si>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</si>
  <si>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</si>
  <si>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(OBLIGACIONES)JUNIO</t>
  </si>
  <si>
    <t>% EJECUCION OBLIGACIONES  JUNIO</t>
  </si>
  <si>
    <t>AVANCE PROYECTOS DE LA OFICINA ASESORA PARA LA GESTION DEL RIESGO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</si>
  <si>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</si>
  <si>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</si>
  <si>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</si>
  <si>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</si>
  <si>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</si>
  <si>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</si>
  <si>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</si>
  <si>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</si>
  <si>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</si>
  <si>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</si>
  <si>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</si>
  <si>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</si>
  <si>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</si>
  <si>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</si>
  <si>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</si>
  <si>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</si>
  <si>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</si>
  <si>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</si>
  <si>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</si>
  <si>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</si>
  <si>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</si>
  <si>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</si>
  <si>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</si>
  <si>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</si>
  <si>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</si>
  <si>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</si>
  <si>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</si>
  <si>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</si>
  <si>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</si>
  <si>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</si>
  <si>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</si>
  <si>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</si>
  <si>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</si>
  <si>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</si>
  <si>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</si>
  <si>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</si>
  <si>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</si>
  <si>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</si>
  <si>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</si>
  <si>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</si>
  <si>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</si>
  <si>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DESARROLLAR E IMPLEMENTAR PROTOCOLOS DE ACTUACIÓN CLAROS Y EFECTIVOS PARA LA ATENCIÓN DE LA POBLACIÓN AFECTADA POR EMERGENCIAS O CALAMIDADES EN CARTAGENA</t>
  </si>
  <si>
    <t>Atención de las emergencias de riesgos en el distrito de Cartagena</t>
  </si>
  <si>
    <t>Cancelación de subsidios de arriendos a damnificados de las diferentes olas invernales acaecidas en el distrito de Cartagena y eventos naturales o antrópicos</t>
  </si>
  <si>
    <t>IMPLEMENTAR UN PLAN INTEGRAL DE MITIGACIÓN DE RIESGOS DE DESASTRES Y AUMENTAR LA RESILIENCIA DE LAS COMUNIDADES EN EL DISTRITO DE CARTAGENA</t>
  </si>
  <si>
    <t>REPORTE EJECUCION PRESUPUESTAL (COMPROMISOS) SEPTIEMBRE</t>
  </si>
  <si>
    <t>% EJECUCION COMPROMISOS SEPTIEMBRE</t>
  </si>
  <si>
    <t>REPORTE EJECUCION PRESUPUESTAL (OBLIGACIONES)SEPTIEMBRE</t>
  </si>
  <si>
    <t>% EJECUCION OBLIGACIONES  SEPTIEMBRE</t>
  </si>
  <si>
    <t>EJECUCIÓN PRESUPUESTAL OAGR SEPTIEMBRE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</si>
</sst>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_-* #,##0_-;\-* #,##0_-;_-* &quot;-&quot;??_-;_-@_-"/>
    <numFmt numFmtId="168" formatCode="0.0"/>
  </numFmts>
  <fonts count="52"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b/>
      <sz val="9"/>
      <color rgb="FF000000"/>
      <name val="Tahoma"/>
      <family val="2"/>
    </font>
    <font>
      <sz val="9"/>
      <color rgb="FF000000"/>
      <name val="Tahoma"/>
      <family val="2"/>
    </font>
    <font>
      <sz val="12"/>
      <color theme="1"/>
      <name val="Tahoma"/>
      <family val="2"/>
    </font>
    <font>
      <sz val="11"/>
      <color rgb="FF000000"/>
      <name val="Aptos Narrow"/>
      <family val="2"/>
      <scheme val="minor"/>
    </font>
    <font>
      <sz val="11"/>
      <color rgb="FFFF0000"/>
      <name val="Aptos Narrow"/>
      <family val="2"/>
      <scheme val="minor"/>
    </font>
    <font>
      <b/>
      <sz val="11"/>
      <name val="Aptos"/>
      <family val="2"/>
    </font>
    <font>
      <b/>
      <sz val="20"/>
      <color theme="1"/>
      <name val="Tahoma"/>
      <family val="2"/>
    </font>
    <font>
      <b/>
      <sz val="16"/>
      <color theme="1"/>
      <name val="Aptos Narrow"/>
      <family val="2"/>
      <scheme val="minor"/>
    </font>
    <font>
      <sz val="11"/>
      <name val="Aptos Narrow"/>
      <family val="2"/>
      <scheme val="minor"/>
    </font>
    <font>
      <sz val="14"/>
      <name val="Aptos Narrow"/>
      <family val="2"/>
      <scheme val="minor"/>
    </font>
    <font>
      <b/>
      <sz val="22"/>
      <color theme="1"/>
      <name val="Aptos Narrow"/>
      <family val="2"/>
      <scheme val="minor"/>
    </font>
    <font>
      <b/>
      <sz val="28"/>
      <color theme="1"/>
      <name val="Aptos Narrow"/>
      <family val="2"/>
      <scheme val="minor"/>
    </font>
    <font>
      <b/>
      <sz val="18"/>
      <color theme="1"/>
      <name val="Aptos Narrow"/>
      <family val="2"/>
      <scheme val="minor"/>
    </font>
    <font>
      <b/>
      <sz val="20"/>
      <color rgb="FFFF0000"/>
      <name val="Aptos Narrow"/>
      <family val="2"/>
      <scheme val="minor"/>
    </font>
    <font>
      <b/>
      <sz val="28"/>
      <color rgb="FFFF0000"/>
      <name val="Aptos Narrow"/>
      <family val="2"/>
      <scheme val="minor"/>
    </font>
    <font>
      <b/>
      <sz val="22"/>
      <color rgb="FFFF0000"/>
      <name val="Aptos Narrow"/>
      <family val="2"/>
      <scheme val="minor"/>
    </font>
    <font>
      <sz val="14"/>
      <color theme="1"/>
      <name val="Arial"/>
      <family val="2"/>
    </font>
    <font>
      <b/>
      <sz val="14"/>
      <color theme="1"/>
      <name val="Arial"/>
      <family val="2"/>
    </font>
    <font>
      <sz val="14"/>
      <name val="Calibri"/>
      <family val="2"/>
    </font>
    <font>
      <sz val="10"/>
      <color theme="1"/>
      <name val="Arial"/>
      <family val="2"/>
    </font>
    <font>
      <sz val="11"/>
      <color theme="1"/>
      <name val="Calibri"/>
      <family val="2"/>
    </font>
    <font>
      <sz val="11"/>
      <color indexed="8"/>
      <name val="Arial"/>
      <family val="2"/>
    </font>
    <font>
      <sz val="10"/>
      <name val="Aptos Narrow"/>
      <family val="2"/>
      <scheme val="minor"/>
    </font>
    <font>
      <sz val="10"/>
      <color theme="1"/>
      <name val="Aptos Narrow"/>
      <family val="2"/>
      <scheme val="minor"/>
    </font>
    <font>
      <b/>
      <sz val="11"/>
      <color theme="4"/>
      <name val="Aptos Narrow"/>
      <family val="2"/>
      <scheme val="minor"/>
    </font>
    <font>
      <b/>
      <sz val="12"/>
      <color theme="1"/>
      <name val="Tahoma"/>
      <family val="2"/>
    </font>
  </fonts>
  <fills count="1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indexed="31"/>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15" borderId="0" applyNumberFormat="0" applyBorder="0" applyAlignment="0" applyProtection="0"/>
    <xf numFmtId="0" fontId="49" fillId="16" borderId="20" applyFill="0">
      <alignment vertical="top" wrapText="1"/>
    </xf>
  </cellStyleXfs>
  <cellXfs count="377">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xf>
    <xf numFmtId="0" fontId="21" fillId="0" borderId="1" xfId="1" applyFont="1" applyBorder="1" applyAlignment="1">
      <alignment horizontal="center" vertical="center"/>
    </xf>
    <xf numFmtId="0" fontId="28" fillId="0" borderId="1" xfId="0" applyFont="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29" fillId="2"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8" fillId="2" borderId="1" xfId="0" applyFont="1" applyFill="1" applyBorder="1" applyAlignment="1">
      <alignment horizontal="center" vertical="center" wrapText="1"/>
    </xf>
    <xf numFmtId="0" fontId="28" fillId="0" borderId="1" xfId="0" applyFont="1" applyBorder="1" applyAlignment="1">
      <alignment vertical="center" wrapText="1"/>
    </xf>
    <xf numFmtId="0" fontId="0" fillId="0" borderId="1" xfId="0" applyBorder="1" applyAlignment="1">
      <alignment horizontal="center" vertical="center" wrapText="1"/>
    </xf>
    <xf numFmtId="0" fontId="28"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9" fontId="0" fillId="2" borderId="1" xfId="0" applyNumberFormat="1" applyFill="1" applyBorder="1" applyAlignment="1">
      <alignment horizontal="center" vertical="center"/>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31" fillId="8" borderId="1" xfId="0" applyFont="1" applyFill="1" applyBorder="1" applyAlignment="1">
      <alignment horizontal="center" vertical="center" wrapText="1"/>
    </xf>
    <xf numFmtId="9" fontId="0" fillId="2" borderId="1" xfId="7"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5" fillId="9" borderId="21" xfId="0" applyFont="1" applyFill="1" applyBorder="1" applyAlignment="1">
      <alignment horizontal="center" vertical="center" wrapText="1"/>
    </xf>
    <xf numFmtId="9" fontId="34" fillId="2" borderId="1" xfId="7" applyFont="1" applyFill="1" applyBorder="1" applyAlignment="1">
      <alignment horizontal="center" vertical="center"/>
    </xf>
    <xf numFmtId="0" fontId="35" fillId="2" borderId="1" xfId="0" applyFont="1" applyFill="1" applyBorder="1" applyAlignment="1">
      <alignment horizontal="center" vertical="center"/>
    </xf>
    <xf numFmtId="9" fontId="5" fillId="9" borderId="21" xfId="7" applyFont="1" applyFill="1" applyBorder="1" applyAlignment="1">
      <alignment horizontal="center" vertical="center" wrapText="1"/>
    </xf>
    <xf numFmtId="9" fontId="0" fillId="2" borderId="0" xfId="7" applyFont="1" applyFill="1" applyAlignment="1">
      <alignment horizontal="center" vertical="center"/>
    </xf>
    <xf numFmtId="0" fontId="0" fillId="2" borderId="18" xfId="0" applyFill="1" applyBorder="1" applyAlignment="1">
      <alignment horizontal="center" vertical="center"/>
    </xf>
    <xf numFmtId="9" fontId="36" fillId="2" borderId="1" xfId="7" applyFont="1" applyFill="1" applyBorder="1" applyAlignment="1">
      <alignment horizontal="center" vertical="center" wrapText="1"/>
    </xf>
    <xf numFmtId="8" fontId="38" fillId="0" borderId="0" xfId="0" applyNumberFormat="1" applyFont="1" applyAlignment="1">
      <alignment horizontal="center" vertical="center"/>
    </xf>
    <xf numFmtId="0" fontId="0" fillId="2" borderId="18" xfId="0" applyFill="1" applyBorder="1" applyAlignment="1">
      <alignment horizontal="center" vertical="center" wrapText="1"/>
    </xf>
    <xf numFmtId="0" fontId="25" fillId="2" borderId="1" xfId="0" applyFont="1" applyFill="1" applyBorder="1" applyAlignment="1">
      <alignment horizontal="center" vertical="center" wrapText="1"/>
    </xf>
    <xf numFmtId="9" fontId="0" fillId="2" borderId="18" xfId="7" applyFont="1" applyFill="1" applyBorder="1" applyAlignment="1">
      <alignment horizontal="center" vertical="center"/>
    </xf>
    <xf numFmtId="0" fontId="25" fillId="2" borderId="18" xfId="0" applyFont="1" applyFill="1" applyBorder="1" applyAlignment="1">
      <alignment horizontal="center" vertical="center" wrapText="1"/>
    </xf>
    <xf numFmtId="0" fontId="5" fillId="9" borderId="1" xfId="0" applyFont="1" applyFill="1" applyBorder="1" applyAlignment="1">
      <alignment horizontal="center" vertical="center" wrapText="1"/>
    </xf>
    <xf numFmtId="9" fontId="32" fillId="2" borderId="26" xfId="0" applyNumberFormat="1" applyFont="1" applyFill="1" applyBorder="1" applyAlignment="1">
      <alignment horizontal="center" vertical="center" wrapText="1"/>
    </xf>
    <xf numFmtId="9" fontId="32" fillId="2" borderId="21" xfId="0" applyNumberFormat="1" applyFont="1" applyFill="1" applyBorder="1" applyAlignment="1">
      <alignment horizontal="center" vertical="center" wrapText="1"/>
    </xf>
    <xf numFmtId="9" fontId="32" fillId="2" borderId="27" xfId="0" applyNumberFormat="1" applyFont="1" applyFill="1" applyBorder="1" applyAlignment="1">
      <alignment horizontal="center" vertical="center" wrapText="1"/>
    </xf>
    <xf numFmtId="9" fontId="36" fillId="2" borderId="0" xfId="7" applyFont="1" applyFill="1" applyBorder="1" applyAlignment="1">
      <alignment horizontal="center" vertical="center" wrapText="1"/>
    </xf>
    <xf numFmtId="9" fontId="37" fillId="2" borderId="22" xfId="7" applyFont="1" applyFill="1" applyBorder="1" applyAlignment="1">
      <alignment horizontal="center" vertical="center"/>
    </xf>
    <xf numFmtId="8" fontId="38" fillId="0" borderId="22" xfId="0" applyNumberFormat="1" applyFont="1" applyBorder="1" applyAlignment="1">
      <alignment horizontal="center" vertical="center"/>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0" fillId="2" borderId="1" xfId="0" applyFill="1" applyBorder="1" applyAlignment="1">
      <alignment vertical="center" wrapText="1"/>
    </xf>
    <xf numFmtId="0" fontId="0" fillId="2" borderId="18" xfId="0" applyFill="1" applyBorder="1" applyAlignment="1">
      <alignment vertical="center" wrapText="1"/>
    </xf>
    <xf numFmtId="0" fontId="29" fillId="2" borderId="12" xfId="0" applyFont="1" applyFill="1" applyBorder="1" applyAlignment="1">
      <alignment vertical="center" wrapText="1"/>
    </xf>
    <xf numFmtId="0" fontId="0" fillId="2" borderId="1" xfId="0" applyFill="1" applyBorder="1" applyAlignment="1">
      <alignment horizontal="center" wrapText="1"/>
    </xf>
    <xf numFmtId="0" fontId="0" fillId="3" borderId="1" xfId="0" applyFill="1" applyBorder="1" applyAlignment="1">
      <alignment vertical="center" wrapText="1"/>
    </xf>
    <xf numFmtId="0" fontId="0" fillId="2" borderId="5" xfId="0" applyFill="1" applyBorder="1" applyAlignment="1">
      <alignment horizontal="center" vertical="center" wrapText="1"/>
    </xf>
    <xf numFmtId="0" fontId="0" fillId="9" borderId="1" xfId="0" applyFill="1" applyBorder="1" applyAlignment="1">
      <alignment horizontal="center" vertical="center" wrapText="1"/>
    </xf>
    <xf numFmtId="0" fontId="25" fillId="2" borderId="18" xfId="0" applyFont="1" applyFill="1" applyBorder="1" applyAlignment="1">
      <alignment vertical="center" wrapText="1"/>
    </xf>
    <xf numFmtId="0" fontId="0" fillId="2" borderId="19" xfId="0" applyFill="1" applyBorder="1" applyAlignment="1">
      <alignment vertical="center" wrapText="1"/>
    </xf>
    <xf numFmtId="0" fontId="0" fillId="11" borderId="1" xfId="0" applyFill="1"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43" fillId="2" borderId="1" xfId="1" applyFont="1" applyFill="1" applyBorder="1" applyAlignment="1">
      <alignment horizontal="left" vertical="center"/>
    </xf>
    <xf numFmtId="0" fontId="8" fillId="2" borderId="0" xfId="0" applyFont="1" applyFill="1"/>
    <xf numFmtId="0" fontId="38" fillId="2" borderId="3" xfId="0" applyFont="1" applyFill="1" applyBorder="1"/>
    <xf numFmtId="9" fontId="0" fillId="0" borderId="0" xfId="7" applyFont="1" applyAlignment="1">
      <alignment horizontal="center" vertical="center"/>
    </xf>
    <xf numFmtId="44" fontId="0" fillId="0" borderId="19" xfId="8" applyFont="1" applyBorder="1" applyAlignment="1">
      <alignment horizontal="center" vertical="center" wrapText="1"/>
    </xf>
    <xf numFmtId="0" fontId="0" fillId="0" borderId="20" xfId="0" applyBorder="1" applyAlignment="1">
      <alignment horizontal="center" vertical="center"/>
    </xf>
    <xf numFmtId="0" fontId="5" fillId="1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44" fillId="0" borderId="1" xfId="0" applyFont="1" applyBorder="1" applyAlignment="1">
      <alignment horizontal="center" vertical="center" wrapText="1"/>
    </xf>
    <xf numFmtId="0" fontId="45" fillId="0" borderId="1" xfId="0" applyFon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45" fillId="2" borderId="1" xfId="0" applyFont="1" applyFill="1" applyBorder="1" applyAlignment="1">
      <alignment vertical="center" wrapText="1"/>
    </xf>
    <xf numFmtId="0" fontId="46"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7" fillId="2" borderId="1" xfId="10" applyFont="1" applyFill="1" applyBorder="1" applyAlignment="1" applyProtection="1">
      <alignment horizontal="center" vertical="center" wrapText="1"/>
      <protection locked="0"/>
    </xf>
    <xf numFmtId="0" fontId="7" fillId="2" borderId="1" xfId="0" applyFont="1" applyFill="1" applyBorder="1" applyAlignment="1">
      <alignment vertical="center" wrapText="1"/>
    </xf>
    <xf numFmtId="0" fontId="48" fillId="2" borderId="1" xfId="0" applyFont="1" applyFill="1" applyBorder="1" applyAlignment="1">
      <alignment horizontal="center" vertical="center" wrapText="1"/>
    </xf>
    <xf numFmtId="0" fontId="0" fillId="0" borderId="1" xfId="0" applyBorder="1"/>
    <xf numFmtId="0" fontId="7" fillId="2" borderId="1"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7" fillId="0" borderId="1" xfId="11" applyFont="1" applyFill="1" applyBorder="1" applyAlignment="1" applyProtection="1">
      <alignment horizontal="center" vertical="center" wrapText="1"/>
      <protection locked="0"/>
    </xf>
    <xf numFmtId="0" fontId="7" fillId="0" borderId="28" xfId="11" applyFont="1" applyFill="1" applyBorder="1" applyAlignment="1" applyProtection="1">
      <alignment horizontal="left" vertical="center" wrapText="1"/>
      <protection locked="0"/>
    </xf>
    <xf numFmtId="0" fontId="7" fillId="0" borderId="18" xfId="11" applyFont="1" applyFill="1" applyBorder="1" applyAlignment="1" applyProtection="1">
      <alignment horizontal="center" vertical="center" wrapText="1"/>
      <protection locked="0"/>
    </xf>
    <xf numFmtId="0" fontId="7" fillId="0" borderId="18" xfId="11" applyFont="1" applyFill="1" applyBorder="1" applyAlignment="1" applyProtection="1">
      <alignment horizontal="left" vertical="center" wrapText="1"/>
      <protection locked="0"/>
    </xf>
    <xf numFmtId="0" fontId="7" fillId="0" borderId="1" xfId="11" applyFont="1" applyFill="1" applyBorder="1" applyAlignment="1" applyProtection="1">
      <alignment vertical="center" wrapText="1"/>
      <protection locked="0"/>
    </xf>
    <xf numFmtId="0" fontId="7" fillId="0" borderId="1" xfId="0" applyFont="1" applyBorder="1" applyAlignment="1">
      <alignment vertical="center" wrapText="1"/>
    </xf>
    <xf numFmtId="0" fontId="7" fillId="0" borderId="1" xfId="11"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9" xfId="0" applyFont="1" applyBorder="1" applyAlignment="1">
      <alignment vertical="center" wrapText="1"/>
    </xf>
    <xf numFmtId="0" fontId="49" fillId="2" borderId="1" xfId="11" applyFill="1" applyBorder="1" applyAlignment="1" applyProtection="1">
      <alignment vertical="center" wrapText="1"/>
      <protection locked="0"/>
    </xf>
    <xf numFmtId="0" fontId="7" fillId="0" borderId="20" xfId="0" applyFont="1" applyBorder="1" applyAlignment="1">
      <alignment vertical="center" wrapText="1"/>
    </xf>
    <xf numFmtId="0" fontId="0" fillId="0" borderId="18" xfId="0" applyBorder="1" applyAlignment="1">
      <alignment vertical="center"/>
    </xf>
    <xf numFmtId="0" fontId="30"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44" fontId="0" fillId="0" borderId="19" xfId="8" applyFont="1" applyBorder="1" applyAlignment="1">
      <alignment vertical="center" wrapText="1"/>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0" xfId="0" applyNumberFormat="1" applyAlignment="1">
      <alignment horizontal="center" vertical="center"/>
    </xf>
    <xf numFmtId="0" fontId="34" fillId="0" borderId="1" xfId="0" applyFont="1" applyBorder="1" applyAlignment="1">
      <alignment horizontal="center" vertical="center"/>
    </xf>
    <xf numFmtId="14" fontId="34" fillId="0" borderId="1" xfId="0" applyNumberFormat="1" applyFont="1" applyBorder="1" applyAlignment="1">
      <alignment horizontal="center" vertical="center"/>
    </xf>
    <xf numFmtId="0" fontId="34" fillId="0" borderId="1" xfId="0" applyFont="1" applyBorder="1" applyAlignment="1">
      <alignment vertical="center"/>
    </xf>
    <xf numFmtId="9" fontId="6" fillId="0" borderId="1" xfId="7" applyFont="1" applyBorder="1" applyAlignment="1">
      <alignment horizontal="center" vertical="center" wrapText="1"/>
    </xf>
    <xf numFmtId="9" fontId="40" fillId="2" borderId="22" xfId="7" applyFont="1" applyFill="1" applyBorder="1" applyAlignment="1">
      <alignment horizontal="center" vertical="center"/>
    </xf>
    <xf numFmtId="44" fontId="6" fillId="0" borderId="1" xfId="8" applyFont="1" applyBorder="1" applyAlignment="1">
      <alignment horizontal="center" vertical="center" wrapText="1"/>
    </xf>
    <xf numFmtId="44" fontId="0" fillId="0" borderId="0" xfId="8" applyFont="1" applyAlignment="1">
      <alignment horizontal="center" vertical="center"/>
    </xf>
    <xf numFmtId="166" fontId="0" fillId="0" borderId="1" xfId="9" applyNumberFormat="1" applyFont="1" applyFill="1" applyBorder="1" applyAlignment="1">
      <alignment horizontal="right" vertical="center"/>
    </xf>
    <xf numFmtId="0" fontId="0" fillId="0" borderId="1" xfId="0" applyBorder="1" applyAlignment="1">
      <alignment horizontal="right" vertical="center"/>
    </xf>
    <xf numFmtId="166" fontId="0" fillId="0" borderId="1" xfId="9" applyNumberFormat="1" applyFont="1" applyFill="1" applyBorder="1" applyAlignment="1">
      <alignment horizontal="center" vertical="center"/>
    </xf>
    <xf numFmtId="166" fontId="0" fillId="0" borderId="1" xfId="9" applyNumberFormat="1" applyFont="1" applyFill="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43" fontId="0" fillId="0" borderId="1" xfId="9" applyFont="1" applyFill="1" applyBorder="1" applyAlignment="1">
      <alignment vertical="center"/>
    </xf>
    <xf numFmtId="165" fontId="41" fillId="0" borderId="22" xfId="0" applyNumberFormat="1" applyFont="1" applyBorder="1" applyAlignment="1">
      <alignment horizontal="center" vertical="center"/>
    </xf>
    <xf numFmtId="44" fontId="41" fillId="0" borderId="22" xfId="0" applyNumberFormat="1" applyFont="1" applyBorder="1" applyAlignment="1">
      <alignment horizontal="center" vertical="center"/>
    </xf>
    <xf numFmtId="0" fontId="50" fillId="2" borderId="0" xfId="0" applyFont="1" applyFill="1" applyAlignment="1">
      <alignment horizontal="center" vertical="center" wrapText="1"/>
    </xf>
    <xf numFmtId="9" fontId="50" fillId="2" borderId="0" xfId="7" applyFont="1" applyFill="1" applyAlignment="1">
      <alignment horizontal="center" vertical="center" wrapText="1"/>
    </xf>
    <xf numFmtId="9" fontId="40" fillId="2" borderId="23" xfId="7" applyFont="1" applyFill="1" applyBorder="1" applyAlignment="1">
      <alignment horizontal="center" vertical="center"/>
    </xf>
    <xf numFmtId="0" fontId="45" fillId="0" borderId="1" xfId="0" applyFont="1" applyBorder="1" applyAlignment="1">
      <alignment horizontal="center" vertical="center" wrapText="1"/>
    </xf>
    <xf numFmtId="0" fontId="14" fillId="0" borderId="1" xfId="0" applyFont="1" applyBorder="1" applyAlignment="1">
      <alignment horizontal="center" vertical="center"/>
    </xf>
    <xf numFmtId="0" fontId="14" fillId="2" borderId="19" xfId="0" applyFont="1" applyFill="1" applyBorder="1" applyAlignment="1">
      <alignment vertical="center" wrapText="1"/>
    </xf>
    <xf numFmtId="0" fontId="51" fillId="0" borderId="1" xfId="0" applyFont="1" applyBorder="1" applyAlignment="1">
      <alignment horizontal="center" vertical="center" wrapText="1"/>
    </xf>
    <xf numFmtId="164" fontId="14" fillId="2"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8"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9" fontId="14" fillId="0" borderId="0" xfId="7" applyFont="1" applyAlignment="1">
      <alignment horizontal="center" vertical="center"/>
    </xf>
    <xf numFmtId="44" fontId="14" fillId="2" borderId="1" xfId="8" applyFont="1" applyFill="1" applyBorder="1" applyAlignment="1">
      <alignment horizontal="center" vertical="center"/>
    </xf>
    <xf numFmtId="0" fontId="14" fillId="0" borderId="0" xfId="0" applyFont="1" applyAlignment="1">
      <alignment horizontal="center" vertical="center"/>
    </xf>
    <xf numFmtId="0" fontId="51" fillId="0" borderId="1" xfId="0" applyFont="1" applyBorder="1" applyAlignment="1">
      <alignment horizontal="center" wrapText="1"/>
    </xf>
    <xf numFmtId="0" fontId="14" fillId="0" borderId="18" xfId="0" applyFont="1" applyBorder="1" applyAlignment="1">
      <alignment horizontal="center" vertical="center"/>
    </xf>
    <xf numFmtId="8" fontId="14" fillId="0" borderId="0" xfId="0" applyNumberFormat="1" applyFont="1" applyAlignment="1">
      <alignment horizontal="center" vertical="center"/>
    </xf>
    <xf numFmtId="44" fontId="14" fillId="0" borderId="0" xfId="8" applyFont="1" applyAlignment="1">
      <alignment horizontal="center" vertical="center"/>
    </xf>
    <xf numFmtId="9" fontId="36" fillId="0" borderId="0" xfId="7" applyFont="1" applyFill="1" applyBorder="1" applyAlignment="1">
      <alignment horizontal="center" vertical="center" wrapText="1"/>
    </xf>
    <xf numFmtId="0" fontId="0" fillId="0" borderId="0" xfId="0" applyAlignment="1">
      <alignment horizontal="right" vertical="center"/>
    </xf>
    <xf numFmtId="0" fontId="0" fillId="0" borderId="0" xfId="0" applyAlignment="1">
      <alignment horizontal="center" vertical="center" wrapText="1"/>
    </xf>
    <xf numFmtId="0" fontId="28" fillId="0" borderId="0" xfId="0" applyFont="1" applyAlignment="1">
      <alignment horizontal="center" vertical="center" wrapText="1"/>
    </xf>
    <xf numFmtId="9" fontId="0" fillId="0" borderId="0" xfId="7"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horizontal="right" vertical="center"/>
    </xf>
    <xf numFmtId="0" fontId="14" fillId="0" borderId="1" xfId="0" applyFont="1" applyBorder="1" applyAlignment="1">
      <alignment horizontal="center" vertical="center" wrapText="1"/>
    </xf>
    <xf numFmtId="0" fontId="14" fillId="2" borderId="2" xfId="0" applyFont="1" applyFill="1" applyBorder="1" applyAlignment="1">
      <alignment horizontal="center" vertical="center"/>
    </xf>
    <xf numFmtId="44" fontId="14" fillId="2" borderId="1" xfId="0" applyNumberFormat="1" applyFont="1" applyFill="1" applyBorder="1" applyAlignment="1">
      <alignment horizontal="center" vertical="center" wrapText="1"/>
    </xf>
    <xf numFmtId="9" fontId="14" fillId="2" borderId="1" xfId="7"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64" fontId="14" fillId="2" borderId="1" xfId="0" applyNumberFormat="1" applyFont="1" applyFill="1" applyBorder="1" applyAlignment="1">
      <alignment vertical="center" wrapText="1"/>
    </xf>
    <xf numFmtId="8" fontId="14" fillId="2" borderId="1" xfId="0" applyNumberFormat="1" applyFont="1" applyFill="1" applyBorder="1" applyAlignment="1">
      <alignment vertical="center" wrapText="1"/>
    </xf>
    <xf numFmtId="0" fontId="14" fillId="2" borderId="1" xfId="0" applyFont="1" applyFill="1" applyBorder="1" applyAlignment="1">
      <alignment vertical="center" wrapText="1"/>
    </xf>
    <xf numFmtId="8" fontId="1" fillId="2" borderId="1" xfId="0" applyNumberFormat="1" applyFont="1" applyFill="1" applyBorder="1" applyAlignment="1">
      <alignment vertical="center" wrapText="1"/>
    </xf>
    <xf numFmtId="164" fontId="14" fillId="2" borderId="1" xfId="0" applyNumberFormat="1" applyFont="1" applyFill="1" applyBorder="1" applyAlignment="1">
      <alignment vertical="center"/>
    </xf>
    <xf numFmtId="8" fontId="14" fillId="2" borderId="1" xfId="0" applyNumberFormat="1" applyFont="1" applyFill="1" applyBorder="1" applyAlignment="1">
      <alignment vertical="center"/>
    </xf>
    <xf numFmtId="0" fontId="14" fillId="0" borderId="0" xfId="0" applyFont="1" applyAlignment="1">
      <alignment horizontal="center" vertical="center" wrapText="1"/>
    </xf>
    <xf numFmtId="164" fontId="14" fillId="0" borderId="0" xfId="0" applyNumberFormat="1" applyFont="1" applyAlignment="1">
      <alignment horizontal="center" vertical="center"/>
    </xf>
    <xf numFmtId="0" fontId="14" fillId="2" borderId="0" xfId="0" applyFont="1" applyFill="1" applyAlignment="1">
      <alignment horizontal="center" vertical="center" wrapText="1"/>
    </xf>
    <xf numFmtId="44" fontId="41" fillId="0" borderId="21" xfId="8" applyFont="1" applyBorder="1" applyAlignment="1">
      <alignment horizontal="center" vertical="center"/>
    </xf>
    <xf numFmtId="9" fontId="41" fillId="0" borderId="21" xfId="7" applyFont="1" applyBorder="1" applyAlignment="1">
      <alignment horizontal="center" vertical="center"/>
    </xf>
    <xf numFmtId="9" fontId="41" fillId="0" borderId="27" xfId="7" applyFont="1" applyBorder="1" applyAlignment="1">
      <alignment horizontal="center" vertical="center"/>
    </xf>
    <xf numFmtId="0" fontId="25" fillId="0" borderId="1" xfId="0" applyFont="1" applyBorder="1" applyAlignment="1">
      <alignment horizontal="center" vertical="center"/>
    </xf>
    <xf numFmtId="0" fontId="7" fillId="0" borderId="1" xfId="0" applyFont="1" applyBorder="1" applyAlignment="1">
      <alignment horizontal="center" vertical="center"/>
    </xf>
    <xf numFmtId="0" fontId="7" fillId="0" borderId="29" xfId="0" applyFont="1" applyBorder="1" applyAlignment="1">
      <alignment horizontal="center" vertical="center"/>
    </xf>
    <xf numFmtId="9" fontId="0" fillId="0" borderId="0" xfId="7" applyFont="1" applyAlignment="1">
      <alignment horizontal="center" vertical="center" wrapText="1"/>
    </xf>
    <xf numFmtId="9" fontId="14" fillId="0" borderId="0" xfId="0" applyNumberFormat="1" applyFont="1" applyAlignment="1">
      <alignment horizontal="center" vertical="center"/>
    </xf>
    <xf numFmtId="44" fontId="14" fillId="2" borderId="1" xfId="8" applyFont="1" applyFill="1" applyBorder="1" applyAlignment="1">
      <alignment horizontal="center" vertical="center" wrapText="1"/>
    </xf>
    <xf numFmtId="44" fontId="41" fillId="0" borderId="23" xfId="0" applyNumberFormat="1" applyFont="1" applyBorder="1" applyAlignment="1">
      <alignment horizontal="center" vertical="center"/>
    </xf>
    <xf numFmtId="9" fontId="41" fillId="0" borderId="24" xfId="7" applyFont="1" applyBorder="1" applyAlignment="1">
      <alignment horizontal="center" vertical="center"/>
    </xf>
    <xf numFmtId="44" fontId="41" fillId="0" borderId="24" xfId="0" applyNumberFormat="1" applyFont="1" applyBorder="1" applyAlignment="1">
      <alignment horizontal="center" vertical="center"/>
    </xf>
    <xf numFmtId="9" fontId="41" fillId="0" borderId="25" xfId="7" applyFont="1" applyBorder="1"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33" fillId="10" borderId="23" xfId="0" applyFont="1" applyFill="1" applyBorder="1" applyAlignment="1">
      <alignment horizontal="center" vertical="center" wrapText="1"/>
    </xf>
    <xf numFmtId="0" fontId="33" fillId="10" borderId="24"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33" fillId="7" borderId="2" xfId="0" applyFont="1" applyFill="1" applyBorder="1" applyAlignment="1">
      <alignment horizontal="center" vertical="center" wrapText="1"/>
    </xf>
    <xf numFmtId="0" fontId="33" fillId="7" borderId="3" xfId="0" applyFont="1" applyFill="1" applyBorder="1" applyAlignment="1">
      <alignment horizontal="center" vertical="center" wrapText="1"/>
    </xf>
    <xf numFmtId="0" fontId="38" fillId="2" borderId="2" xfId="0" applyFont="1" applyFill="1" applyBorder="1" applyAlignment="1">
      <alignment horizontal="center"/>
    </xf>
    <xf numFmtId="0" fontId="38" fillId="2" borderId="3" xfId="0" applyFont="1" applyFill="1" applyBorder="1" applyAlignment="1">
      <alignment horizontal="center"/>
    </xf>
    <xf numFmtId="0" fontId="5" fillId="12"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1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7" borderId="1" xfId="0" applyFont="1" applyFill="1" applyBorder="1" applyAlignment="1">
      <alignment horizontal="center" vertical="center"/>
    </xf>
    <xf numFmtId="0" fontId="42" fillId="2" borderId="1" xfId="0" applyFont="1" applyFill="1" applyBorder="1" applyAlignment="1">
      <alignment horizontal="center"/>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18"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47" fillId="2" borderId="18" xfId="10" applyFont="1" applyFill="1" applyBorder="1" applyAlignment="1" applyProtection="1">
      <alignment horizontal="center" vertical="center" wrapText="1"/>
      <protection locked="0"/>
    </xf>
    <xf numFmtId="0" fontId="47" fillId="2" borderId="19" xfId="10" applyFont="1" applyFill="1" applyBorder="1" applyAlignment="1" applyProtection="1">
      <alignment horizontal="center" vertical="center" wrapText="1"/>
      <protection locked="0"/>
    </xf>
    <xf numFmtId="0" fontId="47" fillId="2" borderId="20" xfId="10" applyFont="1" applyFill="1" applyBorder="1" applyAlignment="1" applyProtection="1">
      <alignment horizontal="center" vertical="center" wrapText="1"/>
      <protection locked="0"/>
    </xf>
    <xf numFmtId="0" fontId="47" fillId="2" borderId="1" xfId="10" applyFont="1" applyFill="1" applyBorder="1" applyAlignment="1" applyProtection="1">
      <alignment horizontal="left" vertical="center" wrapText="1"/>
      <protection locked="0"/>
    </xf>
    <xf numFmtId="0" fontId="48" fillId="2" borderId="18" xfId="0" applyFont="1" applyFill="1" applyBorder="1" applyAlignment="1">
      <alignment horizontal="center" vertical="center" wrapText="1"/>
    </xf>
    <xf numFmtId="0" fontId="48" fillId="2" borderId="19" xfId="0" applyFont="1" applyFill="1" applyBorder="1" applyAlignment="1">
      <alignment horizontal="center" vertical="center" wrapText="1"/>
    </xf>
    <xf numFmtId="0" fontId="48"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top" wrapText="1"/>
    </xf>
    <xf numFmtId="0" fontId="5" fillId="0" borderId="1" xfId="0" applyFont="1" applyBorder="1" applyAlignment="1">
      <alignment horizontal="center" vertical="top" textRotation="255"/>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9" fontId="0" fillId="0" borderId="18" xfId="0" applyNumberFormat="1" applyBorder="1" applyAlignment="1">
      <alignment horizontal="center" vertical="center"/>
    </xf>
    <xf numFmtId="9" fontId="0" fillId="0" borderId="20" xfId="0" applyNumberFormat="1" applyBorder="1" applyAlignment="1">
      <alignment horizontal="center" vertical="center"/>
    </xf>
    <xf numFmtId="0" fontId="0" fillId="0" borderId="20" xfId="0" applyBorder="1" applyAlignment="1">
      <alignment horizontal="center" vertical="center"/>
    </xf>
    <xf numFmtId="0" fontId="25" fillId="2" borderId="18" xfId="0" applyFont="1" applyFill="1" applyBorder="1" applyAlignment="1">
      <alignment horizontal="center" vertical="center" wrapText="1"/>
    </xf>
    <xf numFmtId="0" fontId="25" fillId="2" borderId="20" xfId="0" applyFont="1" applyFill="1" applyBorder="1" applyAlignment="1">
      <alignment horizontal="center" vertical="center" wrapText="1"/>
    </xf>
    <xf numFmtId="165" fontId="14" fillId="0" borderId="18" xfId="0" applyNumberFormat="1" applyFont="1" applyBorder="1" applyAlignment="1">
      <alignment horizontal="center" vertical="center" wrapText="1"/>
    </xf>
    <xf numFmtId="165" fontId="14" fillId="0" borderId="19" xfId="0" applyNumberFormat="1" applyFont="1" applyBorder="1" applyAlignment="1">
      <alignment horizontal="center" vertical="center" wrapText="1"/>
    </xf>
    <xf numFmtId="165" fontId="14" fillId="0" borderId="20" xfId="0" applyNumberFormat="1" applyFont="1" applyBorder="1" applyAlignment="1">
      <alignment horizontal="center" vertical="center" wrapText="1"/>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65" fontId="0" fillId="0" borderId="20" xfId="0" applyNumberFormat="1" applyBorder="1" applyAlignment="1">
      <alignment horizontal="center" vertical="center" wrapText="1"/>
    </xf>
    <xf numFmtId="43" fontId="0" fillId="0" borderId="18" xfId="9" applyFont="1" applyFill="1" applyBorder="1" applyAlignment="1">
      <alignment horizontal="center" vertical="center"/>
    </xf>
    <xf numFmtId="43" fontId="0" fillId="0" borderId="19" xfId="9" applyFont="1"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18" xfId="0" applyBorder="1" applyAlignment="1">
      <alignment horizontal="center" wrapText="1"/>
    </xf>
    <xf numFmtId="0" fontId="0" fillId="0" borderId="20" xfId="0" applyBorder="1" applyAlignment="1">
      <alignment horizontal="center" wrapText="1"/>
    </xf>
    <xf numFmtId="0" fontId="0" fillId="0" borderId="1" xfId="0" applyBorder="1" applyAlignment="1">
      <alignment horizontal="center" vertical="center"/>
    </xf>
    <xf numFmtId="9" fontId="0" fillId="0" borderId="1" xfId="7" applyFont="1" applyBorder="1" applyAlignment="1">
      <alignment horizontal="center" vertical="center"/>
    </xf>
    <xf numFmtId="9" fontId="0" fillId="0" borderId="18" xfId="7" applyFont="1" applyBorder="1" applyAlignment="1">
      <alignment horizontal="center" vertical="center"/>
    </xf>
    <xf numFmtId="44" fontId="0" fillId="0" borderId="1" xfId="8" applyFont="1" applyBorder="1" applyAlignment="1">
      <alignment horizontal="center" vertical="center"/>
    </xf>
    <xf numFmtId="44" fontId="0" fillId="0" borderId="18" xfId="8" applyFont="1" applyBorder="1" applyAlignment="1">
      <alignment horizontal="center" vertical="center"/>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8" fontId="14" fillId="2"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18" xfId="0" applyFill="1" applyBorder="1" applyAlignment="1">
      <alignment horizontal="center" vertical="center" wrapText="1"/>
    </xf>
    <xf numFmtId="9" fontId="0" fillId="0" borderId="18" xfId="7" applyFont="1" applyBorder="1" applyAlignment="1">
      <alignment horizontal="center" vertical="center" wrapText="1"/>
    </xf>
    <xf numFmtId="9" fontId="0" fillId="0" borderId="19" xfId="7" applyFont="1" applyBorder="1" applyAlignment="1">
      <alignment horizontal="center" vertical="center" wrapText="1"/>
    </xf>
    <xf numFmtId="9" fontId="0" fillId="0" borderId="20" xfId="7" applyFont="1" applyBorder="1" applyAlignment="1">
      <alignment horizontal="center" vertical="center" wrapText="1"/>
    </xf>
    <xf numFmtId="9" fontId="14" fillId="2" borderId="1" xfId="7" applyFont="1" applyFill="1" applyBorder="1" applyAlignment="1">
      <alignment horizontal="center" vertical="center"/>
    </xf>
    <xf numFmtId="0" fontId="2" fillId="0" borderId="1" xfId="0" applyFont="1" applyBorder="1" applyAlignment="1">
      <alignment horizontal="center" vertical="center" wrapText="1"/>
    </xf>
    <xf numFmtId="8" fontId="14" fillId="2" borderId="18" xfId="0" applyNumberFormat="1" applyFont="1" applyFill="1" applyBorder="1" applyAlignment="1">
      <alignment horizontal="center" vertical="center"/>
    </xf>
    <xf numFmtId="8" fontId="14" fillId="2" borderId="19" xfId="0" applyNumberFormat="1" applyFont="1" applyFill="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4" fillId="2" borderId="1" xfId="0" applyFont="1" applyFill="1" applyBorder="1" applyAlignment="1">
      <alignment horizontal="center" vertical="center"/>
    </xf>
    <xf numFmtId="8" fontId="14" fillId="2" borderId="18" xfId="0" applyNumberFormat="1" applyFont="1" applyFill="1" applyBorder="1" applyAlignment="1">
      <alignment horizontal="center" vertical="center" wrapText="1"/>
    </xf>
    <xf numFmtId="8" fontId="14" fillId="2" borderId="19" xfId="0" applyNumberFormat="1" applyFont="1" applyFill="1" applyBorder="1" applyAlignment="1">
      <alignment horizontal="center" vertical="center" wrapText="1"/>
    </xf>
    <xf numFmtId="8" fontId="14" fillId="2" borderId="20" xfId="0" applyNumberFormat="1" applyFont="1" applyFill="1" applyBorder="1" applyAlignment="1">
      <alignment horizontal="center" vertical="center" wrapText="1"/>
    </xf>
    <xf numFmtId="8" fontId="14" fillId="2" borderId="20" xfId="0" applyNumberFormat="1" applyFont="1" applyFill="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168" fontId="3" fillId="0" borderId="1" xfId="0" applyNumberFormat="1" applyFont="1" applyBorder="1" applyAlignment="1">
      <alignment horizontal="center" vertical="center"/>
    </xf>
    <xf numFmtId="2" fontId="8" fillId="2" borderId="1" xfId="0" applyNumberFormat="1" applyFont="1" applyFill="1" applyBorder="1" applyAlignment="1">
      <alignment horizontal="center" vertical="center"/>
    </xf>
    <xf numFmtId="0" fontId="25" fillId="0" borderId="1" xfId="0" applyNumberFormat="1" applyFont="1" applyBorder="1" applyAlignment="1">
      <alignment horizontal="center" vertical="center"/>
    </xf>
    <xf numFmtId="0" fontId="7" fillId="0" borderId="20" xfId="0" applyNumberFormat="1" applyFont="1" applyBorder="1" applyAlignment="1">
      <alignment horizontal="center" vertical="center"/>
    </xf>
    <xf numFmtId="0" fontId="45" fillId="2" borderId="18" xfId="0" applyFont="1" applyFill="1" applyBorder="1" applyAlignment="1">
      <alignment vertical="center" wrapText="1"/>
    </xf>
    <xf numFmtId="0" fontId="45" fillId="2" borderId="19" xfId="0" applyFont="1" applyFill="1" applyBorder="1" applyAlignment="1">
      <alignment vertical="center" wrapText="1"/>
    </xf>
    <xf numFmtId="0" fontId="45" fillId="2" borderId="20" xfId="0" applyFont="1" applyFill="1" applyBorder="1" applyAlignment="1">
      <alignment vertical="center" wrapText="1"/>
    </xf>
    <xf numFmtId="9" fontId="7" fillId="0" borderId="18" xfId="0" applyNumberFormat="1" applyFont="1" applyBorder="1" applyAlignment="1">
      <alignment horizontal="center" vertical="center"/>
    </xf>
    <xf numFmtId="9" fontId="7" fillId="0" borderId="19" xfId="0" applyNumberFormat="1" applyFont="1" applyBorder="1" applyAlignment="1">
      <alignment horizontal="center" vertical="center"/>
    </xf>
    <xf numFmtId="9" fontId="7" fillId="0" borderId="29" xfId="0" applyNumberFormat="1" applyFont="1" applyBorder="1" applyAlignment="1">
      <alignment horizontal="center" vertical="center"/>
    </xf>
    <xf numFmtId="9" fontId="7" fillId="0" borderId="30" xfId="0" applyNumberFormat="1" applyFont="1" applyBorder="1" applyAlignment="1">
      <alignment horizontal="center" vertical="center"/>
    </xf>
    <xf numFmtId="9" fontId="7" fillId="0" borderId="20" xfId="0" applyNumberFormat="1" applyFont="1" applyBorder="1" applyAlignment="1">
      <alignment horizontal="center" vertical="center"/>
    </xf>
  </cellXfs>
  <cellStyles count="12">
    <cellStyle name="20% - Énfasis1" xfId="10" builtinId="30"/>
    <cellStyle name="BodyStyle" xfId="5" xr:uid="{00000000-0005-0000-0000-000000000000}"/>
    <cellStyle name="Estilo 1" xfId="11" xr:uid="{1C246225-D415-4A1C-9E23-ED9EF9074391}"/>
    <cellStyle name="HeaderStyle" xfId="4" xr:uid="{00000000-0005-0000-0000-000001000000}"/>
    <cellStyle name="Millares" xfId="9" builtinId="3"/>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498926</xdr:colOff>
      <xdr:row>0</xdr:row>
      <xdr:rowOff>0</xdr:rowOff>
    </xdr:from>
    <xdr:ext cx="2325647" cy="1047749"/>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6" y="0"/>
          <a:ext cx="2325647" cy="104774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140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5703125" style="10" customWidth="1"/>
    <col min="14" max="15" width="10.85546875" style="10"/>
    <col min="16" max="16" width="16.5703125" style="10" customWidth="1"/>
    <col min="17" max="17" width="20.42578125" style="10" customWidth="1"/>
    <col min="18" max="18" width="18.570312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140625" style="10" customWidth="1"/>
    <col min="27" max="27" width="28.5703125" style="10" customWidth="1"/>
    <col min="28" max="28" width="19.42578125" style="10" customWidth="1"/>
    <col min="29" max="29" width="21.140625" style="10" customWidth="1"/>
    <col min="30" max="30" width="21.85546875" style="10" customWidth="1"/>
    <col min="31" max="31" width="25.42578125" style="10" customWidth="1"/>
    <col min="32" max="32" width="22.140625" style="10" customWidth="1"/>
    <col min="33" max="33" width="29.5703125" style="10" customWidth="1"/>
    <col min="34" max="34" width="18.5703125" style="10" customWidth="1"/>
    <col min="35" max="35" width="18.140625" style="10" customWidth="1"/>
    <col min="36" max="36" width="22.140625" style="10" customWidth="1"/>
    <col min="37" max="16384" width="10.85546875" style="10"/>
  </cols>
  <sheetData>
    <row r="1" spans="1:50" ht="54.75" customHeight="1" x14ac:dyDescent="0.2">
      <c r="A1" s="234" t="s">
        <v>0</v>
      </c>
      <c r="B1" s="234"/>
      <c r="C1" s="234"/>
      <c r="D1" s="234"/>
      <c r="E1" s="234"/>
      <c r="F1" s="234"/>
      <c r="G1" s="234"/>
      <c r="H1" s="234"/>
    </row>
    <row r="2" spans="1:50" ht="33" customHeight="1" x14ac:dyDescent="0.2">
      <c r="A2" s="217" t="s">
        <v>1</v>
      </c>
      <c r="B2" s="217"/>
      <c r="C2" s="217"/>
      <c r="D2" s="217"/>
      <c r="E2" s="217"/>
      <c r="F2" s="217"/>
      <c r="G2" s="217"/>
      <c r="H2" s="217"/>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2</v>
      </c>
      <c r="B3" s="213" t="s">
        <v>3</v>
      </c>
      <c r="C3" s="213"/>
      <c r="D3" s="213"/>
      <c r="E3" s="213"/>
      <c r="F3" s="213"/>
      <c r="G3" s="213"/>
      <c r="H3" s="213"/>
    </row>
    <row r="4" spans="1:50" ht="48" customHeight="1" x14ac:dyDescent="0.2">
      <c r="A4" s="14" t="s">
        <v>4</v>
      </c>
      <c r="B4" s="206" t="s">
        <v>5</v>
      </c>
      <c r="C4" s="207"/>
      <c r="D4" s="207"/>
      <c r="E4" s="207"/>
      <c r="F4" s="207"/>
      <c r="G4" s="207"/>
      <c r="H4" s="208"/>
    </row>
    <row r="5" spans="1:50" ht="31.5" customHeight="1" x14ac:dyDescent="0.2">
      <c r="A5" s="14" t="s">
        <v>6</v>
      </c>
      <c r="B5" s="213" t="s">
        <v>7</v>
      </c>
      <c r="C5" s="213"/>
      <c r="D5" s="213"/>
      <c r="E5" s="213"/>
      <c r="F5" s="213"/>
      <c r="G5" s="213"/>
      <c r="H5" s="213"/>
    </row>
    <row r="6" spans="1:50" ht="40.5" customHeight="1" x14ac:dyDescent="0.2">
      <c r="A6" s="14" t="s">
        <v>8</v>
      </c>
      <c r="B6" s="206" t="s">
        <v>9</v>
      </c>
      <c r="C6" s="207"/>
      <c r="D6" s="207"/>
      <c r="E6" s="207"/>
      <c r="F6" s="207"/>
      <c r="G6" s="207"/>
      <c r="H6" s="208"/>
    </row>
    <row r="7" spans="1:50" ht="41.1" customHeight="1" x14ac:dyDescent="0.2">
      <c r="A7" s="14" t="s">
        <v>10</v>
      </c>
      <c r="B7" s="213" t="s">
        <v>11</v>
      </c>
      <c r="C7" s="213"/>
      <c r="D7" s="213"/>
      <c r="E7" s="213"/>
      <c r="F7" s="213"/>
      <c r="G7" s="213"/>
      <c r="H7" s="213"/>
    </row>
    <row r="8" spans="1:50" ht="48.95" customHeight="1" x14ac:dyDescent="0.2">
      <c r="A8" s="14" t="s">
        <v>12</v>
      </c>
      <c r="B8" s="213" t="s">
        <v>13</v>
      </c>
      <c r="C8" s="213"/>
      <c r="D8" s="213"/>
      <c r="E8" s="213"/>
      <c r="F8" s="213"/>
      <c r="G8" s="213"/>
      <c r="H8" s="213"/>
    </row>
    <row r="9" spans="1:50" ht="48.95" customHeight="1" x14ac:dyDescent="0.2">
      <c r="A9" s="14" t="s">
        <v>14</v>
      </c>
      <c r="B9" s="206" t="s">
        <v>15</v>
      </c>
      <c r="C9" s="207"/>
      <c r="D9" s="207"/>
      <c r="E9" s="207"/>
      <c r="F9" s="207"/>
      <c r="G9" s="207"/>
      <c r="H9" s="208"/>
    </row>
    <row r="10" spans="1:50" ht="30" x14ac:dyDescent="0.2">
      <c r="A10" s="14" t="s">
        <v>16</v>
      </c>
      <c r="B10" s="213" t="s">
        <v>17</v>
      </c>
      <c r="C10" s="213"/>
      <c r="D10" s="213"/>
      <c r="E10" s="213"/>
      <c r="F10" s="213"/>
      <c r="G10" s="213"/>
      <c r="H10" s="213"/>
    </row>
    <row r="11" spans="1:50" ht="30" x14ac:dyDescent="0.2">
      <c r="A11" s="14" t="s">
        <v>18</v>
      </c>
      <c r="B11" s="213" t="s">
        <v>19</v>
      </c>
      <c r="C11" s="213"/>
      <c r="D11" s="213"/>
      <c r="E11" s="213"/>
      <c r="F11" s="213"/>
      <c r="G11" s="213"/>
      <c r="H11" s="213"/>
    </row>
    <row r="12" spans="1:50" ht="33.950000000000003" customHeight="1" x14ac:dyDescent="0.2">
      <c r="A12" s="14" t="s">
        <v>20</v>
      </c>
      <c r="B12" s="213" t="s">
        <v>21</v>
      </c>
      <c r="C12" s="213"/>
      <c r="D12" s="213"/>
      <c r="E12" s="213"/>
      <c r="F12" s="213"/>
      <c r="G12" s="213"/>
      <c r="H12" s="213"/>
    </row>
    <row r="13" spans="1:50" ht="30" x14ac:dyDescent="0.2">
      <c r="A13" s="14" t="s">
        <v>22</v>
      </c>
      <c r="B13" s="213" t="s">
        <v>23</v>
      </c>
      <c r="C13" s="213"/>
      <c r="D13" s="213"/>
      <c r="E13" s="213"/>
      <c r="F13" s="213"/>
      <c r="G13" s="213"/>
      <c r="H13" s="213"/>
    </row>
    <row r="14" spans="1:50" ht="30" x14ac:dyDescent="0.2">
      <c r="A14" s="14" t="s">
        <v>24</v>
      </c>
      <c r="B14" s="213" t="s">
        <v>25</v>
      </c>
      <c r="C14" s="213"/>
      <c r="D14" s="213"/>
      <c r="E14" s="213"/>
      <c r="F14" s="213"/>
      <c r="G14" s="213"/>
      <c r="H14" s="213"/>
    </row>
    <row r="15" spans="1:50" ht="44.1" customHeight="1" x14ac:dyDescent="0.2">
      <c r="A15" s="14" t="s">
        <v>26</v>
      </c>
      <c r="B15" s="213" t="s">
        <v>27</v>
      </c>
      <c r="C15" s="213"/>
      <c r="D15" s="213"/>
      <c r="E15" s="213"/>
      <c r="F15" s="213"/>
      <c r="G15" s="213"/>
      <c r="H15" s="213"/>
    </row>
    <row r="16" spans="1:50" ht="60" x14ac:dyDescent="0.2">
      <c r="A16" s="14" t="s">
        <v>28</v>
      </c>
      <c r="B16" s="213" t="s">
        <v>29</v>
      </c>
      <c r="C16" s="213"/>
      <c r="D16" s="213"/>
      <c r="E16" s="213"/>
      <c r="F16" s="213"/>
      <c r="G16" s="213"/>
      <c r="H16" s="213"/>
    </row>
    <row r="17" spans="1:8" ht="58.5" customHeight="1" x14ac:dyDescent="0.2">
      <c r="A17" s="14" t="s">
        <v>30</v>
      </c>
      <c r="B17" s="213" t="s">
        <v>31</v>
      </c>
      <c r="C17" s="213"/>
      <c r="D17" s="213"/>
      <c r="E17" s="213"/>
      <c r="F17" s="213"/>
      <c r="G17" s="213"/>
      <c r="H17" s="213"/>
    </row>
    <row r="18" spans="1:8" ht="30" x14ac:dyDescent="0.2">
      <c r="A18" s="14" t="s">
        <v>32</v>
      </c>
      <c r="B18" s="213" t="s">
        <v>33</v>
      </c>
      <c r="C18" s="213"/>
      <c r="D18" s="213"/>
      <c r="E18" s="213"/>
      <c r="F18" s="213"/>
      <c r="G18" s="213"/>
      <c r="H18" s="213"/>
    </row>
    <row r="19" spans="1:8" ht="30" customHeight="1" x14ac:dyDescent="0.2">
      <c r="A19" s="231"/>
      <c r="B19" s="232"/>
      <c r="C19" s="232"/>
      <c r="D19" s="232"/>
      <c r="E19" s="232"/>
      <c r="F19" s="232"/>
      <c r="G19" s="232"/>
      <c r="H19" s="233"/>
    </row>
    <row r="20" spans="1:8" ht="37.5" customHeight="1" x14ac:dyDescent="0.2">
      <c r="A20" s="217" t="s">
        <v>34</v>
      </c>
      <c r="B20" s="217"/>
      <c r="C20" s="217"/>
      <c r="D20" s="217"/>
      <c r="E20" s="217"/>
      <c r="F20" s="217"/>
      <c r="G20" s="217"/>
      <c r="H20" s="217"/>
    </row>
    <row r="21" spans="1:8" ht="117" customHeight="1" x14ac:dyDescent="0.2">
      <c r="A21" s="214" t="s">
        <v>35</v>
      </c>
      <c r="B21" s="214"/>
      <c r="C21" s="214"/>
      <c r="D21" s="214"/>
      <c r="E21" s="214"/>
      <c r="F21" s="214"/>
      <c r="G21" s="214"/>
      <c r="H21" s="214"/>
    </row>
    <row r="22" spans="1:8" ht="117" customHeight="1" x14ac:dyDescent="0.2">
      <c r="A22" s="14" t="s">
        <v>10</v>
      </c>
      <c r="B22" s="213" t="s">
        <v>11</v>
      </c>
      <c r="C22" s="213"/>
      <c r="D22" s="213"/>
      <c r="E22" s="213"/>
      <c r="F22" s="213"/>
      <c r="G22" s="213"/>
      <c r="H22" s="213"/>
    </row>
    <row r="23" spans="1:8" ht="167.1" customHeight="1" x14ac:dyDescent="0.2">
      <c r="A23" s="14" t="s">
        <v>36</v>
      </c>
      <c r="B23" s="214" t="s">
        <v>37</v>
      </c>
      <c r="C23" s="214"/>
      <c r="D23" s="214"/>
      <c r="E23" s="214"/>
      <c r="F23" s="214"/>
      <c r="G23" s="214"/>
      <c r="H23" s="214"/>
    </row>
    <row r="24" spans="1:8" ht="69.75" customHeight="1" x14ac:dyDescent="0.2">
      <c r="A24" s="14" t="s">
        <v>38</v>
      </c>
      <c r="B24" s="214" t="s">
        <v>39</v>
      </c>
      <c r="C24" s="214"/>
      <c r="D24" s="214"/>
      <c r="E24" s="214"/>
      <c r="F24" s="214"/>
      <c r="G24" s="214"/>
      <c r="H24" s="214"/>
    </row>
    <row r="25" spans="1:8" ht="60" customHeight="1" x14ac:dyDescent="0.2">
      <c r="A25" s="14" t="s">
        <v>40</v>
      </c>
      <c r="B25" s="214" t="s">
        <v>41</v>
      </c>
      <c r="C25" s="214"/>
      <c r="D25" s="214"/>
      <c r="E25" s="214"/>
      <c r="F25" s="214"/>
      <c r="G25" s="214"/>
      <c r="H25" s="214"/>
    </row>
    <row r="26" spans="1:8" ht="24.75" customHeight="1" x14ac:dyDescent="0.2">
      <c r="A26" s="15" t="s">
        <v>42</v>
      </c>
      <c r="B26" s="215" t="s">
        <v>43</v>
      </c>
      <c r="C26" s="215"/>
      <c r="D26" s="215"/>
      <c r="E26" s="215"/>
      <c r="F26" s="215"/>
      <c r="G26" s="215"/>
      <c r="H26" s="215"/>
    </row>
    <row r="27" spans="1:8" ht="26.25" customHeight="1" x14ac:dyDescent="0.2">
      <c r="A27" s="15" t="s">
        <v>44</v>
      </c>
      <c r="B27" s="215" t="s">
        <v>45</v>
      </c>
      <c r="C27" s="215"/>
      <c r="D27" s="215"/>
      <c r="E27" s="215"/>
      <c r="F27" s="215"/>
      <c r="G27" s="215"/>
      <c r="H27" s="215"/>
    </row>
    <row r="28" spans="1:8" ht="53.25" customHeight="1" x14ac:dyDescent="0.2">
      <c r="A28" s="14" t="s">
        <v>46</v>
      </c>
      <c r="B28" s="214" t="s">
        <v>47</v>
      </c>
      <c r="C28" s="214"/>
      <c r="D28" s="214"/>
      <c r="E28" s="214"/>
      <c r="F28" s="214"/>
      <c r="G28" s="214"/>
      <c r="H28" s="214"/>
    </row>
    <row r="29" spans="1:8" ht="45" customHeight="1" x14ac:dyDescent="0.2">
      <c r="A29" s="14" t="s">
        <v>48</v>
      </c>
      <c r="B29" s="209" t="s">
        <v>49</v>
      </c>
      <c r="C29" s="210"/>
      <c r="D29" s="210"/>
      <c r="E29" s="210"/>
      <c r="F29" s="210"/>
      <c r="G29" s="210"/>
      <c r="H29" s="211"/>
    </row>
    <row r="30" spans="1:8" ht="45" customHeight="1" x14ac:dyDescent="0.2">
      <c r="A30" s="14" t="s">
        <v>50</v>
      </c>
      <c r="B30" s="209" t="s">
        <v>51</v>
      </c>
      <c r="C30" s="210"/>
      <c r="D30" s="210"/>
      <c r="E30" s="210"/>
      <c r="F30" s="210"/>
      <c r="G30" s="210"/>
      <c r="H30" s="211"/>
    </row>
    <row r="31" spans="1:8" ht="45" customHeight="1" x14ac:dyDescent="0.2">
      <c r="A31" s="14" t="s">
        <v>52</v>
      </c>
      <c r="B31" s="209" t="s">
        <v>53</v>
      </c>
      <c r="C31" s="210"/>
      <c r="D31" s="210"/>
      <c r="E31" s="210"/>
      <c r="F31" s="210"/>
      <c r="G31" s="210"/>
      <c r="H31" s="211"/>
    </row>
    <row r="32" spans="1:8" ht="33" customHeight="1" x14ac:dyDescent="0.2">
      <c r="A32" s="15" t="s">
        <v>54</v>
      </c>
      <c r="B32" s="214" t="s">
        <v>55</v>
      </c>
      <c r="C32" s="214"/>
      <c r="D32" s="214"/>
      <c r="E32" s="214"/>
      <c r="F32" s="214"/>
      <c r="G32" s="214"/>
      <c r="H32" s="214"/>
    </row>
    <row r="33" spans="1:8" ht="39" customHeight="1" x14ac:dyDescent="0.2">
      <c r="A33" s="14" t="s">
        <v>56</v>
      </c>
      <c r="B33" s="215" t="s">
        <v>57</v>
      </c>
      <c r="C33" s="215"/>
      <c r="D33" s="215"/>
      <c r="E33" s="215"/>
      <c r="F33" s="215"/>
      <c r="G33" s="215"/>
      <c r="H33" s="215"/>
    </row>
    <row r="34" spans="1:8" ht="39" customHeight="1" x14ac:dyDescent="0.2">
      <c r="A34" s="217" t="s">
        <v>58</v>
      </c>
      <c r="B34" s="217"/>
      <c r="C34" s="217"/>
      <c r="D34" s="217"/>
      <c r="E34" s="217"/>
      <c r="F34" s="217"/>
      <c r="G34" s="217"/>
      <c r="H34" s="217"/>
    </row>
    <row r="35" spans="1:8" ht="79.5" customHeight="1" x14ac:dyDescent="0.2">
      <c r="A35" s="206" t="s">
        <v>59</v>
      </c>
      <c r="B35" s="207"/>
      <c r="C35" s="207"/>
      <c r="D35" s="207"/>
      <c r="E35" s="207"/>
      <c r="F35" s="207"/>
      <c r="G35" s="207"/>
      <c r="H35" s="208"/>
    </row>
    <row r="36" spans="1:8" ht="33" customHeight="1" x14ac:dyDescent="0.2">
      <c r="A36" s="14" t="s">
        <v>60</v>
      </c>
      <c r="B36" s="214" t="s">
        <v>61</v>
      </c>
      <c r="C36" s="214"/>
      <c r="D36" s="214"/>
      <c r="E36" s="214"/>
      <c r="F36" s="214"/>
      <c r="G36" s="214"/>
      <c r="H36" s="214"/>
    </row>
    <row r="37" spans="1:8" ht="33" customHeight="1" x14ac:dyDescent="0.2">
      <c r="A37" s="14" t="s">
        <v>62</v>
      </c>
      <c r="B37" s="214" t="s">
        <v>63</v>
      </c>
      <c r="C37" s="214"/>
      <c r="D37" s="214"/>
      <c r="E37" s="214"/>
      <c r="F37" s="214"/>
      <c r="G37" s="214"/>
      <c r="H37" s="214"/>
    </row>
    <row r="38" spans="1:8" ht="33" customHeight="1" x14ac:dyDescent="0.2">
      <c r="A38" s="22"/>
      <c r="B38" s="23"/>
      <c r="C38" s="23"/>
      <c r="D38" s="23"/>
      <c r="E38" s="23"/>
      <c r="F38" s="23"/>
      <c r="G38" s="23"/>
      <c r="H38" s="24"/>
    </row>
    <row r="39" spans="1:8" ht="34.5" customHeight="1" x14ac:dyDescent="0.2">
      <c r="A39" s="217" t="s">
        <v>64</v>
      </c>
      <c r="B39" s="217"/>
      <c r="C39" s="217"/>
      <c r="D39" s="217"/>
      <c r="E39" s="217"/>
      <c r="F39" s="217"/>
      <c r="G39" s="217"/>
      <c r="H39" s="217"/>
    </row>
    <row r="40" spans="1:8" ht="34.5" customHeight="1" x14ac:dyDescent="0.2">
      <c r="A40" s="14" t="s">
        <v>65</v>
      </c>
      <c r="B40" s="214" t="s">
        <v>66</v>
      </c>
      <c r="C40" s="214"/>
      <c r="D40" s="214"/>
      <c r="E40" s="214"/>
      <c r="F40" s="214"/>
      <c r="G40" s="214"/>
      <c r="H40" s="214"/>
    </row>
    <row r="41" spans="1:8" ht="29.25" customHeight="1" x14ac:dyDescent="0.2">
      <c r="A41" s="14" t="s">
        <v>67</v>
      </c>
      <c r="B41" s="214" t="s">
        <v>68</v>
      </c>
      <c r="C41" s="214"/>
      <c r="D41" s="214"/>
      <c r="E41" s="214"/>
      <c r="F41" s="214"/>
      <c r="G41" s="214"/>
      <c r="H41" s="214"/>
    </row>
    <row r="42" spans="1:8" ht="42" customHeight="1" x14ac:dyDescent="0.2">
      <c r="A42" s="14" t="s">
        <v>69</v>
      </c>
      <c r="B42" s="214" t="s">
        <v>70</v>
      </c>
      <c r="C42" s="214"/>
      <c r="D42" s="214"/>
      <c r="E42" s="214"/>
      <c r="F42" s="214"/>
      <c r="G42" s="214"/>
      <c r="H42" s="214"/>
    </row>
    <row r="43" spans="1:8" ht="42" customHeight="1" x14ac:dyDescent="0.2">
      <c r="A43" s="14" t="s">
        <v>71</v>
      </c>
      <c r="B43" s="209" t="s">
        <v>72</v>
      </c>
      <c r="C43" s="210"/>
      <c r="D43" s="210"/>
      <c r="E43" s="210"/>
      <c r="F43" s="210"/>
      <c r="G43" s="210"/>
      <c r="H43" s="211"/>
    </row>
    <row r="44" spans="1:8" ht="42" customHeight="1" x14ac:dyDescent="0.2">
      <c r="A44" s="14" t="s">
        <v>73</v>
      </c>
      <c r="B44" s="209" t="s">
        <v>74</v>
      </c>
      <c r="C44" s="210"/>
      <c r="D44" s="210"/>
      <c r="E44" s="210"/>
      <c r="F44" s="210"/>
      <c r="G44" s="210"/>
      <c r="H44" s="211"/>
    </row>
    <row r="45" spans="1:8" ht="42" customHeight="1" x14ac:dyDescent="0.2">
      <c r="A45" s="14" t="s">
        <v>75</v>
      </c>
      <c r="B45" s="209" t="s">
        <v>76</v>
      </c>
      <c r="C45" s="210"/>
      <c r="D45" s="210"/>
      <c r="E45" s="210"/>
      <c r="F45" s="210"/>
      <c r="G45" s="210"/>
      <c r="H45" s="211"/>
    </row>
    <row r="46" spans="1:8" ht="86.1" customHeight="1" x14ac:dyDescent="0.2">
      <c r="A46" s="16" t="s">
        <v>77</v>
      </c>
      <c r="B46" s="220" t="s">
        <v>78</v>
      </c>
      <c r="C46" s="220"/>
      <c r="D46" s="220"/>
      <c r="E46" s="220"/>
      <c r="F46" s="220"/>
      <c r="G46" s="220"/>
      <c r="H46" s="220"/>
    </row>
    <row r="47" spans="1:8" ht="39.75" customHeight="1" x14ac:dyDescent="0.2">
      <c r="A47" s="16" t="s">
        <v>79</v>
      </c>
      <c r="B47" s="228" t="s">
        <v>80</v>
      </c>
      <c r="C47" s="229"/>
      <c r="D47" s="229"/>
      <c r="E47" s="229"/>
      <c r="F47" s="229"/>
      <c r="G47" s="229"/>
      <c r="H47" s="230"/>
    </row>
    <row r="48" spans="1:8" ht="31.5" customHeight="1" x14ac:dyDescent="0.2">
      <c r="A48" s="16" t="s">
        <v>81</v>
      </c>
      <c r="B48" s="220" t="s">
        <v>82</v>
      </c>
      <c r="C48" s="220"/>
      <c r="D48" s="220"/>
      <c r="E48" s="220"/>
      <c r="F48" s="220"/>
      <c r="G48" s="220"/>
      <c r="H48" s="220"/>
    </row>
    <row r="49" spans="1:8" ht="45" x14ac:dyDescent="0.2">
      <c r="A49" s="16" t="s">
        <v>83</v>
      </c>
      <c r="B49" s="220" t="s">
        <v>84</v>
      </c>
      <c r="C49" s="220"/>
      <c r="D49" s="220"/>
      <c r="E49" s="220"/>
      <c r="F49" s="220"/>
      <c r="G49" s="220"/>
      <c r="H49" s="220"/>
    </row>
    <row r="50" spans="1:8" ht="43.5" customHeight="1" x14ac:dyDescent="0.2">
      <c r="A50" s="16" t="s">
        <v>85</v>
      </c>
      <c r="B50" s="220" t="s">
        <v>86</v>
      </c>
      <c r="C50" s="220"/>
      <c r="D50" s="220"/>
      <c r="E50" s="220"/>
      <c r="F50" s="220"/>
      <c r="G50" s="220"/>
      <c r="H50" s="220"/>
    </row>
    <row r="51" spans="1:8" ht="40.5" customHeight="1" x14ac:dyDescent="0.2">
      <c r="A51" s="16" t="s">
        <v>87</v>
      </c>
      <c r="B51" s="220" t="s">
        <v>88</v>
      </c>
      <c r="C51" s="220"/>
      <c r="D51" s="220"/>
      <c r="E51" s="220"/>
      <c r="F51" s="220"/>
      <c r="G51" s="220"/>
      <c r="H51" s="220"/>
    </row>
    <row r="52" spans="1:8" ht="75.75" customHeight="1" x14ac:dyDescent="0.2">
      <c r="A52" s="17" t="s">
        <v>89</v>
      </c>
      <c r="B52" s="216" t="s">
        <v>90</v>
      </c>
      <c r="C52" s="216"/>
      <c r="D52" s="216"/>
      <c r="E52" s="216"/>
      <c r="F52" s="216"/>
      <c r="G52" s="216"/>
      <c r="H52" s="216"/>
    </row>
    <row r="53" spans="1:8" ht="41.25" customHeight="1" x14ac:dyDescent="0.2">
      <c r="A53" s="17" t="s">
        <v>91</v>
      </c>
      <c r="B53" s="216" t="s">
        <v>92</v>
      </c>
      <c r="C53" s="216"/>
      <c r="D53" s="216"/>
      <c r="E53" s="216"/>
      <c r="F53" s="216"/>
      <c r="G53" s="216"/>
      <c r="H53" s="216"/>
    </row>
    <row r="54" spans="1:8" ht="47.45" customHeight="1" x14ac:dyDescent="0.2">
      <c r="A54" s="17" t="s">
        <v>93</v>
      </c>
      <c r="B54" s="216" t="s">
        <v>94</v>
      </c>
      <c r="C54" s="216"/>
      <c r="D54" s="216"/>
      <c r="E54" s="216"/>
      <c r="F54" s="216"/>
      <c r="G54" s="216"/>
      <c r="H54" s="216"/>
    </row>
    <row r="55" spans="1:8" ht="57.6" customHeight="1" x14ac:dyDescent="0.2">
      <c r="A55" s="17" t="s">
        <v>95</v>
      </c>
      <c r="B55" s="216" t="s">
        <v>96</v>
      </c>
      <c r="C55" s="216"/>
      <c r="D55" s="216"/>
      <c r="E55" s="216"/>
      <c r="F55" s="216"/>
      <c r="G55" s="216"/>
      <c r="H55" s="216"/>
    </row>
    <row r="56" spans="1:8" ht="31.5" customHeight="1" x14ac:dyDescent="0.2">
      <c r="A56" s="17" t="s">
        <v>97</v>
      </c>
      <c r="B56" s="216" t="s">
        <v>98</v>
      </c>
      <c r="C56" s="216"/>
      <c r="D56" s="216"/>
      <c r="E56" s="216"/>
      <c r="F56" s="216"/>
      <c r="G56" s="216"/>
      <c r="H56" s="216"/>
    </row>
    <row r="57" spans="1:8" ht="70.5" customHeight="1" x14ac:dyDescent="0.2">
      <c r="A57" s="17" t="s">
        <v>99</v>
      </c>
      <c r="B57" s="216" t="s">
        <v>100</v>
      </c>
      <c r="C57" s="216"/>
      <c r="D57" s="216"/>
      <c r="E57" s="216"/>
      <c r="F57" s="216"/>
      <c r="G57" s="216"/>
      <c r="H57" s="216"/>
    </row>
    <row r="58" spans="1:8" ht="33.75" customHeight="1" x14ac:dyDescent="0.2">
      <c r="A58" s="221"/>
      <c r="B58" s="221"/>
      <c r="C58" s="221"/>
      <c r="D58" s="221"/>
      <c r="E58" s="221"/>
      <c r="F58" s="221"/>
      <c r="G58" s="221"/>
      <c r="H58" s="222"/>
    </row>
    <row r="59" spans="1:8" ht="32.25" customHeight="1" x14ac:dyDescent="0.2">
      <c r="A59" s="212" t="s">
        <v>101</v>
      </c>
      <c r="B59" s="212"/>
      <c r="C59" s="212"/>
      <c r="D59" s="212"/>
      <c r="E59" s="212"/>
      <c r="F59" s="212"/>
      <c r="G59" s="212"/>
      <c r="H59" s="212"/>
    </row>
    <row r="60" spans="1:8" ht="34.5" customHeight="1" x14ac:dyDescent="0.2">
      <c r="A60" s="14" t="s">
        <v>102</v>
      </c>
      <c r="B60" s="218" t="s">
        <v>103</v>
      </c>
      <c r="C60" s="218"/>
      <c r="D60" s="218"/>
      <c r="E60" s="218"/>
      <c r="F60" s="218"/>
      <c r="G60" s="218"/>
      <c r="H60" s="218"/>
    </row>
    <row r="61" spans="1:8" ht="60" customHeight="1" x14ac:dyDescent="0.2">
      <c r="A61" s="14" t="s">
        <v>104</v>
      </c>
      <c r="B61" s="227" t="s">
        <v>105</v>
      </c>
      <c r="C61" s="227"/>
      <c r="D61" s="227"/>
      <c r="E61" s="227"/>
      <c r="F61" s="227"/>
      <c r="G61" s="227"/>
      <c r="H61" s="227"/>
    </row>
    <row r="62" spans="1:8" ht="41.25" customHeight="1" x14ac:dyDescent="0.2">
      <c r="A62" s="14" t="s">
        <v>106</v>
      </c>
      <c r="B62" s="224" t="s">
        <v>107</v>
      </c>
      <c r="C62" s="225"/>
      <c r="D62" s="225"/>
      <c r="E62" s="225"/>
      <c r="F62" s="225"/>
      <c r="G62" s="225"/>
      <c r="H62" s="226"/>
    </row>
    <row r="63" spans="1:8" ht="42" customHeight="1" x14ac:dyDescent="0.2">
      <c r="A63" s="14" t="s">
        <v>108</v>
      </c>
      <c r="B63" s="214" t="s">
        <v>109</v>
      </c>
      <c r="C63" s="214"/>
      <c r="D63" s="214"/>
      <c r="E63" s="214"/>
      <c r="F63" s="214"/>
      <c r="G63" s="214"/>
      <c r="H63" s="214"/>
    </row>
    <row r="64" spans="1:8" ht="31.5" customHeight="1" x14ac:dyDescent="0.2">
      <c r="A64" s="14" t="s">
        <v>110</v>
      </c>
      <c r="B64" s="218" t="s">
        <v>111</v>
      </c>
      <c r="C64" s="218"/>
      <c r="D64" s="218"/>
      <c r="E64" s="218"/>
      <c r="F64" s="218"/>
      <c r="G64" s="218"/>
      <c r="H64" s="218"/>
    </row>
    <row r="65" spans="1:8" ht="45.75" customHeight="1" x14ac:dyDescent="0.2">
      <c r="A65" s="14" t="s">
        <v>112</v>
      </c>
      <c r="B65" s="218" t="s">
        <v>113</v>
      </c>
      <c r="C65" s="218"/>
      <c r="D65" s="218"/>
      <c r="E65" s="218"/>
      <c r="F65" s="218"/>
      <c r="G65" s="218"/>
      <c r="H65" s="218"/>
    </row>
    <row r="66" spans="1:8" ht="30.75" customHeight="1" x14ac:dyDescent="0.2">
      <c r="A66" s="223"/>
      <c r="B66" s="223"/>
      <c r="C66" s="223"/>
      <c r="D66" s="223"/>
      <c r="E66" s="223"/>
      <c r="F66" s="223"/>
      <c r="G66" s="223"/>
      <c r="H66" s="223"/>
    </row>
    <row r="67" spans="1:8" ht="34.5" customHeight="1" x14ac:dyDescent="0.2">
      <c r="A67" s="212" t="s">
        <v>114</v>
      </c>
      <c r="B67" s="212"/>
      <c r="C67" s="212"/>
      <c r="D67" s="212"/>
      <c r="E67" s="212"/>
      <c r="F67" s="212"/>
      <c r="G67" s="212"/>
      <c r="H67" s="212"/>
    </row>
    <row r="68" spans="1:8" ht="39.75" customHeight="1" x14ac:dyDescent="0.2">
      <c r="A68" s="17" t="s">
        <v>115</v>
      </c>
      <c r="B68" s="218" t="s">
        <v>116</v>
      </c>
      <c r="C68" s="218"/>
      <c r="D68" s="218"/>
      <c r="E68" s="218"/>
      <c r="F68" s="218"/>
      <c r="G68" s="218"/>
      <c r="H68" s="218"/>
    </row>
    <row r="69" spans="1:8" ht="39.75" customHeight="1" x14ac:dyDescent="0.2">
      <c r="A69" s="17" t="s">
        <v>117</v>
      </c>
      <c r="B69" s="218" t="s">
        <v>118</v>
      </c>
      <c r="C69" s="218"/>
      <c r="D69" s="218"/>
      <c r="E69" s="218"/>
      <c r="F69" s="218"/>
      <c r="G69" s="218"/>
      <c r="H69" s="218"/>
    </row>
    <row r="70" spans="1:8" ht="42" customHeight="1" x14ac:dyDescent="0.2">
      <c r="A70" s="17" t="s">
        <v>119</v>
      </c>
      <c r="B70" s="216" t="s">
        <v>120</v>
      </c>
      <c r="C70" s="216"/>
      <c r="D70" s="216"/>
      <c r="E70" s="216"/>
      <c r="F70" s="216"/>
      <c r="G70" s="216"/>
      <c r="H70" s="216"/>
    </row>
    <row r="71" spans="1:8" ht="33.75" customHeight="1" x14ac:dyDescent="0.2">
      <c r="A71" s="17" t="s">
        <v>121</v>
      </c>
      <c r="B71" s="218" t="s">
        <v>122</v>
      </c>
      <c r="C71" s="218"/>
      <c r="D71" s="218"/>
      <c r="E71" s="218"/>
      <c r="F71" s="218"/>
      <c r="G71" s="218"/>
      <c r="H71" s="218"/>
    </row>
    <row r="72" spans="1:8" ht="33" customHeight="1" x14ac:dyDescent="0.2">
      <c r="A72" s="17" t="s">
        <v>123</v>
      </c>
      <c r="B72" s="218" t="s">
        <v>124</v>
      </c>
      <c r="C72" s="218"/>
      <c r="D72" s="218"/>
      <c r="E72" s="218"/>
      <c r="F72" s="218"/>
      <c r="G72" s="218"/>
      <c r="H72" s="218"/>
    </row>
    <row r="73" spans="1:8" ht="33.75" customHeight="1" x14ac:dyDescent="0.2">
      <c r="A73" s="219"/>
      <c r="B73" s="219"/>
      <c r="C73" s="219"/>
      <c r="D73" s="219"/>
      <c r="E73" s="219"/>
      <c r="F73" s="219"/>
      <c r="G73" s="219"/>
      <c r="H73" s="219"/>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9"/>
  <sheetViews>
    <sheetView topLeftCell="A8" zoomScale="70" zoomScaleNormal="70" workbookViewId="0">
      <selection activeCell="D9" sqref="D9"/>
    </sheetView>
  </sheetViews>
  <sheetFormatPr baseColWidth="10" defaultColWidth="11.42578125" defaultRowHeight="18.75" x14ac:dyDescent="0.25"/>
  <cols>
    <col min="1" max="2" width="26.42578125" style="1" customWidth="1"/>
    <col min="3" max="4" width="22.42578125" style="1" customWidth="1"/>
    <col min="5" max="5" width="23.140625" style="1" customWidth="1"/>
    <col min="6" max="6" width="27" style="21" customWidth="1"/>
    <col min="7" max="7" width="23.5703125" style="1" customWidth="1"/>
    <col min="8" max="8" width="27.140625" style="1" customWidth="1"/>
    <col min="9" max="9" width="27.5703125" style="1" customWidth="1"/>
    <col min="10" max="10" width="31.140625" style="1" customWidth="1"/>
    <col min="11" max="12" width="35.140625" style="4" customWidth="1"/>
    <col min="13" max="13" width="26.85546875" style="4" customWidth="1"/>
    <col min="14" max="14" width="40.5703125" style="4" customWidth="1"/>
    <col min="15" max="15" width="27.42578125" style="5" customWidth="1"/>
    <col min="16" max="16" width="27.42578125" style="102" customWidth="1"/>
    <col min="17" max="17" width="27.42578125" style="5" customWidth="1"/>
    <col min="18" max="19" width="27.42578125" style="102" customWidth="1"/>
    <col min="20" max="25" width="27.42578125" style="5" customWidth="1"/>
    <col min="26" max="30" width="30.140625" style="1" customWidth="1"/>
    <col min="31" max="31" width="26.28515625" style="1" customWidth="1"/>
    <col min="32" max="32" width="30.140625" style="1" customWidth="1"/>
    <col min="33" max="33" width="27.42578125" style="1" customWidth="1"/>
    <col min="34" max="34" width="0" style="1" hidden="1" customWidth="1"/>
    <col min="35" max="16384" width="11.42578125" style="1"/>
  </cols>
  <sheetData>
    <row r="1" spans="1:34" s="95" customFormat="1" ht="18" hidden="1" customHeight="1" x14ac:dyDescent="0.3">
      <c r="A1" s="249"/>
      <c r="B1" s="249"/>
      <c r="C1" s="250" t="s">
        <v>125</v>
      </c>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94" t="s">
        <v>126</v>
      </c>
    </row>
    <row r="2" spans="1:34" s="95" customFormat="1" ht="18" hidden="1" customHeight="1" x14ac:dyDescent="0.3">
      <c r="A2" s="249"/>
      <c r="B2" s="249"/>
      <c r="C2" s="250" t="s">
        <v>127</v>
      </c>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2"/>
      <c r="AF2" s="94" t="s">
        <v>128</v>
      </c>
    </row>
    <row r="3" spans="1:34" s="95" customFormat="1" ht="18" hidden="1" customHeight="1" x14ac:dyDescent="0.3">
      <c r="A3" s="249"/>
      <c r="B3" s="249"/>
      <c r="C3" s="250" t="s">
        <v>129</v>
      </c>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2"/>
      <c r="AF3" s="94" t="s">
        <v>130</v>
      </c>
    </row>
    <row r="4" spans="1:34" s="95" customFormat="1" ht="18" hidden="1" customHeight="1" x14ac:dyDescent="0.3">
      <c r="A4" s="249"/>
      <c r="B4" s="249"/>
      <c r="C4" s="250" t="s">
        <v>131</v>
      </c>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2"/>
      <c r="AF4" s="94" t="s">
        <v>132</v>
      </c>
    </row>
    <row r="5" spans="1:34" ht="26.25" hidden="1" x14ac:dyDescent="0.4">
      <c r="A5" s="237" t="s">
        <v>133</v>
      </c>
      <c r="B5" s="237"/>
      <c r="C5" s="242" t="s">
        <v>134</v>
      </c>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96"/>
    </row>
    <row r="6" spans="1:34" ht="15" hidden="1" x14ac:dyDescent="0.25">
      <c r="A6" s="238" t="s">
        <v>135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row>
    <row r="7" spans="1:34" ht="15" hidden="1" x14ac:dyDescent="0.25">
      <c r="A7" s="244" t="s">
        <v>136</v>
      </c>
      <c r="B7" s="244"/>
      <c r="C7" s="244"/>
      <c r="D7" s="244"/>
      <c r="E7" s="244"/>
      <c r="F7" s="244"/>
      <c r="G7" s="244"/>
      <c r="H7" s="244"/>
      <c r="I7" s="244"/>
      <c r="J7" s="244"/>
      <c r="K7" s="244"/>
      <c r="L7" s="244"/>
      <c r="M7" s="244"/>
      <c r="N7" s="244"/>
      <c r="O7" s="244"/>
      <c r="P7" s="245" t="s">
        <v>137</v>
      </c>
      <c r="Q7" s="245"/>
      <c r="R7" s="245"/>
      <c r="S7" s="245"/>
      <c r="T7" s="246" t="s">
        <v>138</v>
      </c>
      <c r="U7" s="246"/>
      <c r="V7" s="246"/>
      <c r="W7" s="246"/>
      <c r="X7" s="246"/>
      <c r="Y7" s="247" t="s">
        <v>139</v>
      </c>
      <c r="Z7" s="247"/>
      <c r="AA7" s="247"/>
      <c r="AB7" s="247"/>
      <c r="AC7" s="248" t="s">
        <v>140</v>
      </c>
      <c r="AD7" s="248"/>
      <c r="AE7" s="248"/>
      <c r="AF7" s="248"/>
    </row>
    <row r="8" spans="1:34" s="3" customFormat="1" ht="64.5" customHeight="1" x14ac:dyDescent="0.2">
      <c r="A8" s="2" t="s">
        <v>2</v>
      </c>
      <c r="B8" s="2" t="s">
        <v>4</v>
      </c>
      <c r="C8" s="2" t="s">
        <v>141</v>
      </c>
      <c r="D8" s="2" t="s">
        <v>142</v>
      </c>
      <c r="E8" s="2" t="s">
        <v>143</v>
      </c>
      <c r="F8" s="2" t="s">
        <v>144</v>
      </c>
      <c r="G8" s="2" t="s">
        <v>14</v>
      </c>
      <c r="H8" s="2" t="s">
        <v>16</v>
      </c>
      <c r="I8" s="2" t="s">
        <v>18</v>
      </c>
      <c r="J8" s="20" t="s">
        <v>145</v>
      </c>
      <c r="K8" s="2" t="s">
        <v>146</v>
      </c>
      <c r="L8" s="2" t="s">
        <v>147</v>
      </c>
      <c r="M8" s="2" t="s">
        <v>148</v>
      </c>
      <c r="N8" s="2" t="s">
        <v>28</v>
      </c>
      <c r="O8" s="2" t="s">
        <v>30</v>
      </c>
      <c r="P8" s="38" t="s">
        <v>149</v>
      </c>
      <c r="Q8" s="2" t="s">
        <v>150</v>
      </c>
      <c r="R8" s="38" t="s">
        <v>151</v>
      </c>
      <c r="S8" s="38" t="s">
        <v>152</v>
      </c>
      <c r="T8" s="2" t="s">
        <v>153</v>
      </c>
      <c r="U8" s="100" t="s">
        <v>154</v>
      </c>
      <c r="V8" s="38" t="s">
        <v>155</v>
      </c>
      <c r="W8" s="38" t="s">
        <v>156</v>
      </c>
      <c r="X8" s="100" t="s">
        <v>157</v>
      </c>
      <c r="Y8" s="72" t="s">
        <v>158</v>
      </c>
      <c r="Z8" s="72" t="s">
        <v>159</v>
      </c>
      <c r="AA8" s="72" t="s">
        <v>160</v>
      </c>
      <c r="AB8" s="72" t="s">
        <v>161</v>
      </c>
      <c r="AC8" s="57" t="s">
        <v>162</v>
      </c>
      <c r="AD8" s="57" t="s">
        <v>163</v>
      </c>
      <c r="AE8" s="57" t="s">
        <v>164</v>
      </c>
      <c r="AF8" s="57" t="s">
        <v>165</v>
      </c>
      <c r="AG8" s="19"/>
    </row>
    <row r="9" spans="1:34" ht="60" customHeight="1" x14ac:dyDescent="0.25">
      <c r="A9" s="82" t="s">
        <v>166</v>
      </c>
      <c r="B9" s="83" t="s">
        <v>167</v>
      </c>
      <c r="C9" s="182" t="s">
        <v>168</v>
      </c>
      <c r="D9" s="53" t="s">
        <v>169</v>
      </c>
      <c r="E9" s="182" t="s">
        <v>170</v>
      </c>
      <c r="F9" s="182" t="s">
        <v>171</v>
      </c>
      <c r="G9" s="48" t="s">
        <v>172</v>
      </c>
      <c r="H9" s="53" t="s">
        <v>173</v>
      </c>
      <c r="I9" s="46" t="s">
        <v>174</v>
      </c>
      <c r="J9" s="53">
        <v>1</v>
      </c>
      <c r="K9" s="45" t="s">
        <v>175</v>
      </c>
      <c r="L9" s="44">
        <v>0.3</v>
      </c>
      <c r="M9" s="48" t="s">
        <v>176</v>
      </c>
      <c r="N9" s="182" t="s">
        <v>177</v>
      </c>
      <c r="O9" s="43">
        <v>1</v>
      </c>
      <c r="P9" s="101">
        <v>0.25</v>
      </c>
      <c r="Q9" s="53">
        <v>0.25</v>
      </c>
      <c r="R9" s="51">
        <v>0.25</v>
      </c>
      <c r="S9" s="51">
        <v>0.25</v>
      </c>
      <c r="T9" s="43">
        <v>0.25</v>
      </c>
      <c r="U9" s="366">
        <f>+Y9+Z9+AA9+AB9</f>
        <v>0.52500000000000002</v>
      </c>
      <c r="V9" s="43"/>
      <c r="W9" s="43"/>
      <c r="X9" s="366">
        <f>+T9+U9+V9+W9</f>
        <v>0.77500000000000002</v>
      </c>
      <c r="Y9" s="106">
        <v>0.13</v>
      </c>
      <c r="Z9" s="106">
        <v>0.185</v>
      </c>
      <c r="AA9" s="53">
        <v>0.21</v>
      </c>
      <c r="AB9" s="53"/>
      <c r="AC9" s="58">
        <f>+IF((U9/Q9)&gt;100%,100%,(U9/Q9))*L9</f>
        <v>0.3</v>
      </c>
      <c r="AD9" s="58">
        <f>+IF(((X9)/O9)&gt;100%,100%,((X9)/O9))*L9</f>
        <v>0.23249999999999998</v>
      </c>
      <c r="AE9" s="58">
        <f>+IF(((U9)/Q9)&gt;100%,100%,((U9)/Q9))</f>
        <v>1</v>
      </c>
      <c r="AF9" s="58">
        <f>+IF(((X9)/O9)&gt;100%,100%,((X9))/O9)</f>
        <v>0.77500000000000002</v>
      </c>
    </row>
    <row r="10" spans="1:34" ht="60" customHeight="1" x14ac:dyDescent="0.25">
      <c r="A10" s="82" t="s">
        <v>166</v>
      </c>
      <c r="B10" s="83" t="s">
        <v>167</v>
      </c>
      <c r="C10" s="182" t="s">
        <v>168</v>
      </c>
      <c r="D10" s="53" t="s">
        <v>169</v>
      </c>
      <c r="E10" s="182" t="s">
        <v>170</v>
      </c>
      <c r="F10" s="182" t="s">
        <v>171</v>
      </c>
      <c r="G10" s="48" t="s">
        <v>172</v>
      </c>
      <c r="H10" s="53" t="s">
        <v>178</v>
      </c>
      <c r="I10" s="46" t="s">
        <v>179</v>
      </c>
      <c r="J10" s="53">
        <v>1</v>
      </c>
      <c r="K10" s="45" t="s">
        <v>180</v>
      </c>
      <c r="L10" s="44">
        <v>0.2</v>
      </c>
      <c r="M10" s="48" t="s">
        <v>176</v>
      </c>
      <c r="N10" s="182" t="s">
        <v>181</v>
      </c>
      <c r="O10" s="43">
        <v>4</v>
      </c>
      <c r="P10" s="101">
        <v>1</v>
      </c>
      <c r="Q10" s="53">
        <v>1</v>
      </c>
      <c r="R10" s="51">
        <v>1</v>
      </c>
      <c r="S10" s="51">
        <v>1</v>
      </c>
      <c r="T10" s="53">
        <v>1</v>
      </c>
      <c r="U10" s="43">
        <f t="shared" ref="U10:U12" si="0">+Y10+Z10+AA10+AB10</f>
        <v>1</v>
      </c>
      <c r="V10" s="53"/>
      <c r="W10" s="53"/>
      <c r="X10" s="43">
        <f t="shared" ref="X10:X19" si="1">+T10+U10+V10+W10</f>
        <v>2</v>
      </c>
      <c r="Y10" s="106">
        <v>0.05</v>
      </c>
      <c r="Z10" s="106">
        <v>0.02</v>
      </c>
      <c r="AA10" s="53">
        <v>0.93</v>
      </c>
      <c r="AB10" s="53"/>
      <c r="AC10" s="58">
        <f t="shared" ref="AC10:AC12" si="2">+IF((U10/Q10)&gt;100%,100%,(U10/Q10))*L10</f>
        <v>0.2</v>
      </c>
      <c r="AD10" s="58">
        <f>+IF(((X10)/O10)&gt;100%,100%,((X10)/O10))*L10</f>
        <v>0.1</v>
      </c>
      <c r="AE10" s="58">
        <f>+IF(((U10)/Q10)&gt;100%,100%,((U10)/Q10))</f>
        <v>1</v>
      </c>
      <c r="AF10" s="58">
        <f t="shared" ref="AF10:AF12" si="3">+IF(((X10)/O10)&gt;100%,100%,((X10))/O10)</f>
        <v>0.5</v>
      </c>
      <c r="AH10" s="1" t="s">
        <v>176</v>
      </c>
    </row>
    <row r="11" spans="1:34" ht="60" customHeight="1" x14ac:dyDescent="0.25">
      <c r="A11" s="82" t="s">
        <v>166</v>
      </c>
      <c r="B11" s="83" t="s">
        <v>167</v>
      </c>
      <c r="C11" s="182" t="s">
        <v>168</v>
      </c>
      <c r="D11" s="53" t="s">
        <v>169</v>
      </c>
      <c r="E11" s="182" t="s">
        <v>170</v>
      </c>
      <c r="F11" s="182" t="s">
        <v>171</v>
      </c>
      <c r="G11" s="48" t="s">
        <v>172</v>
      </c>
      <c r="H11" s="53" t="s">
        <v>182</v>
      </c>
      <c r="I11" s="46" t="s">
        <v>183</v>
      </c>
      <c r="J11" s="48">
        <v>75</v>
      </c>
      <c r="K11" s="45" t="s">
        <v>184</v>
      </c>
      <c r="L11" s="44">
        <v>0.3</v>
      </c>
      <c r="M11" s="48" t="s">
        <v>176</v>
      </c>
      <c r="N11" s="182" t="s">
        <v>185</v>
      </c>
      <c r="O11" s="62">
        <v>33</v>
      </c>
      <c r="P11" s="103">
        <v>6</v>
      </c>
      <c r="Q11" s="103">
        <v>9</v>
      </c>
      <c r="R11" s="104">
        <v>9</v>
      </c>
      <c r="S11" s="104">
        <v>9</v>
      </c>
      <c r="T11" s="43">
        <v>6</v>
      </c>
      <c r="U11" s="43">
        <f t="shared" si="0"/>
        <v>2.5</v>
      </c>
      <c r="V11" s="43"/>
      <c r="W11" s="43"/>
      <c r="X11" s="43">
        <f t="shared" si="1"/>
        <v>8.5</v>
      </c>
      <c r="Y11" s="105">
        <v>2</v>
      </c>
      <c r="Z11" s="365">
        <v>0.5</v>
      </c>
      <c r="AA11" s="53">
        <v>0</v>
      </c>
      <c r="AB11" s="53"/>
      <c r="AC11" s="58">
        <f t="shared" si="2"/>
        <v>8.3333333333333329E-2</v>
      </c>
      <c r="AD11" s="58">
        <f>+IF(((X11)/O11)&gt;100%,100%,((X11)/O11))*L11</f>
        <v>7.7272727272727271E-2</v>
      </c>
      <c r="AE11" s="58">
        <f>+U11/7</f>
        <v>0.35714285714285715</v>
      </c>
      <c r="AF11" s="58">
        <f t="shared" si="3"/>
        <v>0.25757575757575757</v>
      </c>
      <c r="AH11" s="1" t="s">
        <v>186</v>
      </c>
    </row>
    <row r="12" spans="1:34" ht="60" customHeight="1" x14ac:dyDescent="0.25">
      <c r="A12" s="82" t="s">
        <v>166</v>
      </c>
      <c r="B12" s="83" t="s">
        <v>167</v>
      </c>
      <c r="C12" s="182" t="s">
        <v>168</v>
      </c>
      <c r="D12" s="53" t="s">
        <v>169</v>
      </c>
      <c r="E12" s="182" t="s">
        <v>170</v>
      </c>
      <c r="F12" s="53" t="s">
        <v>171</v>
      </c>
      <c r="G12" s="48" t="s">
        <v>172</v>
      </c>
      <c r="H12" s="53" t="s">
        <v>187</v>
      </c>
      <c r="I12" s="46" t="s">
        <v>188</v>
      </c>
      <c r="J12" s="48" t="s">
        <v>189</v>
      </c>
      <c r="K12" s="45" t="s">
        <v>190</v>
      </c>
      <c r="L12" s="61">
        <v>0.2</v>
      </c>
      <c r="M12" s="48" t="s">
        <v>186</v>
      </c>
      <c r="N12" s="182" t="s">
        <v>191</v>
      </c>
      <c r="O12" s="43">
        <v>1</v>
      </c>
      <c r="P12" s="101">
        <v>0.25</v>
      </c>
      <c r="Q12" s="52">
        <v>0.25</v>
      </c>
      <c r="R12" s="42">
        <v>0.25</v>
      </c>
      <c r="S12" s="42">
        <v>0.25</v>
      </c>
      <c r="T12" s="43">
        <v>0.25</v>
      </c>
      <c r="U12" s="43">
        <f t="shared" si="0"/>
        <v>0.26</v>
      </c>
      <c r="V12" s="43"/>
      <c r="W12" s="43"/>
      <c r="X12" s="43">
        <f t="shared" si="1"/>
        <v>0.51</v>
      </c>
      <c r="Y12" s="106">
        <v>0.02</v>
      </c>
      <c r="Z12" s="106">
        <v>0</v>
      </c>
      <c r="AA12" s="52">
        <v>0.24</v>
      </c>
      <c r="AB12" s="52"/>
      <c r="AC12" s="58">
        <f t="shared" si="2"/>
        <v>0.2</v>
      </c>
      <c r="AD12" s="58">
        <f>+IF(((X12)/O12)&gt;100%,100%,((X12)/O12))*L12</f>
        <v>0.10200000000000001</v>
      </c>
      <c r="AE12" s="58">
        <f>+IF(((U12)/Q12)&gt;100%,100%,((U12)/Q12))</f>
        <v>1</v>
      </c>
      <c r="AF12" s="58">
        <f t="shared" si="3"/>
        <v>0.51</v>
      </c>
    </row>
    <row r="13" spans="1:34" ht="60" customHeight="1" x14ac:dyDescent="0.25">
      <c r="A13" s="48"/>
      <c r="B13" s="90"/>
      <c r="C13" s="182"/>
      <c r="D13" s="182"/>
      <c r="E13" s="182"/>
      <c r="F13" s="240" t="s">
        <v>192</v>
      </c>
      <c r="G13" s="241"/>
      <c r="H13" s="241"/>
      <c r="I13" s="241"/>
      <c r="J13" s="241"/>
      <c r="K13" s="241"/>
      <c r="L13" s="241"/>
      <c r="M13" s="241"/>
      <c r="N13" s="241"/>
      <c r="O13" s="241"/>
      <c r="P13" s="241"/>
      <c r="Q13" s="241"/>
      <c r="R13" s="241"/>
      <c r="S13" s="241"/>
      <c r="T13" s="241"/>
      <c r="U13" s="241"/>
      <c r="V13" s="241"/>
      <c r="W13" s="241"/>
      <c r="X13" s="241"/>
      <c r="Y13" s="241"/>
      <c r="Z13" s="241"/>
      <c r="AA13" s="241"/>
      <c r="AB13" s="241"/>
      <c r="AC13" s="59">
        <f>SUM(AC9:AC12)</f>
        <v>0.78333333333333344</v>
      </c>
      <c r="AD13" s="59">
        <f>SUM(AD9:AD12)</f>
        <v>0.51177272727272727</v>
      </c>
      <c r="AE13" s="59">
        <f>+AVERAGE(AE9:AE12)</f>
        <v>0.8392857142857143</v>
      </c>
      <c r="AF13" s="59">
        <f>+AVERAGE(AF9:AF12)</f>
        <v>0.51064393939393937</v>
      </c>
    </row>
    <row r="14" spans="1:34" ht="60" customHeight="1" x14ac:dyDescent="0.25">
      <c r="A14" s="82" t="s">
        <v>166</v>
      </c>
      <c r="B14" s="83" t="s">
        <v>167</v>
      </c>
      <c r="C14" s="182" t="s">
        <v>168</v>
      </c>
      <c r="D14" s="53" t="s">
        <v>169</v>
      </c>
      <c r="E14" s="182" t="s">
        <v>170</v>
      </c>
      <c r="F14" s="182" t="s">
        <v>193</v>
      </c>
      <c r="G14" s="48" t="s">
        <v>194</v>
      </c>
      <c r="H14" s="107" t="s">
        <v>195</v>
      </c>
      <c r="I14" s="108" t="s">
        <v>196</v>
      </c>
      <c r="J14" s="46">
        <v>17</v>
      </c>
      <c r="K14" s="107" t="s">
        <v>197</v>
      </c>
      <c r="L14" s="54">
        <v>0.6</v>
      </c>
      <c r="M14" s="48" t="s">
        <v>176</v>
      </c>
      <c r="N14" s="155" t="s">
        <v>198</v>
      </c>
      <c r="O14" s="104">
        <v>23</v>
      </c>
      <c r="P14" s="104">
        <v>2</v>
      </c>
      <c r="Q14" s="105">
        <v>2</v>
      </c>
      <c r="R14" s="104">
        <v>1</v>
      </c>
      <c r="S14" s="104">
        <v>1</v>
      </c>
      <c r="T14" s="43">
        <v>2</v>
      </c>
      <c r="U14" s="43">
        <f t="shared" ref="U14:U15" si="4">+Y14+Z14+AA14+AB14</f>
        <v>2</v>
      </c>
      <c r="V14" s="43"/>
      <c r="W14" s="43"/>
      <c r="X14" s="43">
        <f t="shared" si="1"/>
        <v>4</v>
      </c>
      <c r="Y14" s="105">
        <v>0</v>
      </c>
      <c r="Z14" s="105">
        <v>1</v>
      </c>
      <c r="AA14" s="196">
        <v>1</v>
      </c>
      <c r="AB14" s="53"/>
      <c r="AC14" s="58">
        <f>+IF((U14/Q14)&gt;100%,100%,(U14/Q14))*L14</f>
        <v>0.6</v>
      </c>
      <c r="AD14" s="58">
        <f>+IF(((X14)/O14)&gt;100%,100%,((X14)/O14))*L14</f>
        <v>0.10434782608695652</v>
      </c>
      <c r="AE14" s="58">
        <f>+IF(((U14)/Q14)&gt;100%,100%,((U14)/Q14))</f>
        <v>1</v>
      </c>
      <c r="AF14" s="58">
        <f>+IF(((X14)/O14)&gt;100%,100%,((X14))/O14)</f>
        <v>0.17391304347826086</v>
      </c>
    </row>
    <row r="15" spans="1:34" ht="60" customHeight="1" x14ac:dyDescent="0.25">
      <c r="A15" s="82" t="s">
        <v>166</v>
      </c>
      <c r="B15" s="83" t="s">
        <v>167</v>
      </c>
      <c r="C15" s="182" t="s">
        <v>168</v>
      </c>
      <c r="D15" s="53" t="s">
        <v>169</v>
      </c>
      <c r="E15" s="182" t="s">
        <v>170</v>
      </c>
      <c r="F15" s="182" t="s">
        <v>193</v>
      </c>
      <c r="G15" s="48" t="s">
        <v>194</v>
      </c>
      <c r="H15" s="107" t="s">
        <v>199</v>
      </c>
      <c r="I15" s="108" t="s">
        <v>200</v>
      </c>
      <c r="J15" s="46">
        <v>168</v>
      </c>
      <c r="K15" s="107" t="s">
        <v>201</v>
      </c>
      <c r="L15" s="54">
        <v>0.4</v>
      </c>
      <c r="M15" s="48" t="s">
        <v>186</v>
      </c>
      <c r="N15" s="155" t="s">
        <v>202</v>
      </c>
      <c r="O15" s="104">
        <v>132</v>
      </c>
      <c r="P15" s="104">
        <v>20</v>
      </c>
      <c r="Q15" s="105">
        <v>40</v>
      </c>
      <c r="R15" s="104">
        <v>40</v>
      </c>
      <c r="S15" s="104">
        <v>32</v>
      </c>
      <c r="T15" s="43">
        <v>63</v>
      </c>
      <c r="U15" s="43">
        <f t="shared" si="4"/>
        <v>78</v>
      </c>
      <c r="V15" s="43"/>
      <c r="W15" s="43"/>
      <c r="X15" s="43">
        <f t="shared" si="1"/>
        <v>141</v>
      </c>
      <c r="Y15" s="105">
        <f>7+10</f>
        <v>17</v>
      </c>
      <c r="Z15" s="105">
        <f>11+11+7</f>
        <v>29</v>
      </c>
      <c r="AA15" s="196">
        <v>32</v>
      </c>
      <c r="AB15" s="53"/>
      <c r="AC15" s="58">
        <f>+IF((U15/Q15)&gt;100%,100%,(U15/Q15))*L15</f>
        <v>0.4</v>
      </c>
      <c r="AD15" s="58">
        <f>+IF(((X15)/O15)&gt;100%,100%,((X15)/O15))*L15</f>
        <v>0.4</v>
      </c>
      <c r="AE15" s="58">
        <f>+IF(((U15)/Q15)&gt;100%,100%,((U15)/Q15))</f>
        <v>1</v>
      </c>
      <c r="AF15" s="58">
        <f>+IF(((X15)/O15)&gt;100%,100%,((X15))/O15)</f>
        <v>1</v>
      </c>
    </row>
    <row r="16" spans="1:34" ht="60" customHeight="1" x14ac:dyDescent="0.25">
      <c r="A16" s="53"/>
      <c r="B16" s="90"/>
      <c r="C16" s="182"/>
      <c r="D16" s="182"/>
      <c r="E16" s="182"/>
      <c r="F16" s="240" t="s">
        <v>203</v>
      </c>
      <c r="G16" s="241"/>
      <c r="H16" s="241"/>
      <c r="I16" s="241"/>
      <c r="J16" s="241"/>
      <c r="K16" s="241"/>
      <c r="L16" s="241"/>
      <c r="M16" s="241"/>
      <c r="N16" s="241"/>
      <c r="O16" s="241"/>
      <c r="P16" s="241"/>
      <c r="Q16" s="241"/>
      <c r="R16" s="241"/>
      <c r="S16" s="241"/>
      <c r="T16" s="241"/>
      <c r="U16" s="241"/>
      <c r="V16" s="241"/>
      <c r="W16" s="241"/>
      <c r="X16" s="241"/>
      <c r="Y16" s="241"/>
      <c r="Z16" s="241"/>
      <c r="AA16" s="241"/>
      <c r="AB16" s="241"/>
      <c r="AC16" s="59">
        <f>SUM(AC14:AC15)</f>
        <v>1</v>
      </c>
      <c r="AD16" s="59">
        <f>SUM(AD14:AD15)</f>
        <v>0.5043478260869565</v>
      </c>
      <c r="AE16" s="59">
        <f>+AVERAGE(AE14:AE15)</f>
        <v>1</v>
      </c>
      <c r="AF16" s="59">
        <f>+AVERAGE(AF14:AF15)</f>
        <v>0.58695652173913038</v>
      </c>
    </row>
    <row r="17" spans="1:32" ht="60" customHeight="1" x14ac:dyDescent="0.25">
      <c r="A17" s="82" t="s">
        <v>166</v>
      </c>
      <c r="B17" s="83" t="s">
        <v>167</v>
      </c>
      <c r="C17" s="182" t="s">
        <v>168</v>
      </c>
      <c r="D17" s="53" t="s">
        <v>169</v>
      </c>
      <c r="E17" s="182" t="s">
        <v>170</v>
      </c>
      <c r="F17" s="182" t="s">
        <v>204</v>
      </c>
      <c r="G17" s="48" t="s">
        <v>205</v>
      </c>
      <c r="H17" s="182" t="s">
        <v>206</v>
      </c>
      <c r="I17" s="85" t="s">
        <v>207</v>
      </c>
      <c r="J17" s="53">
        <v>1</v>
      </c>
      <c r="K17" s="182" t="s">
        <v>208</v>
      </c>
      <c r="L17" s="58">
        <v>0.4</v>
      </c>
      <c r="M17" s="53" t="s">
        <v>176</v>
      </c>
      <c r="N17" s="53" t="s">
        <v>209</v>
      </c>
      <c r="O17" s="109">
        <v>1</v>
      </c>
      <c r="P17" s="110">
        <v>0.25</v>
      </c>
      <c r="Q17" s="53">
        <v>0.25</v>
      </c>
      <c r="R17" s="51">
        <v>0.25</v>
      </c>
      <c r="S17" s="51">
        <v>0.25</v>
      </c>
      <c r="T17" s="43">
        <v>0.25</v>
      </c>
      <c r="U17" s="43">
        <f t="shared" ref="U17:U19" si="5">+Y17+Z17+AA17+AB17</f>
        <v>0.49</v>
      </c>
      <c r="V17" s="43"/>
      <c r="W17" s="43"/>
      <c r="X17" s="43">
        <f t="shared" si="1"/>
        <v>0.74</v>
      </c>
      <c r="Y17" s="106">
        <f>2%+1%</f>
        <v>0.03</v>
      </c>
      <c r="Z17" s="106">
        <v>0.01</v>
      </c>
      <c r="AA17" s="367">
        <v>0.45</v>
      </c>
      <c r="AB17" s="53"/>
      <c r="AC17" s="58">
        <f>+IF((U17/Q17)&gt;100%,100%,(U17/Q17))*L17</f>
        <v>0.4</v>
      </c>
      <c r="AD17" s="58">
        <f>+IF(((X17)/O17)&gt;100%,100%,((X17)/O17))*L17</f>
        <v>0.29599999999999999</v>
      </c>
      <c r="AE17" s="58">
        <f>+IF(((U17)/Q17)&gt;100%,100%,((U17)/Q17))</f>
        <v>1</v>
      </c>
      <c r="AF17" s="58">
        <f>+IF(((X17)/O17)&gt;100%,100%,((X17))/O17)</f>
        <v>0.74</v>
      </c>
    </row>
    <row r="18" spans="1:32" ht="60" customHeight="1" x14ac:dyDescent="0.25">
      <c r="A18" s="82" t="s">
        <v>166</v>
      </c>
      <c r="B18" s="83" t="s">
        <v>167</v>
      </c>
      <c r="C18" s="182" t="s">
        <v>168</v>
      </c>
      <c r="D18" s="53" t="s">
        <v>169</v>
      </c>
      <c r="E18" s="182" t="s">
        <v>170</v>
      </c>
      <c r="F18" s="182" t="s">
        <v>204</v>
      </c>
      <c r="G18" s="48" t="s">
        <v>210</v>
      </c>
      <c r="H18" s="182" t="s">
        <v>211</v>
      </c>
      <c r="I18" s="85" t="s">
        <v>212</v>
      </c>
      <c r="J18" s="53">
        <v>1830</v>
      </c>
      <c r="K18" s="182" t="s">
        <v>213</v>
      </c>
      <c r="L18" s="58">
        <v>0.4</v>
      </c>
      <c r="M18" s="53" t="s">
        <v>186</v>
      </c>
      <c r="N18" s="53" t="s">
        <v>214</v>
      </c>
      <c r="O18" s="109">
        <v>2000</v>
      </c>
      <c r="P18" s="110">
        <v>500</v>
      </c>
      <c r="Q18" s="53">
        <v>500</v>
      </c>
      <c r="R18" s="51">
        <v>500</v>
      </c>
      <c r="S18" s="51">
        <v>500</v>
      </c>
      <c r="T18" s="43">
        <v>292</v>
      </c>
      <c r="U18" s="43">
        <f t="shared" si="5"/>
        <v>204</v>
      </c>
      <c r="V18" s="43"/>
      <c r="W18" s="43"/>
      <c r="X18" s="43">
        <f t="shared" si="1"/>
        <v>496</v>
      </c>
      <c r="Y18" s="105">
        <v>49</v>
      </c>
      <c r="Z18" s="105">
        <v>81</v>
      </c>
      <c r="AA18" s="196">
        <v>74</v>
      </c>
      <c r="AB18" s="53"/>
      <c r="AC18" s="58">
        <f>+IF((U18/Q18)&gt;100%,100%,(U18/Q18))*L18</f>
        <v>0.16320000000000001</v>
      </c>
      <c r="AD18" s="58">
        <f t="shared" ref="AD18:AD19" si="6">+IF(((X18)/O18)&gt;100%,100%,((X18)/O18))*L18</f>
        <v>9.920000000000001E-2</v>
      </c>
      <c r="AE18" s="58">
        <v>1</v>
      </c>
      <c r="AF18" s="58">
        <v>0.45</v>
      </c>
    </row>
    <row r="19" spans="1:32" ht="60" customHeight="1" x14ac:dyDescent="0.25">
      <c r="A19" s="82" t="s">
        <v>166</v>
      </c>
      <c r="B19" s="83" t="s">
        <v>167</v>
      </c>
      <c r="C19" s="182" t="s">
        <v>168</v>
      </c>
      <c r="D19" s="53" t="s">
        <v>169</v>
      </c>
      <c r="E19" s="182" t="s">
        <v>170</v>
      </c>
      <c r="F19" s="182" t="s">
        <v>204</v>
      </c>
      <c r="G19" s="48" t="s">
        <v>215</v>
      </c>
      <c r="H19" s="182" t="s">
        <v>216</v>
      </c>
      <c r="I19" s="85" t="s">
        <v>217</v>
      </c>
      <c r="J19" s="53">
        <v>1450</v>
      </c>
      <c r="K19" s="182" t="s">
        <v>218</v>
      </c>
      <c r="L19" s="58">
        <v>0.2</v>
      </c>
      <c r="M19" s="53" t="s">
        <v>186</v>
      </c>
      <c r="N19" s="53" t="s">
        <v>219</v>
      </c>
      <c r="O19" s="109">
        <v>1450</v>
      </c>
      <c r="P19" s="110">
        <v>1450</v>
      </c>
      <c r="Q19" s="53">
        <v>1450</v>
      </c>
      <c r="R19" s="51">
        <v>1450</v>
      </c>
      <c r="S19" s="51">
        <v>1450</v>
      </c>
      <c r="T19" s="43">
        <v>974</v>
      </c>
      <c r="U19" s="43">
        <f t="shared" si="5"/>
        <v>2926</v>
      </c>
      <c r="V19" s="43"/>
      <c r="W19" s="43"/>
      <c r="X19" s="43">
        <f t="shared" si="1"/>
        <v>3900</v>
      </c>
      <c r="Y19" s="105">
        <v>970</v>
      </c>
      <c r="Z19" s="105">
        <v>988</v>
      </c>
      <c r="AA19" s="196">
        <v>968</v>
      </c>
      <c r="AB19" s="53"/>
      <c r="AC19" s="58">
        <f>+IF((U19/Q19)&gt;100%,100%,(U19/Q19))*L19</f>
        <v>0.2</v>
      </c>
      <c r="AD19" s="58">
        <f t="shared" si="6"/>
        <v>0.2</v>
      </c>
      <c r="AE19" s="58">
        <f>+IF(((U19)/Q19)&gt;100%,100%,((U19)/Q19))</f>
        <v>1</v>
      </c>
      <c r="AF19" s="58">
        <f t="shared" ref="AF18:AF19" si="7">+IF(((X19)/O19)&gt;100%,100%,((X19))/O19)</f>
        <v>1</v>
      </c>
    </row>
    <row r="20" spans="1:32" ht="60" customHeight="1" x14ac:dyDescent="0.25">
      <c r="A20" s="53"/>
      <c r="B20" s="90"/>
      <c r="C20" s="182"/>
      <c r="D20" s="182"/>
      <c r="E20" s="182"/>
      <c r="F20" s="240" t="s">
        <v>220</v>
      </c>
      <c r="G20" s="241"/>
      <c r="H20" s="241"/>
      <c r="I20" s="241"/>
      <c r="J20" s="241"/>
      <c r="K20" s="241"/>
      <c r="L20" s="241"/>
      <c r="M20" s="241"/>
      <c r="N20" s="241"/>
      <c r="O20" s="241"/>
      <c r="P20" s="241"/>
      <c r="Q20" s="241"/>
      <c r="R20" s="241"/>
      <c r="S20" s="241"/>
      <c r="T20" s="241"/>
      <c r="U20" s="241"/>
      <c r="V20" s="241"/>
      <c r="W20" s="241"/>
      <c r="X20" s="241"/>
      <c r="Y20" s="241"/>
      <c r="Z20" s="241"/>
      <c r="AA20" s="241"/>
      <c r="AB20" s="241"/>
      <c r="AC20" s="59">
        <f>SUM(AC17:AC19)</f>
        <v>0.7632000000000001</v>
      </c>
      <c r="AD20" s="59">
        <f>SUM(AD17:AD19)</f>
        <v>0.59519999999999995</v>
      </c>
      <c r="AE20" s="59">
        <f>+AVERAGE(AE17:AE19)</f>
        <v>1</v>
      </c>
      <c r="AF20" s="59">
        <f>+AVERAGE(AF17:AF19)</f>
        <v>0.73</v>
      </c>
    </row>
    <row r="21" spans="1:32" ht="60" customHeight="1" thickBot="1" x14ac:dyDescent="0.3"/>
    <row r="22" spans="1:32" ht="60" customHeight="1" thickBot="1" x14ac:dyDescent="0.3">
      <c r="F22" s="235" t="s">
        <v>221</v>
      </c>
      <c r="G22" s="236"/>
      <c r="H22" s="236"/>
      <c r="I22" s="236"/>
      <c r="J22" s="236"/>
      <c r="K22" s="236"/>
      <c r="L22" s="236"/>
      <c r="M22" s="236"/>
      <c r="N22" s="236"/>
      <c r="O22" s="236"/>
      <c r="P22" s="236"/>
      <c r="Q22" s="236"/>
      <c r="R22" s="236"/>
      <c r="S22" s="236"/>
      <c r="T22" s="236"/>
      <c r="U22" s="236"/>
      <c r="V22" s="236"/>
      <c r="W22" s="236"/>
      <c r="X22" s="236"/>
      <c r="Y22" s="236"/>
      <c r="Z22" s="236"/>
      <c r="AA22" s="236"/>
      <c r="AB22" s="236"/>
      <c r="AC22" s="73">
        <f>+(AC13+AC16+AC20)/3</f>
        <v>0.84884444444444451</v>
      </c>
      <c r="AD22" s="74">
        <f>+(AD13+AD16+AD20)/3</f>
        <v>0.53710685111989453</v>
      </c>
      <c r="AE22" s="74">
        <f>+(AE13+AE16+AE20)/3</f>
        <v>0.94642857142857151</v>
      </c>
      <c r="AF22" s="75">
        <f>+(AF13+AF16+AF20)/3</f>
        <v>0.60920015371102332</v>
      </c>
    </row>
    <row r="29" spans="1:32" ht="18" customHeight="1" x14ac:dyDescent="0.25"/>
  </sheetData>
  <mergeCells count="17">
    <mergeCell ref="A1:B4"/>
    <mergeCell ref="C1:AE1"/>
    <mergeCell ref="C2:AE2"/>
    <mergeCell ref="C3:AE3"/>
    <mergeCell ref="C4:AE4"/>
    <mergeCell ref="F22:AB22"/>
    <mergeCell ref="A5:B5"/>
    <mergeCell ref="A6:AF6"/>
    <mergeCell ref="F13:AB13"/>
    <mergeCell ref="F16:AB16"/>
    <mergeCell ref="C5:AE5"/>
    <mergeCell ref="A7:O7"/>
    <mergeCell ref="P7:S7"/>
    <mergeCell ref="F20:AB20"/>
    <mergeCell ref="T7:X7"/>
    <mergeCell ref="Y7:AB7"/>
    <mergeCell ref="AC7:AF7"/>
  </mergeCells>
  <phoneticPr fontId="15" type="noConversion"/>
  <dataValidations disablePrompts="1" count="2">
    <dataValidation type="list" allowBlank="1" showInputMessage="1" showErrorMessage="1" sqref="M9:M12 M21:M288 M17:M19" xr:uid="{00000000-0002-0000-0100-000000000000}">
      <formula1>$AH$10:$AH$11</formula1>
    </dataValidation>
    <dataValidation type="list" allowBlank="1" showInputMessage="1" showErrorMessage="1" sqref="M14:M15" xr:uid="{938B1034-D37D-4A4F-AE33-371BDB3D4FE5}">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topLeftCell="D1" zoomScale="50" zoomScaleNormal="50" workbookViewId="0">
      <selection activeCell="L19" sqref="L19:L20"/>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7" s="1" customFormat="1" ht="22.5" customHeight="1" x14ac:dyDescent="0.25">
      <c r="A1" s="284"/>
      <c r="B1" s="285"/>
      <c r="C1" s="290" t="s">
        <v>125</v>
      </c>
      <c r="D1" s="291"/>
      <c r="E1" s="291"/>
      <c r="F1" s="291"/>
      <c r="G1" s="291"/>
      <c r="H1" s="291"/>
      <c r="I1" s="291"/>
      <c r="J1" s="291"/>
      <c r="K1" s="291"/>
      <c r="L1" s="291"/>
      <c r="M1" s="292"/>
      <c r="N1" s="27" t="s">
        <v>126</v>
      </c>
    </row>
    <row r="2" spans="1:17" s="1" customFormat="1" ht="22.5" customHeight="1" x14ac:dyDescent="0.25">
      <c r="A2" s="286"/>
      <c r="B2" s="287"/>
      <c r="C2" s="290" t="s">
        <v>127</v>
      </c>
      <c r="D2" s="291"/>
      <c r="E2" s="291"/>
      <c r="F2" s="291"/>
      <c r="G2" s="291"/>
      <c r="H2" s="291"/>
      <c r="I2" s="291"/>
      <c r="J2" s="291"/>
      <c r="K2" s="291"/>
      <c r="L2" s="291"/>
      <c r="M2" s="292"/>
      <c r="N2" s="27" t="s">
        <v>128</v>
      </c>
    </row>
    <row r="3" spans="1:17" s="1" customFormat="1" ht="22.5" customHeight="1" x14ac:dyDescent="0.25">
      <c r="A3" s="286"/>
      <c r="B3" s="287"/>
      <c r="C3" s="290" t="s">
        <v>129</v>
      </c>
      <c r="D3" s="291"/>
      <c r="E3" s="291"/>
      <c r="F3" s="291"/>
      <c r="G3" s="291"/>
      <c r="H3" s="291"/>
      <c r="I3" s="291"/>
      <c r="J3" s="291"/>
      <c r="K3" s="291"/>
      <c r="L3" s="291"/>
      <c r="M3" s="292"/>
      <c r="N3" s="27" t="s">
        <v>130</v>
      </c>
    </row>
    <row r="4" spans="1:17" s="1" customFormat="1" ht="22.5" customHeight="1" x14ac:dyDescent="0.25">
      <c r="A4" s="288"/>
      <c r="B4" s="289"/>
      <c r="C4" s="290" t="s">
        <v>131</v>
      </c>
      <c r="D4" s="291"/>
      <c r="E4" s="291"/>
      <c r="F4" s="291"/>
      <c r="G4" s="291"/>
      <c r="H4" s="291"/>
      <c r="I4" s="291"/>
      <c r="J4" s="291"/>
      <c r="K4" s="291"/>
      <c r="L4" s="291"/>
      <c r="M4" s="292"/>
      <c r="N4" s="27" t="s">
        <v>222</v>
      </c>
    </row>
    <row r="5" spans="1:17" s="1" customFormat="1" ht="26.25" customHeight="1" x14ac:dyDescent="0.25">
      <c r="A5" s="282" t="s">
        <v>223</v>
      </c>
      <c r="B5" s="283"/>
      <c r="C5" s="282"/>
      <c r="D5" s="293"/>
      <c r="E5" s="293"/>
      <c r="F5" s="293"/>
      <c r="G5" s="293"/>
      <c r="H5" s="293"/>
      <c r="I5" s="293"/>
      <c r="J5" s="293"/>
      <c r="K5" s="293"/>
      <c r="L5" s="293"/>
      <c r="M5" s="293"/>
      <c r="N5" s="293"/>
    </row>
    <row r="6" spans="1:17" s="1" customFormat="1" ht="15" customHeight="1" x14ac:dyDescent="0.25">
      <c r="A6" s="278" t="s">
        <v>224</v>
      </c>
      <c r="B6" s="278"/>
      <c r="C6" s="278"/>
      <c r="D6" s="278"/>
      <c r="E6" s="278"/>
      <c r="F6" s="278"/>
      <c r="G6" s="278"/>
      <c r="H6" s="278"/>
      <c r="I6" s="278"/>
      <c r="J6" s="278"/>
      <c r="K6" s="278"/>
      <c r="L6" s="279"/>
      <c r="M6" s="274" t="s">
        <v>225</v>
      </c>
      <c r="N6" s="275"/>
    </row>
    <row r="7" spans="1:17" s="1" customFormat="1" x14ac:dyDescent="0.25">
      <c r="A7" s="280"/>
      <c r="B7" s="280"/>
      <c r="C7" s="280"/>
      <c r="D7" s="280"/>
      <c r="E7" s="280"/>
      <c r="F7" s="280"/>
      <c r="G7" s="280"/>
      <c r="H7" s="280"/>
      <c r="I7" s="280"/>
      <c r="J7" s="280"/>
      <c r="K7" s="280"/>
      <c r="L7" s="281"/>
      <c r="M7" s="276"/>
      <c r="N7" s="277"/>
    </row>
    <row r="8" spans="1:17" s="21" customFormat="1" ht="66.75" customHeight="1" x14ac:dyDescent="0.25">
      <c r="A8" s="2" t="s">
        <v>10</v>
      </c>
      <c r="B8" s="2" t="s">
        <v>226</v>
      </c>
      <c r="C8" s="2" t="s">
        <v>227</v>
      </c>
      <c r="D8" s="2" t="s">
        <v>228</v>
      </c>
      <c r="E8" s="2" t="s">
        <v>42</v>
      </c>
      <c r="F8" s="2" t="s">
        <v>44</v>
      </c>
      <c r="G8" s="2" t="s">
        <v>46</v>
      </c>
      <c r="H8" s="2" t="s">
        <v>48</v>
      </c>
      <c r="I8" s="2" t="s">
        <v>50</v>
      </c>
      <c r="J8" s="2" t="s">
        <v>52</v>
      </c>
      <c r="K8" s="2" t="s">
        <v>229</v>
      </c>
      <c r="L8" s="2" t="s">
        <v>56</v>
      </c>
      <c r="M8" s="2" t="s">
        <v>60</v>
      </c>
      <c r="N8" s="2" t="s">
        <v>62</v>
      </c>
    </row>
    <row r="9" spans="1:17" ht="123.75" customHeight="1" x14ac:dyDescent="0.25">
      <c r="A9" s="270" t="s">
        <v>170</v>
      </c>
      <c r="B9" s="271" t="s">
        <v>230</v>
      </c>
      <c r="C9" s="271" t="s">
        <v>231</v>
      </c>
      <c r="D9" s="272" t="s">
        <v>232</v>
      </c>
      <c r="E9" s="111" t="s">
        <v>233</v>
      </c>
      <c r="F9" s="112" t="s">
        <v>234</v>
      </c>
      <c r="G9" s="113" t="s">
        <v>235</v>
      </c>
      <c r="H9" s="113" t="s">
        <v>236</v>
      </c>
      <c r="I9" s="47" t="s">
        <v>237</v>
      </c>
      <c r="J9" s="47" t="s">
        <v>238</v>
      </c>
      <c r="K9" s="47"/>
      <c r="L9" s="51"/>
      <c r="M9" s="115" t="s">
        <v>239</v>
      </c>
      <c r="N9" s="112" t="s">
        <v>240</v>
      </c>
    </row>
    <row r="10" spans="1:17" ht="41.25" customHeight="1" x14ac:dyDescent="0.25">
      <c r="A10" s="270"/>
      <c r="B10" s="271"/>
      <c r="C10" s="271"/>
      <c r="D10" s="272"/>
      <c r="E10" s="259" t="s">
        <v>241</v>
      </c>
      <c r="F10" s="259" t="s">
        <v>242</v>
      </c>
      <c r="G10" s="263" t="s">
        <v>243</v>
      </c>
      <c r="H10" s="263" t="s">
        <v>244</v>
      </c>
      <c r="I10" s="47" t="s">
        <v>237</v>
      </c>
      <c r="J10" s="47" t="s">
        <v>238</v>
      </c>
      <c r="K10" s="47"/>
      <c r="L10" s="51"/>
      <c r="M10" s="266" t="s">
        <v>245</v>
      </c>
      <c r="N10" s="269" t="s">
        <v>246</v>
      </c>
      <c r="Q10" t="s">
        <v>247</v>
      </c>
    </row>
    <row r="11" spans="1:17" ht="72" customHeight="1" x14ac:dyDescent="0.25">
      <c r="A11" s="270"/>
      <c r="B11" s="271"/>
      <c r="C11" s="271"/>
      <c r="D11" s="272"/>
      <c r="E11" s="261"/>
      <c r="F11" s="261"/>
      <c r="G11" s="265"/>
      <c r="H11" s="265"/>
      <c r="I11" s="47" t="s">
        <v>237</v>
      </c>
      <c r="J11" s="47" t="s">
        <v>238</v>
      </c>
      <c r="K11" s="47"/>
      <c r="L11" s="51"/>
      <c r="M11" s="267"/>
      <c r="N11" s="269"/>
      <c r="Q11" t="s">
        <v>248</v>
      </c>
    </row>
    <row r="12" spans="1:17" ht="47.25" customHeight="1" x14ac:dyDescent="0.25">
      <c r="A12" s="270"/>
      <c r="B12" s="271"/>
      <c r="C12" s="271"/>
      <c r="D12" s="272"/>
      <c r="E12" s="259" t="s">
        <v>249</v>
      </c>
      <c r="F12" s="262" t="s">
        <v>250</v>
      </c>
      <c r="G12" s="263" t="s">
        <v>251</v>
      </c>
      <c r="H12" s="263" t="s">
        <v>252</v>
      </c>
      <c r="I12" s="47" t="s">
        <v>237</v>
      </c>
      <c r="J12" s="47" t="s">
        <v>238</v>
      </c>
      <c r="K12" s="47"/>
      <c r="L12" s="51"/>
      <c r="M12" s="267"/>
      <c r="N12" s="269"/>
      <c r="Q12" t="s">
        <v>253</v>
      </c>
    </row>
    <row r="13" spans="1:17" x14ac:dyDescent="0.25">
      <c r="A13" s="270"/>
      <c r="B13" s="271"/>
      <c r="C13" s="271"/>
      <c r="D13" s="272"/>
      <c r="E13" s="260"/>
      <c r="F13" s="262"/>
      <c r="G13" s="264"/>
      <c r="H13" s="264"/>
      <c r="I13" s="47" t="s">
        <v>237</v>
      </c>
      <c r="J13" s="47" t="s">
        <v>238</v>
      </c>
      <c r="K13" s="47"/>
      <c r="L13" s="51"/>
      <c r="M13" s="267"/>
      <c r="N13" s="269"/>
      <c r="Q13" t="s">
        <v>254</v>
      </c>
    </row>
    <row r="14" spans="1:17" ht="78" customHeight="1" x14ac:dyDescent="0.25">
      <c r="A14" s="270"/>
      <c r="B14" s="271"/>
      <c r="C14" s="271"/>
      <c r="D14" s="272"/>
      <c r="E14" s="261"/>
      <c r="F14" s="262"/>
      <c r="G14" s="265"/>
      <c r="H14" s="265"/>
      <c r="I14" s="47" t="s">
        <v>237</v>
      </c>
      <c r="J14" s="47" t="s">
        <v>238</v>
      </c>
      <c r="K14" s="47"/>
      <c r="L14" s="51"/>
      <c r="M14" s="268"/>
      <c r="N14" s="269"/>
    </row>
    <row r="15" spans="1:17" ht="173.25" customHeight="1" x14ac:dyDescent="0.25">
      <c r="A15" s="270"/>
      <c r="B15" s="271"/>
      <c r="C15" s="271"/>
      <c r="D15" s="273" t="s">
        <v>255</v>
      </c>
      <c r="E15" s="117" t="s">
        <v>256</v>
      </c>
      <c r="F15" s="118" t="s">
        <v>257</v>
      </c>
      <c r="G15" s="113" t="s">
        <v>258</v>
      </c>
      <c r="H15" s="113" t="s">
        <v>259</v>
      </c>
      <c r="I15" s="47" t="s">
        <v>237</v>
      </c>
      <c r="J15" s="47" t="s">
        <v>238</v>
      </c>
      <c r="K15" s="47"/>
      <c r="L15" s="51"/>
      <c r="M15" s="254" t="s">
        <v>260</v>
      </c>
      <c r="N15" s="257" t="s">
        <v>261</v>
      </c>
    </row>
    <row r="16" spans="1:17" ht="141.75" customHeight="1" x14ac:dyDescent="0.25">
      <c r="A16" s="270"/>
      <c r="B16" s="271"/>
      <c r="C16" s="271"/>
      <c r="D16" s="273"/>
      <c r="E16" s="119" t="s">
        <v>262</v>
      </c>
      <c r="F16" s="120" t="s">
        <v>263</v>
      </c>
      <c r="G16" s="116" t="s">
        <v>264</v>
      </c>
      <c r="H16" s="116" t="s">
        <v>265</v>
      </c>
      <c r="I16" s="47" t="s">
        <v>237</v>
      </c>
      <c r="J16" s="47" t="s">
        <v>238</v>
      </c>
      <c r="K16" s="47"/>
      <c r="L16" s="51"/>
      <c r="M16" s="255"/>
      <c r="N16" s="258"/>
    </row>
    <row r="17" spans="1:14" ht="132.75" customHeight="1" x14ac:dyDescent="0.25">
      <c r="A17" s="270"/>
      <c r="B17" s="271"/>
      <c r="C17" s="271"/>
      <c r="D17" s="273"/>
      <c r="E17" s="117" t="s">
        <v>266</v>
      </c>
      <c r="F17" s="121" t="s">
        <v>267</v>
      </c>
      <c r="G17" s="113" t="s">
        <v>268</v>
      </c>
      <c r="H17" s="113" t="s">
        <v>269</v>
      </c>
      <c r="I17" s="47" t="s">
        <v>237</v>
      </c>
      <c r="J17" s="47" t="s">
        <v>238</v>
      </c>
      <c r="K17" s="47"/>
      <c r="L17" s="51"/>
      <c r="M17" s="256"/>
      <c r="N17" s="122" t="s">
        <v>270</v>
      </c>
    </row>
    <row r="18" spans="1:14" ht="156.75" x14ac:dyDescent="0.25">
      <c r="A18" s="270"/>
      <c r="B18" s="271"/>
      <c r="C18" s="271"/>
      <c r="D18" s="273" t="s">
        <v>271</v>
      </c>
      <c r="E18" s="117" t="s">
        <v>272</v>
      </c>
      <c r="F18" s="123" t="s">
        <v>273</v>
      </c>
      <c r="G18" s="113" t="s">
        <v>274</v>
      </c>
      <c r="H18" s="113" t="s">
        <v>275</v>
      </c>
      <c r="I18" s="47" t="s">
        <v>237</v>
      </c>
      <c r="J18" s="47" t="s">
        <v>238</v>
      </c>
      <c r="K18" s="47"/>
      <c r="L18" s="51"/>
      <c r="M18" s="124" t="s">
        <v>276</v>
      </c>
      <c r="N18" s="125" t="s">
        <v>277</v>
      </c>
    </row>
    <row r="19" spans="1:14" ht="198" customHeight="1" x14ac:dyDescent="0.25">
      <c r="A19" s="270"/>
      <c r="B19" s="271"/>
      <c r="C19" s="271"/>
      <c r="D19" s="273"/>
      <c r="E19" s="123" t="s">
        <v>278</v>
      </c>
      <c r="F19" s="123" t="s">
        <v>279</v>
      </c>
      <c r="G19" s="113" t="s">
        <v>280</v>
      </c>
      <c r="H19" s="116" t="s">
        <v>281</v>
      </c>
      <c r="I19" s="47" t="s">
        <v>237</v>
      </c>
      <c r="J19" s="47" t="s">
        <v>238</v>
      </c>
      <c r="K19" s="47"/>
      <c r="L19" s="51"/>
      <c r="M19" s="253" t="s">
        <v>282</v>
      </c>
      <c r="N19" s="124" t="s">
        <v>283</v>
      </c>
    </row>
    <row r="20" spans="1:14" ht="85.5" customHeight="1" x14ac:dyDescent="0.25">
      <c r="A20" s="270"/>
      <c r="B20" s="271"/>
      <c r="C20" s="271"/>
      <c r="D20" s="273"/>
      <c r="E20" s="117" t="s">
        <v>284</v>
      </c>
      <c r="F20" s="123" t="s">
        <v>285</v>
      </c>
      <c r="G20" s="113" t="s">
        <v>286</v>
      </c>
      <c r="H20" s="126" t="s">
        <v>287</v>
      </c>
      <c r="I20" s="47" t="s">
        <v>237</v>
      </c>
      <c r="J20" s="47" t="s">
        <v>238</v>
      </c>
      <c r="K20" s="47"/>
      <c r="L20" s="51"/>
      <c r="M20" s="253"/>
      <c r="N20" s="127"/>
    </row>
  </sheetData>
  <mergeCells count="28">
    <mergeCell ref="M6:N7"/>
    <mergeCell ref="A6:L7"/>
    <mergeCell ref="A5:B5"/>
    <mergeCell ref="A1:B4"/>
    <mergeCell ref="C1:M1"/>
    <mergeCell ref="C2:M2"/>
    <mergeCell ref="C3:M3"/>
    <mergeCell ref="C4:M4"/>
    <mergeCell ref="C5:N5"/>
    <mergeCell ref="A9:A20"/>
    <mergeCell ref="B9:B20"/>
    <mergeCell ref="C9:C20"/>
    <mergeCell ref="D9:D14"/>
    <mergeCell ref="D15:D17"/>
    <mergeCell ref="D18:D20"/>
    <mergeCell ref="M19:M20"/>
    <mergeCell ref="M15:M17"/>
    <mergeCell ref="N15:N16"/>
    <mergeCell ref="E12:E14"/>
    <mergeCell ref="F12:F14"/>
    <mergeCell ref="G12:G14"/>
    <mergeCell ref="H12:H14"/>
    <mergeCell ref="M10:M14"/>
    <mergeCell ref="N10:N14"/>
    <mergeCell ref="E10:E11"/>
    <mergeCell ref="F10:F11"/>
    <mergeCell ref="G10:G11"/>
    <mergeCell ref="H10:H11"/>
  </mergeCells>
  <dataValidations count="1">
    <dataValidation type="list" allowBlank="1" showInputMessage="1" showErrorMessage="1" sqref="K9:K91" xr:uid="{00000000-0002-0000-0200-000000000000}">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37"/>
  <sheetViews>
    <sheetView tabSelected="1" topLeftCell="AB28" zoomScale="60" zoomScaleNormal="60" workbookViewId="0">
      <selection activeCell="AH35" sqref="AH35"/>
    </sheetView>
  </sheetViews>
  <sheetFormatPr baseColWidth="10" defaultColWidth="10.85546875" defaultRowHeight="15" x14ac:dyDescent="0.25"/>
  <cols>
    <col min="1" max="1" width="27.42578125" style="40" customWidth="1"/>
    <col min="2" max="2" width="37" style="40" customWidth="1"/>
    <col min="3" max="3" width="23.140625" style="40" customWidth="1"/>
    <col min="4" max="4" width="26.140625" style="40" bestFit="1" customWidth="1"/>
    <col min="5" max="5" width="34.5703125" style="40" customWidth="1"/>
    <col min="6" max="6" width="26.42578125" style="40" customWidth="1"/>
    <col min="7" max="7" width="28.28515625" style="40" customWidth="1"/>
    <col min="8" max="8" width="33.5703125" style="40" customWidth="1"/>
    <col min="9" max="9" width="31.85546875" style="40" bestFit="1" customWidth="1"/>
    <col min="10" max="10" width="31.85546875" style="40" customWidth="1"/>
    <col min="11" max="11" width="45.140625" style="40" customWidth="1"/>
    <col min="12" max="12" width="26" style="40" customWidth="1"/>
    <col min="13" max="13" width="19.42578125" style="4" customWidth="1"/>
    <col min="14" max="19" width="36.140625" style="4" customWidth="1"/>
    <col min="20" max="20" width="36.140625" style="64" customWidth="1"/>
    <col min="21" max="21" width="21.140625" style="40" customWidth="1"/>
    <col min="22" max="22" width="21.5703125" style="40" customWidth="1"/>
    <col min="23" max="23" width="20.85546875" style="40" customWidth="1"/>
    <col min="24" max="24" width="29" style="4" customWidth="1"/>
    <col min="25" max="25" width="31.5703125" style="40" bestFit="1" customWidth="1"/>
    <col min="26" max="26" width="32.85546875" style="40" bestFit="1" customWidth="1"/>
    <col min="27" max="27" width="29" style="40" bestFit="1" customWidth="1"/>
    <col min="28" max="28" width="44.5703125" style="40" customWidth="1"/>
    <col min="29" max="29" width="31.140625" style="40" customWidth="1"/>
    <col min="30" max="30" width="36.140625" style="40" customWidth="1"/>
    <col min="31" max="31" width="37" style="56" customWidth="1"/>
    <col min="32" max="32" width="29.42578125" style="40" bestFit="1" customWidth="1"/>
    <col min="33" max="33" width="27.140625" style="40" bestFit="1" customWidth="1"/>
    <col min="34" max="34" width="33.140625" style="135" bestFit="1" customWidth="1"/>
    <col min="35" max="35" width="34.42578125" style="40" customWidth="1"/>
    <col min="36" max="36" width="30.85546875" style="40" bestFit="1" customWidth="1"/>
    <col min="37" max="39" width="30.85546875" style="40" customWidth="1"/>
    <col min="40" max="40" width="26.5703125" style="40" bestFit="1" customWidth="1"/>
    <col min="41" max="41" width="30.7109375" style="40" customWidth="1"/>
    <col min="42" max="42" width="39.28515625" style="40" customWidth="1"/>
    <col min="43" max="43" width="32.85546875" style="97" customWidth="1"/>
    <col min="44" max="44" width="36.7109375" style="40" customWidth="1"/>
    <col min="45" max="45" width="29.42578125" style="97" customWidth="1"/>
    <col min="46" max="46" width="45.85546875" style="142" customWidth="1"/>
    <col min="47" max="47" width="26.28515625" style="97" customWidth="1"/>
    <col min="48" max="48" width="43" style="142" customWidth="1"/>
    <col min="49" max="49" width="21" style="97" customWidth="1"/>
    <col min="50" max="50" width="42.42578125" style="40" customWidth="1"/>
    <col min="51" max="51" width="27.140625" style="97" customWidth="1"/>
    <col min="52" max="52" width="43.85546875" style="40" customWidth="1"/>
    <col min="53" max="53" width="26.140625" style="40" customWidth="1"/>
    <col min="54" max="54" width="24.28515625" style="40" customWidth="1"/>
    <col min="55" max="55" width="25.5703125" style="40" customWidth="1"/>
    <col min="56" max="56" width="29" style="40" customWidth="1"/>
    <col min="57" max="57" width="26.28515625" style="40" customWidth="1"/>
    <col min="58" max="58" width="40.5703125" style="40" customWidth="1"/>
    <col min="59" max="59" width="10.85546875" style="40" hidden="1" customWidth="1"/>
    <col min="60" max="60" width="12.140625" style="40" hidden="1" customWidth="1"/>
    <col min="61" max="61" width="10.85546875" style="40" hidden="1" customWidth="1"/>
    <col min="62" max="62" width="10.85546875" style="40" customWidth="1"/>
    <col min="63" max="16384" width="10.85546875" style="40"/>
  </cols>
  <sheetData>
    <row r="1" spans="1:60" ht="52.5" hidden="1" customHeight="1" x14ac:dyDescent="0.25">
      <c r="A1" s="338" t="s">
        <v>288</v>
      </c>
      <c r="B1" s="338"/>
      <c r="C1" s="338" t="s">
        <v>125</v>
      </c>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41" t="s">
        <v>126</v>
      </c>
      <c r="BF1" s="79"/>
    </row>
    <row r="2" spans="1:60" ht="30" hidden="1" customHeight="1" x14ac:dyDescent="0.25">
      <c r="A2" s="338"/>
      <c r="B2" s="338"/>
      <c r="C2" s="338" t="s">
        <v>127</v>
      </c>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41" t="s">
        <v>128</v>
      </c>
      <c r="BF2" s="79"/>
    </row>
    <row r="3" spans="1:60" ht="21" hidden="1" customHeight="1" x14ac:dyDescent="0.25">
      <c r="A3" s="338"/>
      <c r="B3" s="338"/>
      <c r="C3" s="338" t="s">
        <v>129</v>
      </c>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41" t="s">
        <v>130</v>
      </c>
      <c r="BF3" s="79"/>
    </row>
    <row r="4" spans="1:60" ht="24" hidden="1" customHeight="1" x14ac:dyDescent="0.25">
      <c r="A4" s="338"/>
      <c r="B4" s="338"/>
      <c r="C4" s="338" t="s">
        <v>131</v>
      </c>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41" t="s">
        <v>289</v>
      </c>
      <c r="BF4" s="79"/>
    </row>
    <row r="5" spans="1:60" ht="26.25" hidden="1" customHeight="1" x14ac:dyDescent="0.25">
      <c r="A5" s="332" t="s">
        <v>223</v>
      </c>
      <c r="B5" s="332"/>
      <c r="C5" s="332" t="s">
        <v>290</v>
      </c>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32"/>
      <c r="BE5" s="332"/>
      <c r="BF5" s="80"/>
    </row>
    <row r="6" spans="1:60" ht="30.75" hidden="1" customHeight="1" x14ac:dyDescent="0.25">
      <c r="A6" s="346" t="s">
        <v>291</v>
      </c>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7"/>
      <c r="AC6" s="339" t="s">
        <v>292</v>
      </c>
      <c r="AD6" s="340"/>
      <c r="AE6" s="340"/>
      <c r="AF6" s="340"/>
      <c r="AG6" s="340"/>
      <c r="AH6" s="340"/>
      <c r="AI6" s="273" t="s">
        <v>293</v>
      </c>
      <c r="AJ6" s="273"/>
      <c r="AK6" s="273"/>
      <c r="AL6" s="273"/>
      <c r="AM6" s="273"/>
      <c r="AN6" s="273"/>
      <c r="AO6" s="273"/>
      <c r="AP6" s="273"/>
      <c r="AQ6" s="273"/>
      <c r="AR6" s="273"/>
      <c r="AS6" s="273"/>
      <c r="AT6" s="273"/>
      <c r="AU6" s="273"/>
      <c r="AV6" s="273"/>
      <c r="AW6" s="273"/>
      <c r="AX6" s="273"/>
      <c r="AY6" s="273"/>
      <c r="AZ6" s="273"/>
      <c r="BA6" s="273"/>
      <c r="BB6" s="273"/>
      <c r="BC6" s="273"/>
      <c r="BD6" s="273"/>
      <c r="BE6" s="273"/>
      <c r="BF6" s="81"/>
    </row>
    <row r="7" spans="1:60" ht="24.75" hidden="1" customHeight="1" thickBot="1" x14ac:dyDescent="0.3">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9"/>
      <c r="AC7" s="341"/>
      <c r="AD7" s="342"/>
      <c r="AE7" s="342"/>
      <c r="AF7" s="342"/>
      <c r="AG7" s="342"/>
      <c r="AH7" s="342"/>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81"/>
    </row>
    <row r="8" spans="1:60" ht="64.5" customHeight="1" thickBot="1" x14ac:dyDescent="0.3">
      <c r="A8" s="37" t="s">
        <v>10</v>
      </c>
      <c r="B8" s="37" t="s">
        <v>144</v>
      </c>
      <c r="C8" s="37" t="s">
        <v>14</v>
      </c>
      <c r="D8" s="38" t="s">
        <v>294</v>
      </c>
      <c r="E8" s="38" t="s">
        <v>65</v>
      </c>
      <c r="F8" s="37" t="s">
        <v>67</v>
      </c>
      <c r="G8" s="38" t="s">
        <v>69</v>
      </c>
      <c r="H8" s="38" t="s">
        <v>295</v>
      </c>
      <c r="I8" s="38" t="s">
        <v>73</v>
      </c>
      <c r="J8" s="38" t="s">
        <v>296</v>
      </c>
      <c r="K8" s="39" t="s">
        <v>297</v>
      </c>
      <c r="L8" s="39" t="s">
        <v>79</v>
      </c>
      <c r="M8" s="49" t="s">
        <v>81</v>
      </c>
      <c r="N8" s="20" t="s">
        <v>298</v>
      </c>
      <c r="O8" s="60" t="s">
        <v>299</v>
      </c>
      <c r="P8" s="60" t="s">
        <v>300</v>
      </c>
      <c r="Q8" s="60" t="s">
        <v>301</v>
      </c>
      <c r="R8" s="60" t="s">
        <v>302</v>
      </c>
      <c r="S8" s="60" t="s">
        <v>303</v>
      </c>
      <c r="T8" s="63" t="s">
        <v>304</v>
      </c>
      <c r="U8" s="39" t="s">
        <v>305</v>
      </c>
      <c r="V8" s="39" t="s">
        <v>306</v>
      </c>
      <c r="W8" s="37" t="s">
        <v>89</v>
      </c>
      <c r="X8" s="20" t="s">
        <v>91</v>
      </c>
      <c r="Y8" s="37" t="s">
        <v>93</v>
      </c>
      <c r="Z8" s="37" t="s">
        <v>95</v>
      </c>
      <c r="AA8" s="37" t="s">
        <v>97</v>
      </c>
      <c r="AB8" s="37" t="s">
        <v>99</v>
      </c>
      <c r="AC8" s="38" t="s">
        <v>102</v>
      </c>
      <c r="AD8" s="38" t="s">
        <v>307</v>
      </c>
      <c r="AE8" s="55" t="s">
        <v>106</v>
      </c>
      <c r="AF8" s="38" t="s">
        <v>108</v>
      </c>
      <c r="AG8" s="38" t="s">
        <v>110</v>
      </c>
      <c r="AH8" s="133" t="s">
        <v>112</v>
      </c>
      <c r="AI8" s="37" t="s">
        <v>115</v>
      </c>
      <c r="AJ8" s="37" t="s">
        <v>308</v>
      </c>
      <c r="AK8" s="37" t="s">
        <v>309</v>
      </c>
      <c r="AL8" s="37" t="s">
        <v>310</v>
      </c>
      <c r="AM8" s="37" t="s">
        <v>311</v>
      </c>
      <c r="AN8" s="37" t="s">
        <v>119</v>
      </c>
      <c r="AO8" s="37" t="s">
        <v>121</v>
      </c>
      <c r="AP8" s="37" t="s">
        <v>312</v>
      </c>
      <c r="AQ8" s="139" t="s">
        <v>313</v>
      </c>
      <c r="AR8" s="37" t="s">
        <v>314</v>
      </c>
      <c r="AS8" s="139" t="s">
        <v>315</v>
      </c>
      <c r="AT8" s="141" t="s">
        <v>316</v>
      </c>
      <c r="AU8" s="139" t="s">
        <v>317</v>
      </c>
      <c r="AV8" s="141" t="s">
        <v>318</v>
      </c>
      <c r="AW8" s="139" t="s">
        <v>319</v>
      </c>
      <c r="AX8" s="37" t="s">
        <v>320</v>
      </c>
      <c r="AY8" s="139" t="s">
        <v>321</v>
      </c>
      <c r="AZ8" s="37" t="s">
        <v>322</v>
      </c>
      <c r="BA8" s="37" t="s">
        <v>323</v>
      </c>
      <c r="BB8" s="37" t="s">
        <v>324</v>
      </c>
      <c r="BC8" s="37" t="s">
        <v>325</v>
      </c>
      <c r="BD8" s="37" t="s">
        <v>326</v>
      </c>
      <c r="BE8" s="37" t="s">
        <v>327</v>
      </c>
      <c r="BF8" s="37" t="s">
        <v>328</v>
      </c>
    </row>
    <row r="9" spans="1:60" ht="65.099999999999994" customHeight="1" x14ac:dyDescent="0.25">
      <c r="A9" s="183" t="s">
        <v>170</v>
      </c>
      <c r="B9" s="182" t="s">
        <v>171</v>
      </c>
      <c r="C9" s="48" t="s">
        <v>172</v>
      </c>
      <c r="D9" s="84" t="s">
        <v>175</v>
      </c>
      <c r="E9" s="86" t="s">
        <v>385</v>
      </c>
      <c r="F9" s="85" t="s">
        <v>330</v>
      </c>
      <c r="G9" s="87" t="s">
        <v>331</v>
      </c>
      <c r="H9" s="92" t="s">
        <v>332</v>
      </c>
      <c r="I9" s="128" t="s">
        <v>333</v>
      </c>
      <c r="J9" s="44">
        <v>0.1</v>
      </c>
      <c r="K9" s="69" t="s">
        <v>334</v>
      </c>
      <c r="L9" s="93" t="s">
        <v>335</v>
      </c>
      <c r="M9" s="53" t="s">
        <v>336</v>
      </c>
      <c r="N9" s="129">
        <v>1</v>
      </c>
      <c r="O9" s="48">
        <v>0.13</v>
      </c>
      <c r="P9" s="48">
        <v>0.19</v>
      </c>
      <c r="Q9" s="368">
        <v>5.0000000000000001E-3</v>
      </c>
      <c r="R9" s="48"/>
      <c r="S9" s="48">
        <f>+O9+P9+Q9+R9</f>
        <v>0.32500000000000001</v>
      </c>
      <c r="T9" s="58">
        <f>+IF((S9/N9)&gt;100%,100%,(S9/N9))</f>
        <v>0.32500000000000001</v>
      </c>
      <c r="U9" s="130">
        <v>45809</v>
      </c>
      <c r="V9" s="130">
        <v>46022</v>
      </c>
      <c r="W9" s="131">
        <v>180</v>
      </c>
      <c r="X9" s="83">
        <v>1059626</v>
      </c>
      <c r="Y9" s="51" t="s">
        <v>337</v>
      </c>
      <c r="Z9" s="47" t="s">
        <v>338</v>
      </c>
      <c r="AA9" s="50" t="s">
        <v>339</v>
      </c>
      <c r="AB9" s="42" t="s">
        <v>340</v>
      </c>
      <c r="AC9" s="51" t="s">
        <v>341</v>
      </c>
      <c r="AD9" s="51" t="s">
        <v>342</v>
      </c>
      <c r="AE9" s="184">
        <v>96254393.450000003</v>
      </c>
      <c r="AF9" s="51" t="s">
        <v>343</v>
      </c>
      <c r="AG9" s="51" t="s">
        <v>344</v>
      </c>
      <c r="AH9" s="134">
        <v>45809</v>
      </c>
      <c r="AI9" s="185">
        <v>96254393.450000003</v>
      </c>
      <c r="AJ9" s="304">
        <v>3200230726.0100002</v>
      </c>
      <c r="AK9" s="325">
        <v>4085230726.0100002</v>
      </c>
      <c r="AL9" s="325">
        <v>4085230726.0100002</v>
      </c>
      <c r="AM9" s="325"/>
      <c r="AN9" s="47" t="s">
        <v>345</v>
      </c>
      <c r="AO9" s="93" t="s">
        <v>329</v>
      </c>
      <c r="AP9" s="307">
        <v>1321659769</v>
      </c>
      <c r="AQ9" s="328">
        <f>AP9/AJ9</f>
        <v>0.41298890053712645</v>
      </c>
      <c r="AR9" s="307">
        <v>57520000</v>
      </c>
      <c r="AS9" s="328">
        <f>AR9/AJ9</f>
        <v>1.7973704062180254E-2</v>
      </c>
      <c r="AT9" s="321">
        <v>1321659769</v>
      </c>
      <c r="AU9" s="319">
        <f>AT9/AK9</f>
        <v>0.32352145022928741</v>
      </c>
      <c r="AV9" s="321">
        <v>623270000</v>
      </c>
      <c r="AW9" s="319">
        <f>AV9/AK9</f>
        <v>0.15256665823835633</v>
      </c>
      <c r="AX9" s="318">
        <v>3893667534</v>
      </c>
      <c r="AY9" s="319">
        <f>AX9/AL9</f>
        <v>0.95310835425026341</v>
      </c>
      <c r="AZ9" s="318">
        <v>1398949769</v>
      </c>
      <c r="BA9" s="319">
        <f>AZ9/AL9</f>
        <v>0.34244082227549943</v>
      </c>
      <c r="BB9" s="318"/>
      <c r="BC9" s="318"/>
      <c r="BD9" s="318"/>
      <c r="BE9" s="318"/>
      <c r="BH9" s="40" t="s">
        <v>346</v>
      </c>
    </row>
    <row r="10" spans="1:60" ht="65.099999999999994" customHeight="1" x14ac:dyDescent="0.25">
      <c r="A10" s="183" t="s">
        <v>170</v>
      </c>
      <c r="B10" s="182" t="s">
        <v>171</v>
      </c>
      <c r="C10" s="48" t="s">
        <v>172</v>
      </c>
      <c r="D10" s="84" t="s">
        <v>175</v>
      </c>
      <c r="E10" s="86" t="s">
        <v>385</v>
      </c>
      <c r="F10" s="85" t="s">
        <v>330</v>
      </c>
      <c r="G10" s="87" t="s">
        <v>331</v>
      </c>
      <c r="H10" s="92" t="s">
        <v>332</v>
      </c>
      <c r="I10" s="128" t="s">
        <v>333</v>
      </c>
      <c r="J10" s="44">
        <v>0.1</v>
      </c>
      <c r="K10" s="302" t="s">
        <v>347</v>
      </c>
      <c r="L10" s="93" t="s">
        <v>335</v>
      </c>
      <c r="M10" s="53" t="s">
        <v>348</v>
      </c>
      <c r="N10" s="53">
        <v>2</v>
      </c>
      <c r="O10" s="48">
        <v>0</v>
      </c>
      <c r="P10" s="48">
        <v>0</v>
      </c>
      <c r="Q10" s="197">
        <v>0</v>
      </c>
      <c r="R10" s="48"/>
      <c r="S10" s="48">
        <f t="shared" ref="S10:S17" si="0">+O10+P10+Q10+R10</f>
        <v>0</v>
      </c>
      <c r="T10" s="58">
        <f t="shared" ref="T10:T33" si="1">+IF((S10/N10)&gt;100%,100%,(S10/N10))</f>
        <v>0</v>
      </c>
      <c r="U10" s="130">
        <v>45689</v>
      </c>
      <c r="V10" s="130">
        <v>46022</v>
      </c>
      <c r="W10" s="131">
        <v>300</v>
      </c>
      <c r="X10" s="83">
        <v>1059626</v>
      </c>
      <c r="Y10" s="51" t="s">
        <v>337</v>
      </c>
      <c r="Z10" s="47" t="s">
        <v>338</v>
      </c>
      <c r="AA10" s="51" t="s">
        <v>349</v>
      </c>
      <c r="AB10" s="42" t="s">
        <v>350</v>
      </c>
      <c r="AC10" s="51" t="s">
        <v>341</v>
      </c>
      <c r="AD10" s="51" t="s">
        <v>351</v>
      </c>
      <c r="AE10" s="184">
        <v>405601929.62</v>
      </c>
      <c r="AF10" s="51" t="s">
        <v>343</v>
      </c>
      <c r="AG10" s="51" t="s">
        <v>352</v>
      </c>
      <c r="AH10" s="134">
        <v>45689</v>
      </c>
      <c r="AI10" s="186">
        <v>405601929.62</v>
      </c>
      <c r="AJ10" s="305"/>
      <c r="AK10" s="325"/>
      <c r="AL10" s="325"/>
      <c r="AM10" s="325"/>
      <c r="AN10" s="297" t="s">
        <v>353</v>
      </c>
      <c r="AO10" s="93" t="s">
        <v>329</v>
      </c>
      <c r="AP10" s="308"/>
      <c r="AQ10" s="329"/>
      <c r="AR10" s="308"/>
      <c r="AS10" s="329"/>
      <c r="AT10" s="321"/>
      <c r="AU10" s="319"/>
      <c r="AV10" s="321"/>
      <c r="AW10" s="319"/>
      <c r="AX10" s="318"/>
      <c r="AY10" s="319"/>
      <c r="AZ10" s="318"/>
      <c r="BA10" s="319"/>
      <c r="BB10" s="318"/>
      <c r="BC10" s="318"/>
      <c r="BD10" s="318"/>
      <c r="BE10" s="318"/>
      <c r="BH10" s="40" t="s">
        <v>354</v>
      </c>
    </row>
    <row r="11" spans="1:60" ht="65.099999999999994" customHeight="1" x14ac:dyDescent="0.25">
      <c r="A11" s="183" t="s">
        <v>170</v>
      </c>
      <c r="B11" s="182" t="s">
        <v>171</v>
      </c>
      <c r="C11" s="48" t="s">
        <v>172</v>
      </c>
      <c r="D11" s="84" t="s">
        <v>175</v>
      </c>
      <c r="E11" s="86" t="s">
        <v>385</v>
      </c>
      <c r="F11" s="85" t="s">
        <v>330</v>
      </c>
      <c r="G11" s="87" t="s">
        <v>331</v>
      </c>
      <c r="H11" s="92" t="s">
        <v>332</v>
      </c>
      <c r="I11" s="128" t="s">
        <v>333</v>
      </c>
      <c r="J11" s="44">
        <v>0.1</v>
      </c>
      <c r="K11" s="303"/>
      <c r="L11" s="93" t="s">
        <v>335</v>
      </c>
      <c r="M11" s="53" t="s">
        <v>355</v>
      </c>
      <c r="N11" s="53">
        <v>24</v>
      </c>
      <c r="O11" s="48">
        <v>16</v>
      </c>
      <c r="P11" s="48">
        <v>3</v>
      </c>
      <c r="Q11" s="197">
        <v>15</v>
      </c>
      <c r="R11" s="48"/>
      <c r="S11" s="48">
        <f t="shared" si="0"/>
        <v>34</v>
      </c>
      <c r="T11" s="58">
        <f t="shared" si="1"/>
        <v>1</v>
      </c>
      <c r="U11" s="130">
        <v>45672</v>
      </c>
      <c r="V11" s="130">
        <v>46022</v>
      </c>
      <c r="W11" s="131">
        <v>345</v>
      </c>
      <c r="X11" s="83">
        <v>1059626</v>
      </c>
      <c r="Y11" s="51" t="s">
        <v>337</v>
      </c>
      <c r="Z11" s="47" t="s">
        <v>338</v>
      </c>
      <c r="AA11" s="50" t="s">
        <v>356</v>
      </c>
      <c r="AB11" s="50" t="s">
        <v>357</v>
      </c>
      <c r="AC11" s="51" t="s">
        <v>341</v>
      </c>
      <c r="AD11" s="51" t="s">
        <v>358</v>
      </c>
      <c r="AE11" s="184"/>
      <c r="AF11" s="51" t="s">
        <v>359</v>
      </c>
      <c r="AG11" s="51"/>
      <c r="AH11" s="134">
        <v>45672</v>
      </c>
      <c r="AI11" s="186"/>
      <c r="AJ11" s="305"/>
      <c r="AK11" s="325"/>
      <c r="AL11" s="325"/>
      <c r="AM11" s="325"/>
      <c r="AN11" s="301"/>
      <c r="AO11" s="93" t="s">
        <v>329</v>
      </c>
      <c r="AP11" s="308"/>
      <c r="AQ11" s="329"/>
      <c r="AR11" s="308"/>
      <c r="AS11" s="329"/>
      <c r="AT11" s="321"/>
      <c r="AU11" s="319"/>
      <c r="AV11" s="321"/>
      <c r="AW11" s="319"/>
      <c r="AX11" s="318"/>
      <c r="AY11" s="319"/>
      <c r="AZ11" s="318"/>
      <c r="BA11" s="319"/>
      <c r="BB11" s="318"/>
      <c r="BC11" s="318"/>
      <c r="BD11" s="318"/>
      <c r="BE11" s="318"/>
      <c r="BH11" s="40" t="s">
        <v>360</v>
      </c>
    </row>
    <row r="12" spans="1:60" ht="65.099999999999994" customHeight="1" x14ac:dyDescent="0.25">
      <c r="A12" s="183" t="s">
        <v>170</v>
      </c>
      <c r="B12" s="53" t="s">
        <v>171</v>
      </c>
      <c r="C12" s="48" t="s">
        <v>172</v>
      </c>
      <c r="D12" s="182" t="s">
        <v>184</v>
      </c>
      <c r="E12" s="86" t="s">
        <v>329</v>
      </c>
      <c r="F12" s="85" t="s">
        <v>330</v>
      </c>
      <c r="G12" s="87" t="s">
        <v>331</v>
      </c>
      <c r="H12" s="92" t="s">
        <v>361</v>
      </c>
      <c r="I12" s="128" t="s">
        <v>362</v>
      </c>
      <c r="J12" s="44">
        <v>0.1</v>
      </c>
      <c r="K12" s="69" t="s">
        <v>363</v>
      </c>
      <c r="L12" s="93" t="s">
        <v>335</v>
      </c>
      <c r="M12" s="53" t="s">
        <v>364</v>
      </c>
      <c r="N12" s="129">
        <v>1</v>
      </c>
      <c r="O12" s="48">
        <v>0</v>
      </c>
      <c r="P12" s="48">
        <v>0.5</v>
      </c>
      <c r="Q12" s="197">
        <v>1</v>
      </c>
      <c r="R12" s="48"/>
      <c r="S12" s="48">
        <f t="shared" si="0"/>
        <v>1.5</v>
      </c>
      <c r="T12" s="58">
        <f t="shared" si="1"/>
        <v>1</v>
      </c>
      <c r="U12" s="130">
        <v>45717</v>
      </c>
      <c r="V12" s="130">
        <v>46022</v>
      </c>
      <c r="W12" s="131">
        <v>270</v>
      </c>
      <c r="X12" s="83">
        <v>1059626</v>
      </c>
      <c r="Y12" s="51" t="s">
        <v>337</v>
      </c>
      <c r="Z12" s="47" t="s">
        <v>338</v>
      </c>
      <c r="AA12" s="50" t="s">
        <v>339</v>
      </c>
      <c r="AB12" s="50" t="s">
        <v>340</v>
      </c>
      <c r="AC12" s="51" t="s">
        <v>341</v>
      </c>
      <c r="AD12" s="51" t="s">
        <v>365</v>
      </c>
      <c r="AE12" s="184">
        <v>175635240</v>
      </c>
      <c r="AF12" s="51" t="s">
        <v>359</v>
      </c>
      <c r="AG12" s="51" t="s">
        <v>344</v>
      </c>
      <c r="AH12" s="134">
        <v>45717</v>
      </c>
      <c r="AI12" s="186">
        <v>175635240</v>
      </c>
      <c r="AJ12" s="305"/>
      <c r="AK12" s="325"/>
      <c r="AL12" s="325"/>
      <c r="AM12" s="325"/>
      <c r="AN12" s="47" t="s">
        <v>366</v>
      </c>
      <c r="AO12" s="93" t="s">
        <v>329</v>
      </c>
      <c r="AP12" s="308"/>
      <c r="AQ12" s="329"/>
      <c r="AR12" s="308"/>
      <c r="AS12" s="329"/>
      <c r="AT12" s="321"/>
      <c r="AU12" s="319"/>
      <c r="AV12" s="321"/>
      <c r="AW12" s="319"/>
      <c r="AX12" s="318"/>
      <c r="AY12" s="319"/>
      <c r="AZ12" s="318"/>
      <c r="BA12" s="319"/>
      <c r="BB12" s="318"/>
      <c r="BC12" s="318"/>
      <c r="BD12" s="318"/>
      <c r="BE12" s="318"/>
      <c r="BH12" s="40" t="s">
        <v>367</v>
      </c>
    </row>
    <row r="13" spans="1:60" ht="65.099999999999994" customHeight="1" x14ac:dyDescent="0.25">
      <c r="A13" s="183" t="s">
        <v>170</v>
      </c>
      <c r="B13" s="53" t="s">
        <v>171</v>
      </c>
      <c r="C13" s="48" t="s">
        <v>172</v>
      </c>
      <c r="D13" s="182" t="s">
        <v>184</v>
      </c>
      <c r="E13" s="86" t="s">
        <v>329</v>
      </c>
      <c r="F13" s="85" t="s">
        <v>330</v>
      </c>
      <c r="G13" s="87" t="s">
        <v>331</v>
      </c>
      <c r="H13" s="92" t="s">
        <v>361</v>
      </c>
      <c r="I13" s="128" t="s">
        <v>362</v>
      </c>
      <c r="J13" s="44">
        <v>0.1</v>
      </c>
      <c r="K13" s="302" t="s">
        <v>368</v>
      </c>
      <c r="L13" s="93" t="s">
        <v>335</v>
      </c>
      <c r="M13" s="53" t="s">
        <v>355</v>
      </c>
      <c r="N13" s="53">
        <v>12</v>
      </c>
      <c r="O13" s="48">
        <v>10</v>
      </c>
      <c r="P13" s="48">
        <v>0</v>
      </c>
      <c r="Q13" s="197">
        <v>8</v>
      </c>
      <c r="R13" s="48"/>
      <c r="S13" s="48">
        <f t="shared" si="0"/>
        <v>18</v>
      </c>
      <c r="T13" s="58">
        <f t="shared" si="1"/>
        <v>1</v>
      </c>
      <c r="U13" s="130">
        <v>45672</v>
      </c>
      <c r="V13" s="130">
        <v>46022</v>
      </c>
      <c r="W13" s="131">
        <v>345</v>
      </c>
      <c r="X13" s="83">
        <v>1059626</v>
      </c>
      <c r="Y13" s="51" t="s">
        <v>337</v>
      </c>
      <c r="Z13" s="47" t="s">
        <v>338</v>
      </c>
      <c r="AA13" s="50" t="s">
        <v>369</v>
      </c>
      <c r="AB13" s="50" t="s">
        <v>370</v>
      </c>
      <c r="AC13" s="51" t="s">
        <v>341</v>
      </c>
      <c r="AD13" s="51" t="s">
        <v>358</v>
      </c>
      <c r="AE13" s="184">
        <v>531001089.00999999</v>
      </c>
      <c r="AF13" s="51" t="s">
        <v>359</v>
      </c>
      <c r="AG13" s="51" t="s">
        <v>344</v>
      </c>
      <c r="AH13" s="134">
        <v>45672</v>
      </c>
      <c r="AI13" s="187">
        <v>531001089.00999999</v>
      </c>
      <c r="AJ13" s="305"/>
      <c r="AK13" s="325"/>
      <c r="AL13" s="325"/>
      <c r="AM13" s="325"/>
      <c r="AN13" s="297" t="s">
        <v>366</v>
      </c>
      <c r="AO13" s="93" t="s">
        <v>329</v>
      </c>
      <c r="AP13" s="308"/>
      <c r="AQ13" s="329"/>
      <c r="AR13" s="308"/>
      <c r="AS13" s="329"/>
      <c r="AT13" s="321"/>
      <c r="AU13" s="319"/>
      <c r="AV13" s="321"/>
      <c r="AW13" s="319"/>
      <c r="AX13" s="318"/>
      <c r="AY13" s="319"/>
      <c r="AZ13" s="318"/>
      <c r="BA13" s="319"/>
      <c r="BB13" s="318"/>
      <c r="BC13" s="318"/>
      <c r="BD13" s="318"/>
      <c r="BE13" s="318"/>
      <c r="BH13" s="40" t="s">
        <v>335</v>
      </c>
    </row>
    <row r="14" spans="1:60" ht="65.099999999999994" customHeight="1" x14ac:dyDescent="0.25">
      <c r="A14" s="183" t="s">
        <v>170</v>
      </c>
      <c r="B14" s="53" t="s">
        <v>171</v>
      </c>
      <c r="C14" s="48" t="s">
        <v>172</v>
      </c>
      <c r="D14" s="182" t="s">
        <v>184</v>
      </c>
      <c r="E14" s="86" t="s">
        <v>329</v>
      </c>
      <c r="F14" s="85" t="s">
        <v>330</v>
      </c>
      <c r="G14" s="87" t="s">
        <v>331</v>
      </c>
      <c r="H14" s="92" t="s">
        <v>361</v>
      </c>
      <c r="I14" s="128" t="s">
        <v>362</v>
      </c>
      <c r="J14" s="44">
        <v>0.1</v>
      </c>
      <c r="K14" s="303"/>
      <c r="L14" s="93" t="s">
        <v>335</v>
      </c>
      <c r="M14" s="53" t="s">
        <v>355</v>
      </c>
      <c r="N14" s="53">
        <v>3</v>
      </c>
      <c r="O14" s="48">
        <v>3</v>
      </c>
      <c r="P14" s="48">
        <v>0</v>
      </c>
      <c r="Q14" s="197">
        <v>3</v>
      </c>
      <c r="R14" s="48"/>
      <c r="S14" s="48">
        <f t="shared" si="0"/>
        <v>6</v>
      </c>
      <c r="T14" s="58">
        <f t="shared" si="1"/>
        <v>1</v>
      </c>
      <c r="U14" s="130">
        <v>45689</v>
      </c>
      <c r="V14" s="130">
        <v>46022</v>
      </c>
      <c r="W14" s="131">
        <v>300</v>
      </c>
      <c r="X14" s="83">
        <v>1059626</v>
      </c>
      <c r="Y14" s="51" t="s">
        <v>337</v>
      </c>
      <c r="Z14" s="47" t="s">
        <v>338</v>
      </c>
      <c r="AA14" s="50" t="s">
        <v>349</v>
      </c>
      <c r="AB14" s="50" t="s">
        <v>350</v>
      </c>
      <c r="AC14" s="51" t="s">
        <v>341</v>
      </c>
      <c r="AD14" s="51" t="s">
        <v>371</v>
      </c>
      <c r="AE14" s="184"/>
      <c r="AF14" s="51" t="s">
        <v>372</v>
      </c>
      <c r="AG14" s="51"/>
      <c r="AH14" s="134">
        <v>45689</v>
      </c>
      <c r="AI14" s="132"/>
      <c r="AJ14" s="305"/>
      <c r="AK14" s="325"/>
      <c r="AL14" s="325"/>
      <c r="AM14" s="325"/>
      <c r="AN14" s="301"/>
      <c r="AO14" s="93" t="s">
        <v>329</v>
      </c>
      <c r="AP14" s="308"/>
      <c r="AQ14" s="329"/>
      <c r="AR14" s="308"/>
      <c r="AS14" s="329"/>
      <c r="AT14" s="321"/>
      <c r="AU14" s="319"/>
      <c r="AV14" s="321"/>
      <c r="AW14" s="319"/>
      <c r="AX14" s="318"/>
      <c r="AY14" s="319"/>
      <c r="AZ14" s="318"/>
      <c r="BA14" s="319"/>
      <c r="BB14" s="318"/>
      <c r="BC14" s="318"/>
      <c r="BD14" s="318"/>
      <c r="BE14" s="318"/>
      <c r="BH14" s="40" t="s">
        <v>373</v>
      </c>
    </row>
    <row r="15" spans="1:60" ht="65.099999999999994" customHeight="1" x14ac:dyDescent="0.25">
      <c r="A15" s="183" t="s">
        <v>170</v>
      </c>
      <c r="B15" s="53" t="s">
        <v>171</v>
      </c>
      <c r="C15" s="48" t="s">
        <v>172</v>
      </c>
      <c r="D15" s="182" t="s">
        <v>180</v>
      </c>
      <c r="E15" s="86" t="s">
        <v>329</v>
      </c>
      <c r="F15" s="85" t="s">
        <v>330</v>
      </c>
      <c r="G15" s="87" t="s">
        <v>331</v>
      </c>
      <c r="H15" s="92" t="s">
        <v>374</v>
      </c>
      <c r="I15" s="128" t="s">
        <v>375</v>
      </c>
      <c r="J15" s="44">
        <v>0.1</v>
      </c>
      <c r="K15" s="69" t="s">
        <v>376</v>
      </c>
      <c r="L15" s="93" t="s">
        <v>335</v>
      </c>
      <c r="M15" s="53" t="s">
        <v>355</v>
      </c>
      <c r="N15" s="53">
        <v>6</v>
      </c>
      <c r="O15" s="48">
        <v>19</v>
      </c>
      <c r="P15" s="48">
        <v>1</v>
      </c>
      <c r="Q15" s="197">
        <v>15</v>
      </c>
      <c r="R15" s="48"/>
      <c r="S15" s="48">
        <f t="shared" si="0"/>
        <v>35</v>
      </c>
      <c r="T15" s="58">
        <f t="shared" si="1"/>
        <v>1</v>
      </c>
      <c r="U15" s="130">
        <v>45672</v>
      </c>
      <c r="V15" s="130">
        <v>46022</v>
      </c>
      <c r="W15" s="131">
        <v>345</v>
      </c>
      <c r="X15" s="83">
        <v>1059626</v>
      </c>
      <c r="Y15" s="51" t="s">
        <v>337</v>
      </c>
      <c r="Z15" s="47" t="s">
        <v>338</v>
      </c>
      <c r="AA15" s="50" t="s">
        <v>369</v>
      </c>
      <c r="AB15" s="50" t="s">
        <v>340</v>
      </c>
      <c r="AC15" s="51" t="s">
        <v>341</v>
      </c>
      <c r="AD15" s="51" t="s">
        <v>358</v>
      </c>
      <c r="AE15" s="184">
        <v>59076893.700000003</v>
      </c>
      <c r="AF15" s="51" t="s">
        <v>359</v>
      </c>
      <c r="AG15" s="51" t="s">
        <v>344</v>
      </c>
      <c r="AH15" s="134">
        <v>45672</v>
      </c>
      <c r="AI15" s="132">
        <v>59076893.700000003</v>
      </c>
      <c r="AJ15" s="305"/>
      <c r="AK15" s="325"/>
      <c r="AL15" s="325"/>
      <c r="AM15" s="325"/>
      <c r="AN15" s="47" t="s">
        <v>366</v>
      </c>
      <c r="AO15" s="93" t="s">
        <v>329</v>
      </c>
      <c r="AP15" s="308"/>
      <c r="AQ15" s="329"/>
      <c r="AR15" s="308"/>
      <c r="AS15" s="329"/>
      <c r="AT15" s="321"/>
      <c r="AU15" s="319"/>
      <c r="AV15" s="321"/>
      <c r="AW15" s="319"/>
      <c r="AX15" s="318"/>
      <c r="AY15" s="319"/>
      <c r="AZ15" s="318"/>
      <c r="BA15" s="319"/>
      <c r="BB15" s="318"/>
      <c r="BC15" s="318"/>
      <c r="BD15" s="318"/>
      <c r="BE15" s="318"/>
      <c r="BH15" s="40" t="s">
        <v>377</v>
      </c>
    </row>
    <row r="16" spans="1:60" ht="65.099999999999994" customHeight="1" x14ac:dyDescent="0.25">
      <c r="A16" s="183" t="s">
        <v>170</v>
      </c>
      <c r="B16" s="53" t="s">
        <v>171</v>
      </c>
      <c r="C16" s="48" t="s">
        <v>172</v>
      </c>
      <c r="D16" s="182" t="s">
        <v>180</v>
      </c>
      <c r="E16" s="86" t="s">
        <v>329</v>
      </c>
      <c r="F16" s="85" t="s">
        <v>330</v>
      </c>
      <c r="G16" s="87" t="s">
        <v>331</v>
      </c>
      <c r="H16" s="92" t="s">
        <v>374</v>
      </c>
      <c r="I16" s="128" t="s">
        <v>375</v>
      </c>
      <c r="J16" s="70">
        <v>0.1</v>
      </c>
      <c r="K16" s="71" t="s">
        <v>378</v>
      </c>
      <c r="L16" s="93" t="s">
        <v>335</v>
      </c>
      <c r="M16" s="68" t="s">
        <v>364</v>
      </c>
      <c r="N16" s="68">
        <v>1</v>
      </c>
      <c r="O16" s="65">
        <v>0</v>
      </c>
      <c r="P16" s="65">
        <v>0.5</v>
      </c>
      <c r="Q16" s="197">
        <v>1</v>
      </c>
      <c r="R16" s="65"/>
      <c r="S16" s="48">
        <f t="shared" si="0"/>
        <v>1.5</v>
      </c>
      <c r="T16" s="58">
        <f t="shared" si="1"/>
        <v>1</v>
      </c>
      <c r="U16" s="130">
        <v>45717</v>
      </c>
      <c r="V16" s="130">
        <v>46022</v>
      </c>
      <c r="W16" s="131">
        <v>270</v>
      </c>
      <c r="X16" s="83">
        <v>1059626</v>
      </c>
      <c r="Y16" s="51" t="s">
        <v>337</v>
      </c>
      <c r="Z16" s="47" t="s">
        <v>338</v>
      </c>
      <c r="AA16" s="50" t="s">
        <v>369</v>
      </c>
      <c r="AB16" s="50" t="s">
        <v>370</v>
      </c>
      <c r="AC16" s="51" t="s">
        <v>341</v>
      </c>
      <c r="AD16" s="51" t="s">
        <v>379</v>
      </c>
      <c r="AE16" s="184">
        <v>1602661180.23</v>
      </c>
      <c r="AF16" s="51" t="s">
        <v>359</v>
      </c>
      <c r="AG16" s="51" t="s">
        <v>344</v>
      </c>
      <c r="AH16" s="134">
        <v>45717</v>
      </c>
      <c r="AI16" s="98">
        <v>1602661180.23</v>
      </c>
      <c r="AJ16" s="305"/>
      <c r="AK16" s="325"/>
      <c r="AL16" s="325"/>
      <c r="AM16" s="325"/>
      <c r="AN16" s="47" t="s">
        <v>380</v>
      </c>
      <c r="AO16" s="93" t="s">
        <v>329</v>
      </c>
      <c r="AP16" s="308"/>
      <c r="AQ16" s="329"/>
      <c r="AR16" s="308"/>
      <c r="AS16" s="329"/>
      <c r="AT16" s="321"/>
      <c r="AU16" s="319"/>
      <c r="AV16" s="321"/>
      <c r="AW16" s="319"/>
      <c r="AX16" s="318"/>
      <c r="AY16" s="319"/>
      <c r="AZ16" s="318"/>
      <c r="BA16" s="319"/>
      <c r="BB16" s="318"/>
      <c r="BC16" s="318"/>
      <c r="BD16" s="318"/>
      <c r="BE16" s="318"/>
    </row>
    <row r="17" spans="1:57" ht="65.099999999999994" customHeight="1" thickBot="1" x14ac:dyDescent="0.3">
      <c r="A17" s="183" t="s">
        <v>170</v>
      </c>
      <c r="B17" s="53" t="s">
        <v>171</v>
      </c>
      <c r="C17" s="48" t="s">
        <v>172</v>
      </c>
      <c r="D17" s="182" t="s">
        <v>190</v>
      </c>
      <c r="E17" s="86" t="s">
        <v>329</v>
      </c>
      <c r="F17" s="85" t="s">
        <v>330</v>
      </c>
      <c r="G17" s="87" t="s">
        <v>331</v>
      </c>
      <c r="H17" s="92" t="s">
        <v>374</v>
      </c>
      <c r="I17" s="128" t="s">
        <v>375</v>
      </c>
      <c r="J17" s="70">
        <v>0.2</v>
      </c>
      <c r="K17" s="71" t="s">
        <v>381</v>
      </c>
      <c r="L17" s="93" t="s">
        <v>335</v>
      </c>
      <c r="M17" s="68" t="s">
        <v>382</v>
      </c>
      <c r="N17" s="68">
        <v>1</v>
      </c>
      <c r="O17" s="65">
        <v>0</v>
      </c>
      <c r="P17" s="65">
        <v>0</v>
      </c>
      <c r="Q17" s="198">
        <v>1</v>
      </c>
      <c r="R17" s="65"/>
      <c r="S17" s="48">
        <f t="shared" si="0"/>
        <v>1</v>
      </c>
      <c r="T17" s="58">
        <f t="shared" si="1"/>
        <v>1</v>
      </c>
      <c r="U17" s="130">
        <v>45717</v>
      </c>
      <c r="V17" s="130">
        <v>46022</v>
      </c>
      <c r="W17" s="131">
        <v>270</v>
      </c>
      <c r="X17" s="83">
        <v>1059626</v>
      </c>
      <c r="Y17" s="51" t="s">
        <v>337</v>
      </c>
      <c r="Z17" s="47" t="s">
        <v>338</v>
      </c>
      <c r="AA17" s="50" t="s">
        <v>349</v>
      </c>
      <c r="AB17" s="50" t="s">
        <v>350</v>
      </c>
      <c r="AC17" s="51" t="s">
        <v>341</v>
      </c>
      <c r="AD17" s="51" t="s">
        <v>383</v>
      </c>
      <c r="AE17" s="184">
        <v>330000000</v>
      </c>
      <c r="AF17" s="51" t="s">
        <v>372</v>
      </c>
      <c r="AG17" s="51" t="s">
        <v>344</v>
      </c>
      <c r="AH17" s="134">
        <v>45717</v>
      </c>
      <c r="AI17" s="98">
        <v>330000000</v>
      </c>
      <c r="AJ17" s="306"/>
      <c r="AK17" s="325"/>
      <c r="AL17" s="325"/>
      <c r="AM17" s="325"/>
      <c r="AN17" s="47"/>
      <c r="AO17" s="93" t="s">
        <v>329</v>
      </c>
      <c r="AP17" s="309"/>
      <c r="AQ17" s="330"/>
      <c r="AR17" s="309"/>
      <c r="AS17" s="330"/>
      <c r="AT17" s="321"/>
      <c r="AU17" s="319"/>
      <c r="AV17" s="321"/>
      <c r="AW17" s="319"/>
      <c r="AX17" s="318"/>
      <c r="AY17" s="319"/>
      <c r="AZ17" s="318"/>
      <c r="BA17" s="319"/>
      <c r="BB17" s="318"/>
      <c r="BC17" s="318"/>
      <c r="BD17" s="318"/>
      <c r="BE17" s="318"/>
    </row>
    <row r="18" spans="1:57" s="166" customFormat="1" ht="65.099999999999994" customHeight="1" thickBot="1" x14ac:dyDescent="0.3">
      <c r="A18" s="343" t="s">
        <v>384</v>
      </c>
      <c r="B18" s="344"/>
      <c r="C18" s="344"/>
      <c r="D18" s="344"/>
      <c r="E18" s="344"/>
      <c r="F18" s="344"/>
      <c r="G18" s="344"/>
      <c r="H18" s="344"/>
      <c r="I18" s="344"/>
      <c r="J18" s="344"/>
      <c r="K18" s="344"/>
      <c r="L18" s="344"/>
      <c r="M18" s="344"/>
      <c r="N18" s="344"/>
      <c r="O18" s="344"/>
      <c r="P18" s="344"/>
      <c r="Q18" s="344"/>
      <c r="R18" s="344"/>
      <c r="S18" s="345"/>
      <c r="T18" s="66">
        <f>+AVERAGE(T9:T17)</f>
        <v>0.81388888888888888</v>
      </c>
      <c r="U18" s="156"/>
      <c r="V18" s="156"/>
      <c r="W18" s="156"/>
      <c r="X18" s="157"/>
      <c r="Y18" s="156"/>
      <c r="Z18" s="156"/>
      <c r="AA18" s="158"/>
      <c r="AB18" s="158"/>
      <c r="AC18" s="156"/>
      <c r="AD18" s="156"/>
      <c r="AE18" s="159"/>
      <c r="AF18" s="156"/>
      <c r="AG18" s="156"/>
      <c r="AH18" s="160"/>
      <c r="AI18" s="161">
        <f>+SUM(AI9:AI17)</f>
        <v>3200230726.0100002</v>
      </c>
      <c r="AJ18" s="161">
        <f>+SUM(AJ9:AJ17)</f>
        <v>3200230726.0100002</v>
      </c>
      <c r="AK18" s="161">
        <f>+SUM(AK9:AK17)</f>
        <v>4085230726.0100002</v>
      </c>
      <c r="AL18" s="161">
        <f>+SUM(AL9:AL17)</f>
        <v>4085230726.0100002</v>
      </c>
      <c r="AM18" s="162"/>
      <c r="AN18" s="162"/>
      <c r="AO18" s="163"/>
      <c r="AP18" s="161">
        <f>+SUM(AP9:AP17)</f>
        <v>1321659769</v>
      </c>
      <c r="AQ18" s="164">
        <f>+AP18/AJ18</f>
        <v>0.41298890053712645</v>
      </c>
      <c r="AR18" s="161">
        <f>+SUM(AR9)</f>
        <v>57520000</v>
      </c>
      <c r="AS18" s="164">
        <f>AS9</f>
        <v>1.7973704062180254E-2</v>
      </c>
      <c r="AT18" s="165">
        <f>+SUM(AT9)</f>
        <v>1321659769</v>
      </c>
      <c r="AU18" s="164">
        <f>AU9</f>
        <v>0.32352145022928741</v>
      </c>
      <c r="AV18" s="165">
        <f>+SUM(AV9)</f>
        <v>623270000</v>
      </c>
      <c r="AW18" s="164">
        <f>AW9</f>
        <v>0.15256665823835633</v>
      </c>
      <c r="AX18" s="161">
        <f>AX9</f>
        <v>3893667534</v>
      </c>
      <c r="AY18" s="164">
        <f>AY9</f>
        <v>0.95310835425026341</v>
      </c>
      <c r="AZ18" s="161">
        <f>+SUM(AZ9)</f>
        <v>1398949769</v>
      </c>
      <c r="BA18" s="200">
        <f>BA9</f>
        <v>0.34244082227549943</v>
      </c>
      <c r="BB18" s="161">
        <f>+SUM(BB9)</f>
        <v>0</v>
      </c>
      <c r="BD18" s="161">
        <f>+SUM(BD9)</f>
        <v>0</v>
      </c>
    </row>
    <row r="19" spans="1:57" ht="65.099999999999994" customHeight="1" x14ac:dyDescent="0.25">
      <c r="A19" s="183" t="s">
        <v>170</v>
      </c>
      <c r="B19" s="53" t="s">
        <v>193</v>
      </c>
      <c r="C19" s="48" t="s">
        <v>194</v>
      </c>
      <c r="D19" s="182" t="s">
        <v>197</v>
      </c>
      <c r="E19" s="88" t="s">
        <v>385</v>
      </c>
      <c r="F19" s="85" t="s">
        <v>386</v>
      </c>
      <c r="G19" s="182" t="s">
        <v>387</v>
      </c>
      <c r="H19" s="89" t="s">
        <v>388</v>
      </c>
      <c r="I19" s="182" t="s">
        <v>389</v>
      </c>
      <c r="J19" s="375">
        <v>0.6</v>
      </c>
      <c r="K19" s="294" t="s">
        <v>390</v>
      </c>
      <c r="L19" s="93" t="s">
        <v>335</v>
      </c>
      <c r="M19" s="48" t="s">
        <v>391</v>
      </c>
      <c r="N19" s="47">
        <v>2</v>
      </c>
      <c r="O19" s="48">
        <v>0</v>
      </c>
      <c r="P19" s="47">
        <v>1</v>
      </c>
      <c r="Q19" s="48">
        <v>1</v>
      </c>
      <c r="R19" s="48"/>
      <c r="S19" s="48">
        <f t="shared" ref="S19:S33" si="2">+O19+P19+Q19+R19</f>
        <v>2</v>
      </c>
      <c r="T19" s="58">
        <f t="shared" si="1"/>
        <v>1</v>
      </c>
      <c r="U19" s="130">
        <v>45748</v>
      </c>
      <c r="V19" s="130">
        <v>46022</v>
      </c>
      <c r="W19" s="131">
        <v>240</v>
      </c>
      <c r="X19" s="83">
        <v>1059626</v>
      </c>
      <c r="Y19" s="51" t="s">
        <v>337</v>
      </c>
      <c r="Z19" s="47" t="s">
        <v>338</v>
      </c>
      <c r="AA19" s="294" t="s">
        <v>392</v>
      </c>
      <c r="AB19" s="323" t="s">
        <v>393</v>
      </c>
      <c r="AC19" s="47" t="s">
        <v>341</v>
      </c>
      <c r="AD19" s="51" t="s">
        <v>394</v>
      </c>
      <c r="AE19" s="188">
        <v>3673490354.0999999</v>
      </c>
      <c r="AF19" s="47" t="s">
        <v>395</v>
      </c>
      <c r="AG19" s="47" t="s">
        <v>344</v>
      </c>
      <c r="AH19" s="130">
        <v>45748</v>
      </c>
      <c r="AI19" s="189">
        <v>3673490354.0999999</v>
      </c>
      <c r="AJ19" s="325">
        <v>28283166074.450001</v>
      </c>
      <c r="AK19" s="333">
        <v>28983166074.450001</v>
      </c>
      <c r="AL19" s="333">
        <v>28983166074.450001</v>
      </c>
      <c r="AM19" s="333"/>
      <c r="AN19" s="47" t="s">
        <v>380</v>
      </c>
      <c r="AO19" s="93" t="s">
        <v>385</v>
      </c>
      <c r="AP19" s="325">
        <v>1060800000</v>
      </c>
      <c r="AQ19" s="331">
        <f>+AP19/AJ19</f>
        <v>3.7506409190811517E-2</v>
      </c>
      <c r="AR19" s="325">
        <v>161800000</v>
      </c>
      <c r="AS19" s="331">
        <f>+AR19/AJ19</f>
        <v>5.7207173897749842E-3</v>
      </c>
      <c r="AT19" s="321">
        <v>4824866896</v>
      </c>
      <c r="AU19" s="319">
        <f>AT19/AK19</f>
        <v>0.16647135387508072</v>
      </c>
      <c r="AV19" s="321">
        <v>4308616896</v>
      </c>
      <c r="AW19" s="319">
        <f>AV19/AK19</f>
        <v>0.14865929018701116</v>
      </c>
      <c r="AX19" s="318">
        <v>27022403562</v>
      </c>
      <c r="AY19" s="319">
        <f>AX19/AL19</f>
        <v>0.93234822905774595</v>
      </c>
      <c r="AZ19" s="318">
        <v>5787340889.3300009</v>
      </c>
      <c r="BA19" s="319">
        <f>AZ19/AL19</f>
        <v>0.1996793888722809</v>
      </c>
      <c r="BB19" s="318"/>
      <c r="BC19" s="318"/>
      <c r="BD19" s="318"/>
      <c r="BE19" s="318"/>
    </row>
    <row r="20" spans="1:57" ht="65.099999999999994" customHeight="1" x14ac:dyDescent="0.25">
      <c r="A20" s="183" t="s">
        <v>170</v>
      </c>
      <c r="B20" s="53" t="s">
        <v>193</v>
      </c>
      <c r="C20" s="48" t="s">
        <v>194</v>
      </c>
      <c r="D20" s="182" t="s">
        <v>197</v>
      </c>
      <c r="E20" s="88" t="s">
        <v>385</v>
      </c>
      <c r="F20" s="85" t="s">
        <v>386</v>
      </c>
      <c r="G20" s="182" t="s">
        <v>387</v>
      </c>
      <c r="H20" s="89" t="s">
        <v>388</v>
      </c>
      <c r="I20" s="182" t="s">
        <v>389</v>
      </c>
      <c r="J20" s="373"/>
      <c r="K20" s="296"/>
      <c r="L20" s="93" t="s">
        <v>335</v>
      </c>
      <c r="M20" s="48"/>
      <c r="N20" s="47">
        <v>1</v>
      </c>
      <c r="O20" s="48">
        <v>0</v>
      </c>
      <c r="P20" s="47">
        <v>1</v>
      </c>
      <c r="Q20" s="48">
        <v>0</v>
      </c>
      <c r="R20" s="48"/>
      <c r="S20" s="48">
        <f t="shared" si="2"/>
        <v>1</v>
      </c>
      <c r="T20" s="58">
        <f t="shared" si="1"/>
        <v>1</v>
      </c>
      <c r="U20" s="130">
        <v>45748</v>
      </c>
      <c r="V20" s="130">
        <v>46022</v>
      </c>
      <c r="W20" s="131">
        <v>240</v>
      </c>
      <c r="X20" s="83">
        <v>1059626</v>
      </c>
      <c r="Y20" s="51" t="s">
        <v>337</v>
      </c>
      <c r="Z20" s="47" t="s">
        <v>338</v>
      </c>
      <c r="AA20" s="296"/>
      <c r="AB20" s="324"/>
      <c r="AC20" s="47" t="s">
        <v>341</v>
      </c>
      <c r="AD20" s="51" t="s">
        <v>396</v>
      </c>
      <c r="AE20" s="188">
        <v>200000000</v>
      </c>
      <c r="AF20" s="47" t="s">
        <v>343</v>
      </c>
      <c r="AG20" s="47" t="s">
        <v>344</v>
      </c>
      <c r="AH20" s="130">
        <v>45748</v>
      </c>
      <c r="AI20" s="189">
        <v>200000000</v>
      </c>
      <c r="AJ20" s="325"/>
      <c r="AK20" s="334"/>
      <c r="AL20" s="334"/>
      <c r="AM20" s="334"/>
      <c r="AN20" s="47" t="s">
        <v>397</v>
      </c>
      <c r="AO20" s="93" t="s">
        <v>385</v>
      </c>
      <c r="AP20" s="325"/>
      <c r="AQ20" s="331"/>
      <c r="AR20" s="325"/>
      <c r="AS20" s="331"/>
      <c r="AT20" s="321"/>
      <c r="AU20" s="319"/>
      <c r="AV20" s="321"/>
      <c r="AW20" s="319"/>
      <c r="AX20" s="318"/>
      <c r="AY20" s="319"/>
      <c r="AZ20" s="318"/>
      <c r="BA20" s="319"/>
      <c r="BB20" s="318"/>
      <c r="BC20" s="318"/>
      <c r="BD20" s="318"/>
      <c r="BE20" s="318"/>
    </row>
    <row r="21" spans="1:57" ht="65.099999999999994" customHeight="1" x14ac:dyDescent="0.25">
      <c r="A21" s="183" t="s">
        <v>170</v>
      </c>
      <c r="B21" s="53" t="s">
        <v>193</v>
      </c>
      <c r="C21" s="48" t="s">
        <v>194</v>
      </c>
      <c r="D21" s="182" t="s">
        <v>197</v>
      </c>
      <c r="E21" s="88" t="s">
        <v>385</v>
      </c>
      <c r="F21" s="85" t="s">
        <v>386</v>
      </c>
      <c r="G21" s="182" t="s">
        <v>387</v>
      </c>
      <c r="H21" s="89" t="s">
        <v>388</v>
      </c>
      <c r="I21" s="182" t="s">
        <v>389</v>
      </c>
      <c r="J21" s="376"/>
      <c r="K21" s="316" t="s">
        <v>398</v>
      </c>
      <c r="L21" s="93" t="s">
        <v>335</v>
      </c>
      <c r="M21" s="53" t="s">
        <v>355</v>
      </c>
      <c r="N21" s="47">
        <v>21</v>
      </c>
      <c r="O21" s="48">
        <v>31</v>
      </c>
      <c r="P21" s="47">
        <v>10</v>
      </c>
      <c r="Q21" s="48">
        <v>27</v>
      </c>
      <c r="R21" s="48"/>
      <c r="S21" s="48">
        <f t="shared" si="2"/>
        <v>68</v>
      </c>
      <c r="T21" s="58">
        <f t="shared" si="1"/>
        <v>1</v>
      </c>
      <c r="U21" s="130">
        <v>45672</v>
      </c>
      <c r="V21" s="130">
        <v>46022</v>
      </c>
      <c r="W21" s="131">
        <v>240</v>
      </c>
      <c r="X21" s="83">
        <v>1059626</v>
      </c>
      <c r="Y21" s="51" t="s">
        <v>337</v>
      </c>
      <c r="Z21" s="47" t="s">
        <v>338</v>
      </c>
      <c r="AA21" s="93" t="s">
        <v>399</v>
      </c>
      <c r="AB21" s="50" t="s">
        <v>400</v>
      </c>
      <c r="AC21" s="47" t="s">
        <v>341</v>
      </c>
      <c r="AD21" s="51" t="s">
        <v>358</v>
      </c>
      <c r="AE21" s="188">
        <v>857886276.22000003</v>
      </c>
      <c r="AF21" s="47" t="s">
        <v>359</v>
      </c>
      <c r="AG21" s="47" t="s">
        <v>344</v>
      </c>
      <c r="AH21" s="130">
        <v>45672</v>
      </c>
      <c r="AI21" s="189">
        <v>857886276.22000003</v>
      </c>
      <c r="AJ21" s="325"/>
      <c r="AK21" s="334"/>
      <c r="AL21" s="334"/>
      <c r="AM21" s="334"/>
      <c r="AN21" s="47" t="s">
        <v>380</v>
      </c>
      <c r="AO21" s="93" t="s">
        <v>385</v>
      </c>
      <c r="AP21" s="325"/>
      <c r="AQ21" s="331"/>
      <c r="AR21" s="325"/>
      <c r="AS21" s="331"/>
      <c r="AT21" s="321"/>
      <c r="AU21" s="319"/>
      <c r="AV21" s="321"/>
      <c r="AW21" s="319"/>
      <c r="AX21" s="318"/>
      <c r="AY21" s="319"/>
      <c r="AZ21" s="318"/>
      <c r="BA21" s="319"/>
      <c r="BB21" s="318"/>
      <c r="BC21" s="318"/>
      <c r="BD21" s="318"/>
      <c r="BE21" s="318"/>
    </row>
    <row r="22" spans="1:57" ht="65.099999999999994" customHeight="1" x14ac:dyDescent="0.25">
      <c r="A22" s="183" t="s">
        <v>170</v>
      </c>
      <c r="B22" s="53" t="s">
        <v>193</v>
      </c>
      <c r="C22" s="48" t="s">
        <v>194</v>
      </c>
      <c r="D22" s="182" t="s">
        <v>201</v>
      </c>
      <c r="E22" s="88" t="s">
        <v>385</v>
      </c>
      <c r="F22" s="85" t="s">
        <v>386</v>
      </c>
      <c r="G22" s="182" t="s">
        <v>387</v>
      </c>
      <c r="H22" s="89" t="s">
        <v>388</v>
      </c>
      <c r="I22" s="182" t="s">
        <v>389</v>
      </c>
      <c r="J22" s="372">
        <v>0.4</v>
      </c>
      <c r="K22" s="317"/>
      <c r="L22" s="93" t="s">
        <v>335</v>
      </c>
      <c r="M22" s="68" t="s">
        <v>364</v>
      </c>
      <c r="N22" s="136">
        <v>1</v>
      </c>
      <c r="O22" s="48">
        <v>0</v>
      </c>
      <c r="P22" s="136">
        <v>0</v>
      </c>
      <c r="Q22" s="48">
        <v>0</v>
      </c>
      <c r="R22" s="48"/>
      <c r="S22" s="48">
        <f t="shared" si="2"/>
        <v>0</v>
      </c>
      <c r="T22" s="58">
        <f t="shared" si="1"/>
        <v>0</v>
      </c>
      <c r="U22" s="137">
        <v>45717</v>
      </c>
      <c r="V22" s="137">
        <v>46022</v>
      </c>
      <c r="W22" s="131">
        <v>240</v>
      </c>
      <c r="X22" s="83">
        <v>1059626</v>
      </c>
      <c r="Y22" s="51" t="s">
        <v>337</v>
      </c>
      <c r="Z22" s="47" t="s">
        <v>338</v>
      </c>
      <c r="AA22" s="294" t="s">
        <v>401</v>
      </c>
      <c r="AB22" s="323" t="s">
        <v>402</v>
      </c>
      <c r="AC22" s="47" t="s">
        <v>341</v>
      </c>
      <c r="AD22" s="51" t="s">
        <v>403</v>
      </c>
      <c r="AE22" s="188">
        <v>624742800</v>
      </c>
      <c r="AF22" s="47" t="s">
        <v>343</v>
      </c>
      <c r="AG22" s="47" t="s">
        <v>352</v>
      </c>
      <c r="AH22" s="130">
        <v>45717</v>
      </c>
      <c r="AI22" s="189">
        <v>624742800</v>
      </c>
      <c r="AJ22" s="325"/>
      <c r="AK22" s="334"/>
      <c r="AL22" s="334"/>
      <c r="AM22" s="334"/>
      <c r="AN22" s="99"/>
      <c r="AO22" s="93" t="s">
        <v>385</v>
      </c>
      <c r="AP22" s="325"/>
      <c r="AQ22" s="331"/>
      <c r="AR22" s="325"/>
      <c r="AS22" s="331"/>
      <c r="AT22" s="321"/>
      <c r="AU22" s="319"/>
      <c r="AV22" s="321"/>
      <c r="AW22" s="319"/>
      <c r="AX22" s="318"/>
      <c r="AY22" s="319"/>
      <c r="AZ22" s="318"/>
      <c r="BA22" s="319"/>
      <c r="BB22" s="318"/>
      <c r="BC22" s="318"/>
      <c r="BD22" s="318"/>
      <c r="BE22" s="318"/>
    </row>
    <row r="23" spans="1:57" ht="65.099999999999994" customHeight="1" x14ac:dyDescent="0.25">
      <c r="A23" s="183" t="s">
        <v>170</v>
      </c>
      <c r="B23" s="53" t="s">
        <v>193</v>
      </c>
      <c r="C23" s="48" t="s">
        <v>194</v>
      </c>
      <c r="D23" s="182" t="s">
        <v>201</v>
      </c>
      <c r="E23" s="88" t="s">
        <v>385</v>
      </c>
      <c r="F23" s="85" t="s">
        <v>386</v>
      </c>
      <c r="G23" s="182" t="s">
        <v>387</v>
      </c>
      <c r="H23" s="89" t="s">
        <v>388</v>
      </c>
      <c r="I23" s="182" t="s">
        <v>389</v>
      </c>
      <c r="J23" s="373"/>
      <c r="K23" s="294" t="s">
        <v>404</v>
      </c>
      <c r="L23" s="93" t="s">
        <v>335</v>
      </c>
      <c r="M23" s="53" t="s">
        <v>355</v>
      </c>
      <c r="N23" s="47">
        <v>1</v>
      </c>
      <c r="O23" s="48">
        <v>0</v>
      </c>
      <c r="P23" s="47">
        <v>0</v>
      </c>
      <c r="Q23" s="48">
        <v>1</v>
      </c>
      <c r="R23" s="48"/>
      <c r="S23" s="48">
        <f t="shared" si="2"/>
        <v>1</v>
      </c>
      <c r="T23" s="58">
        <f t="shared" si="1"/>
        <v>1</v>
      </c>
      <c r="U23" s="130">
        <v>45323</v>
      </c>
      <c r="V23" s="130">
        <v>46022</v>
      </c>
      <c r="W23" s="131">
        <v>240</v>
      </c>
      <c r="X23" s="83">
        <v>1059626</v>
      </c>
      <c r="Y23" s="51" t="s">
        <v>337</v>
      </c>
      <c r="Z23" s="47" t="s">
        <v>338</v>
      </c>
      <c r="AA23" s="296"/>
      <c r="AB23" s="324"/>
      <c r="AC23" s="47" t="s">
        <v>341</v>
      </c>
      <c r="AD23" s="51" t="s">
        <v>405</v>
      </c>
      <c r="AE23" s="188">
        <v>306683741.86000001</v>
      </c>
      <c r="AF23" s="47" t="s">
        <v>372</v>
      </c>
      <c r="AG23" s="47" t="s">
        <v>344</v>
      </c>
      <c r="AH23" s="130">
        <v>45323</v>
      </c>
      <c r="AI23" s="189">
        <v>306683741.86000001</v>
      </c>
      <c r="AJ23" s="325"/>
      <c r="AK23" s="334"/>
      <c r="AL23" s="334"/>
      <c r="AM23" s="334"/>
      <c r="AN23" s="47" t="s">
        <v>380</v>
      </c>
      <c r="AO23" s="93" t="s">
        <v>385</v>
      </c>
      <c r="AP23" s="325"/>
      <c r="AQ23" s="331"/>
      <c r="AR23" s="325"/>
      <c r="AS23" s="331"/>
      <c r="AT23" s="321"/>
      <c r="AU23" s="319"/>
      <c r="AV23" s="321"/>
      <c r="AW23" s="319"/>
      <c r="AX23" s="318"/>
      <c r="AY23" s="319"/>
      <c r="AZ23" s="318"/>
      <c r="BA23" s="319"/>
      <c r="BB23" s="318"/>
      <c r="BC23" s="318"/>
      <c r="BD23" s="318"/>
      <c r="BE23" s="318"/>
    </row>
    <row r="24" spans="1:57" ht="65.099999999999994" customHeight="1" thickBot="1" x14ac:dyDescent="0.3">
      <c r="A24" s="183" t="s">
        <v>170</v>
      </c>
      <c r="B24" s="53" t="s">
        <v>193</v>
      </c>
      <c r="C24" s="48" t="s">
        <v>194</v>
      </c>
      <c r="D24" s="182" t="s">
        <v>201</v>
      </c>
      <c r="E24" s="88" t="s">
        <v>385</v>
      </c>
      <c r="F24" s="85" t="s">
        <v>386</v>
      </c>
      <c r="G24" s="182" t="s">
        <v>387</v>
      </c>
      <c r="H24" s="89" t="s">
        <v>388</v>
      </c>
      <c r="I24" s="182" t="s">
        <v>389</v>
      </c>
      <c r="J24" s="374"/>
      <c r="K24" s="296"/>
      <c r="L24" s="93" t="s">
        <v>335</v>
      </c>
      <c r="M24" s="68" t="s">
        <v>364</v>
      </c>
      <c r="N24" s="136">
        <v>21</v>
      </c>
      <c r="O24" s="48">
        <v>10</v>
      </c>
      <c r="P24" s="136">
        <v>0</v>
      </c>
      <c r="Q24" s="48">
        <v>13</v>
      </c>
      <c r="R24" s="48"/>
      <c r="S24" s="48">
        <f t="shared" si="2"/>
        <v>23</v>
      </c>
      <c r="T24" s="58">
        <f t="shared" si="1"/>
        <v>1</v>
      </c>
      <c r="U24" s="130">
        <v>45672</v>
      </c>
      <c r="V24" s="130">
        <v>46022</v>
      </c>
      <c r="W24" s="131">
        <v>240</v>
      </c>
      <c r="X24" s="83">
        <v>1059626</v>
      </c>
      <c r="Y24" s="51" t="s">
        <v>337</v>
      </c>
      <c r="Z24" s="47" t="s">
        <v>338</v>
      </c>
      <c r="AA24" s="93" t="s">
        <v>392</v>
      </c>
      <c r="AB24" s="50" t="s">
        <v>393</v>
      </c>
      <c r="AC24" s="47" t="s">
        <v>341</v>
      </c>
      <c r="AD24" s="51" t="s">
        <v>358</v>
      </c>
      <c r="AE24" s="188">
        <v>204164670.05000001</v>
      </c>
      <c r="AF24" s="47" t="s">
        <v>359</v>
      </c>
      <c r="AG24" s="47" t="s">
        <v>344</v>
      </c>
      <c r="AH24" s="130">
        <v>45672</v>
      </c>
      <c r="AI24" s="189">
        <v>204164670.05000001</v>
      </c>
      <c r="AJ24" s="325"/>
      <c r="AK24" s="334"/>
      <c r="AL24" s="334"/>
      <c r="AM24" s="334"/>
      <c r="AN24" s="47" t="s">
        <v>380</v>
      </c>
      <c r="AO24" s="93" t="s">
        <v>385</v>
      </c>
      <c r="AP24" s="325"/>
      <c r="AQ24" s="331"/>
      <c r="AR24" s="325"/>
      <c r="AS24" s="331"/>
      <c r="AT24" s="321"/>
      <c r="AU24" s="319"/>
      <c r="AV24" s="321"/>
      <c r="AW24" s="319"/>
      <c r="AX24" s="318"/>
      <c r="AY24" s="319"/>
      <c r="AZ24" s="318"/>
      <c r="BA24" s="319"/>
      <c r="BB24" s="318"/>
      <c r="BC24" s="318"/>
      <c r="BD24" s="318"/>
      <c r="BE24" s="318"/>
    </row>
    <row r="25" spans="1:57" s="166" customFormat="1" ht="65.099999999999994" customHeight="1" thickBot="1" x14ac:dyDescent="0.25">
      <c r="A25" s="343" t="s">
        <v>406</v>
      </c>
      <c r="B25" s="344"/>
      <c r="C25" s="344"/>
      <c r="D25" s="344"/>
      <c r="E25" s="344"/>
      <c r="F25" s="344"/>
      <c r="G25" s="344"/>
      <c r="H25" s="344"/>
      <c r="I25" s="344"/>
      <c r="J25" s="344"/>
      <c r="K25" s="344"/>
      <c r="L25" s="344"/>
      <c r="M25" s="344"/>
      <c r="N25" s="344"/>
      <c r="O25" s="344"/>
      <c r="P25" s="344"/>
      <c r="Q25" s="344"/>
      <c r="R25" s="344"/>
      <c r="S25" s="345"/>
      <c r="T25" s="66">
        <f>+AVERAGE(T19:T24)</f>
        <v>0.83333333333333337</v>
      </c>
      <c r="U25" s="156"/>
      <c r="V25" s="156"/>
      <c r="W25" s="156"/>
      <c r="X25" s="157"/>
      <c r="Y25" s="156"/>
      <c r="Z25" s="156"/>
      <c r="AA25" s="167"/>
      <c r="AB25" s="158"/>
      <c r="AC25" s="156"/>
      <c r="AD25" s="168"/>
      <c r="AE25" s="159"/>
      <c r="AF25" s="156"/>
      <c r="AG25" s="156"/>
      <c r="AH25" s="160"/>
      <c r="AI25" s="161">
        <f>SUM(AI19:AI24)</f>
        <v>5866967842.2299995</v>
      </c>
      <c r="AJ25" s="161">
        <f>AJ19</f>
        <v>28283166074.450001</v>
      </c>
      <c r="AK25" s="161">
        <f t="shared" ref="AK25:AM25" si="3">AK19</f>
        <v>28983166074.450001</v>
      </c>
      <c r="AL25" s="161">
        <f t="shared" si="3"/>
        <v>28983166074.450001</v>
      </c>
      <c r="AM25" s="161">
        <f t="shared" si="3"/>
        <v>0</v>
      </c>
      <c r="AN25" s="161"/>
      <c r="AO25" s="163"/>
      <c r="AP25" s="169">
        <f>AP19</f>
        <v>1060800000</v>
      </c>
      <c r="AQ25" s="164">
        <f t="shared" ref="AQ25:AW25" si="4">AQ19</f>
        <v>3.7506409190811517E-2</v>
      </c>
      <c r="AR25" s="169">
        <f t="shared" si="4"/>
        <v>161800000</v>
      </c>
      <c r="AS25" s="164">
        <f t="shared" si="4"/>
        <v>5.7207173897749842E-3</v>
      </c>
      <c r="AT25" s="170">
        <f t="shared" si="4"/>
        <v>4824866896</v>
      </c>
      <c r="AU25" s="164">
        <f t="shared" si="4"/>
        <v>0.16647135387508072</v>
      </c>
      <c r="AV25" s="170">
        <f t="shared" si="4"/>
        <v>4308616896</v>
      </c>
      <c r="AW25" s="164">
        <f t="shared" si="4"/>
        <v>0.14865929018701116</v>
      </c>
      <c r="AX25" s="170">
        <f>AX19</f>
        <v>27022403562</v>
      </c>
      <c r="AY25" s="164">
        <f>AY19</f>
        <v>0.93234822905774595</v>
      </c>
      <c r="AZ25" s="170">
        <f>AZ19</f>
        <v>5787340889.3300009</v>
      </c>
      <c r="BA25" s="164">
        <f>BA19</f>
        <v>0.1996793888722809</v>
      </c>
    </row>
    <row r="26" spans="1:57" ht="65.099999999999994" customHeight="1" x14ac:dyDescent="0.25">
      <c r="A26" s="183" t="s">
        <v>170</v>
      </c>
      <c r="B26" s="182" t="s">
        <v>204</v>
      </c>
      <c r="C26" s="48" t="s">
        <v>407</v>
      </c>
      <c r="D26" s="369" t="s">
        <v>208</v>
      </c>
      <c r="E26" s="91" t="s">
        <v>408</v>
      </c>
      <c r="F26" s="68" t="s">
        <v>409</v>
      </c>
      <c r="G26" s="82" t="s">
        <v>410</v>
      </c>
      <c r="H26" s="294" t="s">
        <v>411</v>
      </c>
      <c r="I26" s="297" t="s">
        <v>333</v>
      </c>
      <c r="J26" s="375">
        <v>0.4</v>
      </c>
      <c r="K26" s="124" t="s">
        <v>489</v>
      </c>
      <c r="L26" s="122" t="s">
        <v>335</v>
      </c>
      <c r="M26" s="48" t="s">
        <v>412</v>
      </c>
      <c r="N26" s="48">
        <v>1</v>
      </c>
      <c r="O26" s="48">
        <v>0.03</v>
      </c>
      <c r="P26" s="48">
        <v>0.01</v>
      </c>
      <c r="Q26" s="48">
        <v>0</v>
      </c>
      <c r="R26" s="48"/>
      <c r="S26" s="48">
        <f t="shared" si="2"/>
        <v>0.04</v>
      </c>
      <c r="T26" s="58">
        <f t="shared" si="1"/>
        <v>0.04</v>
      </c>
      <c r="U26" s="47" t="s">
        <v>413</v>
      </c>
      <c r="V26" s="47" t="s">
        <v>414</v>
      </c>
      <c r="W26" s="47">
        <v>150</v>
      </c>
      <c r="X26" s="90"/>
      <c r="Y26" s="51" t="s">
        <v>337</v>
      </c>
      <c r="Z26" s="47" t="s">
        <v>338</v>
      </c>
      <c r="AA26" s="147" t="s">
        <v>356</v>
      </c>
      <c r="AB26" s="148" t="s">
        <v>357</v>
      </c>
      <c r="AC26" s="47" t="s">
        <v>341</v>
      </c>
      <c r="AD26" s="93" t="s">
        <v>415</v>
      </c>
      <c r="AE26" s="149">
        <v>35000000</v>
      </c>
      <c r="AF26" s="131" t="s">
        <v>343</v>
      </c>
      <c r="AG26" s="131" t="s">
        <v>344</v>
      </c>
      <c r="AH26" s="130">
        <v>45689</v>
      </c>
      <c r="AI26" s="149">
        <v>35000000</v>
      </c>
      <c r="AJ26" s="325">
        <v>9887898861.0200005</v>
      </c>
      <c r="AK26" s="351">
        <v>8302898861.0200005</v>
      </c>
      <c r="AL26" s="333">
        <v>8302898861.0200005</v>
      </c>
      <c r="AM26" s="333"/>
      <c r="AN26" s="325" t="s">
        <v>416</v>
      </c>
      <c r="AO26" s="326" t="s">
        <v>417</v>
      </c>
      <c r="AP26" s="321">
        <v>1986099939</v>
      </c>
      <c r="AQ26" s="319">
        <f>+AP26/AJ26</f>
        <v>0.20086167616758177</v>
      </c>
      <c r="AR26" s="321">
        <v>407771497</v>
      </c>
      <c r="AS26" s="319">
        <f>+AR26/AJ26</f>
        <v>4.1239448616076937E-2</v>
      </c>
      <c r="AT26" s="321">
        <v>4026008145.1700001</v>
      </c>
      <c r="AU26" s="319">
        <f>AT26/AK26</f>
        <v>0.48489186879911123</v>
      </c>
      <c r="AV26" s="321">
        <v>3287828316.1700001</v>
      </c>
      <c r="AW26" s="319">
        <f>AV26/AK26</f>
        <v>0.39598559144270901</v>
      </c>
      <c r="AX26" s="321">
        <v>5611326237.1700001</v>
      </c>
      <c r="AY26" s="319">
        <f>AX26/AL26</f>
        <v>0.67582736235819396</v>
      </c>
      <c r="AZ26" s="321">
        <v>4567924747.1700001</v>
      </c>
      <c r="BA26" s="319">
        <f>AZ26/AL26</f>
        <v>0.55016023001499459</v>
      </c>
      <c r="BB26" s="318"/>
      <c r="BC26" s="318"/>
      <c r="BD26" s="318"/>
      <c r="BE26" s="318"/>
    </row>
    <row r="27" spans="1:57" ht="65.099999999999994" customHeight="1" x14ac:dyDescent="0.25">
      <c r="A27" s="183" t="s">
        <v>170</v>
      </c>
      <c r="B27" s="182" t="s">
        <v>204</v>
      </c>
      <c r="C27" s="48" t="s">
        <v>407</v>
      </c>
      <c r="D27" s="370" t="s">
        <v>208</v>
      </c>
      <c r="E27" s="91" t="s">
        <v>408</v>
      </c>
      <c r="F27" s="68" t="s">
        <v>409</v>
      </c>
      <c r="G27" s="82" t="s">
        <v>410</v>
      </c>
      <c r="H27" s="295"/>
      <c r="I27" s="298"/>
      <c r="J27" s="376"/>
      <c r="K27" s="254" t="s">
        <v>490</v>
      </c>
      <c r="L27" s="122" t="s">
        <v>335</v>
      </c>
      <c r="M27" s="48" t="s">
        <v>355</v>
      </c>
      <c r="N27" s="48">
        <v>7</v>
      </c>
      <c r="O27" s="48">
        <v>4</v>
      </c>
      <c r="P27" s="48">
        <v>2</v>
      </c>
      <c r="Q27" s="48">
        <v>3</v>
      </c>
      <c r="R27" s="48"/>
      <c r="S27" s="48">
        <f t="shared" si="2"/>
        <v>9</v>
      </c>
      <c r="T27" s="58">
        <f t="shared" si="1"/>
        <v>1</v>
      </c>
      <c r="U27" s="130">
        <v>45689</v>
      </c>
      <c r="V27" s="130">
        <v>46022</v>
      </c>
      <c r="W27" s="131">
        <v>300</v>
      </c>
      <c r="X27" s="143">
        <v>1059626</v>
      </c>
      <c r="Y27" s="51" t="s">
        <v>337</v>
      </c>
      <c r="Z27" s="47" t="s">
        <v>338</v>
      </c>
      <c r="AA27" s="148" t="s">
        <v>369</v>
      </c>
      <c r="AB27" s="148" t="s">
        <v>418</v>
      </c>
      <c r="AC27" s="47" t="s">
        <v>341</v>
      </c>
      <c r="AD27" s="93" t="s">
        <v>358</v>
      </c>
      <c r="AE27" s="149">
        <f>63376706.34+10562784.13</f>
        <v>73939490.469999999</v>
      </c>
      <c r="AF27" s="131" t="s">
        <v>359</v>
      </c>
      <c r="AG27" s="131" t="s">
        <v>344</v>
      </c>
      <c r="AH27" s="130">
        <v>45672</v>
      </c>
      <c r="AI27" s="149">
        <f>63376706.34+10562784.13</f>
        <v>73939490.469999999</v>
      </c>
      <c r="AJ27" s="350"/>
      <c r="AK27" s="352"/>
      <c r="AL27" s="334"/>
      <c r="AM27" s="334"/>
      <c r="AN27" s="350"/>
      <c r="AO27" s="326"/>
      <c r="AP27" s="321"/>
      <c r="AQ27" s="319"/>
      <c r="AR27" s="321"/>
      <c r="AS27" s="319"/>
      <c r="AT27" s="321"/>
      <c r="AU27" s="319"/>
      <c r="AV27" s="321"/>
      <c r="AW27" s="319"/>
      <c r="AX27" s="321"/>
      <c r="AY27" s="319"/>
      <c r="AZ27" s="321"/>
      <c r="BA27" s="319"/>
      <c r="BB27" s="318"/>
      <c r="BC27" s="318"/>
      <c r="BD27" s="318"/>
      <c r="BE27" s="318"/>
    </row>
    <row r="28" spans="1:57" ht="65.099999999999994" customHeight="1" x14ac:dyDescent="0.25">
      <c r="A28" s="183" t="s">
        <v>170</v>
      </c>
      <c r="B28" s="182" t="s">
        <v>204</v>
      </c>
      <c r="C28" s="48" t="s">
        <v>407</v>
      </c>
      <c r="D28" s="369" t="s">
        <v>213</v>
      </c>
      <c r="E28" s="91" t="s">
        <v>408</v>
      </c>
      <c r="F28" s="68" t="s">
        <v>409</v>
      </c>
      <c r="G28" s="82" t="s">
        <v>410</v>
      </c>
      <c r="H28" s="294" t="s">
        <v>419</v>
      </c>
      <c r="I28" s="294" t="s">
        <v>420</v>
      </c>
      <c r="J28" s="372">
        <v>0.4</v>
      </c>
      <c r="K28" s="255"/>
      <c r="L28" s="122" t="s">
        <v>335</v>
      </c>
      <c r="M28" s="48" t="s">
        <v>355</v>
      </c>
      <c r="N28" s="48">
        <v>22</v>
      </c>
      <c r="O28" s="48">
        <v>25</v>
      </c>
      <c r="P28" s="48">
        <v>8</v>
      </c>
      <c r="Q28" s="48">
        <v>15</v>
      </c>
      <c r="R28" s="48"/>
      <c r="S28" s="48">
        <f t="shared" si="2"/>
        <v>48</v>
      </c>
      <c r="T28" s="58">
        <f t="shared" si="1"/>
        <v>1</v>
      </c>
      <c r="U28" s="130">
        <v>45672</v>
      </c>
      <c r="V28" s="130">
        <v>46022</v>
      </c>
      <c r="W28" s="131">
        <v>345</v>
      </c>
      <c r="X28" s="144">
        <v>7</v>
      </c>
      <c r="Y28" s="51" t="s">
        <v>337</v>
      </c>
      <c r="Z28" s="47" t="s">
        <v>338</v>
      </c>
      <c r="AA28" s="148" t="s">
        <v>339</v>
      </c>
      <c r="AB28" s="148" t="s">
        <v>421</v>
      </c>
      <c r="AC28" s="47" t="s">
        <v>341</v>
      </c>
      <c r="AD28" s="93" t="s">
        <v>358</v>
      </c>
      <c r="AE28" s="149">
        <f>435508394.59+180723555.55</f>
        <v>616231950.13999999</v>
      </c>
      <c r="AF28" s="131" t="s">
        <v>359</v>
      </c>
      <c r="AG28" s="131" t="s">
        <v>344</v>
      </c>
      <c r="AH28" s="130">
        <v>45672</v>
      </c>
      <c r="AI28" s="149">
        <f>435508394.59+180723555.55</f>
        <v>616231950.13999999</v>
      </c>
      <c r="AJ28" s="350"/>
      <c r="AK28" s="352"/>
      <c r="AL28" s="334"/>
      <c r="AM28" s="334"/>
      <c r="AN28" s="350"/>
      <c r="AO28" s="326"/>
      <c r="AP28" s="321"/>
      <c r="AQ28" s="319"/>
      <c r="AR28" s="321"/>
      <c r="AS28" s="319"/>
      <c r="AT28" s="321"/>
      <c r="AU28" s="319"/>
      <c r="AV28" s="321"/>
      <c r="AW28" s="319"/>
      <c r="AX28" s="321"/>
      <c r="AY28" s="319"/>
      <c r="AZ28" s="321"/>
      <c r="BA28" s="319"/>
      <c r="BB28" s="318"/>
      <c r="BC28" s="318"/>
      <c r="BD28" s="318"/>
      <c r="BE28" s="318"/>
    </row>
    <row r="29" spans="1:57" ht="65.099999999999994" customHeight="1" x14ac:dyDescent="0.25">
      <c r="A29" s="183" t="s">
        <v>170</v>
      </c>
      <c r="B29" s="182" t="s">
        <v>204</v>
      </c>
      <c r="C29" s="48" t="s">
        <v>407</v>
      </c>
      <c r="D29" s="370" t="s">
        <v>213</v>
      </c>
      <c r="E29" s="91" t="s">
        <v>408</v>
      </c>
      <c r="F29" s="68" t="s">
        <v>409</v>
      </c>
      <c r="G29" s="82" t="s">
        <v>410</v>
      </c>
      <c r="H29" s="295"/>
      <c r="I29" s="295"/>
      <c r="J29" s="373"/>
      <c r="K29" s="256"/>
      <c r="L29" s="122" t="s">
        <v>335</v>
      </c>
      <c r="M29" s="48" t="s">
        <v>422</v>
      </c>
      <c r="N29" s="48">
        <v>2</v>
      </c>
      <c r="O29" s="48">
        <v>1</v>
      </c>
      <c r="P29" s="48">
        <v>3</v>
      </c>
      <c r="Q29" s="48">
        <v>4</v>
      </c>
      <c r="R29" s="48"/>
      <c r="S29" s="48">
        <f t="shared" si="2"/>
        <v>8</v>
      </c>
      <c r="T29" s="58">
        <f t="shared" si="1"/>
        <v>1</v>
      </c>
      <c r="U29" s="130">
        <v>45672</v>
      </c>
      <c r="V29" s="130">
        <v>46022</v>
      </c>
      <c r="W29" s="131">
        <v>345</v>
      </c>
      <c r="X29" s="144">
        <v>22</v>
      </c>
      <c r="Y29" s="51" t="s">
        <v>337</v>
      </c>
      <c r="Z29" s="47" t="s">
        <v>338</v>
      </c>
      <c r="AA29" s="148" t="s">
        <v>423</v>
      </c>
      <c r="AB29" s="148" t="s">
        <v>424</v>
      </c>
      <c r="AC29" s="47" t="s">
        <v>341</v>
      </c>
      <c r="AD29" s="93" t="s">
        <v>425</v>
      </c>
      <c r="AE29" s="310">
        <f>301664698.88+205110552.95+142000000+100752000+439207119.83</f>
        <v>1188734371.6599998</v>
      </c>
      <c r="AF29" s="131" t="s">
        <v>359</v>
      </c>
      <c r="AG29" s="312" t="s">
        <v>344</v>
      </c>
      <c r="AH29" s="137">
        <v>45717</v>
      </c>
      <c r="AI29" s="310">
        <f>301664698.88+205110552.95+142000000+100752000+439207119.83</f>
        <v>1188734371.6599998</v>
      </c>
      <c r="AJ29" s="350"/>
      <c r="AK29" s="352"/>
      <c r="AL29" s="334"/>
      <c r="AM29" s="334"/>
      <c r="AN29" s="350"/>
      <c r="AO29" s="326"/>
      <c r="AP29" s="321"/>
      <c r="AQ29" s="319"/>
      <c r="AR29" s="321"/>
      <c r="AS29" s="319"/>
      <c r="AT29" s="321"/>
      <c r="AU29" s="319"/>
      <c r="AV29" s="321"/>
      <c r="AW29" s="319"/>
      <c r="AX29" s="321"/>
      <c r="AY29" s="319"/>
      <c r="AZ29" s="321"/>
      <c r="BA29" s="319"/>
      <c r="BB29" s="318"/>
      <c r="BC29" s="318"/>
      <c r="BD29" s="318"/>
      <c r="BE29" s="318"/>
    </row>
    <row r="30" spans="1:57" ht="65.099999999999994" customHeight="1" x14ac:dyDescent="0.25">
      <c r="A30" s="183" t="s">
        <v>170</v>
      </c>
      <c r="B30" s="182" t="s">
        <v>204</v>
      </c>
      <c r="C30" s="48" t="s">
        <v>407</v>
      </c>
      <c r="D30" s="370" t="s">
        <v>213</v>
      </c>
      <c r="E30" s="91" t="s">
        <v>408</v>
      </c>
      <c r="F30" s="68" t="s">
        <v>409</v>
      </c>
      <c r="G30" s="82" t="s">
        <v>410</v>
      </c>
      <c r="H30" s="295"/>
      <c r="I30" s="295"/>
      <c r="J30" s="373"/>
      <c r="K30" s="124" t="s">
        <v>491</v>
      </c>
      <c r="L30" s="122" t="s">
        <v>335</v>
      </c>
      <c r="M30" s="48" t="s">
        <v>422</v>
      </c>
      <c r="N30" s="48">
        <v>1</v>
      </c>
      <c r="O30" s="48">
        <v>0</v>
      </c>
      <c r="P30" s="48">
        <v>0</v>
      </c>
      <c r="Q30" s="48">
        <v>2</v>
      </c>
      <c r="R30" s="48"/>
      <c r="S30" s="48">
        <f t="shared" si="2"/>
        <v>2</v>
      </c>
      <c r="T30" s="58">
        <f t="shared" si="1"/>
        <v>1</v>
      </c>
      <c r="U30" s="137">
        <v>45717</v>
      </c>
      <c r="V30" s="137">
        <v>46022</v>
      </c>
      <c r="W30" s="138">
        <v>300</v>
      </c>
      <c r="X30" s="145">
        <v>1059626</v>
      </c>
      <c r="Y30" s="51" t="s">
        <v>337</v>
      </c>
      <c r="Z30" s="47" t="s">
        <v>338</v>
      </c>
      <c r="AA30" s="314" t="s">
        <v>426</v>
      </c>
      <c r="AB30" s="148" t="s">
        <v>427</v>
      </c>
      <c r="AC30" s="47" t="s">
        <v>341</v>
      </c>
      <c r="AD30" s="93" t="s">
        <v>428</v>
      </c>
      <c r="AE30" s="311"/>
      <c r="AF30" s="93" t="s">
        <v>372</v>
      </c>
      <c r="AG30" s="313"/>
      <c r="AH30" s="130">
        <v>45809</v>
      </c>
      <c r="AI30" s="311"/>
      <c r="AJ30" s="350"/>
      <c r="AK30" s="352"/>
      <c r="AL30" s="334"/>
      <c r="AM30" s="334"/>
      <c r="AN30" s="350"/>
      <c r="AO30" s="326"/>
      <c r="AP30" s="321"/>
      <c r="AQ30" s="319"/>
      <c r="AR30" s="321"/>
      <c r="AS30" s="319"/>
      <c r="AT30" s="321"/>
      <c r="AU30" s="319"/>
      <c r="AV30" s="321"/>
      <c r="AW30" s="319"/>
      <c r="AX30" s="321"/>
      <c r="AY30" s="319"/>
      <c r="AZ30" s="321"/>
      <c r="BA30" s="319"/>
      <c r="BB30" s="318"/>
      <c r="BC30" s="318"/>
      <c r="BD30" s="318"/>
      <c r="BE30" s="318"/>
    </row>
    <row r="31" spans="1:57" ht="65.099999999999994" customHeight="1" x14ac:dyDescent="0.25">
      <c r="A31" s="183" t="s">
        <v>170</v>
      </c>
      <c r="B31" s="182" t="s">
        <v>204</v>
      </c>
      <c r="C31" s="48"/>
      <c r="D31" s="370" t="s">
        <v>213</v>
      </c>
      <c r="E31" s="91" t="s">
        <v>408</v>
      </c>
      <c r="F31" s="68" t="s">
        <v>409</v>
      </c>
      <c r="G31" s="82" t="s">
        <v>410</v>
      </c>
      <c r="H31" s="295"/>
      <c r="I31" s="295"/>
      <c r="J31" s="376"/>
      <c r="K31" s="124" t="s">
        <v>492</v>
      </c>
      <c r="L31" s="122" t="s">
        <v>335</v>
      </c>
      <c r="M31" s="48" t="s">
        <v>422</v>
      </c>
      <c r="N31" s="48">
        <v>1</v>
      </c>
      <c r="O31" s="48">
        <v>0</v>
      </c>
      <c r="P31" s="48">
        <v>1</v>
      </c>
      <c r="Q31" s="48">
        <v>1</v>
      </c>
      <c r="R31" s="48"/>
      <c r="S31" s="48">
        <f t="shared" si="2"/>
        <v>2</v>
      </c>
      <c r="T31" s="58">
        <f t="shared" si="1"/>
        <v>1</v>
      </c>
      <c r="U31" s="130">
        <v>45809</v>
      </c>
      <c r="V31" s="130">
        <v>46022</v>
      </c>
      <c r="W31" s="131">
        <v>180</v>
      </c>
      <c r="X31" s="145">
        <v>1059626</v>
      </c>
      <c r="Y31" s="51" t="s">
        <v>337</v>
      </c>
      <c r="Z31" s="47" t="s">
        <v>338</v>
      </c>
      <c r="AA31" s="315"/>
      <c r="AC31" s="47" t="s">
        <v>341</v>
      </c>
      <c r="AD31" s="93" t="s">
        <v>429</v>
      </c>
      <c r="AE31" s="311"/>
      <c r="AF31" s="93" t="s">
        <v>343</v>
      </c>
      <c r="AG31" s="313"/>
      <c r="AH31" s="137">
        <v>45717</v>
      </c>
      <c r="AI31" s="311"/>
      <c r="AJ31" s="350"/>
      <c r="AK31" s="352"/>
      <c r="AL31" s="334"/>
      <c r="AM31" s="334"/>
      <c r="AN31" s="350"/>
      <c r="AO31" s="326"/>
      <c r="AP31" s="321"/>
      <c r="AQ31" s="319"/>
      <c r="AR31" s="321"/>
      <c r="AS31" s="319"/>
      <c r="AT31" s="321"/>
      <c r="AU31" s="319"/>
      <c r="AV31" s="321"/>
      <c r="AW31" s="319"/>
      <c r="AX31" s="321"/>
      <c r="AY31" s="319"/>
      <c r="AZ31" s="321"/>
      <c r="BA31" s="319"/>
      <c r="BB31" s="318"/>
      <c r="BC31" s="318"/>
      <c r="BD31" s="318"/>
      <c r="BE31" s="318"/>
    </row>
    <row r="32" spans="1:57" ht="65.099999999999994" customHeight="1" x14ac:dyDescent="0.25">
      <c r="A32" s="183" t="s">
        <v>170</v>
      </c>
      <c r="B32" s="182" t="s">
        <v>204</v>
      </c>
      <c r="C32" s="48"/>
      <c r="D32" s="369" t="s">
        <v>218</v>
      </c>
      <c r="E32" s="91" t="s">
        <v>408</v>
      </c>
      <c r="F32" s="68" t="s">
        <v>409</v>
      </c>
      <c r="G32" s="82" t="s">
        <v>410</v>
      </c>
      <c r="H32" s="294" t="s">
        <v>430</v>
      </c>
      <c r="I32" s="294" t="s">
        <v>431</v>
      </c>
      <c r="J32" s="372">
        <v>0.2</v>
      </c>
      <c r="K32" s="299"/>
      <c r="L32" s="93" t="s">
        <v>335</v>
      </c>
      <c r="M32" s="48" t="s">
        <v>432</v>
      </c>
      <c r="N32" s="48">
        <v>1450</v>
      </c>
      <c r="O32" s="48">
        <v>970</v>
      </c>
      <c r="P32" s="48">
        <v>18</v>
      </c>
      <c r="Q32" s="48">
        <v>968</v>
      </c>
      <c r="R32" s="48"/>
      <c r="S32" s="48">
        <f t="shared" si="2"/>
        <v>1956</v>
      </c>
      <c r="T32" s="58">
        <f t="shared" si="1"/>
        <v>1</v>
      </c>
      <c r="U32" s="137">
        <v>45717</v>
      </c>
      <c r="V32" s="137">
        <v>46022</v>
      </c>
      <c r="W32" s="138">
        <v>300</v>
      </c>
      <c r="X32" s="145">
        <v>1059626</v>
      </c>
      <c r="Y32" s="51" t="s">
        <v>337</v>
      </c>
      <c r="Z32" s="47" t="s">
        <v>338</v>
      </c>
      <c r="AA32" s="147" t="s">
        <v>433</v>
      </c>
      <c r="AB32" s="148" t="s">
        <v>434</v>
      </c>
      <c r="AC32" s="47" t="s">
        <v>435</v>
      </c>
      <c r="AD32" s="114"/>
      <c r="AE32" s="149">
        <v>2393320000</v>
      </c>
      <c r="AF32" s="131"/>
      <c r="AG32" s="131" t="s">
        <v>344</v>
      </c>
      <c r="AH32" s="130">
        <v>45672</v>
      </c>
      <c r="AI32" s="149">
        <v>2393320000</v>
      </c>
      <c r="AJ32" s="350"/>
      <c r="AK32" s="352"/>
      <c r="AL32" s="334"/>
      <c r="AM32" s="334"/>
      <c r="AN32" s="350"/>
      <c r="AO32" s="326"/>
      <c r="AP32" s="321"/>
      <c r="AQ32" s="319"/>
      <c r="AR32" s="321"/>
      <c r="AS32" s="319"/>
      <c r="AT32" s="321"/>
      <c r="AU32" s="319"/>
      <c r="AV32" s="321"/>
      <c r="AW32" s="319"/>
      <c r="AX32" s="321"/>
      <c r="AY32" s="319"/>
      <c r="AZ32" s="321"/>
      <c r="BA32" s="319"/>
      <c r="BB32" s="318"/>
      <c r="BC32" s="318"/>
      <c r="BD32" s="318"/>
      <c r="BE32" s="318"/>
    </row>
    <row r="33" spans="1:57" ht="65.099999999999994" customHeight="1" x14ac:dyDescent="0.25">
      <c r="A33" s="183" t="s">
        <v>170</v>
      </c>
      <c r="B33" s="182" t="s">
        <v>204</v>
      </c>
      <c r="C33" s="48" t="s">
        <v>407</v>
      </c>
      <c r="D33" s="371" t="s">
        <v>218</v>
      </c>
      <c r="E33" s="91" t="s">
        <v>408</v>
      </c>
      <c r="F33" s="68" t="s">
        <v>409</v>
      </c>
      <c r="G33" s="82" t="s">
        <v>410</v>
      </c>
      <c r="H33" s="296"/>
      <c r="I33" s="296"/>
      <c r="J33" s="376"/>
      <c r="K33" s="300"/>
      <c r="L33" s="93" t="s">
        <v>335</v>
      </c>
      <c r="M33" s="48" t="s">
        <v>355</v>
      </c>
      <c r="N33" s="48">
        <v>11</v>
      </c>
      <c r="O33" s="48">
        <v>15</v>
      </c>
      <c r="P33" s="48">
        <v>0</v>
      </c>
      <c r="Q33" s="48">
        <v>6</v>
      </c>
      <c r="R33" s="48"/>
      <c r="S33" s="48">
        <f t="shared" si="2"/>
        <v>21</v>
      </c>
      <c r="T33" s="58">
        <f t="shared" si="1"/>
        <v>1</v>
      </c>
      <c r="U33" s="130">
        <v>45672</v>
      </c>
      <c r="V33" s="130">
        <v>46022</v>
      </c>
      <c r="W33" s="131">
        <v>345</v>
      </c>
      <c r="X33" s="146">
        <v>1450</v>
      </c>
      <c r="Y33" s="51" t="s">
        <v>337</v>
      </c>
      <c r="Z33" s="47" t="s">
        <v>338</v>
      </c>
      <c r="AA33" s="148" t="s">
        <v>436</v>
      </c>
      <c r="AB33" s="148" t="s">
        <v>437</v>
      </c>
      <c r="AC33" s="47" t="s">
        <v>341</v>
      </c>
      <c r="AD33" s="93" t="s">
        <v>358</v>
      </c>
      <c r="AE33" s="149">
        <f>298270007.77+49711666.72</f>
        <v>347981674.49000001</v>
      </c>
      <c r="AF33" s="131" t="s">
        <v>359</v>
      </c>
      <c r="AG33" s="131" t="s">
        <v>344</v>
      </c>
      <c r="AH33" s="130">
        <v>45672</v>
      </c>
      <c r="AI33" s="149">
        <f>298270007.77+49711666.72</f>
        <v>347981674.49000001</v>
      </c>
      <c r="AJ33" s="350"/>
      <c r="AK33" s="353"/>
      <c r="AL33" s="354"/>
      <c r="AM33" s="354"/>
      <c r="AN33" s="350"/>
      <c r="AO33" s="327"/>
      <c r="AP33" s="322"/>
      <c r="AQ33" s="320"/>
      <c r="AR33" s="322"/>
      <c r="AS33" s="320"/>
      <c r="AT33" s="322"/>
      <c r="AU33" s="320"/>
      <c r="AV33" s="322"/>
      <c r="AW33" s="320"/>
      <c r="AX33" s="322"/>
      <c r="AY33" s="320"/>
      <c r="AZ33" s="322"/>
      <c r="BA33" s="320"/>
      <c r="BB33" s="297"/>
      <c r="BC33" s="297"/>
      <c r="BD33" s="297"/>
      <c r="BE33" s="297"/>
    </row>
    <row r="34" spans="1:57" s="166" customFormat="1" ht="65.099999999999994" customHeight="1" x14ac:dyDescent="0.25">
      <c r="A34" s="343" t="s">
        <v>438</v>
      </c>
      <c r="B34" s="344"/>
      <c r="C34" s="344"/>
      <c r="D34" s="344"/>
      <c r="E34" s="344"/>
      <c r="F34" s="344"/>
      <c r="G34" s="344"/>
      <c r="H34" s="344"/>
      <c r="I34" s="344"/>
      <c r="J34" s="344"/>
      <c r="K34" s="344"/>
      <c r="L34" s="344"/>
      <c r="M34" s="344"/>
      <c r="N34" s="344"/>
      <c r="O34" s="344"/>
      <c r="P34" s="344"/>
      <c r="Q34" s="344"/>
      <c r="R34" s="344"/>
      <c r="S34" s="345"/>
      <c r="T34" s="66">
        <f>+AVERAGE(T26:T33)</f>
        <v>0.88</v>
      </c>
      <c r="U34" s="160"/>
      <c r="V34" s="160"/>
      <c r="W34" s="176"/>
      <c r="X34" s="177"/>
      <c r="Y34" s="178"/>
      <c r="Z34" s="156"/>
      <c r="AA34" s="158"/>
      <c r="AB34" s="158"/>
      <c r="AC34" s="156"/>
      <c r="AD34" s="156"/>
      <c r="AE34" s="159"/>
      <c r="AF34" s="156"/>
      <c r="AG34" s="156"/>
      <c r="AH34" s="160"/>
      <c r="AI34" s="162"/>
      <c r="AJ34" s="161">
        <f>AJ26</f>
        <v>9887898861.0200005</v>
      </c>
      <c r="AK34" s="161">
        <f>AK26</f>
        <v>8302898861.0200005</v>
      </c>
      <c r="AL34" s="161">
        <f>AL26</f>
        <v>8302898861.0200005</v>
      </c>
      <c r="AM34" s="162"/>
      <c r="AN34" s="179"/>
      <c r="AO34" s="163"/>
      <c r="AP34" s="180">
        <f>AP26</f>
        <v>1986099939</v>
      </c>
      <c r="AQ34" s="181">
        <f t="shared" ref="AQ34:AW34" si="5">AQ26</f>
        <v>0.20086167616758177</v>
      </c>
      <c r="AR34" s="180">
        <f t="shared" si="5"/>
        <v>407771497</v>
      </c>
      <c r="AS34" s="181">
        <f t="shared" si="5"/>
        <v>4.1239448616076937E-2</v>
      </c>
      <c r="AT34" s="180">
        <f t="shared" si="5"/>
        <v>4026008145.1700001</v>
      </c>
      <c r="AU34" s="181">
        <f t="shared" si="5"/>
        <v>0.48489186879911123</v>
      </c>
      <c r="AV34" s="180">
        <f t="shared" si="5"/>
        <v>3287828316.1700001</v>
      </c>
      <c r="AW34" s="181">
        <f t="shared" si="5"/>
        <v>0.39598559144270901</v>
      </c>
      <c r="AX34" s="201">
        <f>AX26</f>
        <v>5611326237.1700001</v>
      </c>
      <c r="AY34" s="181">
        <f>AY26</f>
        <v>0.67582736235819396</v>
      </c>
      <c r="AZ34" s="180">
        <f>AZ26</f>
        <v>4567924747.1700001</v>
      </c>
      <c r="BA34" s="181">
        <f>BA26</f>
        <v>0.55016023001499459</v>
      </c>
      <c r="BB34" s="163"/>
      <c r="BC34" s="163"/>
      <c r="BD34" s="163"/>
      <c r="BE34" s="163"/>
    </row>
    <row r="35" spans="1:57" ht="65.099999999999994" customHeight="1" x14ac:dyDescent="0.25">
      <c r="A35" s="190"/>
      <c r="B35" s="190"/>
      <c r="C35" s="190"/>
      <c r="D35" s="190"/>
      <c r="E35" s="190"/>
      <c r="F35" s="190"/>
      <c r="G35" s="190"/>
      <c r="H35" s="190"/>
      <c r="I35" s="190"/>
      <c r="J35" s="190"/>
      <c r="K35" s="190"/>
      <c r="L35" s="190"/>
      <c r="M35" s="190"/>
      <c r="N35" s="190"/>
      <c r="O35" s="190"/>
      <c r="P35" s="190"/>
      <c r="Q35" s="190"/>
      <c r="R35" s="190"/>
      <c r="S35" s="190"/>
      <c r="T35" s="171"/>
      <c r="U35" s="135"/>
      <c r="V35" s="135"/>
      <c r="W35" s="6"/>
      <c r="X35" s="172"/>
      <c r="Y35" s="173"/>
      <c r="AA35" s="174"/>
      <c r="AB35" s="174"/>
      <c r="AE35" s="191"/>
      <c r="AI35" s="166"/>
      <c r="AJ35" s="166"/>
      <c r="AK35" s="166"/>
      <c r="AL35" s="166"/>
      <c r="AM35" s="166"/>
      <c r="AN35" s="166"/>
      <c r="AO35" s="173"/>
      <c r="AP35" s="173"/>
      <c r="AQ35" s="175"/>
      <c r="AR35" s="173"/>
      <c r="AS35" s="175"/>
      <c r="AT35" s="173"/>
      <c r="AU35" s="175"/>
      <c r="AV35" s="173"/>
      <c r="AW35" s="175"/>
      <c r="AX35" s="173"/>
      <c r="AY35" s="199"/>
      <c r="AZ35" s="173"/>
      <c r="BA35" s="173"/>
      <c r="BB35" s="173"/>
      <c r="BC35" s="173"/>
      <c r="BD35" s="173"/>
      <c r="BE35" s="173"/>
    </row>
    <row r="36" spans="1:57" ht="60" customHeight="1" thickBot="1" x14ac:dyDescent="0.3">
      <c r="A36" s="192"/>
      <c r="B36" s="192"/>
      <c r="C36" s="192"/>
      <c r="D36" s="192"/>
      <c r="E36" s="192"/>
      <c r="F36" s="192"/>
      <c r="G36" s="192"/>
      <c r="H36" s="192"/>
      <c r="I36" s="192"/>
      <c r="J36" s="192"/>
      <c r="K36" s="192"/>
      <c r="L36" s="192"/>
      <c r="M36" s="192"/>
      <c r="N36" s="192"/>
      <c r="O36" s="192"/>
      <c r="P36" s="192"/>
      <c r="Q36" s="192"/>
      <c r="R36" s="192"/>
      <c r="S36" s="192"/>
      <c r="T36" s="76"/>
      <c r="AP36" s="152" t="s">
        <v>439</v>
      </c>
      <c r="AQ36" s="153" t="s">
        <v>440</v>
      </c>
      <c r="AR36" s="152" t="s">
        <v>441</v>
      </c>
      <c r="AS36" s="153" t="s">
        <v>442</v>
      </c>
      <c r="AT36" s="152" t="s">
        <v>443</v>
      </c>
      <c r="AU36" s="153" t="s">
        <v>444</v>
      </c>
      <c r="AV36" s="152" t="s">
        <v>445</v>
      </c>
      <c r="AW36" s="153" t="s">
        <v>446</v>
      </c>
      <c r="AX36" s="152" t="s">
        <v>493</v>
      </c>
      <c r="AY36" s="153" t="s">
        <v>494</v>
      </c>
      <c r="AZ36" s="152" t="s">
        <v>495</v>
      </c>
      <c r="BA36" s="153" t="s">
        <v>496</v>
      </c>
    </row>
    <row r="37" spans="1:57" ht="55.5" customHeight="1" thickBot="1" x14ac:dyDescent="0.3">
      <c r="A37" s="335" t="s">
        <v>447</v>
      </c>
      <c r="B37" s="336"/>
      <c r="C37" s="336"/>
      <c r="D37" s="336"/>
      <c r="E37" s="336"/>
      <c r="F37" s="336"/>
      <c r="G37" s="336"/>
      <c r="H37" s="336"/>
      <c r="I37" s="336"/>
      <c r="J37" s="336"/>
      <c r="K37" s="336"/>
      <c r="L37" s="336"/>
      <c r="M37" s="336"/>
      <c r="N37" s="336"/>
      <c r="O37" s="336"/>
      <c r="P37" s="336"/>
      <c r="Q37" s="336"/>
      <c r="R37" s="336"/>
      <c r="S37" s="337"/>
      <c r="T37" s="77">
        <f>+(T18+T25+T34)/3</f>
        <v>0.84240740740740738</v>
      </c>
      <c r="AE37" s="335" t="s">
        <v>497</v>
      </c>
      <c r="AF37" s="336"/>
      <c r="AG37" s="336"/>
      <c r="AH37" s="336"/>
      <c r="AI37" s="337"/>
      <c r="AJ37" s="78">
        <f>SUM(AJ26+AJ19+AJ9)</f>
        <v>41371295661.480003</v>
      </c>
      <c r="AK37" s="78">
        <f>SUM(AK26+AK19+AK9)</f>
        <v>41371295661.480003</v>
      </c>
      <c r="AL37" s="78">
        <f>AL34+AL25+AL18</f>
        <v>41371295661.480003</v>
      </c>
      <c r="AM37" s="67"/>
      <c r="AP37" s="150">
        <f>SUM(AP26+AP19+AP9)</f>
        <v>4368559708</v>
      </c>
      <c r="AQ37" s="140">
        <f>AP37/AJ37</f>
        <v>0.10559397858229226</v>
      </c>
      <c r="AR37" s="151">
        <f>SUM(AR26+AR19+AR9)</f>
        <v>627091497</v>
      </c>
      <c r="AS37" s="154">
        <f>AR37/AJ37</f>
        <v>1.5157647034580852E-2</v>
      </c>
      <c r="AT37" s="193">
        <f>SUM(AT26+AT19+AT9)</f>
        <v>10172534810.17</v>
      </c>
      <c r="AU37" s="194">
        <f>AT37/AK37</f>
        <v>0.24588388271439723</v>
      </c>
      <c r="AV37" s="193">
        <f>SUM(AV26+AV19+AV9)</f>
        <v>8219715212.1700001</v>
      </c>
      <c r="AW37" s="195">
        <f>AV37/AK37</f>
        <v>0.19868159990510556</v>
      </c>
      <c r="AX37" s="202">
        <f>SUM(AX34+AX25+AX18)</f>
        <v>36527397333.169998</v>
      </c>
      <c r="AY37" s="203">
        <f>AX37/AL37</f>
        <v>0.88291644603192687</v>
      </c>
      <c r="AZ37" s="204">
        <f>SUM(AZ34+AZ25+AZ18)</f>
        <v>11754215405.5</v>
      </c>
      <c r="BA37" s="205">
        <f>AZ37/AL37</f>
        <v>0.28411523539602646</v>
      </c>
    </row>
  </sheetData>
  <mergeCells count="105">
    <mergeCell ref="J19:J21"/>
    <mergeCell ref="J22:J24"/>
    <mergeCell ref="K27:K29"/>
    <mergeCell ref="A37:S37"/>
    <mergeCell ref="AE37:AI37"/>
    <mergeCell ref="A1:B4"/>
    <mergeCell ref="AC6:AH7"/>
    <mergeCell ref="A18:S18"/>
    <mergeCell ref="A25:S25"/>
    <mergeCell ref="A34:S34"/>
    <mergeCell ref="A6:AB7"/>
    <mergeCell ref="AN26:AN33"/>
    <mergeCell ref="AK26:AK33"/>
    <mergeCell ref="AL26:AL33"/>
    <mergeCell ref="AM26:AM33"/>
    <mergeCell ref="AJ19:AJ24"/>
    <mergeCell ref="AJ26:AJ33"/>
    <mergeCell ref="AA19:AA20"/>
    <mergeCell ref="AB19:AB20"/>
    <mergeCell ref="C1:BD1"/>
    <mergeCell ref="C2:BD2"/>
    <mergeCell ref="C3:BD3"/>
    <mergeCell ref="C4:BD4"/>
    <mergeCell ref="C5:BE5"/>
    <mergeCell ref="AI6:BE7"/>
    <mergeCell ref="AZ9:AZ17"/>
    <mergeCell ref="BA9:BA17"/>
    <mergeCell ref="A5:B5"/>
    <mergeCell ref="BE9:BE17"/>
    <mergeCell ref="AK9:AK17"/>
    <mergeCell ref="AL9:AL17"/>
    <mergeCell ref="AM9:AM17"/>
    <mergeCell ref="AK19:AK24"/>
    <mergeCell ref="AL19:AL24"/>
    <mergeCell ref="AM19:AM24"/>
    <mergeCell ref="AU19:AU24"/>
    <mergeCell ref="AV19:AV24"/>
    <mergeCell ref="AW19:AW24"/>
    <mergeCell ref="AX19:AX24"/>
    <mergeCell ref="AY19:AY24"/>
    <mergeCell ref="AZ19:AZ24"/>
    <mergeCell ref="BA19:BA24"/>
    <mergeCell ref="BB19:BB24"/>
    <mergeCell ref="BC19:BC24"/>
    <mergeCell ref="BD19:BD24"/>
    <mergeCell ref="BE19:BE24"/>
    <mergeCell ref="AT9:AT17"/>
    <mergeCell ref="AU9:AU17"/>
    <mergeCell ref="AV9:AV17"/>
    <mergeCell ref="AW9:AW17"/>
    <mergeCell ref="AX9:AX17"/>
    <mergeCell ref="AY9:AY17"/>
    <mergeCell ref="AQ9:AQ17"/>
    <mergeCell ref="AR9:AR17"/>
    <mergeCell ref="AS9:AS17"/>
    <mergeCell ref="BC9:BC17"/>
    <mergeCell ref="BD9:BD17"/>
    <mergeCell ref="BB9:BB17"/>
    <mergeCell ref="AQ19:AQ24"/>
    <mergeCell ref="AR19:AR24"/>
    <mergeCell ref="AS19:AS24"/>
    <mergeCell ref="AT19:AT24"/>
    <mergeCell ref="AT26:AT33"/>
    <mergeCell ref="AP26:AP33"/>
    <mergeCell ref="AQ26:AQ33"/>
    <mergeCell ref="AR26:AR33"/>
    <mergeCell ref="AS26:AS33"/>
    <mergeCell ref="K23:K24"/>
    <mergeCell ref="AA22:AA23"/>
    <mergeCell ref="AB22:AB23"/>
    <mergeCell ref="AP19:AP24"/>
    <mergeCell ref="AO26:AO33"/>
    <mergeCell ref="BD26:BD33"/>
    <mergeCell ref="BE26:BE33"/>
    <mergeCell ref="AU26:AU33"/>
    <mergeCell ref="AV26:AV33"/>
    <mergeCell ref="AW26:AW33"/>
    <mergeCell ref="AX26:AX33"/>
    <mergeCell ref="AY26:AY33"/>
    <mergeCell ref="AZ26:AZ33"/>
    <mergeCell ref="BA26:BA33"/>
    <mergeCell ref="BB26:BB33"/>
    <mergeCell ref="BC26:BC33"/>
    <mergeCell ref="AN10:AN11"/>
    <mergeCell ref="AN13:AN14"/>
    <mergeCell ref="K10:K11"/>
    <mergeCell ref="K13:K14"/>
    <mergeCell ref="AJ9:AJ17"/>
    <mergeCell ref="AP9:AP17"/>
    <mergeCell ref="AE29:AE31"/>
    <mergeCell ref="AG29:AG31"/>
    <mergeCell ref="AI29:AI31"/>
    <mergeCell ref="AA30:AA31"/>
    <mergeCell ref="K21:K22"/>
    <mergeCell ref="K19:K20"/>
    <mergeCell ref="H26:H27"/>
    <mergeCell ref="H28:H31"/>
    <mergeCell ref="H32:H33"/>
    <mergeCell ref="I26:I27"/>
    <mergeCell ref="I28:I31"/>
    <mergeCell ref="I32:I33"/>
    <mergeCell ref="K32:K33"/>
    <mergeCell ref="J26:J27"/>
    <mergeCell ref="J28:J31"/>
    <mergeCell ref="J32:J33"/>
  </mergeCells>
  <phoneticPr fontId="15" type="noConversion"/>
  <dataValidations count="3">
    <dataValidation type="list" allowBlank="1" showInputMessage="1" showErrorMessage="1" sqref="L38:L107" xr:uid="{00000000-0002-0000-0300-000000000000}">
      <formula1>$BH$9:$BH$17</formula1>
    </dataValidation>
    <dataValidation type="list" allowBlank="1" showInputMessage="1" showErrorMessage="1" sqref="L9:L17 L19:L24 L32:L33" xr:uid="{41557DAC-E3CA-4692-A4B8-B58CF2402B5C}">
      <formula1>$AX$9:$AX$17</formula1>
    </dataValidation>
    <dataValidation type="list" allowBlank="1" showInputMessage="1" showErrorMessage="1" sqref="L26:L31" xr:uid="{DABACFA8-24F2-4E7D-9F69-8F45F52B6F29}">
      <formula1>$AR$9:$AR$17</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AF38:AF62 AF9:AF25 AF34:AF36</xm:sqref>
        </x14:dataValidation>
        <x14:dataValidation type="list" allowBlank="1" showInputMessage="1" showErrorMessage="1" xr:uid="{00000000-0002-0000-0300-000002000000}">
          <x14:formula1>
            <xm:f>ANEXO1!$F$2:$F$7</xm:f>
          </x14:formula1>
          <xm:sqref>AG38:AG71 AG9:AG25 AG34:AG36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362" t="s">
        <v>448</v>
      </c>
      <c r="B2" s="363"/>
      <c r="C2" s="363"/>
      <c r="D2" s="363"/>
      <c r="E2" s="363"/>
      <c r="F2" s="363"/>
      <c r="G2" s="364"/>
    </row>
    <row r="3" spans="1:7" s="6" customFormat="1" x14ac:dyDescent="0.25">
      <c r="A3" s="28" t="s">
        <v>449</v>
      </c>
      <c r="B3" s="359" t="s">
        <v>450</v>
      </c>
      <c r="C3" s="359"/>
      <c r="D3" s="359"/>
      <c r="E3" s="359"/>
      <c r="F3" s="359"/>
      <c r="G3" s="30" t="s">
        <v>451</v>
      </c>
    </row>
    <row r="4" spans="1:7" ht="12.75" customHeight="1" x14ac:dyDescent="0.25">
      <c r="A4" s="31">
        <v>45489</v>
      </c>
      <c r="B4" s="360" t="s">
        <v>452</v>
      </c>
      <c r="C4" s="360"/>
      <c r="D4" s="360"/>
      <c r="E4" s="360"/>
      <c r="F4" s="360"/>
      <c r="G4" s="32" t="s">
        <v>453</v>
      </c>
    </row>
    <row r="5" spans="1:7" ht="12.75" customHeight="1" x14ac:dyDescent="0.25">
      <c r="A5" s="33"/>
      <c r="B5" s="360"/>
      <c r="C5" s="360"/>
      <c r="D5" s="360"/>
      <c r="E5" s="360"/>
      <c r="F5" s="360"/>
      <c r="G5" s="32"/>
    </row>
    <row r="6" spans="1:7" x14ac:dyDescent="0.25">
      <c r="A6" s="33"/>
      <c r="B6" s="361"/>
      <c r="C6" s="361"/>
      <c r="D6" s="361"/>
      <c r="E6" s="361"/>
      <c r="F6" s="361"/>
      <c r="G6" s="35"/>
    </row>
    <row r="7" spans="1:7" x14ac:dyDescent="0.25">
      <c r="A7" s="33"/>
      <c r="B7" s="361"/>
      <c r="C7" s="361"/>
      <c r="D7" s="361"/>
      <c r="E7" s="361"/>
      <c r="F7" s="361"/>
      <c r="G7" s="35"/>
    </row>
    <row r="8" spans="1:7" x14ac:dyDescent="0.25">
      <c r="A8" s="33"/>
      <c r="B8" s="34"/>
      <c r="C8" s="34"/>
      <c r="D8" s="34"/>
      <c r="E8" s="34"/>
      <c r="F8" s="34"/>
      <c r="G8" s="35"/>
    </row>
    <row r="9" spans="1:7" x14ac:dyDescent="0.25">
      <c r="A9" s="355" t="s">
        <v>454</v>
      </c>
      <c r="B9" s="356"/>
      <c r="C9" s="356"/>
      <c r="D9" s="356"/>
      <c r="E9" s="356"/>
      <c r="F9" s="356"/>
      <c r="G9" s="357"/>
    </row>
    <row r="10" spans="1:7" s="6" customFormat="1" x14ac:dyDescent="0.25">
      <c r="A10" s="29"/>
      <c r="B10" s="359" t="s">
        <v>455</v>
      </c>
      <c r="C10" s="359"/>
      <c r="D10" s="359" t="s">
        <v>456</v>
      </c>
      <c r="E10" s="359"/>
      <c r="F10" s="29" t="s">
        <v>449</v>
      </c>
      <c r="G10" s="29" t="s">
        <v>457</v>
      </c>
    </row>
    <row r="11" spans="1:7" x14ac:dyDescent="0.25">
      <c r="A11" s="36" t="s">
        <v>458</v>
      </c>
      <c r="B11" s="360" t="s">
        <v>459</v>
      </c>
      <c r="C11" s="360"/>
      <c r="D11" s="358" t="s">
        <v>460</v>
      </c>
      <c r="E11" s="358"/>
      <c r="F11" s="33" t="s">
        <v>461</v>
      </c>
      <c r="G11" s="35"/>
    </row>
    <row r="12" spans="1:7" x14ac:dyDescent="0.25">
      <c r="A12" s="36" t="s">
        <v>462</v>
      </c>
      <c r="B12" s="358" t="s">
        <v>463</v>
      </c>
      <c r="C12" s="358"/>
      <c r="D12" s="358" t="s">
        <v>464</v>
      </c>
      <c r="E12" s="358"/>
      <c r="F12" s="33" t="s">
        <v>461</v>
      </c>
      <c r="G12" s="35"/>
    </row>
    <row r="13" spans="1:7" x14ac:dyDescent="0.25">
      <c r="A13" s="36" t="s">
        <v>465</v>
      </c>
      <c r="B13" s="358" t="s">
        <v>463</v>
      </c>
      <c r="C13" s="358"/>
      <c r="D13" s="358" t="s">
        <v>464</v>
      </c>
      <c r="E13" s="358"/>
      <c r="F13" s="33" t="s">
        <v>461</v>
      </c>
      <c r="G13" s="35"/>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6" t="s">
        <v>466</v>
      </c>
      <c r="E1" s="7" t="s">
        <v>467</v>
      </c>
      <c r="F1" s="7" t="s">
        <v>468</v>
      </c>
    </row>
    <row r="2" spans="1:6" ht="25.5" customHeight="1" x14ac:dyDescent="0.25">
      <c r="A2" s="25" t="s">
        <v>469</v>
      </c>
      <c r="E2" s="8">
        <v>0</v>
      </c>
      <c r="F2" s="9" t="s">
        <v>344</v>
      </c>
    </row>
    <row r="3" spans="1:6" ht="45" customHeight="1" x14ac:dyDescent="0.25">
      <c r="A3" s="25" t="s">
        <v>395</v>
      </c>
      <c r="E3" s="8">
        <v>1</v>
      </c>
      <c r="F3" s="9" t="s">
        <v>470</v>
      </c>
    </row>
    <row r="4" spans="1:6" ht="45" customHeight="1" x14ac:dyDescent="0.25">
      <c r="A4" s="25" t="s">
        <v>471</v>
      </c>
      <c r="E4" s="8">
        <v>2</v>
      </c>
      <c r="F4" s="9" t="s">
        <v>472</v>
      </c>
    </row>
    <row r="5" spans="1:6" ht="45" customHeight="1" x14ac:dyDescent="0.25">
      <c r="A5" s="25" t="s">
        <v>473</v>
      </c>
      <c r="E5" s="8">
        <v>3</v>
      </c>
      <c r="F5" s="9" t="s">
        <v>474</v>
      </c>
    </row>
    <row r="6" spans="1:6" ht="45" customHeight="1" x14ac:dyDescent="0.25">
      <c r="A6" s="25" t="s">
        <v>475</v>
      </c>
      <c r="E6" s="8">
        <v>4</v>
      </c>
      <c r="F6" s="9" t="s">
        <v>352</v>
      </c>
    </row>
    <row r="7" spans="1:6" ht="45" customHeight="1" x14ac:dyDescent="0.25">
      <c r="A7" s="25" t="s">
        <v>476</v>
      </c>
      <c r="E7" s="8">
        <v>5</v>
      </c>
      <c r="F7" s="9" t="s">
        <v>477</v>
      </c>
    </row>
    <row r="8" spans="1:6" ht="45" customHeight="1" x14ac:dyDescent="0.25">
      <c r="A8" s="25" t="s">
        <v>372</v>
      </c>
    </row>
    <row r="9" spans="1:6" ht="45" customHeight="1" x14ac:dyDescent="0.25">
      <c r="A9" s="25" t="s">
        <v>478</v>
      </c>
    </row>
    <row r="10" spans="1:6" ht="45" customHeight="1" x14ac:dyDescent="0.25">
      <c r="A10" s="25" t="s">
        <v>479</v>
      </c>
    </row>
    <row r="11" spans="1:6" ht="45" customHeight="1" x14ac:dyDescent="0.25">
      <c r="A11" s="25" t="s">
        <v>343</v>
      </c>
    </row>
    <row r="12" spans="1:6" ht="45" customHeight="1" x14ac:dyDescent="0.25">
      <c r="A12" s="25" t="s">
        <v>480</v>
      </c>
    </row>
    <row r="13" spans="1:6" ht="45" customHeight="1" x14ac:dyDescent="0.25">
      <c r="A13" s="25" t="s">
        <v>481</v>
      </c>
    </row>
    <row r="14" spans="1:6" ht="45" customHeight="1" x14ac:dyDescent="0.25">
      <c r="A14" s="25" t="s">
        <v>482</v>
      </c>
    </row>
    <row r="15" spans="1:6" ht="45" customHeight="1" x14ac:dyDescent="0.25">
      <c r="A15" s="25" t="s">
        <v>483</v>
      </c>
    </row>
    <row r="16" spans="1:6" ht="45" customHeight="1" x14ac:dyDescent="0.25">
      <c r="A16" s="25" t="s">
        <v>484</v>
      </c>
    </row>
    <row r="17" spans="1:1" ht="45" customHeight="1" x14ac:dyDescent="0.25">
      <c r="A17" s="25" t="s">
        <v>485</v>
      </c>
    </row>
    <row r="18" spans="1:1" ht="45" customHeight="1" x14ac:dyDescent="0.25">
      <c r="A18" s="25" t="s">
        <v>486</v>
      </c>
    </row>
    <row r="19" spans="1:1" ht="45" customHeight="1" x14ac:dyDescent="0.25">
      <c r="A19" s="25" t="s">
        <v>487</v>
      </c>
    </row>
    <row r="20" spans="1:1" ht="45" customHeight="1" x14ac:dyDescent="0.25">
      <c r="A20" s="25" t="s">
        <v>359</v>
      </c>
    </row>
    <row r="21" spans="1:1" ht="45" customHeight="1" x14ac:dyDescent="0.25">
      <c r="A21" s="25" t="s">
        <v>488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2025-10-10T21:19:59Z</dcterms:modified>
  <cp:category/>
  <cp:contentStatus/>
</cp:coreProperties>
</file>