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d.docs.live.net/f23f44e7ac32099d/Escritorio/ESCRITORIO/ALEX/ALEX PARGA/ALCALDIA/ALCALDIA/SECRETARIA GENERAL/2025/CORTE 30 DE JUNIO/INFORMATICA/"/>
    </mc:Choice>
  </mc:AlternateContent>
  <xr:revisionPtr revIDLastSave="0" documentId="8_{F5A512B6-2D0B-4788-A70E-4253A0E2F68F}" xr6:coauthVersionLast="47" xr6:coauthVersionMax="47" xr10:uidLastSave="{00000000-0000-0000-0000-000000000000}"/>
  <bookViews>
    <workbookView xWindow="-120" yWindow="-120" windowWidth="20730" windowHeight="11040" firstSheet="1" activeTab="1" xr2:uid="{00000000-000D-0000-FFFF-FFFF00000000}"/>
  </bookViews>
  <sheets>
    <sheet name="INSTRUCTIVO" sheetId="2" r:id="rId1"/>
    <sheet name="1. ESTRATÉGICO " sheetId="9" r:id="rId2"/>
    <sheet name="2, GESTION -MIPG" sheetId="7"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 '!$A$7:$AC$102</definedName>
    <definedName name="_xlnm._FilterDatabase" localSheetId="3" hidden="1">'3. INVERSIÓN'!$A$8:$AN$102</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86" i="6" l="1"/>
  <c r="AO80" i="6"/>
  <c r="AO54" i="6"/>
  <c r="AO35" i="6"/>
  <c r="S56" i="9" l="1"/>
  <c r="Q55" i="7"/>
  <c r="N55" i="7"/>
  <c r="P52" i="7"/>
  <c r="L50" i="7"/>
  <c r="X50" i="7" s="1"/>
  <c r="Q49" i="7"/>
  <c r="P49" i="7"/>
  <c r="N49" i="7"/>
  <c r="M49" i="7"/>
  <c r="Q48" i="7"/>
  <c r="P48" i="7"/>
  <c r="N47" i="7"/>
  <c r="P45" i="7"/>
  <c r="N45" i="7"/>
  <c r="X45" i="7" s="1"/>
  <c r="Q44" i="7"/>
  <c r="P44" i="7"/>
  <c r="X44" i="7" s="1"/>
  <c r="P43" i="7"/>
  <c r="Q43" i="7"/>
  <c r="N43" i="7"/>
  <c r="O37" i="7"/>
  <c r="O36" i="7"/>
  <c r="N35" i="7"/>
  <c r="P34" i="7"/>
  <c r="Q21" i="7"/>
  <c r="P21" i="7"/>
  <c r="N21" i="7"/>
  <c r="P18" i="7"/>
  <c r="M13" i="7"/>
  <c r="Q13" i="7"/>
  <c r="Q9" i="7"/>
  <c r="O9" i="7"/>
  <c r="N9" i="7"/>
  <c r="L9" i="7"/>
  <c r="X10" i="7"/>
  <c r="X11" i="7"/>
  <c r="X12" i="7"/>
  <c r="X13" i="7"/>
  <c r="X14" i="7"/>
  <c r="X15" i="7"/>
  <c r="X16" i="7"/>
  <c r="X17" i="7"/>
  <c r="X18" i="7"/>
  <c r="X19" i="7"/>
  <c r="X20" i="7"/>
  <c r="X21" i="7"/>
  <c r="X22" i="7"/>
  <c r="X23" i="7"/>
  <c r="X24" i="7"/>
  <c r="X25" i="7"/>
  <c r="X26" i="7"/>
  <c r="X27" i="7"/>
  <c r="X28" i="7"/>
  <c r="X29" i="7"/>
  <c r="X30" i="7"/>
  <c r="X31" i="7"/>
  <c r="X32" i="7"/>
  <c r="X33" i="7"/>
  <c r="X34" i="7"/>
  <c r="X35" i="7"/>
  <c r="X36" i="7"/>
  <c r="X37" i="7"/>
  <c r="X38" i="7"/>
  <c r="X39" i="7"/>
  <c r="X40" i="7"/>
  <c r="X41" i="7"/>
  <c r="X42" i="7"/>
  <c r="X43" i="7"/>
  <c r="X46" i="7"/>
  <c r="X47" i="7"/>
  <c r="X48" i="7"/>
  <c r="X51" i="7"/>
  <c r="X52" i="7"/>
  <c r="X53" i="7"/>
  <c r="X54" i="7"/>
  <c r="X55" i="7"/>
  <c r="X56" i="7"/>
  <c r="X57" i="7"/>
  <c r="X58" i="7"/>
  <c r="X59" i="7"/>
  <c r="X60" i="7"/>
  <c r="X61" i="7"/>
  <c r="X62" i="7"/>
  <c r="S19" i="9"/>
  <c r="X9" i="7" l="1"/>
  <c r="X49" i="7"/>
  <c r="S69" i="9"/>
  <c r="S83" i="9"/>
  <c r="T69" i="9" l="1"/>
  <c r="T56" i="9"/>
  <c r="T8" i="9"/>
  <c r="T101" i="9"/>
  <c r="T100" i="9"/>
  <c r="T98" i="9"/>
  <c r="T96" i="9"/>
  <c r="T94" i="9"/>
  <c r="T92" i="9"/>
  <c r="T90" i="9"/>
  <c r="T88" i="9"/>
  <c r="T86" i="9"/>
  <c r="T84" i="9"/>
  <c r="T83" i="9"/>
  <c r="T81" i="9"/>
  <c r="T80" i="9"/>
  <c r="T78" i="9"/>
  <c r="T77" i="9"/>
  <c r="V77" i="9" s="1"/>
  <c r="T75" i="9"/>
  <c r="V75" i="9" s="1"/>
  <c r="V76" i="9" s="1"/>
  <c r="T73" i="9"/>
  <c r="T71" i="9"/>
  <c r="T68" i="9"/>
  <c r="U68" i="9" s="1"/>
  <c r="T66" i="9"/>
  <c r="T64" i="9"/>
  <c r="T62" i="9"/>
  <c r="T60" i="9"/>
  <c r="T58" i="9"/>
  <c r="T54" i="9"/>
  <c r="T52" i="9"/>
  <c r="T50" i="9"/>
  <c r="T48" i="9"/>
  <c r="T44" i="9"/>
  <c r="T42" i="9"/>
  <c r="T41" i="9"/>
  <c r="T39" i="9"/>
  <c r="T37" i="9"/>
  <c r="T35" i="9"/>
  <c r="T33" i="9"/>
  <c r="T32" i="9"/>
  <c r="T30" i="9"/>
  <c r="T28" i="9"/>
  <c r="V28" i="9" s="1"/>
  <c r="T26" i="9"/>
  <c r="T24" i="9"/>
  <c r="T22" i="9"/>
  <c r="T21" i="9"/>
  <c r="T19" i="9"/>
  <c r="T17" i="9"/>
  <c r="T15" i="9"/>
  <c r="T14" i="9"/>
  <c r="T12" i="9"/>
  <c r="X8" i="9" l="1"/>
  <c r="V8" i="9"/>
  <c r="U8" i="9"/>
  <c r="V107" i="6"/>
  <c r="Y8" i="9" l="1"/>
  <c r="W8" i="9"/>
  <c r="AQ103" i="6"/>
  <c r="AP103" i="6"/>
  <c r="AQ86" i="6"/>
  <c r="AP86" i="6"/>
  <c r="AQ83" i="6"/>
  <c r="AP83" i="6"/>
  <c r="AO83" i="6"/>
  <c r="AQ80" i="6"/>
  <c r="AP80" i="6"/>
  <c r="AQ73" i="6"/>
  <c r="AP73" i="6"/>
  <c r="AO73" i="6"/>
  <c r="AO77" i="6" s="1"/>
  <c r="AQ71" i="6"/>
  <c r="AP71" i="6"/>
  <c r="AO71" i="6"/>
  <c r="AQ26" i="6"/>
  <c r="AQ30" i="6" s="1"/>
  <c r="AP26" i="6"/>
  <c r="AO26" i="6"/>
  <c r="AO30" i="6" s="1"/>
  <c r="AQ24" i="6"/>
  <c r="AQ28" i="6" s="1"/>
  <c r="AP24" i="6"/>
  <c r="AO24" i="6"/>
  <c r="AO28" i="6" s="1"/>
  <c r="AQ46" i="6"/>
  <c r="AP46" i="6"/>
  <c r="AO46" i="6"/>
  <c r="AO50" i="6" s="1"/>
  <c r="AQ44" i="6"/>
  <c r="AQ48" i="6" s="1"/>
  <c r="AP44" i="6"/>
  <c r="AO44" i="6"/>
  <c r="AO48" i="6" s="1"/>
  <c r="AO52" i="6" s="1"/>
  <c r="AQ37" i="6"/>
  <c r="AP37" i="6"/>
  <c r="AQ35" i="6"/>
  <c r="AQ39" i="6" s="1"/>
  <c r="AP35" i="6"/>
  <c r="AP39" i="6" s="1"/>
  <c r="AQ32" i="6"/>
  <c r="AP32" i="6"/>
  <c r="AO32" i="6"/>
  <c r="AQ17" i="6"/>
  <c r="AQ21" i="6" s="1"/>
  <c r="AP17" i="6"/>
  <c r="AP21" i="6" s="1"/>
  <c r="AO17" i="6"/>
  <c r="AO21" i="6" s="1"/>
  <c r="AO14" i="6"/>
  <c r="AQ14" i="6"/>
  <c r="AP14" i="6"/>
  <c r="AQ11" i="6"/>
  <c r="AP11" i="6"/>
  <c r="AO11" i="6"/>
  <c r="AR103" i="6" l="1"/>
  <c r="AQ19" i="6"/>
  <c r="AS103" i="6"/>
  <c r="AO19" i="6"/>
  <c r="AP19" i="6"/>
  <c r="AO100" i="6"/>
  <c r="AR73" i="6"/>
  <c r="AR83" i="6"/>
  <c r="AS24" i="6"/>
  <c r="AR24" i="6"/>
  <c r="AS26" i="6"/>
  <c r="AR26" i="6"/>
  <c r="AR71" i="6"/>
  <c r="AR80" i="6"/>
  <c r="AR86" i="6"/>
  <c r="AR21" i="6"/>
  <c r="AR28" i="6"/>
  <c r="AR30" i="6"/>
  <c r="AS21" i="6"/>
  <c r="AP28" i="6"/>
  <c r="AS28" i="6" s="1"/>
  <c r="AP30" i="6"/>
  <c r="AS30" i="6" s="1"/>
  <c r="AQ77" i="6"/>
  <c r="AR77" i="6" s="1"/>
  <c r="AQ88" i="6"/>
  <c r="AQ90" i="6"/>
  <c r="AS71" i="6"/>
  <c r="AS73" i="6"/>
  <c r="AP77" i="6"/>
  <c r="AS77" i="6" s="1"/>
  <c r="AS80" i="6"/>
  <c r="AS83" i="6"/>
  <c r="AS86" i="6"/>
  <c r="AP88" i="6"/>
  <c r="AP90" i="6"/>
  <c r="AR48" i="6"/>
  <c r="AR46" i="6"/>
  <c r="AS39" i="6"/>
  <c r="AR37" i="6"/>
  <c r="AR39" i="6"/>
  <c r="AQ50" i="6"/>
  <c r="AQ52" i="6"/>
  <c r="AR44" i="6"/>
  <c r="AS46" i="6"/>
  <c r="AP48" i="6"/>
  <c r="AP50" i="6"/>
  <c r="AQ41" i="6"/>
  <c r="AR41" i="6" s="1"/>
  <c r="AS37" i="6"/>
  <c r="AP41" i="6"/>
  <c r="AS41" i="6" s="1"/>
  <c r="AS44" i="6"/>
  <c r="AR32" i="6"/>
  <c r="AR35" i="6"/>
  <c r="AR14" i="6"/>
  <c r="AS32" i="6"/>
  <c r="AS35" i="6"/>
  <c r="AS14" i="6"/>
  <c r="AR17" i="6"/>
  <c r="AS17" i="6"/>
  <c r="AR11" i="6"/>
  <c r="AS11" i="6"/>
  <c r="AR19" i="6" l="1"/>
  <c r="AS19" i="6"/>
  <c r="AS90" i="6"/>
  <c r="AR90" i="6"/>
  <c r="AP94" i="6"/>
  <c r="AS94" i="6" s="1"/>
  <c r="AO98" i="6"/>
  <c r="AS48" i="6"/>
  <c r="AR50" i="6"/>
  <c r="AS88" i="6"/>
  <c r="AP92" i="6"/>
  <c r="AR88" i="6"/>
  <c r="AQ92" i="6"/>
  <c r="AS50" i="6"/>
  <c r="AR52" i="6"/>
  <c r="AQ56" i="6"/>
  <c r="AQ60" i="6" s="1"/>
  <c r="AQ94" i="6"/>
  <c r="AR94" i="6" s="1"/>
  <c r="AO66" i="6"/>
  <c r="AQ54" i="6"/>
  <c r="AO64" i="6"/>
  <c r="AO68" i="6" s="1"/>
  <c r="AP54" i="6"/>
  <c r="AP52" i="6"/>
  <c r="AP56" i="6" s="1"/>
  <c r="AQ98" i="6" l="1"/>
  <c r="AR98" i="6" s="1"/>
  <c r="AP98" i="6"/>
  <c r="AS98" i="6" s="1"/>
  <c r="AR92" i="6"/>
  <c r="AS92" i="6"/>
  <c r="AP96" i="6"/>
  <c r="AS96" i="6" s="1"/>
  <c r="AQ96" i="6"/>
  <c r="AR96" i="6" s="1"/>
  <c r="AS54" i="6"/>
  <c r="AR54" i="6"/>
  <c r="AR60" i="6"/>
  <c r="AP58" i="6"/>
  <c r="AQ58" i="6"/>
  <c r="AS56" i="6"/>
  <c r="AS52" i="6"/>
  <c r="AP60" i="6"/>
  <c r="AR56" i="6"/>
  <c r="AQ64" i="6"/>
  <c r="AR64" i="6" s="1"/>
  <c r="U101" i="9"/>
  <c r="W101" i="9" s="1"/>
  <c r="X100" i="9"/>
  <c r="X98" i="9"/>
  <c r="X99" i="9" s="1"/>
  <c r="X101" i="9"/>
  <c r="V101" i="9"/>
  <c r="U96" i="9"/>
  <c r="V94" i="9"/>
  <c r="V95" i="9" s="1"/>
  <c r="U88" i="9"/>
  <c r="X86" i="9"/>
  <c r="X87" i="9" s="1"/>
  <c r="U84" i="9"/>
  <c r="Y84" i="9" s="1"/>
  <c r="U83" i="9"/>
  <c r="X81" i="9"/>
  <c r="X80" i="9"/>
  <c r="X78" i="9"/>
  <c r="X77" i="9"/>
  <c r="Y74" i="9"/>
  <c r="U73" i="9"/>
  <c r="W73" i="9" s="1"/>
  <c r="X73" i="9"/>
  <c r="U64" i="9"/>
  <c r="W64" i="9" s="1"/>
  <c r="W65" i="9" s="1"/>
  <c r="X64" i="9"/>
  <c r="X65" i="9" s="1"/>
  <c r="X62" i="9"/>
  <c r="X63" i="9" s="1"/>
  <c r="V60" i="9"/>
  <c r="V61" i="9" s="1"/>
  <c r="U60" i="9"/>
  <c r="Y60" i="9" s="1"/>
  <c r="Y61" i="9" s="1"/>
  <c r="V59" i="9"/>
  <c r="X59" i="9"/>
  <c r="U56" i="9"/>
  <c r="Y56" i="9" s="1"/>
  <c r="Y57" i="9" s="1"/>
  <c r="V54" i="9"/>
  <c r="V55" i="9" s="1"/>
  <c r="U52" i="9"/>
  <c r="W52" i="9" s="1"/>
  <c r="W53" i="9" s="1"/>
  <c r="U50" i="9"/>
  <c r="W50" i="9" s="1"/>
  <c r="U48" i="9"/>
  <c r="Y48" i="9" s="1"/>
  <c r="Y49" i="9" s="1"/>
  <c r="Y46" i="9"/>
  <c r="Y47" i="9" s="1"/>
  <c r="X47" i="9"/>
  <c r="W46" i="9"/>
  <c r="W47" i="9" s="1"/>
  <c r="V47" i="9"/>
  <c r="U44" i="9"/>
  <c r="Y44" i="9" s="1"/>
  <c r="Y45" i="9" s="1"/>
  <c r="X42" i="9"/>
  <c r="X41" i="9"/>
  <c r="X37" i="9"/>
  <c r="X38" i="9" s="1"/>
  <c r="X33" i="9"/>
  <c r="V32" i="9"/>
  <c r="V30" i="9"/>
  <c r="V31" i="9" s="1"/>
  <c r="X30" i="9"/>
  <c r="X31" i="9" s="1"/>
  <c r="U28" i="9"/>
  <c r="W28" i="9" s="1"/>
  <c r="V27" i="9"/>
  <c r="U26" i="9"/>
  <c r="V25" i="9"/>
  <c r="X25" i="9"/>
  <c r="U21" i="9"/>
  <c r="W21" i="9" s="1"/>
  <c r="U19" i="9"/>
  <c r="W20" i="9" s="1"/>
  <c r="Y93" i="9"/>
  <c r="X93" i="9"/>
  <c r="W93" i="9"/>
  <c r="V93" i="9"/>
  <c r="X49" i="9"/>
  <c r="V49" i="9"/>
  <c r="Y25" i="9"/>
  <c r="W25" i="9"/>
  <c r="X21" i="9"/>
  <c r="V21" i="9"/>
  <c r="V20" i="9"/>
  <c r="X17" i="9"/>
  <c r="X18" i="9" s="1"/>
  <c r="V15" i="9"/>
  <c r="X15" i="9"/>
  <c r="U12" i="9"/>
  <c r="W12" i="9" s="1"/>
  <c r="W13" i="9" s="1"/>
  <c r="X12" i="9"/>
  <c r="X13" i="9" s="1"/>
  <c r="T11" i="9"/>
  <c r="V12" i="9"/>
  <c r="V13" i="9" s="1"/>
  <c r="T9" i="9"/>
  <c r="X10" i="9"/>
  <c r="Y12" i="9" l="1"/>
  <c r="Y13" i="9" s="1"/>
  <c r="Y64" i="9"/>
  <c r="Y65" i="9" s="1"/>
  <c r="U15" i="9"/>
  <c r="Y15" i="9" s="1"/>
  <c r="U30" i="9"/>
  <c r="W30" i="9" s="1"/>
  <c r="W31" i="9" s="1"/>
  <c r="V17" i="9"/>
  <c r="V18" i="9" s="1"/>
  <c r="V57" i="9"/>
  <c r="U100" i="9"/>
  <c r="W100" i="9" s="1"/>
  <c r="W102" i="9" s="1"/>
  <c r="X28" i="9"/>
  <c r="V84" i="9"/>
  <c r="X96" i="9"/>
  <c r="X97" i="9" s="1"/>
  <c r="U77" i="9"/>
  <c r="W77" i="9" s="1"/>
  <c r="X84" i="9"/>
  <c r="X85" i="9" s="1"/>
  <c r="X52" i="9"/>
  <c r="X53" i="9" s="1"/>
  <c r="U37" i="9"/>
  <c r="W38" i="9" s="1"/>
  <c r="Y52" i="9"/>
  <c r="Y53" i="9" s="1"/>
  <c r="U58" i="9"/>
  <c r="Y59" i="9" s="1"/>
  <c r="U80" i="9"/>
  <c r="W80" i="9" s="1"/>
  <c r="X94" i="9"/>
  <c r="X95" i="9" s="1"/>
  <c r="V80" i="9"/>
  <c r="U41" i="9"/>
  <c r="V44" i="9"/>
  <c r="V45" i="9" s="1"/>
  <c r="W48" i="9"/>
  <c r="W49" i="9" s="1"/>
  <c r="X54" i="9"/>
  <c r="X55" i="9" s="1"/>
  <c r="X79" i="9"/>
  <c r="V81" i="9"/>
  <c r="V96" i="9"/>
  <c r="V16" i="9"/>
  <c r="V37" i="9"/>
  <c r="V38" i="9" s="1"/>
  <c r="Y21" i="9"/>
  <c r="Y28" i="9"/>
  <c r="Y29" i="9" s="1"/>
  <c r="U33" i="9"/>
  <c r="W33" i="9" s="1"/>
  <c r="V41" i="9"/>
  <c r="X44" i="9"/>
  <c r="X45" i="9" s="1"/>
  <c r="V62" i="9"/>
  <c r="V63" i="9" s="1"/>
  <c r="V86" i="9"/>
  <c r="V87" i="9" s="1"/>
  <c r="U14" i="9"/>
  <c r="X16" i="9"/>
  <c r="X69" i="9"/>
  <c r="X70" i="9" s="1"/>
  <c r="V69" i="9"/>
  <c r="U69" i="9"/>
  <c r="Y69" i="9" s="1"/>
  <c r="U17" i="9"/>
  <c r="W17" i="9" s="1"/>
  <c r="W18" i="9" s="1"/>
  <c r="V33" i="9"/>
  <c r="V34" i="9" s="1"/>
  <c r="W56" i="9"/>
  <c r="W57" i="9" s="1"/>
  <c r="V64" i="9"/>
  <c r="V65" i="9" s="1"/>
  <c r="V78" i="9"/>
  <c r="V100" i="9"/>
  <c r="V102" i="9" s="1"/>
  <c r="Y38" i="9"/>
  <c r="Y20" i="9"/>
  <c r="X35" i="9"/>
  <c r="X36" i="9" s="1"/>
  <c r="U35" i="9"/>
  <c r="X23" i="9"/>
  <c r="U22" i="9"/>
  <c r="X32" i="9"/>
  <c r="X34" i="9" s="1"/>
  <c r="U32" i="9"/>
  <c r="V39" i="9"/>
  <c r="V40" i="9" s="1"/>
  <c r="U39" i="9"/>
  <c r="AP62" i="6"/>
  <c r="AS62" i="6" s="1"/>
  <c r="V35" i="9"/>
  <c r="V36" i="9" s="1"/>
  <c r="X43" i="9"/>
  <c r="V42" i="9"/>
  <c r="U42" i="9"/>
  <c r="Y50" i="9"/>
  <c r="Y51" i="9" s="1"/>
  <c r="Y80" i="9"/>
  <c r="W84" i="9"/>
  <c r="X90" i="9"/>
  <c r="X91" i="9" s="1"/>
  <c r="V90" i="9"/>
  <c r="U90" i="9"/>
  <c r="W96" i="9"/>
  <c r="W97" i="9" s="1"/>
  <c r="Y96" i="9"/>
  <c r="Y97" i="9" s="1"/>
  <c r="V98" i="9"/>
  <c r="V99" i="9" s="1"/>
  <c r="U98" i="9"/>
  <c r="V66" i="9"/>
  <c r="V67" i="9" s="1"/>
  <c r="U66" i="9"/>
  <c r="W44" i="9"/>
  <c r="W45" i="9" s="1"/>
  <c r="X50" i="9"/>
  <c r="X51" i="9" s="1"/>
  <c r="X66" i="9"/>
  <c r="X67" i="9" s="1"/>
  <c r="V10" i="9"/>
  <c r="Y26" i="9"/>
  <c r="Y27" i="9" s="1"/>
  <c r="W26" i="9"/>
  <c r="W27" i="9" s="1"/>
  <c r="X39" i="9"/>
  <c r="X40" i="9" s="1"/>
  <c r="U54" i="9"/>
  <c r="W60" i="9"/>
  <c r="W61" i="9" s="1"/>
  <c r="U62" i="9"/>
  <c r="X71" i="9"/>
  <c r="X72" i="9" s="1"/>
  <c r="U71" i="9"/>
  <c r="Y71" i="9" s="1"/>
  <c r="Y72" i="9" s="1"/>
  <c r="U75" i="9"/>
  <c r="X75" i="9"/>
  <c r="X76" i="9" s="1"/>
  <c r="X82" i="9"/>
  <c r="Y85" i="9"/>
  <c r="V52" i="9"/>
  <c r="V53" i="9" s="1"/>
  <c r="X57" i="9"/>
  <c r="X60" i="9"/>
  <c r="X61" i="9" s="1"/>
  <c r="U78" i="9"/>
  <c r="U81" i="9"/>
  <c r="U86" i="9"/>
  <c r="U94" i="9"/>
  <c r="W88" i="9"/>
  <c r="Y88" i="9"/>
  <c r="Y89" i="9" s="1"/>
  <c r="Y101" i="9"/>
  <c r="AP100" i="6"/>
  <c r="AS100" i="6" s="1"/>
  <c r="Y73" i="9"/>
  <c r="AQ100" i="6"/>
  <c r="AR100" i="6" s="1"/>
  <c r="AS60" i="6"/>
  <c r="AP64" i="6"/>
  <c r="AS64" i="6" s="1"/>
  <c r="AR58" i="6"/>
  <c r="AQ68" i="6"/>
  <c r="AR68" i="6" s="1"/>
  <c r="AQ62" i="6"/>
  <c r="AR62" i="6" s="1"/>
  <c r="AS58" i="6"/>
  <c r="AP66" i="6"/>
  <c r="AS66" i="6" s="1"/>
  <c r="X102" i="9"/>
  <c r="V97" i="9"/>
  <c r="X88" i="9"/>
  <c r="X89" i="9" s="1"/>
  <c r="W22" i="9" l="1"/>
  <c r="Y22" i="9"/>
  <c r="Y23" i="9" s="1"/>
  <c r="Y30" i="9"/>
  <c r="Y31" i="9" s="1"/>
  <c r="Y77" i="9"/>
  <c r="W15" i="9"/>
  <c r="Y33" i="9"/>
  <c r="X105" i="9"/>
  <c r="Y17" i="9"/>
  <c r="Y18" i="9" s="1"/>
  <c r="Y100" i="9"/>
  <c r="Y102" i="9" s="1"/>
  <c r="V43" i="9"/>
  <c r="W14" i="9"/>
  <c r="Y14" i="9"/>
  <c r="Y16" i="9" s="1"/>
  <c r="Y41" i="9"/>
  <c r="W41" i="9"/>
  <c r="W59" i="9"/>
  <c r="W10" i="9"/>
  <c r="V82" i="9"/>
  <c r="Y10" i="9"/>
  <c r="W94" i="9"/>
  <c r="W95" i="9" s="1"/>
  <c r="Y94" i="9"/>
  <c r="Y95" i="9" s="1"/>
  <c r="Y70" i="9"/>
  <c r="W35" i="9"/>
  <c r="W36" i="9" s="1"/>
  <c r="Y35" i="9"/>
  <c r="Y36" i="9" s="1"/>
  <c r="W86" i="9"/>
  <c r="W87" i="9" s="1"/>
  <c r="Y86" i="9"/>
  <c r="Y87" i="9" s="1"/>
  <c r="Y62" i="9"/>
  <c r="Y63" i="9" s="1"/>
  <c r="W62" i="9"/>
  <c r="W63" i="9" s="1"/>
  <c r="W98" i="9"/>
  <c r="W99" i="9" s="1"/>
  <c r="Y98" i="9"/>
  <c r="Y99" i="9" s="1"/>
  <c r="W90" i="9"/>
  <c r="W91" i="9" s="1"/>
  <c r="Y90" i="9"/>
  <c r="Y91" i="9" s="1"/>
  <c r="W32" i="9"/>
  <c r="W34" i="9" s="1"/>
  <c r="Y32" i="9"/>
  <c r="W81" i="9"/>
  <c r="W82" i="9" s="1"/>
  <c r="Y81" i="9"/>
  <c r="Y82" i="9" s="1"/>
  <c r="W75" i="9"/>
  <c r="W76" i="9" s="1"/>
  <c r="Y75" i="9"/>
  <c r="Y76" i="9" s="1"/>
  <c r="V91" i="9"/>
  <c r="W78" i="9"/>
  <c r="W79" i="9" s="1"/>
  <c r="Y78" i="9"/>
  <c r="Y79" i="9" s="1"/>
  <c r="W54" i="9"/>
  <c r="W55" i="9" s="1"/>
  <c r="Y54" i="9"/>
  <c r="Y55" i="9" s="1"/>
  <c r="W66" i="9"/>
  <c r="W67" i="9" s="1"/>
  <c r="Y66" i="9"/>
  <c r="Y67" i="9" s="1"/>
  <c r="Y42" i="9"/>
  <c r="W42" i="9"/>
  <c r="Y39" i="9"/>
  <c r="Y40" i="9" s="1"/>
  <c r="W39" i="9"/>
  <c r="W40" i="9" s="1"/>
  <c r="AP68" i="6"/>
  <c r="AS68" i="6" s="1"/>
  <c r="AQ66" i="6"/>
  <c r="AR66" i="6" s="1"/>
  <c r="V88" i="9"/>
  <c r="W51" i="9"/>
  <c r="V50" i="9"/>
  <c r="V51" i="9" s="1"/>
  <c r="W85" i="9"/>
  <c r="V85" i="9"/>
  <c r="V79" i="9"/>
  <c r="W71" i="9"/>
  <c r="W72" i="9" s="1"/>
  <c r="V71" i="9"/>
  <c r="V72" i="9" s="1"/>
  <c r="W69" i="9"/>
  <c r="W70" i="9" s="1"/>
  <c r="V70" i="9"/>
  <c r="W29" i="9"/>
  <c r="V29" i="9"/>
  <c r="Y34" i="9" l="1"/>
  <c r="W16" i="9"/>
  <c r="W43" i="9"/>
  <c r="Y43" i="9"/>
  <c r="Y105" i="9" s="1"/>
  <c r="Y109" i="9" s="1"/>
  <c r="AP107" i="6"/>
  <c r="AS107" i="6" s="1"/>
  <c r="AQ107" i="6"/>
  <c r="AR107" i="6" s="1"/>
  <c r="W89" i="9"/>
  <c r="V89" i="9"/>
  <c r="V105" i="9" s="1"/>
  <c r="W10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KEYFER CORREA TORRES</author>
  </authors>
  <commentList>
    <comment ref="M7" authorId="0" shapeId="0" xr:uid="{00000000-0006-0000-0100-000001000000}">
      <text>
        <r>
          <rPr>
            <b/>
            <sz val="9"/>
            <color indexed="81"/>
            <rFont val="Tahoma"/>
            <family val="2"/>
          </rPr>
          <t>USUARIO:
1. BIEN
2. SERVICIO</t>
        </r>
        <r>
          <rPr>
            <sz val="9"/>
            <color indexed="81"/>
            <rFont val="Tahoma"/>
            <family val="2"/>
          </rPr>
          <t xml:space="preserve">
</t>
        </r>
      </text>
    </comment>
    <comment ref="Q35" authorId="1" shapeId="0" xr:uid="{00000000-0006-0000-0100-000002000000}">
      <text>
        <r>
          <rPr>
            <b/>
            <sz val="14"/>
            <color indexed="81"/>
            <rFont val="Tahoma"/>
            <family val="2"/>
          </rPr>
          <t>KEYFER CORREA TORRES:</t>
        </r>
        <r>
          <rPr>
            <sz val="14"/>
            <color indexed="81"/>
            <rFont val="Tahoma"/>
            <family val="2"/>
          </rPr>
          <t xml:space="preserve">
OJO LA ANTERIOR META HABLA DE PARSONAS ESTA HABLA DE FAMILIAS (3259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P8" authorId="0" shapeId="0" xr:uid="{00000000-0006-0000-0300-000001000000}">
      <text>
        <r>
          <rPr>
            <b/>
            <sz val="9"/>
            <color indexed="81"/>
            <rFont val="Tahoma"/>
            <family val="2"/>
          </rPr>
          <t xml:space="preserve">USUARIO:
</t>
        </r>
        <r>
          <rPr>
            <sz val="11"/>
            <color indexed="81"/>
            <rFont val="Tahoma"/>
            <family val="2"/>
          </rPr>
          <t>Hitos intermedios que evidencian el avance en la generacion de un producto en el tiempo
PRODUCTO TANGIBLE DE LA ACTIVIDAD</t>
        </r>
      </text>
    </comment>
    <comment ref="AH8" authorId="1" shapeId="0" xr:uid="{00000000-0006-0000-0300-000002000000}">
      <text>
        <r>
          <rPr>
            <sz val="9"/>
            <color indexed="81"/>
            <rFont val="Tahoma"/>
            <family val="2"/>
          </rPr>
          <t xml:space="preserve">VER ANEXO 1
</t>
        </r>
      </text>
    </comment>
    <comment ref="AI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<sst xmlns="http://schemas.openxmlformats.org/spreadsheetml/2006/main" count="1546" uniqueCount="678">
  <si>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</si>
  <si>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</si>
  <si>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</si>
  <si>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</si>
  <si>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</si>
  <si>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</si>
  <si>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</si>
  <si>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</si>
  <si>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</si>
  <si>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</si>
  <si>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</si>
  <si>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</si>
  <si>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</si>
  <si>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</si>
  <si>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</si>
  <si>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</si>
  <si>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</si>
  <si>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</si>
  <si>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</si>
  <si>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</si>
  <si>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</si>
  <si>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</si>
  <si>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</si>
  <si>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</si>
  <si>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</si>
  <si>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</si>
  <si>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</si>
  <si>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</si>
  <si>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</si>
  <si>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</si>
  <si>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</si>
  <si>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</si>
  <si>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</si>
  <si>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</si>
  <si>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</si>
  <si>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</si>
  <si>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</si>
  <si>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</si>
  <si>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</si>
  <si>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</si>
  <si>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</si>
  <si>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</si>
  <si>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</si>
  <si>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</si>
  <si>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</si>
  <si>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</si>
  <si>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</si>
  <si>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</si>
  <si>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</si>
  <si>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</si>
  <si>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</si>
  <si>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</si>
  <si>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</si>
  <si>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</si>
  <si>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</si>
  <si>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</si>
  <si>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</si>
  <si>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</si>
  <si>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</si>
  <si>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</si>
  <si>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</si>
  <si>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</si>
  <si>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</si>
  <si>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</si>
  <si>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</si>
  <si>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</si>
  <si>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</si>
  <si>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</si>
  <si>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</si>
  <si>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</si>
  <si>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</si>
  <si>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</si>
  <si>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</si>
  <si>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</si>
  <si>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</si>
  <si>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</si>
  <si>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</si>
  <si>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</si>
  <si>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</si>
  <si>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</si>
  <si>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</si>
  <si>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</si>
  <si>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</si>
  <si>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</si>
  <si>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</si>
  <si>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</si>
  <si>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</si>
  <si>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</si>
  <si>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</si>
  <si>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</si>
  <si>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</si>
  <si>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</si>
  <si>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</si>
  <si>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</si>
  <si>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</si>
  <si>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</si>
  <si>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</si>
  <si>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</si>
  <si>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</si>
  <si>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</si>
  <si>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</si>
  <si>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</si>
  <si>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</si>
  <si>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</si>
  <si>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</si>
  <si>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</si>
  <si>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</si>
  <si>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</si>
  <si>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</si>
  <si>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</si>
  <si>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</si>
  <si>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</si>
  <si>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</si>
  <si>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</si>
  <si>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</si>
  <si>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</si>
  <si>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</si>
  <si>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</si>
  <si>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</si>
  <si>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</si>
  <si>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</si>
  <si>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</si>
  <si>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</si>
  <si>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</si>
  <si>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</si>
  <si>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</si>
  <si>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</si>
  <si>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</si>
  <si>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</si>
  <si>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</si>
  <si>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</si>
  <si>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</si>
  <si>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</si>
  <si>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</si>
  <si>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ALCALDIA LOCAL INDUSTRIAL Y DE LA BAHIA</t>
  </si>
  <si>
    <t>PLANTEAMIENTO ESTRATÉGICO- PLAN DE DESARROLLO</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</si>
  <si>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</si>
  <si>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</si>
  <si>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</si>
  <si>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</si>
  <si>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</si>
  <si>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</si>
  <si>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</si>
  <si>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</si>
  <si>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2025</t>
  </si>
  <si>
    <t>ACUMULADO META PRODUCTO AL AÑO 2024</t>
  </si>
  <si>
    <t>REPORTE META PRODUCTO  A MARZO 31 DE 2025</t>
  </si>
  <si>
    <t>REPORTE META PRODUCTO  A JUNIO 30 DE 2025</t>
  </si>
  <si>
    <t>ACUMULADO META PRODUCTO AL AÑO 2025</t>
  </si>
  <si>
    <t>ACUMULADO AL CUATRIENIO</t>
  </si>
  <si>
    <t xml:space="preserve">AVANCE META PRODUCTO AL AÑO </t>
  </si>
  <si>
    <t>AVANCE META PRODUCTO AL CUATRIENIO</t>
  </si>
  <si>
    <t>AVANCE META PRODUCTO AL AÑO SIMPLE</t>
  </si>
  <si>
    <t>AVANCE META PRODUCTO AL CUATRIENIO SIMPLE</t>
  </si>
  <si>
    <t>PROGRAMACIÓN META PRODUCTO 2026</t>
  </si>
  <si>
    <t>PROGRAMACIÓN META PRODUCTO 2027</t>
  </si>
  <si>
    <t>OBSERVACIONES</t>
  </si>
  <si>
    <t>16. Paz, justicia e instituciones solidas</t>
  </si>
  <si>
    <t>La Seguridad Humana, basada en garantizar una vida digna y libre de amenazas, es clave para transformar la Localidad Industrial y de la Bahía. Aplicar estos principios incluye priorizar la educación vial para reducir accidentes y fomentar una movilidad segura. Es esencial prevenir la violencia mediante programas de apoyo a víctimas y atención a jóvenes en situación de riesgo con educación y capacitación laboral, reduciendo la delincuencia. Mejorar servicios de salud asegura bienestar general, mientras que apoyar a personas mayores y con discapacidad promueve autonomía y dignidad. Combatir la pobreza extrema mediante inclusión económica y empleo es vital. Estas acciones, alineadas con el Plan de Desarrollo Distrital 2024-2027, integran seguridad, derechos humanos, salud pública y convivencia para un desarrollo sostenible.</t>
  </si>
  <si>
    <t>SEGURIDAD HUMANA EN LA LOCALIDAD</t>
  </si>
  <si>
    <t>LOCALIDAD TRANQUILA Y SEGURA</t>
  </si>
  <si>
    <t>Contribuir a la Redución del número de casos de lesiones personales a 2.000, del Distrito de Cartagena en la Localidad Industrial y de la Bahía</t>
  </si>
  <si>
    <t>CONVIVENCIA Y SEGURIDAD LOCAL</t>
  </si>
  <si>
    <t>Número de encuentros comunitarios para las temáticas de seguridad y convivencia en la localidad</t>
  </si>
  <si>
    <t>Numero</t>
  </si>
  <si>
    <t>ND</t>
  </si>
  <si>
    <r>
      <t xml:space="preserve">48 encuentros comunitarios para las temáticas de seguridad y convivencia en la localidad </t>
    </r>
    <r>
      <rPr>
        <b/>
        <sz val="14"/>
        <color rgb="FF000000"/>
        <rFont val="Arial"/>
        <family val="2"/>
      </rPr>
      <t>(1)</t>
    </r>
  </si>
  <si>
    <t>Servicio</t>
  </si>
  <si>
    <r>
      <t xml:space="preserve">Encuentros comunitarios realizados en: 
- El Socorro: 18 de Enero 2025
- El Nasareno 19 de Enero 2025
- Los Ejecutivos Consejo de Seguridad : 3 de Marzo 2025
- Altos de Los Jardines 20 de Marzo 2025
- El Carmelo 21 de Marzo 2025
</t>
    </r>
    <r>
      <rPr>
        <b/>
        <sz val="11"/>
        <color theme="3"/>
        <rFont val="Aptos Narrow"/>
        <family val="2"/>
        <scheme val="minor"/>
      </rPr>
      <t>- La Carolina 15 de Abril 2025</t>
    </r>
    <r>
      <rPr>
        <sz val="11"/>
        <color theme="3"/>
        <rFont val="Aptos Narrow"/>
        <family val="2"/>
        <scheme val="minor"/>
      </rPr>
      <t xml:space="preserve">
- </t>
    </r>
    <r>
      <rPr>
        <b/>
        <sz val="11"/>
        <color theme="3"/>
        <rFont val="Aptos Narrow"/>
        <family val="2"/>
        <scheme val="minor"/>
      </rPr>
      <t>Parque Heredia (25 de Junio 2025)
- Parque Heredia (27 de Junio 2025)</t>
    </r>
  </si>
  <si>
    <t xml:space="preserve">La meta se cumplira con gestion y concurrencia institucional </t>
  </si>
  <si>
    <t>Número de campañas de prevención y promoción de la sana convivencia en la Localidad</t>
  </si>
  <si>
    <t>Tres (3) campañas de prevención y promoción de la sana convivencia en la Localidad</t>
  </si>
  <si>
    <t>NP</t>
  </si>
  <si>
    <t>NA</t>
  </si>
  <si>
    <t>AVANCE PROGRAMA CONVIVENCIA Y SEGURIDAD LOCAL</t>
  </si>
  <si>
    <t>3. Salud y bienestar (3.6)</t>
  </si>
  <si>
    <t>Contribuir a la reducción de la tasa de mortalidad en eventos de tránsito a 7,76 por cada 100 mil habitantes, del Distrito de Cartagena en la Localidad Industrial y de la Bahía.</t>
  </si>
  <si>
    <t>EDUCACIÓN, CULTURA Y SEGURIDAD VIAL PARA LA LOCALIDAD.</t>
  </si>
  <si>
    <t>Número de mujeres formadas como gestoras de educación, cultura y seguridad vial</t>
  </si>
  <si>
    <t>Fortalecer a Cien  (100) mujeres miembros de asociaciones de mujeres como gestoras de educación, cultura y seguridad vial</t>
  </si>
  <si>
    <t>Contribuir a la reducción de la tasa de morbilidad en eventos de tránsito a 161 por cada 100 mil habitantes, del Distrito de Cartagena en la Localidad Industrial y de la Bahía.</t>
  </si>
  <si>
    <t>Número de Instituciones Educativas vinculadas al programa de Rutas Educativas Seguras</t>
  </si>
  <si>
    <t>Vincular a veinte (20) Instituciones Educativas al programa Rutas Educativas Seguras</t>
  </si>
  <si>
    <t>AVANCE PROGRAMA EDUCACIÓN, CULTURA Y SEGURIDAD VIAL PARA LA LOCALIDAD.</t>
  </si>
  <si>
    <t>5. Igualdad de genero</t>
  </si>
  <si>
    <t>CONSTRUCCIÓN DE PAZ, DERECHOS HUMANOS Y CONVIVENCIA EN LA LOCALIDAD</t>
  </si>
  <si>
    <t>Contribuir aI incremento en 70% el porcentaje de personas formadas en nuevas masculinidades para los derechos de las mujeres, la equidad de género y la prevención de la violencia, del Distrito de Cartagena en la Localidad Industrial y de la Bahía.</t>
  </si>
  <si>
    <t>UNA VIDA LIBRE DE VIOLENCIA PARA LAS MUJERES DE LA LOCALIDAD</t>
  </si>
  <si>
    <t>Número de campañas sobre nuevas masculinidades como estrategia de prevención y erradicación contra estereotipos nocivos de género ejecutadas</t>
  </si>
  <si>
    <t>Ejecutar dos (2) campañas sobre nuevas masculinidades como estrategia de prevención y erradicación contra estereotipos</t>
  </si>
  <si>
    <r>
      <t xml:space="preserve">Capaña de MUJERES LIDEDERES: EMPODERAMIENTO Y TRANSFORMACION EN LA LOCALIDAD INDUSTRIAL Y DE LA BAHIA.
En asosociación con la Universidad de cartagena.
</t>
    </r>
    <r>
      <rPr>
        <b/>
        <sz val="11"/>
        <color theme="3"/>
        <rFont val="Aptos Narrow"/>
        <family val="2"/>
        <scheme val="minor"/>
      </rPr>
      <t>Campañas de nuevas masculinidades- 5 de Junio 2025</t>
    </r>
  </si>
  <si>
    <t>Contribuir a la reduccion del número de casos de violencia de género a 1.000, del Distrito de Cartagena, en la Localidad Industrial y de la Bahía.</t>
  </si>
  <si>
    <t>Número de unidades productivas creadas para mujeres víctimas o en riesgo de padecer violencia basada en genero</t>
  </si>
  <si>
    <t>Crear ochenta (80) unidades productivas  para mujeres víctimas o en riesgo de padecer violencia basada en genero</t>
  </si>
  <si>
    <t>Producto</t>
  </si>
  <si>
    <t>AVANCE PROGRAMA UNA VIDA LIBRE DE VIOLENCIA PARA LAS MUJERES DE LA LOCALIDAD</t>
  </si>
  <si>
    <t>4. Educacion de Calidad  8. Trabajo decente y crecimiento economico</t>
  </si>
  <si>
    <t>Contribuir en la reducción de la tasa de violencia contra niños, niñas y adolescentes a 160,1 por cada cien mil habitantes, en el Distrito de Cartagena, Localidad Industrial y de la Bahía.</t>
  </si>
  <si>
    <t>ATENCIÓN INTEGRAL A JÓVENES EN SITUACIÓN DE RIESGO SOCIAL EN LA LOCALIDAD</t>
  </si>
  <si>
    <t>Número de adolescentes y jóvenes atendidos mediante la estrategia “Proyectos de Vida Libres de Violencia” para la prevención del reclutamiento, uso y utilización por parte de los GDO</t>
  </si>
  <si>
    <t>Vincular a cincuenta (50) adolescentes y jóvenes a la estrategia “Proyectos de Vida Libres de Violencia con emprendimiento” para la prevención del reclutamiento, uso y utilización por parte de los GDO</t>
  </si>
  <si>
    <t>AVANCE PROGRAMA ATENCIÓN INTEGRAL A JÓVENES EN SITUACIÓN DE RIESGO SOCIAL EN LA LOCALIDAD</t>
  </si>
  <si>
    <t>3. Salud y bienestar</t>
  </si>
  <si>
    <t>ATENCIÓN INTEGRAL A GRUPOS DE ESPECIAL PROTECCIÓN</t>
  </si>
  <si>
    <t xml:space="preserve">Contribuir en el incremento a 7,70% el porcentaje de personas mayores atendidas anualmente con servicios integrales en los centros de vida y centros de protección, en el Distrito de Cartagena, Localidad Industrial y de la Bahia. </t>
  </si>
  <si>
    <t xml:space="preserve">FORTALECIMIENTO A LA PROTECCIÓN DIGNA DE LAS PERSONAS MAYORES EN LA LOCALIDAD INDUSTRIAL Y DE LA BAHIA </t>
  </si>
  <si>
    <t>Número de Personas mayores que reciben atención en la Localidad Industrial y de la Bahía</t>
  </si>
  <si>
    <r>
      <t xml:space="preserve">Atender anualmente a cien (100) personas mayores habitantes de la Localidad Industrial y de la Bahía para 
mejorar su calidad
vida. </t>
    </r>
    <r>
      <rPr>
        <b/>
        <sz val="7"/>
        <color rgb="FF000000"/>
        <rFont val="Arial"/>
        <family val="2"/>
      </rPr>
      <t>(2)</t>
    </r>
  </si>
  <si>
    <t>np</t>
  </si>
  <si>
    <t xml:space="preserve"> -Encuentro: 14 de Mayo de 2025 en el Nazareno
 -26 de Marzo 2025: El Carmelo : Jornada de Salud total de personas atendidas 28 (Falto incluirla en  el anterior reporte)</t>
  </si>
  <si>
    <t xml:space="preserve">AVANCE PROGRAMA FORTALECIMIENTO A LA PROTECCIÓN DIGNA DE LAS PERSONAS MAYORES EN LA LOCALIDAD INDUSTRIAL Y DE LA BAHIA </t>
  </si>
  <si>
    <t>4. Educacion de Calidad (4.a) (4.5)</t>
  </si>
  <si>
    <t>Contribuir a la atencion al 20% de las personas en el Registro para la Localización y Caracterización de Personas con Discapacidad con programas de la oferta institucional</t>
  </si>
  <si>
    <t>ASISTENCIA SOCIAL E INCLUYENTE A LAS PERSONAS CON DISCAPACIDAD Y/O SU FAMILIA O CUIDADORES PARA LA SEGURIDAD HUMANA.</t>
  </si>
  <si>
    <t>Espacios lúdicos inclusivos para niños, niñas y adolescentes con discapacidad implementados la Localidad</t>
  </si>
  <si>
    <t>Implementar cuatro (4) espacios lúdicos inclusivos para niños, niñas y adolescentes con discapacidad en la Localidad</t>
  </si>
  <si>
    <t>Número de personas con discapacidad y cuidadoras atendidas con programas de la oferta Institucional</t>
  </si>
  <si>
    <t>Atender a docientas (200) personas con discapacidad y sus cuidadoras con programas de la oferta Institucional</t>
  </si>
  <si>
    <t>*- 65 personas atendidas que oferta institucional (DADIS, UNISINU, MUTUAL SER y RENTA CIUDADANA)</t>
  </si>
  <si>
    <t>AVANCE PROGRAMA ASISTENCIA SOCIAL E INCLUYENTE A LAS PERSONAS CON DISCAPACIDAD Y/O SU FAMILIA O CUIDADORES PARA LA SEGURIDAD HUMANA.</t>
  </si>
  <si>
    <t>8. Trabajo decente y crecimiento económico (8.5)</t>
  </si>
  <si>
    <t>UNIDOS PARA LA INCLUSIÓN PRODUCTIVA DE LAS PERSONAS CON DISCAPACIDAD EN LA LOCALIDAD</t>
  </si>
  <si>
    <t>Número de unidades productivas de personas con discapacidad creadas</t>
  </si>
  <si>
    <t>Crear ochenta (80) unidades productivas para personas con discapacidad y/o a
sus cuidadores</t>
  </si>
  <si>
    <t>AVANCE PROGRAMA UNIDOS PARA LA INCLUSIÓN PRODUCTIVA DE LAS PERSONAS CON DISCAPACIDAD EN LA LOCALIDAD</t>
  </si>
  <si>
    <t>8. Trabajo decente y crecimiento económico (8.3)</t>
  </si>
  <si>
    <t>Contribuir en la  implementar la Política Pública de Diversidad Sexual e Identidad de Género</t>
  </si>
  <si>
    <t>LOCALIDAD DIVERSA</t>
  </si>
  <si>
    <t>Número de emprendimientos, negocios y/o proyectos productivos liderados por personas con orientaciones sexuales e identidades de género diversas financiados</t>
  </si>
  <si>
    <t>Impulsar cuarenta (40) emprendimientos, negocios y/o proyectos productivos liderados por personas con orientaciones sexuales e identidades de género diversas</t>
  </si>
  <si>
    <t>AVANCE PROGRAMA LOCALIDAD DIVERSA</t>
  </si>
  <si>
    <t>SUPERACIÓN DE LA POBREZA EXTREMA EN LA LOCALIDAD INDUSTRIAL Y DE LA BAHIA</t>
  </si>
  <si>
    <t>Contribuir al Incremento del porcentaje de grupos poblacionales vulnerables participando en la promoción social en salud basado en el enfoque diferencial y preferencial al 100% del Distrito, desde la Localidad Industrial y de la Bahía</t>
  </si>
  <si>
    <t>SALUD PARA LA SUPERACIÓN DE LA POBREZA EXTREMA</t>
  </si>
  <si>
    <t>Numero de Jornadas de prevención y promoción en salud en barrios vulnerables de la Localidad</t>
  </si>
  <si>
    <r>
      <t xml:space="preserve">Treinta (30) Jornadas de prevención y promoción en salud en barrios vulnerables de la Localidad </t>
    </r>
    <r>
      <rPr>
        <b/>
        <sz val="7"/>
        <color rgb="FF000000"/>
        <rFont val="Arial"/>
        <family val="2"/>
      </rPr>
      <t>(3)</t>
    </r>
  </si>
  <si>
    <t xml:space="preserve">
El Carmelo : 26 de Marzo 2025: Jornada de Salud total de personas atendidas 28 (Falto incluirla en el anterior reporte)
San Pedro Martir: Jornada en Salud 15 de Mayo 2025
Socorro: 27 de mayo de 2025
ternera Junio 5 2025
San Jose de los campanos Junio 10 2025</t>
  </si>
  <si>
    <t>AVANCE PROGRAMA SALUD PARA LA SUPERACIÓN DE LA POBREZA EXTREMA</t>
  </si>
  <si>
    <t>2. Hambre cero</t>
  </si>
  <si>
    <t>Contribuir a la reduccion del
porcentaje de
inseguridad
alimentaria al 18%, del Distrito desde la Localidad Industrial y de la Bahía</t>
  </si>
  <si>
    <t>SEGURIDAD ALIMENTARIA Y NUTRICION PARA LA SUPERACION DE LA POBREZA EXTREMA EN NUESTRA LOCALIDAD</t>
  </si>
  <si>
    <t>Número de personas atendidas en Comedores comunitarios de la Localidad</t>
  </si>
  <si>
    <t xml:space="preserve">Atender a  mil (1.000) personas en los comedores comunitarios y/u ollas comunitarias en la Localidad </t>
  </si>
  <si>
    <t>AVANCE PROGRAMA SEGURIDAD ALIMENTARIA Y NUTRICION PARA LA SUPERACION DE LA POBREZA EXTREMA EN NUESTRA LOCALIDAD</t>
  </si>
  <si>
    <t>1. Fin de la pobreza</t>
  </si>
  <si>
    <t>Contribuir a la reduccion de la
pobreza monetaria
extrema al 8% del Distrito desde la Localidad Industrial y de la Bahía</t>
  </si>
  <si>
    <t>HABITABILIDAD PARA LA SUPERACIÓN DE LA POBREZA EXTREMA EN NUESTRA LOCALIDAD</t>
  </si>
  <si>
    <t>Número de viviendas en sectores en pobreza extrema de la Localidad mejoradas</t>
  </si>
  <si>
    <t>Mejorar doscientas (200) unidades de vivienda en sectores en pobreza extrema con saneamiento básico.</t>
  </si>
  <si>
    <t>Número de viviendas en sectores en
pobreza extrema de la Localidad
mejoradas</t>
  </si>
  <si>
    <t>Mejorar cincuenta (50) unidades de vivienda en
sectores en pobreza extrema</t>
  </si>
  <si>
    <t>AVANCE PROGRAMA HABITABILIDAD PARA LA SUPERACIÓN DE LA POBREZA EXTREMA EN NUESTRA LOCALIDAD</t>
  </si>
  <si>
    <t>INGRESO Y EMPRENDIMIENTO PARA LA SUPERACIÓN DE LA POBREZA EXTREMA</t>
  </si>
  <si>
    <t>Número de familias en situación de pobreza extrema dotadas con capital de trabajo y formación empresarial</t>
  </si>
  <si>
    <r>
      <t xml:space="preserve">Dotar con capital de trabajo y formación empresarial a cuenta (50) familias en pobreza extrema </t>
    </r>
    <r>
      <rPr>
        <b/>
        <sz val="14"/>
        <color rgb="FF000000"/>
        <rFont val="Arial"/>
        <family val="2"/>
      </rPr>
      <t>(4)</t>
    </r>
  </si>
  <si>
    <t>AVANCE PROGRAMA INGRESO Y EMPRENDIMIENTO PARA LA SUPERACIÓN DE LA POBREZA EXTREMA</t>
  </si>
  <si>
    <t>FORTALECIMIENTO INSTITUCIONAL PARA LA SUPERACIÓN DE LA POBREZA EXTREMA</t>
  </si>
  <si>
    <t>Jornadas de atención integral a la comunidad desarrolladas</t>
  </si>
  <si>
    <t>Jornadas</t>
  </si>
  <si>
    <r>
      <t>Desarrollar doce (12) jornadas de atención integral a la comunidad</t>
    </r>
    <r>
      <rPr>
        <sz val="8"/>
        <color rgb="FF000000"/>
        <rFont val="Arial"/>
        <family val="2"/>
      </rPr>
      <t>.</t>
    </r>
  </si>
  <si>
    <t>AVANCE PROGRAMA FORTALECIMIENTO INSTITUCIONAL PARA LA SUPERACIÓN DE LA POBREZA EXTREMA</t>
  </si>
  <si>
    <t>4. Educación de calidad</t>
  </si>
  <si>
    <t>Esta estrategia busca garantizar los derechos básicos y mejorar la calidad de vida en la Localidad Industrial y de la Bahía, promoviendo el desarrollo humano y reduciendo la pobreza multidimensional. Se prioriza un diseño institucional eficiente con enfoque diferenciado, para fortalecer las libertades y capacidades en el desarrollo territorial. Garantizar una vida digna implica satisfacer necesidades básicas, desarrollar potencialidades y fomentar el bienestar comunitario. Es fundamental proteger la vida, reducir desigualdades económicas y promover un territorio ordenado e incluyente que facilite el acceso a estos derechos. Además, se requiere fortalecer instituciones sólidas que promuevan la participación ciudadana y la innovación pública para un desarrollo integral.</t>
  </si>
  <si>
    <t>VIDA LOCAL DIGNA</t>
  </si>
  <si>
    <t>EDUCACIÓN</t>
  </si>
  <si>
    <t>Contribuir a Incrementar al 67% el porcentaje de Instituciones Educativas Oficiales que cuentan con fortalecimiento de educación inclusiva, en el distrito desde la Localidad Industrial y de la Bahía.</t>
  </si>
  <si>
    <t>ESCUELA HOGAR</t>
  </si>
  <si>
    <t>Número de Instituciones Educativas Oficiales   con proyectos pedagógicos transversales cultura y actividad física implementados</t>
  </si>
  <si>
    <t>Implementar proyectos pedagógicos transversales de cultura, ciencia y actividad física en cuatro (04) Instituciones Educativas Oficiales, incluyendo la respectiva dotación.</t>
  </si>
  <si>
    <t>AVANCE PROGRAMA ESCUELA HOGAR</t>
  </si>
  <si>
    <t>Contribuir a Incrementar a treinta y dos (32) el número de Instituciones Educativas Oficiales que mejoran su clasificación en Pruebas SABER 13, del Distrito desde la Localidad Idustrial y de la Bahía.</t>
  </si>
  <si>
    <t>LOCALIDAD INDUSTRIAL Y DE LA BAHIA MEJOR  EDUCADA</t>
  </si>
  <si>
    <t>Número de formaciones para estudiantes de grado 11 para las Pruebas Saber desarrolladas</t>
  </si>
  <si>
    <t>Desarrollar dos mil (2.000) formaciones a estudiantes de grado 11 de las Instituciones Educativas Oficiales en procesos de preparación para las Pruebas Saber</t>
  </si>
  <si>
    <t>Contribuir en la reducción de la tasa de deserción en educación preescolar, básica y media de Instituciones Educativas Oficiales a 2,47%, del Distrito de Cartagena</t>
  </si>
  <si>
    <t>Número de kits escolares entregados a estudiantes de IEO de la Localidad Industrial y de la
Bahía.</t>
  </si>
  <si>
    <t>Entregar nueve mil (9.000) kits escolares a estudiantes de IEO de la Localidad Industrial y de la Bahía.</t>
  </si>
  <si>
    <t xml:space="preserve">AVANCE PROGRAMA LOCALIDAD INDUSTRIAL Y DE LA BAHIA MEJOR  EDUCADA </t>
  </si>
  <si>
    <t>Contribuir en el incremento de la tasa de cobertura neta sin extraedad global al 95%, del Distrito de Cartagena.</t>
  </si>
  <si>
    <t>DOTACION DE LA INFRAESTRUCTURA EDUCATIVA  LOCAL</t>
  </si>
  <si>
    <t>Número de Instituciones educativa oficiales   de la Localidad dotadas</t>
  </si>
  <si>
    <t>Diez (10) Instituciones Educativas oficiales con infraestructura física y deportiva mejorada y dotadas, para apoyar el proceso de enseñanza y aprendizaje</t>
  </si>
  <si>
    <t>AVANCE PROGRAMA DOTACION DE LA INFRAESTRUCTURA EDUCATIVA  LOCAL</t>
  </si>
  <si>
    <t xml:space="preserve">4. Educación de calidad 11. Ciudades y comunidades sostenibles (11.4) </t>
  </si>
  <si>
    <t>ARTE, CULTURA Y PATRIMONIO</t>
  </si>
  <si>
    <t>Contribuir al incremento del 100% el porcentaje de aprovechamiento de la infraestructura cultural, en la Localidad industrial y de la Bahía.</t>
  </si>
  <si>
    <t>DEMOCRATIZACIÓN DE LA CULTURA EN LA LOCALIDAD</t>
  </si>
  <si>
    <t>Número de Grupos Culturales Fortalecidos</t>
  </si>
  <si>
    <t>Fortalecer cuarenta (40) grupos culturales para el
desarrollo y fomento de una
cultura ciudadana</t>
  </si>
  <si>
    <t>AVANCE PROGRAMA DEMOCRATIZACIÓN DE LA CULTURA EN LA LOCALIDAD</t>
  </si>
  <si>
    <t>11. Ciudades y comunidades sostenibles (11.4)</t>
  </si>
  <si>
    <t>FORMACIÓN ARTÍSTICA Y CULTURAL</t>
  </si>
  <si>
    <t>Número de personas vinculadas al programa de Formación Artística y Cultural</t>
  </si>
  <si>
    <t>Vincular a cien
(100) personas en el programa de Formación Artística y Cultural</t>
  </si>
  <si>
    <t>AVANCE PROGRAMA FORMACIÓN ARTÍSTICA Y CULTURAL</t>
  </si>
  <si>
    <t>8. Trabajo decente y crecimiento económico (8.9)    12. Produccion y consumo responsables (12.b)</t>
  </si>
  <si>
    <t>Contribuir al incremento del 95% el porcentaje de cumplimiento del Índice de Desempeño Institucional del Instituto de Patrimonio y Cultura en el marco del Modelo Integrado de Planeación y Gestión (MIPG), desde la Localidad Industrial y de la Bahía.</t>
  </si>
  <si>
    <t>LA LOCALIDAD BRILLA CON SU CULTURA Y PATRIMONIO</t>
  </si>
  <si>
    <t>Número de festivales, fiestas y festejos implementados y desarrollados</t>
  </si>
  <si>
    <t>Implementar y desarrollar ocho
(08) festivales, fiestas y festejos para promoción del patrimonio
inmaterial (5)</t>
  </si>
  <si>
    <t>AVANCE PROGRAMA LA LOCALIDAD BRILLA CON SU CULTURA Y PATRIMONIO</t>
  </si>
  <si>
    <t>11. Ciudades y comunidades sostenibles</t>
  </si>
  <si>
    <t>DEPORTE Y RECREACIÓN</t>
  </si>
  <si>
    <t>Contribuir a incrementar a 73% el porcentaje de los escenarios deportivos mantenidos, adecuados y/o mejorados</t>
  </si>
  <si>
    <t xml:space="preserve">FORTALECIMIENTO Y MANTENIMIENTO DE LA INFRAESTRUCTURA DEPORTIVA DE LA LOCALIDAD INDUSTRIAL Y DE LA BAHIA
</t>
  </si>
  <si>
    <t>Número de escenarios deportivos mantenidos, adecuados, y/o mejorados en la Localidad</t>
  </si>
  <si>
    <t>Mantener, adecuar y/o mejorar veintidos (22) escenarios deportivos en la
localidad.</t>
  </si>
  <si>
    <t>Cancha multiple del campestre 4ta etapa
Cancaha multiple del socorro Calle 28 y carrera 80</t>
  </si>
  <si>
    <t>AVANCE PROGRAMA FORTALECIMIENTO Y MANTENIMIENTO DE LA INFRAESTRUCTURA DEPORTIVA DE LA LOCALIDAD INDUSTRIAL Y DE LA BAHIA</t>
  </si>
  <si>
    <t>3.  Salud y bienestar</t>
  </si>
  <si>
    <t>Contribuir al incremento del 34,5% el porcentaje de la población del Distrito vinculada a la actividad física y eventos recreativos</t>
  </si>
  <si>
    <t>PROMOCIÓN DE HÁBITOS Y ESTILOS DE VIDA SALUDABLE, RECREACIÓN, ACTIVIDAD FÍSICA Y EL APROVECHAMIENTO DEL TIEMPO LIBRE EN LA LOCALIDAD</t>
  </si>
  <si>
    <t>Número de participantes vinculados a las         estrategias de actividad física</t>
  </si>
  <si>
    <t>Vincular a cuatrocientas  (400) participantes a   estrategias de actividad física en la localidad</t>
  </si>
  <si>
    <t>Jornadas de Actividad fisica realizadas en:
Villa Rosita: 100 Niños
Ciclo via en Parque Heredia : 100 Niños</t>
  </si>
  <si>
    <t>AVANCE PROGRAMA PROMOCIÓN DE HÁBITOS Y ESTILOS DE VIDA SALUDABLE, RECREACIÓN, ACTIVIDAD FÍSICA Y EL APROVECHAMIENTO DEL TIEMPO</t>
  </si>
  <si>
    <t xml:space="preserve">16.Paz, justicia e instituciones solidas (16.2) </t>
  </si>
  <si>
    <t>INFANCIA, ADOLESCENCIA Y FAMILIA</t>
  </si>
  <si>
    <t>Contribuir a incrementar a 50% el porcentaje de niños, niñas, adolescentes y familias beneficiarias de programas de atención integral y prevención de violencias</t>
  </si>
  <si>
    <t>AVANZANDO HACIA UNA INFANCIA Y ADOLESCENCIA PROTEGIDA Y SIN VIOLENCIAS</t>
  </si>
  <si>
    <t>Número de niños, niñas y adolescentes vinculados en actividades para la prevención y desvinculación de situación o riesgo de todo tipo de violencia</t>
  </si>
  <si>
    <t>Vincular a cuatrocientos (400) niños, niñas y adolescentes en actividades para la prevención y desvinculación de situación o riesgo de todo tipo de violencia</t>
  </si>
  <si>
    <t xml:space="preserve">-11 de abril 2025: 57 Niños niñas y adolecentes en el evento de la carroza literaria y el carnaval de sabores, Acompañamiento de Aguas de cartagena, Unisinu, Biblioteca Jorge Artel, Sec. Interior e IDER. 
'- 25 de abril 2025: 53 niños y niñas en la Tarde de cine en la Universidad San Buenaventura y parroquia san sebastian de Ternara
'- 26 de abril: 8 estudiantes de la institucion educativa Jhon F. Kenedi, Ajedrez
'- 30 de Abril 2025: 91 Carnavales del Juego, Nelson Mandela
</t>
  </si>
  <si>
    <t>AVANCE PROGRAMA AVANZANDO HACIA UNA INFANCIA Y ADOLESCENCIA PROTEGIDA Y SIN VIOLENCIAS</t>
  </si>
  <si>
    <t>8. Trabajo decente y crecimiento económico</t>
  </si>
  <si>
    <t>La sostenibilidad económica en la Localidad Industrial y de la Bahía se enfoca en prácticas rentables, responsables con el medio ambiente y socialmente inclusivas. Esta estrategia integra el crecimiento económico, la inclusión social y el cuidado ambiental, promoviendo economías urbanas productivas y sostenibles. Busca articular sectores clave para reducir brechas socioeconómicas, generar empleo de calidad, especialmente para jóvenes y mujeres, y fomentar la diversificación económica, el emprendimiento y el desarrollo agropecuario. Además, impulsa estrategias para blindar la economía frente a crisis, promoviendo innovación, competitividad y creatividad. Así, se fortalece la creación de empresas, emprendimientos económicos y el uso de tecnologías para el desarrollo local.</t>
  </si>
  <si>
    <t>DESARROLLO ECONOMICO LOCAL EQUITATIVO</t>
  </si>
  <si>
    <t>TRABAJO DECENTE Y CIERRE DE BRECHAS LABORALES</t>
  </si>
  <si>
    <t>Contribuir a la reduccion del 20% la tasa de desempleo en jóvenes, en el Distrito.</t>
  </si>
  <si>
    <t>EMPLEO Y CAPITAL HUMANO</t>
  </si>
  <si>
    <t>Jóvenes vinculados  a estrategias de formación relacionadas a la innovación</t>
  </si>
  <si>
    <r>
      <t>Vincular a cien</t>
    </r>
    <r>
      <rPr>
        <b/>
        <sz val="14"/>
        <color theme="1"/>
        <rFont val="Arial"/>
        <family val="2"/>
      </rPr>
      <t xml:space="preserve"> (100)</t>
    </r>
    <r>
      <rPr>
        <sz val="14"/>
        <color theme="1"/>
        <rFont val="Arial"/>
        <family val="2"/>
      </rPr>
      <t xml:space="preserve"> jóvenes con unidades productivas innovadoras</t>
    </r>
  </si>
  <si>
    <t>- 30 de Abril 2025: Feria de Empleabilidad 2025 - 285 Jovenes</t>
  </si>
  <si>
    <t>AVANCE PROGRAMA EMPLEO Y CAPITAL HUMANO</t>
  </si>
  <si>
    <t>ECONOMIA POPULAR Y EMPRENDIMIENTO</t>
  </si>
  <si>
    <t>Contribuir al fortalecimiento con capacidades técnicas y financieras a 2.876 emprendimientos y MiPymes del Distrito, desde la Localidad Industrial y de la Bahia.</t>
  </si>
  <si>
    <t>AVANZAMOS PARA FORTALECER LA ECONOMIA POPULAR Y GENERAR MEJORES INGRESOS PARA NUESTRAS FAMILIAS</t>
  </si>
  <si>
    <t>Número de Personas vulnerables formadas y con fortalecimiento productivo</t>
  </si>
  <si>
    <t>Asistir con fortalecimiento
productivo a doscientas
(200) personas vulnerables para el mejorar el
ingreso de sus familias.</t>
  </si>
  <si>
    <t>AVANCE PROGRAMA AVANZAMOS PARA FORTALECER LA ECONOMIA POPULAR Y GENERAR MEJORES INGRESOS PARA NUESTRAS FAMILIAS</t>
  </si>
  <si>
    <t>DESARROLLO AGROPECUARIO</t>
  </si>
  <si>
    <t>Contribuir a incrementar en 15% el porcentaje de mujeres rurales atendidas en el servicio de extensión agropecuaria</t>
  </si>
  <si>
    <t>INCLUSIÓN PRODUCTIVA Y SOCIAL AGROPECUARIA EN LA LOCALIDAD</t>
  </si>
  <si>
    <t>Número de procesos productivos agropecuarios desarrollados</t>
  </si>
  <si>
    <t>Desarrollar cuatro (04) procesos productivos agropecuarios</t>
  </si>
  <si>
    <t>AVANCE PROGRAMA INCLUSIÓN PRODUCTIVA Y SOCIAL AGROPECUARIA EN LA LOCALIDAD</t>
  </si>
  <si>
    <t>Contribuir a incrementar en 15% el porcentaje de usuarios atendidos con servicios de extensión agropecuaria</t>
  </si>
  <si>
    <t>LOCALIDAD DE PESCADORES</t>
  </si>
  <si>
    <t>Número de organizaciones de pescadores (pertenecientes a grupos étnicos)
dotadas</t>
  </si>
  <si>
    <t>Dotar cuatro    (04) organizaciones de pescadores (pertenecientes a grupos étnicos)</t>
  </si>
  <si>
    <t>AVANCE PROGRAMA LOCALIDAD DE PESCADORES</t>
  </si>
  <si>
    <t>11. Ciudades y comunidades sostenibles (11.7)</t>
  </si>
  <si>
    <t xml:space="preserve">
La estrategia "Localidad Conectada" busca mejorar la movilidad, infraestructura y accesibilidad en la Localidad Industrial y de la Bahía, respondiendo a las necesidades diarias de desplazamiento en zonas urbanas y rurales. Promueve la integración regional con municipios vecinos, fortaleciendo la conexión económica y cultural. Incluye acciones de ordenamiento ambiental para conservar y restaurar la estructura ecológica mediante corredores biológicos, protegiendo la biodiversidad y fomentando la adaptación al cambio climático. También impulsa el ordenamiento alrededor del agua, desplazamientos eficientes y una cultura ambiental ciudadana. Así, la estrategia equilibra desarrollo económico y sostenibilidad ambiental en el territorio.</t>
  </si>
  <si>
    <t>LOCALIDAD CONECTADA</t>
  </si>
  <si>
    <t>ORDENAMIENTO DEL TERRITORIO Y ESPACIO PÚBLICO</t>
  </si>
  <si>
    <t>Contribuir a incrementar a 7,91 los metros cuadrados de espacio publico efectivo por habitante.</t>
  </si>
  <si>
    <t>RECUPERACIÓN Y TRANSFORMACIÓN DEL ESPACIO PÚBLICO.</t>
  </si>
  <si>
    <t>Metros cuadrados de
espacios públicos recuperados y
mantenidos</t>
  </si>
  <si>
    <t>Metros cuadrados (M2)</t>
  </si>
  <si>
    <t>Recuperar y/o mantener cinco
mil (5.000) metros cuadrados de espacios públicos y zonas de baja mar.</t>
  </si>
  <si>
    <t>*- Resolucion No. AMC-RES-002326 -2025 Fecha 19 de Junio 2025: Metros recuperados 292.83 M2
*- Resolucion No. AMC-RES-002327 -2025 Fecha 19 de Junio 2025: Metros recuperados 396.74 M2</t>
  </si>
  <si>
    <t>AVANCE PROGRAMA RECUPERACIÓN Y TRANSFORMACIÓN DEL ESPACIO PÚBLICO.</t>
  </si>
  <si>
    <t>15. Vida de ecosistemas terrestres</t>
  </si>
  <si>
    <t>UNA LOCALIDAD AMIGABLE CON EL AMBIENTE</t>
  </si>
  <si>
    <t>Contribuir a incrementar en 4% el porcentaje de espacios públicos intervenidos para sana convivencia y protección de animales domésticos</t>
  </si>
  <si>
    <t>BIENESTAR Y PROTECCIÓN ANIMAL</t>
  </si>
  <si>
    <t>Número de actividades desarrolladas para promover la protección y bienestar
animal en la Localidad</t>
  </si>
  <si>
    <t xml:space="preserve">Desarrollar cuatro (04) actividades para promover la protección y bienestar animal  en la Localidad </t>
  </si>
  <si>
    <r>
      <t>Jornada de entrega de alimento, medicinas en el Barrio los Caracoles, debajo del puente cerca al Napoleon Perea.
Censo Animal
Acompañamiento de la UMATA
'</t>
    </r>
    <r>
      <rPr>
        <b/>
        <sz val="14"/>
        <color theme="3"/>
        <rFont val="Arial"/>
        <family val="2"/>
      </rPr>
      <t>-15 de Mayo 2025:Jornada en San Pedro Martin de proteccion Animal</t>
    </r>
  </si>
  <si>
    <t>Número total de animales atendidos por año en las jornadas de salud, prevención y protección animal</t>
  </si>
  <si>
    <r>
      <t xml:space="preserve">Atender a tres mil (3.000) animales en jornadas de salud, prevención y protección
animal </t>
    </r>
    <r>
      <rPr>
        <b/>
        <sz val="7"/>
        <color theme="1"/>
        <rFont val="Arial"/>
        <family val="2"/>
      </rPr>
      <t>(6)</t>
    </r>
  </si>
  <si>
    <r>
      <t xml:space="preserve">200 Gatos antendidos Barrio los caracoles
</t>
    </r>
    <r>
      <rPr>
        <b/>
        <sz val="14"/>
        <color theme="3"/>
        <rFont val="Arial"/>
        <family val="2"/>
      </rPr>
      <t xml:space="preserve">15 de Mayo 2025:
59 Jornada de Vacunacion Antirabica
68 Jornada de atencion en salud, con desparazitacion, entrega de vitamina y veterinaria y secibilizacion entenencia animal
67 animales atendidos Barrio 2 de Noviembre: 21 de mayo de 2025
100 animales Atendidos Ternera: desparacitacion y vitaminizacion y 52  con vacunacion antirravica 5 de Junio 2025
</t>
    </r>
    <r>
      <rPr>
        <sz val="14"/>
        <color theme="3"/>
        <rFont val="Arial"/>
        <family val="2"/>
      </rPr>
      <t xml:space="preserve">
</t>
    </r>
  </si>
  <si>
    <t>AVANCE PROGRAMA BIENESTAR Y PROTECCIÓN ANIMAL</t>
  </si>
  <si>
    <t>Porcentaje de árboles sembrados en la Localidad Industrial y de la Bahía.</t>
  </si>
  <si>
    <t>GESTIÓN Y CONSERVACIÓN DE LA VEGETACIÓN Y LA BIODIVERSIDAD</t>
  </si>
  <si>
    <t>Número de Árboles plantados en la Localidad Industrial y de la Bahía</t>
  </si>
  <si>
    <r>
      <t xml:space="preserve">Plantar dos mi l     (2.000) árboles en la Localidad </t>
    </r>
    <r>
      <rPr>
        <b/>
        <sz val="7"/>
        <color theme="1"/>
        <rFont val="Arial"/>
        <family val="2"/>
      </rPr>
      <t>(7)</t>
    </r>
  </si>
  <si>
    <t>*-Santa Clara 22 de mayo 2025 
*-La troncal del Caribe: 13 de Junio</t>
  </si>
  <si>
    <t>AVANCE PROGRAMA GESTIÓN Y CONSERVACIÓN DE LA VEGETACIÓN Y LA BIODIVERSIDAD</t>
  </si>
  <si>
    <t xml:space="preserve">Porcentaje de participación de la ciudadanía en actividades de educación, investigación y cultura ambiental </t>
  </si>
  <si>
    <t>EDUCACIÓN Y CULTURA AMBIENTAL</t>
  </si>
  <si>
    <t>Estrategias de educación ambiental implementadas</t>
  </si>
  <si>
    <r>
      <t xml:space="preserve">Implementar cuatro (4) estrategias de educación
ambiental en la Localidad </t>
    </r>
    <r>
      <rPr>
        <b/>
        <sz val="7"/>
        <color theme="1"/>
        <rFont val="Arial"/>
        <family val="2"/>
      </rPr>
      <t>(8)</t>
    </r>
  </si>
  <si>
    <r>
      <t xml:space="preserve">Jornada de educacion ambiental. 
Celebracion del dia mundial del agua. 
</t>
    </r>
    <r>
      <rPr>
        <b/>
        <sz val="14"/>
        <color theme="3"/>
        <rFont val="Arial"/>
        <family val="2"/>
      </rPr>
      <t>7 de Mayo 2025: Festival de La cultura Ambiental</t>
    </r>
  </si>
  <si>
    <t>12. Produccion y consumo sostenible</t>
  </si>
  <si>
    <t>Organizaciones de mujeres creadas dedicadas al reciclaje y aprovechamiento de residuos</t>
  </si>
  <si>
    <t>Crear dos (2) organizaciones de mujeres dedicadas al reciclaje y aprovechamien
to de residuos</t>
  </si>
  <si>
    <t>Grupos de guardianes de
medio ambiente creados en la
Localidad</t>
  </si>
  <si>
    <r>
      <t xml:space="preserve">Crear seis (6) grupos guardianes del ambiente en la Localidad </t>
    </r>
    <r>
      <rPr>
        <b/>
        <sz val="7"/>
        <color theme="1"/>
        <rFont val="Arial"/>
        <family val="2"/>
      </rPr>
      <t>(3)</t>
    </r>
  </si>
  <si>
    <t xml:space="preserve">Grupo Ambiental Barrio Enmanuel
</t>
  </si>
  <si>
    <t>AVANCE PROGRAMA EDUCACIÓN Y CULTURA AMBIENTAL</t>
  </si>
  <si>
    <t>Contribuir a incremnetar en 4% el porcentaje de crecimiento de espacios publicos intervenidos para la sana convivencia y proteccion de los animales domesticos</t>
  </si>
  <si>
    <t>ESPACIOS PÚBLICOS REVITALIZADOS Y ADAPTADOS PARA TODOS</t>
  </si>
  <si>
    <t>Proyectos de parques  con criterios de adaptación al cambio    climático diseñados y construidos</t>
  </si>
  <si>
    <t>30 parques y zonas verdes intervenidos y/o adecuados y/o recuperados en Barrios de la
Localidad</t>
  </si>
  <si>
    <t>Parque Nazareno
Parque San Fernando
Parque San pedro</t>
  </si>
  <si>
    <t>Entornos  Recuperados y Revitalizados en la Localidad</t>
  </si>
  <si>
    <t>Recuperar y Revitalizar cuarenta
(40) Entornos en la
Localidad</t>
  </si>
  <si>
    <r>
      <t xml:space="preserve">Jornadas de recuperacion de entornos, junto a la comunidad en los barrios: 
San Sebastian de ternera
San Pedro
El Quindio
</t>
    </r>
    <r>
      <rPr>
        <b/>
        <sz val="14"/>
        <color theme="3"/>
        <rFont val="Arial"/>
        <family val="2"/>
      </rPr>
      <t>-Mes de Mayo-
EL Zocorro 7 de Mayo 2025
La providencia 9 de Mayo 2025</t>
    </r>
    <r>
      <rPr>
        <sz val="14"/>
        <color theme="3"/>
        <rFont val="Arial"/>
        <family val="2"/>
      </rPr>
      <t xml:space="preserve">
</t>
    </r>
    <r>
      <rPr>
        <b/>
        <sz val="14"/>
        <color theme="3"/>
        <rFont val="Arial"/>
        <family val="2"/>
      </rPr>
      <t>EL Nazareno 14 de Mayo 2025
Santa Clara 22 de Mayo 2025
Sementerio Jardines de cartagena: 13 de junio 2025
Ciudadela 2000: 20 de Mayo 2025</t>
    </r>
    <r>
      <rPr>
        <sz val="14"/>
        <color theme="3"/>
        <rFont val="Arial"/>
        <family val="2"/>
      </rPr>
      <t xml:space="preserve">
</t>
    </r>
  </si>
  <si>
    <t>AVANCE PROGRAMA ESPACIOS PÚBLICOS REVITALIZADOS Y ADAPTADOS PARA TODOS</t>
  </si>
  <si>
    <t>1. Fin de la pobreza (1.5) 11. Ciudades y comunidades sostenibles (11.5) (11.6) 13. Acción por el clima</t>
  </si>
  <si>
    <t>UNA LOCALIDAD ADAPTADA AL  CLIMA Y RESILIENTE A LOS DESASTRES</t>
  </si>
  <si>
    <t>Contribuir a incrementar en 30% el porcentaje de inversión en gestión del riesgo del Distrito</t>
  </si>
  <si>
    <t>REDUCCIÓN DEL RIESGO Y MANEJO DE DESASTRES</t>
  </si>
  <si>
    <t>Emergencias de riesgo atendidas</t>
  </si>
  <si>
    <t>Acompañar la atención de veinte (20) emergencias de riesgo que se presenten en la
Localidad</t>
  </si>
  <si>
    <t>28 de de enero 2025 Emergencia atendida, en Pasacaballos - Sector Madre Herlinda Moises</t>
  </si>
  <si>
    <t>Construir dos (2) muros de contención destinadas a mitigar y atender desastres en la localidad industrial y de la bahía.</t>
  </si>
  <si>
    <t>AVANCE PROGRAMA REDUCCIÓN DEL RIESGO Y MANEJO DE DESASTRES</t>
  </si>
  <si>
    <t>9. Industria innovación e infraestructura (9.1)</t>
  </si>
  <si>
    <t>INFRAESTRUCTURA MOVILIDAD SOSTENIBLE Y ACCESIBILIDAD PARA TODOS</t>
  </si>
  <si>
    <t>Kilómetros carriles  rehabilitados de la malla vial</t>
  </si>
  <si>
    <t>REHABILITACIÓN, MANTENIMIENTO, ADECUACIÓN, Y OBRA NUEVA PARA EL SISTEMA VIAL Y ESTRUCTURAS DE PASO</t>
  </si>
  <si>
    <t>Construcción, rehabilitación y/o mejoramiento de carril de vías urbanas y rurales en la Localidad</t>
  </si>
  <si>
    <t>Km (Kilometros)</t>
  </si>
  <si>
    <t>Construcción, rehabilitación y/o mejoramiento de hasta 4 Kilómetros carril de vías urbanas y rurales en la Localidad</t>
  </si>
  <si>
    <t>*-Vía de acceso a los sectores Bajo del Tigre y Concordia en el corregimiento de Pasacaballos
*-construcción de pavimento rígido en la carrera 8 entre calles 17 y 18 en el corregimiento de pasacaballos
*-Vía Cra 68A Entre calle 14 y calle 13 Barrio San Pedro
*-Construcción de concreto rígido en la Diagonal 9 con carrera 26 frente a cancha multifuncional del IDER en el corregimiento de Pasacaballos
*-Construcción de pavimento rígido en la calle 4 Entre carreras 75 y 76 y entre carreras 75 y 73 en el barrio El Educador</t>
  </si>
  <si>
    <t>Puentes Construidos</t>
  </si>
  <si>
    <t>Puentes nuevos construidos en la
Localidad</t>
  </si>
  <si>
    <t>Construir dos (2) puentes y /o box coulvert nuevos en la localidad</t>
  </si>
  <si>
    <t>AVANCE PROGRAMA REHABILITACIÓN, MANTENIMIENTO, ADECUACIÓN, Y OBRA NUEVA PARA EL SISTEMA VIAL Y ESTRUCTURAS DE PASO</t>
  </si>
  <si>
    <t>LOCALIDAD ORDENADA  AL REDEDOR DEL AGUA</t>
  </si>
  <si>
    <t>Kilómetros canales construidos.</t>
  </si>
  <si>
    <t>RECUPERACION DEL SISTEMA DE CANALES Y DRENAJES PLUVIALES</t>
  </si>
  <si>
    <t>Metros cúbicos limpieza y/o rectificación de canales</t>
  </si>
  <si>
    <t>M3 (Metros cúbicos)</t>
  </si>
  <si>
    <t>Realizar de actividades de
limpieza y/o rectificación de ocho (8) canales pluviales
en la localidad.</t>
  </si>
  <si>
    <t>AVANCE PROGRAMA RECUPERACION DEL SISTEMA DE CANALES Y DRENAJES PLUVIALES</t>
  </si>
  <si>
    <t>16. Paz, justicia e instituciones fuertes (16.5)</t>
  </si>
  <si>
    <t>La Gestión Pública Local debe ir de la mano con procesos de modernización y que den cuenta del compromiso con la ciudadanía por ofrecer servicios al alcance de todos y con calidad, que permitan recobrar la confianza en la institucionalidad, con buenas prácticas y ser eficientes.
Implica contar con aliados estratégicos, donde se fomente la participación de las comunidades, sus organizaciones sociales y comunitarias, que ejerzan su liderazgo libre y espontaneo, por lo que se apunta a su fortalecimiento como actores fundamentales dentro de los espacios y procesos de construcción colectiva del desarrollo de la Localidad.
Que las Organizaciones Sociales, Comunitarias y Comunales participen en los diferentes escenarios en la toma de decisiones, logrando su fortalecimiento y que incidan en el avance y mejoramiento de las condiciones de vida de la Localidad.</t>
  </si>
  <si>
    <t>INNOVACIÓN PÚBLICA Y PARTICIPACIÓN CIUDADANA LOCAL</t>
  </si>
  <si>
    <t>TRANSPARENCIA Y GOBIERNO ABIERTO</t>
  </si>
  <si>
    <t>Contribuir al incremento a 99 puntos el Índice de Transparencia y Anticorrupción - ITA</t>
  </si>
  <si>
    <t>TRANSPARENCIA Y LUCHA CONTRA LA CORRUPCIÓN</t>
  </si>
  <si>
    <t xml:space="preserve">Número de Rendiciones de Cuentas desarrolladas </t>
  </si>
  <si>
    <r>
      <t xml:space="preserve">Desarrollar Cuatro (4) Rendiciones Públicas de Cuentas a la ciudadanía </t>
    </r>
    <r>
      <rPr>
        <b/>
        <sz val="7"/>
        <color theme="1"/>
        <rFont val="Arial"/>
        <family val="2"/>
      </rPr>
      <t>(10)</t>
    </r>
  </si>
  <si>
    <t xml:space="preserve">Rendicion de cuentas, realizada en el Concejo Distrital de cartagena 19 de Marzo de 2025
Rendicion de cuentas, realizada en el Concejo Distrital de cartagena 27 de Junio de 2025
</t>
  </si>
  <si>
    <t>AVANCE PROGRAMA TRANSPARENCIA Y LUCHA CONTRA LA CORRUPCIÓN</t>
  </si>
  <si>
    <t>16. Paz, justicia e instituciones fuertes (16.6)</t>
  </si>
  <si>
    <t>Fortalecer los Organismos Comunales de la Localidad Industrial y de la Localidad</t>
  </si>
  <si>
    <t>ORGANIZACIONES SOCIALES SÓLIDAS E INCIDENTES EN EL DESARROLLO LOCAL</t>
  </si>
  <si>
    <t xml:space="preserve">Número de sedes de organismos comunales dotadas </t>
  </si>
  <si>
    <t>Dotar y/o adecuar veinte (20) Sedes Comunales en la Localidad</t>
  </si>
  <si>
    <t>AVANCE PROGRAMA ORGANIZACIONES SOCIALES SÓLIDAS E INCIDENTES EN EL DESARROLLO LOCAL</t>
  </si>
  <si>
    <t>SISTEMA DE PLANEACIÓN LOCAL</t>
  </si>
  <si>
    <t>Organizar y poner en funcionamiento el 100% del Sistema Distrital de Planeación</t>
  </si>
  <si>
    <t>DESCENTRALIZACIÓN ADMINISTRATIVA</t>
  </si>
  <si>
    <t>Instancias del Sistema Distrital de Planeación Participativa acompañadas con apoyo técnico, administrativo y logístico</t>
  </si>
  <si>
    <t>Fortalecimiento al Consejo Local de Planeación con capacitación y Dotación
PDL 2020-2023</t>
  </si>
  <si>
    <t xml:space="preserve">Acompañar con apoyo técnico, administrativo y logístico  al Consejo Local de Planeación </t>
  </si>
  <si>
    <t>Meta de mantenimiento</t>
  </si>
  <si>
    <t>AVANCE PROGRAMA DESCENTRALIZACIÓN ADMINISTRATIVA</t>
  </si>
  <si>
    <t>La Localidad Industrial y de la Bahía, con su diversidad étnica Afro e Indígena, promueve el respeto, la equidad y el reconocimiento de los derechos en una nación pluriétnica y multicultural. La estrategia busca garantizar derechos dignos para comunidades Negras, Afrocolombianas, Palenqueras e Indígenas, fortaleciendo su autonomía y mejorando sus condiciones de vida mediante medidas concertadas de desarrollo integral. Se prioriza la protección de derechos humanos individuales y colectivos, el fortalecimiento de procesos comunitarios y organizativos, y la inclusión en la agenda pública. Además, fomenta una democracia participativa y pluralista, reconociendo las costumbres, tradiciones y el valioso rol de estas comunidades en la localidad.</t>
  </si>
  <si>
    <t>CAPITULO ETNICO COMUNIDADES ETNICAS LOCALES</t>
  </si>
  <si>
    <t>FORTALECIMIENTO AL DESARROLLO TERRITORIAL DE LA POBLACIÓN, AFROCOLOMBIANA</t>
  </si>
  <si>
    <t>Contribuir al incremento del 20% el porcentaje de poblacion negra, afrocolombiana, raizal y palenquera que habita el Distrito, vinculada a proceso de fortalecimiento y reconocimiento de sus derechos, diversidad etnica y cultural como un principio fundamental, desde la Localidad Industrial y de la bahía.</t>
  </si>
  <si>
    <t>GOBERNANZA Y PARTICIPACIÓN DE LAS COMUNIDADES AFROCOLOMBIANAS, PARA EL FORTALECIMIENTO DE LA DEMOCRACIA EN LA LOCALIDAD</t>
  </si>
  <si>
    <t>Consejos Comunitarios y/u Organizaciones de Base de las Comunidades, Afrocolombianas, formados en  temas organizativos y de habilidades para la vida y el trabajo</t>
  </si>
  <si>
    <t>Crear y/o fortalecer en habilidades para la vida el trabajo y emprendimiento a diez (10) miembros de cuatro (04) Consejos Comunitarios y/u Organizaciones de Base de las Comunidades, Afrocolombianas</t>
  </si>
  <si>
    <t>AVANCE PROGRAMA GOBERNANZA Y PARTICIPACIÓN DE LAS COMUNIDADES AFROCOLOMBIANAS, PARA EL FORTALECIMIENTO DE LA DEMOCRACIA EN LA LOCALIDAD</t>
  </si>
  <si>
    <t>DESARROLLO HUMANO Y BIENESTAR SOCIAL DE LAS COMUNIDADES, AFROCOLOMBIANAS</t>
  </si>
  <si>
    <t>Número de Ferias Etnoculturales desarrolladas en la Localidad</t>
  </si>
  <si>
    <t>Desarrollar cuatro (4)
ferias de emprendimiento
etnocultural en la Localidad, para la promoción, difusión y
celebración de aspectos culturales de comunidades
afrocolombianas presentes en la Localidad Industrial y
de la Bahía</t>
  </si>
  <si>
    <t>AVANCE PROGRAMA DESARROLLO HUMANO Y BIENESTAR SOCIAL DE LAS COMUNIDADES, AFROCOLOMBIANAS</t>
  </si>
  <si>
    <t>DESARROLLO LOCAL SOSTENIBLE Y PROSPERIDAD COLECTIVA EN LOS TERRITORIOS DE LAS COMUNIDADES NEGRAS DE LA LOCALIDAD INDUSTRIAL Y DE LA BAHIA</t>
  </si>
  <si>
    <t xml:space="preserve">Unidades productivas fortalecidas en las comunidades afrocolombianas en la Localidad. </t>
  </si>
  <si>
    <t>Brindar asistencia técnica y apoyo a veinte (20) unidades productivas a las comunidades afrocolombianas presentes en la Localidad Industrial y de la Bahía</t>
  </si>
  <si>
    <t>AVANCE PROGRAMA DESARROLLO LOCAL SOSTENIBLE Y PROSPERIDAD COLECTIVA EN LOS TERRITORIOS DE LAS COMUNIDADES NEGRAS DE LA</t>
  </si>
  <si>
    <t>TERRITORIO SITIO DE PAZ Y PENSAMIENTO COLECTIVO</t>
  </si>
  <si>
    <t>Contribuir al incremento del 50% el porcentaje de población indígena que habita el Distrito de Cartagena vinculada a procesos fortalecimiento y reconocimiento de sus derechos, diversidad étnica y cultural como un principio fundamental desde la Localidad Industrial y de la bahía.</t>
  </si>
  <si>
    <t xml:space="preserve">POBLACION INDÍGENA, Y GENERACIÓN DE INGRESOS </t>
  </si>
  <si>
    <t>Unidades productivas en cabildos indígenas con asistencias técnicas y apoyo financiero</t>
  </si>
  <si>
    <t>Brindar asistencia técnica y apoyo a veinte (20) unidades productivas de los Cabildos Indígenas presentes en la Localidad Industrial y de la Bahía</t>
  </si>
  <si>
    <t>Estrategias de revitalización cultural  implementadas en las comunidades indígenas.</t>
  </si>
  <si>
    <t>Implementar cuatro (4) estrategias de revitalización cultural con las comunidades indígenas</t>
  </si>
  <si>
    <t xml:space="preserve">AVANCE PROGRAMA POBLACION INDÍGENA, Y GENERACIÓN DE INGRESOS </t>
  </si>
  <si>
    <t>AVANCE ESTRATEGICO PROYECTOS DE LA LOCALIDAD INDUSTRIAL Y DE LA BAHIA A MARZO 31 DE  2025</t>
  </si>
  <si>
    <t>Página: 2 de 3</t>
  </si>
  <si>
    <t xml:space="preserve">DEPENDENCIA : </t>
  </si>
  <si>
    <t>GESTIÓN ADMINISTRATIVA - MIPG</t>
  </si>
  <si>
    <t>ADMINISTRACIÓN DE RIESGOS</t>
  </si>
  <si>
    <t>DIMENSIÓN (ES) DE MIPG</t>
  </si>
  <si>
    <t xml:space="preserve"> POLÍTICA DE GESTIÓN Y DESEMPEÑO INSTITUCIONAL</t>
  </si>
  <si>
    <t>PROCESO ASOCIADO</t>
  </si>
  <si>
    <t>AVANCE 
Mes1</t>
  </si>
  <si>
    <t>AVANCE 
Mes2</t>
  </si>
  <si>
    <t>AVANCE 
Mes3</t>
  </si>
  <si>
    <t>AVANCE 
Mes4</t>
  </si>
  <si>
    <t>AVANCE 
Mes5</t>
  </si>
  <si>
    <t>AVANCE 
Mes6</t>
  </si>
  <si>
    <t>AVANCE 
Mes7</t>
  </si>
  <si>
    <t>AVANCE 
Mes8</t>
  </si>
  <si>
    <t>AVANCE 
Mes9</t>
  </si>
  <si>
    <t>AVANCE 
Mes10</t>
  </si>
  <si>
    <t>AVANCE 
Mes11</t>
  </si>
  <si>
    <t>AVANCE 
Mes12</t>
  </si>
  <si>
    <t>PROMEDIO</t>
  </si>
  <si>
    <t>Direccionamiento estrategico y planeacio, Gestion con Valores por Resultados</t>
  </si>
  <si>
    <t>Planeacion Institucional</t>
  </si>
  <si>
    <t>Localidad industrial y de la bahia</t>
  </si>
  <si>
    <t>Plan de desarrollo Localidad Industrial y de la Bahia</t>
  </si>
  <si>
    <t>El objetivo de la  formulación y elaboración del plan de desarrollo local es guiar el desarrollo sostenible y equitativo de una comunidad, mediante un diagnóstico detallado, la participación ciudadana, la definición de objetivos y metas claras, el diseño de estrategias y acciones específicas, y la asignación eficiente de recursos. Además, incluye mecanismos de monitoreo y evaluación para asegurar la correcta implementación y adaptación del plan a las necesidades cambiantes de la comunidad.</t>
  </si>
  <si>
    <t>Trimestral</t>
  </si>
  <si>
    <t>Efectividad</t>
  </si>
  <si>
    <t xml:space="preserve">Posibilidad de que por acción u omisión se viabilicen  proyectos de inversión  con el fin de  favorecer  intereses particulares
Posibilidad de manipular los recursos asignados durante la formulación del plan de desarrollo local,por parte de funcionarios públicos o actores involucrados, para beneficiar intereses personales o de grupos específicos. Esto podría ocurrir mediante la asignación de recursos a proyectos o áreas que no corresponden a las necesidades reales de la comunidad, pero que favorecen a ciertos individuos o grupos.   
Posibilidad de que el proceso de formulación del plan de desarrollo local no sea realmente participativo, y se utilicen mecanismos para manipular las consultas o audiencias públicas, favoreciendo la inclusión de actores o grupos específicos en lugar de una representación equitativa de toda la población.
Posibilidad de omisión en la aplicación de los criterios de selección para la asignación y ejecución de los proyectos de  inversión, a favor propio o de terceros a cambio de una dádivas  
Posibilidad de orientar u ocultar información relacionada con la planeación, sus resultados y metas alcanzadas en favor propio o de un tercero.
Posibilidad de usar y entregar información clasificada o reservada, para beneficio propio o de terceros a cambio de una dádiva.
Posibilidad de que por acción u omisión se viabilicen  proyectos de inversión  con el fin de  favorecer  intereses particulares
Posibilidad de manipular los recursos asignados durante la formulación del plan de desarrollo local,por parte de funcionarios públicos o actores involucrados, para beneficiar intereses personales o de grupos específicos. Esto podría ocurrir mediante la asignación de recursos a proyectos o áreas que no corresponden a las necesidades reales de la comunidad, pero que favorecen a ciertos individuos o grupos.   
Posibilidad de que el proceso de formulación del plan de desarrollo local no sea realmente participativo, y se utilicen mecanismos para manipular las consultas o audiencias públicas, favoreciendo la inclusión de actores o grupos específicos en lugar de una representación equitativa de toda la población.
Posibilidad de omisión en la aplicación de los criterios de selección para la asignación y ejecución de los proyectos de  inversión, a favor propio o de terceros a cambio de una dádivas  
Posibilidad de orientar u ocultar información relacionada con la planeación, sus resultados y metas alcanzadas en favor propio o de un tercero.
Posibilidad de usar y entregar información clasificada o reservada, para beneficio propio o de terceros a cambio de una dádiva.
</t>
  </si>
  <si>
    <t>Implementar mecanismos de publicación y acceso público de la información sobre la asignación de recursos y proyectos, garantizando que la ciudadanía y actores interesados puedan supervisar el proceso.</t>
  </si>
  <si>
    <t>Establecer plataformas donde los ciudadanos puedan presentar denuncias sobre posibles irregularidades y recibir respuestas oportunas.</t>
  </si>
  <si>
    <t>Direccionamiento estrategico y planeacio, Evaluacion de resultados</t>
  </si>
  <si>
    <t>Verificar que los servidores públicos y contratistas realicen el curso de integridad , con el fin de garantizar que todos conozcan como se apropian estos principios en la Localidad Industrial y de la Bahía.</t>
  </si>
  <si>
    <t xml:space="preserve">Planeacion Institucional, seguimiento y evaluacion institucional </t>
  </si>
  <si>
    <t>Establecer guias y/o procedimientos del proceso de formulación y seguimiento del Plan de Desarrollo Local</t>
  </si>
  <si>
    <r>
      <t xml:space="preserve">Dotar con capital de trabajo y formación empresarial a </t>
    </r>
    <r>
      <rPr>
        <b/>
        <sz val="14"/>
        <color rgb="FF000000"/>
        <rFont val="Arial"/>
        <family val="2"/>
      </rPr>
      <t>doscientas</t>
    </r>
    <r>
      <rPr>
        <sz val="14"/>
        <color rgb="FF000000"/>
        <rFont val="Arial"/>
        <family val="2"/>
      </rPr>
      <t xml:space="preserve"> (50) familias en pobreza extrema </t>
    </r>
    <r>
      <rPr>
        <b/>
        <sz val="14"/>
        <color rgb="FF000000"/>
        <rFont val="Arial"/>
        <family val="2"/>
      </rPr>
      <t>(4)</t>
    </r>
  </si>
  <si>
    <r>
      <t xml:space="preserve">Entregar </t>
    </r>
    <r>
      <rPr>
        <b/>
        <sz val="14"/>
        <color theme="1"/>
        <rFont val="Arial"/>
        <family val="2"/>
      </rPr>
      <t>ocho</t>
    </r>
    <r>
      <rPr>
        <sz val="14"/>
        <color theme="1"/>
        <rFont val="Arial"/>
        <family val="2"/>
      </rPr>
      <t xml:space="preserve"> mil (9.000) kits escolares a estudiantes de IEO de la Localidad Industrial y de la Bahía.</t>
    </r>
  </si>
  <si>
    <r>
      <t xml:space="preserve">Implementar y desarrollar ocho
(08) festivales, fiestas y festejos para promoción del patrimonio
inmaterial </t>
    </r>
    <r>
      <rPr>
        <b/>
        <sz val="14"/>
        <color theme="1"/>
        <rFont val="Arial"/>
        <family val="2"/>
      </rPr>
      <t>(5)</t>
    </r>
  </si>
  <si>
    <r>
      <t>Vincular a doscientos</t>
    </r>
    <r>
      <rPr>
        <b/>
        <sz val="14"/>
        <color theme="1"/>
        <rFont val="Arial"/>
        <family val="2"/>
      </rPr>
      <t xml:space="preserve"> (100)</t>
    </r>
    <r>
      <rPr>
        <sz val="14"/>
        <color theme="1"/>
        <rFont val="Arial"/>
        <family val="2"/>
      </rPr>
      <t xml:space="preserve"> jóvenes con unidades productivas innovadoras</t>
    </r>
  </si>
  <si>
    <r>
      <t xml:space="preserve">Crear cinco (6) grupos guardianes del ambiente en la Localidad </t>
    </r>
    <r>
      <rPr>
        <b/>
        <sz val="7"/>
        <color theme="1"/>
        <rFont val="Arial"/>
        <family val="2"/>
      </rPr>
      <t>(9)</t>
    </r>
  </si>
  <si>
    <t xml:space="preserve">
</t>
  </si>
  <si>
    <t>Página: 3 de 3</t>
  </si>
  <si>
    <t>PROYECTOS DE INVERSIÓN</t>
  </si>
  <si>
    <t>PLAN ANUAL DE ADQUISICIONES</t>
  </si>
  <si>
    <t>PROGRAMACIÓN PRESUPUESTAL</t>
  </si>
  <si>
    <t xml:space="preserve"> META PRODUCTO PDD 2024</t>
  </si>
  <si>
    <t>OBJETIVO ESPECIFICO DEL PROYECTO</t>
  </si>
  <si>
    <t>ACUMULADO PRODUCTO  AÑO DE 2024</t>
  </si>
  <si>
    <t>REPORTE PRODUCTO  A MARZO DE 2025</t>
  </si>
  <si>
    <t>REPORTE PRODUCTO  2024 - 2027</t>
  </si>
  <si>
    <t>PONDERACIÓN DE  PRODUCTO</t>
  </si>
  <si>
    <t>ACTIVIDADES DE PROYECTO DE INVERSIÓN 
( HITOS )</t>
  </si>
  <si>
    <t>PROGRAMACIÓN NUMÉRICA DE LA ACTIVIDAD PROYECTO (VIGENCIA)</t>
  </si>
  <si>
    <t xml:space="preserve">REPORTE ACTIVIDAD DE PROYECTO AÑO 2024
EJECUTADO </t>
  </si>
  <si>
    <t>REPORTE ACTIVIDAD DE PROYECTO
EJECUTADO A MARZO 31 DE 2025</t>
  </si>
  <si>
    <t>ACUMULADO ACTIVIDAD DE PROYECTO AL AÑO</t>
  </si>
  <si>
    <t>ACUMULADO ACTIVIDAD DE PROYECTO AL 2024 - 2027</t>
  </si>
  <si>
    <t xml:space="preserve">AVANCE EN LAS ACTIVIDADES DE LOS PROYECTOS </t>
  </si>
  <si>
    <t>FECHA DE INICIO DE LA ACTIVIDAD</t>
  </si>
  <si>
    <t>FECHA DE TERMINACIÓN DE LA ACTIVIDAD</t>
  </si>
  <si>
    <t>DESCRIPCIÓN DE LA ADQUISICIÓN ASOCIADA AL PROYECTO</t>
  </si>
  <si>
    <t>APROPACIÓN DEFINITIVA POR PROYECTO</t>
  </si>
  <si>
    <t>APROPIACION DEFINITIVA</t>
  </si>
  <si>
    <t>EJECUCIÓN PRESUPUESTAL SEGÚN REGISTROS</t>
  </si>
  <si>
    <t>EJECUCIÓN PRESUPUESTAL SEGÚN COMPROMISOS</t>
  </si>
  <si>
    <t>AVANCE EJECUCIÓN PRESUPUESTAL SEGÚN COMPROMISOS</t>
  </si>
  <si>
    <t>AVANCE EJECUCIÓN PRESUPUESTAL SEGÚN REGISTROS</t>
  </si>
  <si>
    <t>Avance Proyecto PROGRAMA CONVIVENCIA Y SEGURIDAD LOCAL</t>
  </si>
  <si>
    <t>Avance Proyecto PROGRAMA EDUCACIÓN, CULTURA Y SEGURIDAD VIAL PARA LA LOCALIDAD.</t>
  </si>
  <si>
    <t>Avance Proyecto PROGRAMA UNA VIDA LIBRE DE VIOLENCIA PARA LAS MUJERES DE LA LOCALIDAD</t>
  </si>
  <si>
    <t>Avance Proyecto PROGRAMA ATENCIÓN INTEGRAL A JÓVENES EN SITUACIÓN DE RIESGO SOCIAL EN LA LOCALIDAD</t>
  </si>
  <si>
    <t xml:space="preserve">Avance Proyecto PROGRAMA FORTALECIMIENTO A LA PROTECCIÓN DIGNA DE LAS PERSONAS MAYORES EN LA LOCALIDAD INDUSTRIAL Y DE LA BAHIA </t>
  </si>
  <si>
    <t>Avance Proyecto PROGRAMA ASISTENCIA SOCIAL E INCLUYENTE A LAS PERSONAS CON DISCAPACIDAD Y/O SU FAMILIA O CUIDADORES PARA LA SEGURIDAD</t>
  </si>
  <si>
    <t>Avance Proyecto PROGRAMA UNIDOS PARA LA INCLUSIÓN PRODUCTIVA DE LAS PERSONAS CON DISCAPACIDAD EN LA LOCALIDAD</t>
  </si>
  <si>
    <t>Avance Proyecto PROGRAMA LOCALIDAD DIVERSA</t>
  </si>
  <si>
    <t>Avance Proyecto PROGRAMA SALUD PARA LA SUPERACIÓN DE LA POBREZA EXTREMA</t>
  </si>
  <si>
    <t>Avance Proyecto PROGRAMA SEGURIDAD ALIMENTARIA Y NUTRICION PARA LA SUPERACION DE LA POBREZA EXTREMA EN NUESTRA LOCALIDAD</t>
  </si>
  <si>
    <t xml:space="preserve">MEJORAMIENTO DE VIVIENDAS CON SANEAMIENTO BASICO PARA LAS FAMILIAS EN CONDICIONES DE POBREZA EN LA LOCALIDAD INDUSTRIAL Y DE LA BAHIA </t>
  </si>
  <si>
    <t>MEJORAR LAS CONDICIONES DE
SANEAMIENTO BASICO DE LAS VIVIENDAS
DE LAS PERSONAS EN CONDICION DE
POBREZA EN LA LOCALIDAD INDUSTRIAL Y
DE LA BAHIA DEL DISTRITO DE CARTAGENA</t>
  </si>
  <si>
    <t>1.1 Unidades sanitarias con saneamiento básico
construidas (Producto principal del proyecto)</t>
  </si>
  <si>
    <t>1.1.1 - PRELIMINARES
1.1.2 - CIMENTACIONES(*)
1.1.3 - MUROS
1.1.4 - CUBIERTA Y CARPINTERIA
1.1.5 - INSTALACIONES
HIDRAULICOSANITARIAS Y ELECTRICAS
1.1.6 - PINTURA
1.1.7 - TANQUE SEPTICO
1.1.8 - A.U.I
1.1.9 - ESPEJOS</t>
  </si>
  <si>
    <t>VIVIENDAS MEJORADAS CON SANEAMIENTO BASICO</t>
  </si>
  <si>
    <t>5 de diciembre de 2024</t>
  </si>
  <si>
    <t>31 de diciembre de 2024</t>
  </si>
  <si>
    <t>RURAL</t>
  </si>
  <si>
    <t>Yucelis Garrido</t>
  </si>
  <si>
    <t xml:space="preserve">Mayores plazos de ejecución del
proyecto en sus diferentes etapas
producto de limitaciones en la obtención
de materiales, maquinarias o insumos
para la ejecución del proyecto
Ejecución de mayores cantidades de
obra no autorizadas, por materiales y/o
procedimientos constructivos
inadecuados, y/o por deficiente
programación de ejecución de las obras
</t>
  </si>
  <si>
    <t>Contratación con el fin de que el Contratista adquiera y
contemple las condiciones de almacén de la materia
prima, los costos de compra y almacén y con cargo al
porcentaje de Administración del contrato,
disminuyendo el riesgo por desabastecimiento. Así
mismo el Contratista debe prever planes de
contingencia para evitar este tipo de riesgo, por ser la
parte con conocimiento del mercado.
Supervisión permanente en la ejecución de las obras,
para controlar obras autorizadas, materiales,
procedimientos constructivos , ajustados a las obras
requeridas y especificaciones técnicas contractuales.</t>
  </si>
  <si>
    <t>SI</t>
  </si>
  <si>
    <t>MEJORAMIENTO DE VIVIENDAS CON SANEAMIENTO BÁSICO PARA LAS FAMILIAS EN CONDICIÓN DE POBREZA EN LA LOCALIDAD INDUSTRIAL Y DE LA BAHIA</t>
  </si>
  <si>
    <t>Selección abreviada menor cuantía</t>
  </si>
  <si>
    <t xml:space="preserve">Recursos propios </t>
  </si>
  <si>
    <t>ICLD</t>
  </si>
  <si>
    <t>2.3.4003.1400.202130010086</t>
  </si>
  <si>
    <t>Avance Proyecto PROGRAMA HABITABILIDAD PARA LA SUPERACIÓN DE LA POBREZA EXTREMA EN NUESTRA LOCALIDAD NUESTRA LOCALIDAD</t>
  </si>
  <si>
    <t>Avance Proyecto PROGRAMA INGRESO Y EMPRENDIMIENTO PARA LA SUPERACIÓN DE LA POBREZA EXTREMA</t>
  </si>
  <si>
    <t>Avance Proyecto PROGRAMA FORTALECIMIENTO INSTITUCIONAL PARA LA SUPERACIÓN DE LA POBREZA EXTREMA</t>
  </si>
  <si>
    <t>Avance Proyecto PROGRAMA ESCUELA HOGAR</t>
  </si>
  <si>
    <t>Avance Proyecto PROGRAMA LOCALIDAD INDUSTRIAL Y DE LA BAHIA MEJOR  EDUCADA</t>
  </si>
  <si>
    <t>Avance Proyecto PROGRAMA DOTACION DE LA INFRAESTRUCTURA EDUCATIVA  LOCAL</t>
  </si>
  <si>
    <t>Avance Proyecto PROGRAMA DEMOCRATIZACIÓN DE LA CULTURA EN LA LOCALIDAD</t>
  </si>
  <si>
    <t>Avance Proyecto PROGRAMA FORMACIÓN ARTÍSTICA Y CULTURAL</t>
  </si>
  <si>
    <t>Avance Proyecto PROGRAMA LA LOCALIDAD BRILLA CON SU CULTURA Y PATRIMONIO</t>
  </si>
  <si>
    <t>CONSTURUCCION Y MEJORAMIENTO DE ESCENARIOS DEPORTIVOS EN LA LOCALIDAD INDUSTRIAL Y DE LA BAHIA, CARTAGENA DE INDIAS</t>
  </si>
  <si>
    <t>Construcción y mantenimiento de escenarios
deportivos en la Localidad Industrial y de la Bahía</t>
  </si>
  <si>
    <t>1.1 Cancha construida (Producto principal del
proyecto)</t>
  </si>
  <si>
    <t>1.1 cancha múltiple el campestre 
1.2 cancha múltiple en el socorro</t>
  </si>
  <si>
    <t>ESCENARIOS DEPORTIVOS MEJORADOS</t>
  </si>
  <si>
    <t>14 de Noviembre de 2024</t>
  </si>
  <si>
    <t>CONSTRUCCIÓN Y MEJORAMIENTO DE ESCENARIOS DEPORTIVOS EN LA LOCALIDAD INDUSTRIAL Y DE LA BAHÍA. CARTAGENA DE INDIAS</t>
  </si>
  <si>
    <t>2.3.4301.1604.202130010260</t>
  </si>
  <si>
    <t>Avance Proyecto PROGRAMA FORTALECIMIENTO Y MANTENIMIENTO DE LA INFRAESTRUCTURA DEPORTIVA DE LA LOCALIDAD INDUSTRIAL Y DE LA BAHIA</t>
  </si>
  <si>
    <t>Avance Proyecto PROGRAMA PROMOCIÓN DE HÁBITOS Y ESTILOS DE VIDA SALUDABLE, RECREACIÓN, ACTIVIDAD FÍSICA Y EL APROVECHAMIENTO DEL TIEMPO LIBRE EN LA LOCALIDAD</t>
  </si>
  <si>
    <t>Avance Proyecto PROGRAMA AVANZANDO HACIA UNA INFANCIA Y ADOLESCENCIA PROTEGIDA Y SIN VIOLENCIAS</t>
  </si>
  <si>
    <t>Avance Proyecto PROGRAMA EMPLEO Y CAPITAL HUMANO</t>
  </si>
  <si>
    <t>Avance Proyecto PROGRAMA AVANZAMOS PARA FORTALECER LA ECONOMIA POPULAR Y GENERAR MEJORES INGRESOS PARA NUESTRAS FAMILIAS</t>
  </si>
  <si>
    <t>Avance Proyecto PROGRAMA INCLUSIÓN PRODUCTIVA Y SOCIAL AGROPECUARIA EN LA LOCALIDAD</t>
  </si>
  <si>
    <t>Avance Proyecto PROGRAMA LOCALIDAD DE PESCADORES</t>
  </si>
  <si>
    <t>Avance Proyecto PROGRAMA RECUPERACIÓN Y TRANSFORMACIÓN DEL ESPACIO PÚBLICO.</t>
  </si>
  <si>
    <t>Avance Proyecto PROGRAMA BIENESTAR Y PROTECCIÓN ANIMAL</t>
  </si>
  <si>
    <t>Avance Proyecto PROGRAMA GESTIÓN Y CONSERVACIÓN DE LA VEGETACIÓN Y LA BIODIVERSIDAD</t>
  </si>
  <si>
    <t>Avance Proyecto PROGRAMA EDUCACIÓN Y CULTURA AMBIENTAL</t>
  </si>
  <si>
    <t>DESARROLLO DE UN PLAN DE RECUPERACION, ADECUACION Y MANTENIMIENTO DE ZONAS VERDES Y PARQUES URBANOS DE LA LOCALIDAD INDUSTRIAL Y DE LA BAHIA. CARTAGENA DE INDIAS</t>
  </si>
  <si>
    <t>Mejoramiento y mantenimiento de las zonas
verdes y parques urbanos de la localidad
Industrial y de la Bahía.</t>
  </si>
  <si>
    <t>1.1 Parques recreativos mejorados (Producto
principal del proyecto)</t>
  </si>
  <si>
    <t xml:space="preserve">
1.1.1 - San Fernando
1.1.2 - el nazareno
1.1.3 - san Pedro</t>
  </si>
  <si>
    <t>PARQUES RECUPERADOS</t>
  </si>
  <si>
    <t>30 de Octubre de 2024</t>
  </si>
  <si>
    <t>12--14</t>
  </si>
  <si>
    <t>Mayores plazos de ejecución del
proyecto en sus diferentes etapas
producto de limitaciones en la obtención
de materiales, maquinarias o insumos
para la ejecución del proyecto
Ejecución de mayores cantidades de
obra no autorizadas, por materiales y/o
procedimientos constructivos
inadecuados, y/o por deficiente
programación de ejecución de las obras
Ejecución de mayores cantidades de
obra por reparaciones: el DISTRITO
asume las variaciones de las cantidades
de obra técnicamente requeridas para la
ejecución del proyecto y el Contratista
asume el riesgo de ejecutar las
cantidades de obra en las variaciones
que sean necesarias sin afectar el plazo
del contrato
Interferencia con las redes de servicios
públicos existentes: ocurre por la
presencia de las redes existentes, que
puedan interferir con el proyecto,
afectando el normal desarrollo de las
obras. El Contratista deberá realizar
todas las gestiones que correspondan.
El DISTRITO asumirá los costos que
correspondan de acuerdo con lo
establecido en el Título IV Capítulo III de
la Ley 1682 de 2013</t>
  </si>
  <si>
    <t>Contratación con el fin de que el Contratista adquiera y
contemple las condiciones de almacén de la materia
prima, los costos de compra y almacén y con cargo al
porcentaje de Administración del contrato,
disminuyendo el riesgo por desabastecimiento. Así
mismo el Contratista debe prever planes de
contingencia para evitar este tipo de riesgo, por ser la
parte con conocimiento del mercado.
Supervisión permanente en la ejecución de las obras,
para controlar obras autorizadas, materiales,
procedimientos constructivos , ajustados a las obras
requeridas y especificaciones técnicas contractuales.
Planeación debida del contrato y previsibilidad de
intervención de terceros.</t>
  </si>
  <si>
    <t>DESARROLLAR UN PLAN DE RECUPERACIÓN, ADECUACIÓN Y MANTENIMIENTO DE ZONAS VERDES Y PARQUES URBANOS DE LA LOCALIDAD INDUSTRIAL Y DE LA BAHÍA, CARTAGENA DE INDIAS.</t>
  </si>
  <si>
    <t>2.3.4301.1604.202130010139</t>
  </si>
  <si>
    <t>Avance Proyecto PROGRAMA ESPACIOS PÚBLICOS REVITALIZADOS Y ADAPTADOS PARA TODOS</t>
  </si>
  <si>
    <t>Avance Proyecto PROGRAMA REDUCCIÓN DEL RIESGO Y MANEJO DE DESASTRES</t>
  </si>
  <si>
    <t>Rehabilitación Y Reconstrucción de la malla vial de la Localidad Industrial y de la Bahía Cartagena de Indias</t>
  </si>
  <si>
    <t>Recuperación de la Malla Vial en mal estado de
la Localidad Industrial y de la Bahía en el Distrito
de Cartagena.</t>
  </si>
  <si>
    <t>1.1 Vía primaria con obras complementarias de
seguridad vial (Producto principal del proyecto)</t>
  </si>
  <si>
    <t>Calle 48 entre Carrera 7.5 y Carrera 7.6:
Este proyecto incluye trabajos de rehabilitación y reconstrucción en esta sección de la calle 48.
Calle 48A entre Calles 15, 14, 13 y empalme con pavimento existente:
Este proyecto abarca la rehabilitación y reconstrucción de la calle 48A en su intersección con las calles 15, 14, 13 y su conexión con el pavimento existente.
Adecuación Vía Accesos Vereda El Recreo:
Este proyecto se enfoca en la adecuación de la vía de acceso a la Vereda El Recreo.
Adecuación Vía Accesos Corregimiento Bajo del Tigre y Concordia:
Este proyecto incluye la adecuación de la vía de acceso al Corregimiento Bajo del Tigre y Concordia.</t>
  </si>
  <si>
    <t>VIAS REHABILITADAS</t>
  </si>
  <si>
    <t>6 de Diciembre de 2024</t>
  </si>
  <si>
    <t>11 - 12 -13 -14 -15</t>
  </si>
  <si>
    <t xml:space="preserve">No se cuente con la totalidad de estudios, diseños y planos requeridos para la ejecución de las obras y los existentes presentan deficiencias
Deficiente determinación de cantidades y costos de obra que justifiquen valores etablecidos en el presupuesto por la entidad
Deficiente determinación de costos de obra que justifiquen valores establecidos en el presupuesto por la entidad
Ausencia de de permisos y/o licencias requeridos para la ejecución del proyecto
No cumplimiento de las obligaciones que emanan de las licencias ambientales y/o planes de manejo ambiental
Deficiencias asociadas a la elaboración y a la implementación del Plan de Manejo de Tráfico - PMT.
No existencia de disponibilidad presupuestal para soportar inversión
Inaplicabilidad del principio de planeación por parte de los oferentes en la elaboración de propuesta
</t>
  </si>
  <si>
    <t xml:space="preserve">Verificar existencia de diseños avalados y aprobados
Mejorar porcentaje de imprevistos y asignación de disponibilidad presupuestal por conceptos de gastos no estimados en 
Interesados deben realizar las observaciones en la etapa de traslado de proyecto de pliegos, anexos y documentos previos incluyendo costos y presupuesto
Verficación previa antes de inicio del proceso de contratación de existencia de permisos necesarios
Implementación de exigencias ambientales  aplicables
</t>
  </si>
  <si>
    <t>REHABILITACIÓN Y RECONSTRUCCIÓN DE LA MALLA VIAL DE LA LOCALIDAD INDUSTRIAL Y DE LA BAHÍA CARTAGENA DE INDIAS</t>
  </si>
  <si>
    <t>2.3.2401.0600.202130010166</t>
  </si>
  <si>
    <t>Avance Proyecto PROGRAMA REHABILITACIÓN, MANTENIMIENTO, ADECUACIÓN, Y OBRA NUEVA PARA EL SISTEMA VIAL Y ESTRUCTURAS DE PASO</t>
  </si>
  <si>
    <t>Avance Proyecto PROGRAMA RECUPERACION DEL SISTEMA DE CANALES Y DRENAJES PLUVIALES</t>
  </si>
  <si>
    <t>Avance Proyecto PROGRAMA TRANSPARENCIA Y LUCHA CONTRA LA CORRUPCIÓN</t>
  </si>
  <si>
    <t>Avance Proyecto PROGRAMA ORGANIZACIONES SOCIALES SÓLIDAS E INCIDENTES EN EL DESARROLLO LOCAL</t>
  </si>
  <si>
    <t>Avance Proyecto PROGRAMA DESCENTRALIZACIÓN ADMINISTRATIVA</t>
  </si>
  <si>
    <t>Avance Proyecto PROGRAMA GOBERNANZA Y PARTICIPACIÓN DE LAS COMUNIDADES AFROCOLOMBIANAS, PARA EL FORTALECIMIENTO DE LA DEMOCRACIA EN LA LOCALIDAD</t>
  </si>
  <si>
    <t>Avance Proyecto PROGRAMA DESARROLLO HUMANO Y BIENESTAR SOCIAL DE LAS COMUNIDADES, AFROCOLOMBIANAS</t>
  </si>
  <si>
    <t>Avance Proyecto PROGRAMA DESARROLLO LOCAL SOSTENIBLE Y PROSPERIDAD COLECTIVA EN LOS TERRITORIOS DE LAS COMUNIDADES NEGRAS DE LA LOCALIDAD INDUSTRIAL Y DE LA BAHIA</t>
  </si>
  <si>
    <t xml:space="preserve">Avance Proyecto PROGRAMA POBLACION INDÍGENA, Y GENERACIÓN DE INGRESOS </t>
  </si>
  <si>
    <t>AVANCE PROYECTOS LOCALIDAD INDUSTRIAL Y DE LA BAHIA A MARZO 31 DE  2025</t>
  </si>
  <si>
    <t>EJECUCIÓN PRESUPUESTAL LOCALIDAD INDUSTRIAL Y DE LA BAHIA A JUNIO 30 DE  2025</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</si>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</sst>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 #,##0_-;\-* #,##0_-;_-* &quot;-&quot;??_-;_-@_-"/>
    <numFmt numFmtId="167" formatCode="_-&quot;$&quot;\ * #,##0_-;\-&quot;$&quot;\ * #,##0_-;_-&quot;$&quot;\ * &quot;-&quot;??_-;_-@_-"/>
  </numFmts>
  <fonts count="73">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b/>
      <sz val="10"/>
      <color rgb="FF000000"/>
      <name val="Calibri"/>
      <family val="2"/>
    </font>
    <font>
      <sz val="12"/>
      <name val="Book Antiqua"/>
      <family val="1"/>
    </font>
    <font>
      <sz val="11"/>
      <color indexed="8"/>
      <name val="Calibri"/>
      <family val="2"/>
    </font>
    <font>
      <sz val="11"/>
      <color rgb="FF9C6500"/>
      <name val="Aptos Narrow"/>
      <family val="2"/>
      <scheme val="minor"/>
    </font>
    <font>
      <sz val="11"/>
      <color indexed="81"/>
      <name val="Tahoma"/>
      <family val="2"/>
    </font>
    <font>
      <b/>
      <sz val="14"/>
      <color theme="1"/>
      <name val="Arial"/>
      <family val="2"/>
    </font>
    <font>
      <b/>
      <sz val="14"/>
      <color theme="1"/>
      <name val="Aptos Narrow"/>
      <family val="2"/>
      <scheme val="minor"/>
    </font>
    <font>
      <b/>
      <sz val="14"/>
      <color theme="3"/>
      <name val="Arial"/>
      <family val="2"/>
    </font>
    <font>
      <b/>
      <sz val="8"/>
      <color theme="3"/>
      <name val="Arial"/>
      <family val="2"/>
    </font>
    <font>
      <sz val="11"/>
      <color theme="3"/>
      <name val="Aptos Narrow"/>
      <family val="2"/>
      <scheme val="minor"/>
    </font>
    <font>
      <b/>
      <sz val="14"/>
      <color theme="3"/>
      <name val="Aptos Narrow"/>
      <family val="2"/>
      <scheme val="minor"/>
    </font>
    <font>
      <b/>
      <sz val="11"/>
      <color theme="3"/>
      <name val="Arial"/>
      <family val="2"/>
    </font>
    <font>
      <sz val="11"/>
      <color theme="3"/>
      <name val="Arial"/>
      <family val="2"/>
    </font>
    <font>
      <sz val="10"/>
      <color theme="3"/>
      <name val="Arial"/>
      <family val="2"/>
    </font>
    <font>
      <sz val="8"/>
      <color theme="3"/>
      <name val="Arial"/>
      <family val="2"/>
    </font>
    <font>
      <b/>
      <sz val="20"/>
      <color theme="3"/>
      <name val="Aptos Narrow"/>
      <family val="2"/>
      <scheme val="minor"/>
    </font>
    <font>
      <b/>
      <sz val="12"/>
      <color theme="3"/>
      <name val="Arial"/>
      <family val="2"/>
    </font>
    <font>
      <sz val="14"/>
      <color theme="3"/>
      <name val="Aptos Narrow"/>
      <family val="2"/>
      <scheme val="minor"/>
    </font>
    <font>
      <b/>
      <sz val="7"/>
      <color rgb="FF000000"/>
      <name val="Arial"/>
      <family val="2"/>
    </font>
    <font>
      <sz val="8"/>
      <color rgb="FF000000"/>
      <name val="Arial"/>
      <family val="2"/>
    </font>
    <font>
      <sz val="14"/>
      <color theme="3"/>
      <name val="Arial"/>
      <family val="2"/>
    </font>
    <font>
      <sz val="14"/>
      <color rgb="FF000000"/>
      <name val="Arial"/>
      <family val="2"/>
    </font>
    <font>
      <b/>
      <sz val="14"/>
      <color rgb="FF000000"/>
      <name val="Arial"/>
      <family val="2"/>
    </font>
    <font>
      <sz val="14"/>
      <color theme="1"/>
      <name val="Aptos Narrow"/>
      <family val="2"/>
      <scheme val="minor"/>
    </font>
    <font>
      <sz val="14"/>
      <color theme="1"/>
      <name val="Arial"/>
      <family val="2"/>
    </font>
    <font>
      <b/>
      <sz val="7"/>
      <color theme="1"/>
      <name val="Arial"/>
      <family val="2"/>
    </font>
    <font>
      <b/>
      <sz val="14"/>
      <color rgb="FFFF0000"/>
      <name val="Aptos Narrow"/>
      <family val="2"/>
      <scheme val="minor"/>
    </font>
    <font>
      <b/>
      <sz val="14"/>
      <color rgb="FFFF0000"/>
      <name val="Arial"/>
      <family val="2"/>
    </font>
    <font>
      <b/>
      <sz val="11"/>
      <color rgb="FFFF0000"/>
      <name val="Arial"/>
      <family val="2"/>
    </font>
    <font>
      <b/>
      <sz val="14"/>
      <color indexed="81"/>
      <name val="Tahoma"/>
      <family val="2"/>
    </font>
    <font>
      <sz val="14"/>
      <color indexed="81"/>
      <name val="Tahoma"/>
      <family val="2"/>
    </font>
    <font>
      <b/>
      <sz val="14"/>
      <color rgb="FFFF0000"/>
      <name val="Aptos Narrow"/>
      <scheme val="minor"/>
    </font>
    <font>
      <b/>
      <sz val="14"/>
      <color theme="1" tint="4.9989318521683403E-2"/>
      <name val="Aptos Narrow"/>
      <family val="2"/>
      <scheme val="minor"/>
    </font>
    <font>
      <b/>
      <sz val="11"/>
      <color theme="1" tint="4.9989318521683403E-2"/>
      <name val="Arial"/>
      <family val="2"/>
    </font>
    <font>
      <b/>
      <sz val="11"/>
      <color rgb="FFFF0000"/>
      <name val="Aptos Narrow"/>
      <scheme val="minor"/>
    </font>
    <font>
      <b/>
      <sz val="18"/>
      <color rgb="FFFF0000"/>
      <name val="Aptos Narrow"/>
      <family val="2"/>
      <scheme val="minor"/>
    </font>
    <font>
      <b/>
      <sz val="18"/>
      <color rgb="FFFF0000"/>
      <name val="Aptos Narrow"/>
      <scheme val="minor"/>
    </font>
  </fonts>
  <fills count="4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rgb="FF000000"/>
      </patternFill>
    </fill>
    <fill>
      <patternFill patternType="solid">
        <fgColor theme="6"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3" tint="0.89999084444715716"/>
        <bgColor indexed="64"/>
      </patternFill>
    </fill>
    <fill>
      <patternFill patternType="solid">
        <fgColor theme="3" tint="0.49998474074526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rgb="FF000000"/>
      </bottom>
      <diagonal/>
    </border>
    <border>
      <left/>
      <right/>
      <top/>
      <bottom style="thin">
        <color rgb="FF000000"/>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310">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0" fillId="6" borderId="0" applyNumberFormat="0" applyBorder="0" applyProtection="0">
      <alignment horizontal="center" vertical="center"/>
    </xf>
    <xf numFmtId="49" fontId="11" fillId="0" borderId="0" applyFill="0" applyBorder="0" applyProtection="0">
      <alignment horizontal="left" vertical="center"/>
    </xf>
    <xf numFmtId="3" fontId="11" fillId="0" borderId="0" applyFill="0" applyBorder="0" applyProtection="0">
      <alignment horizontal="right" vertical="center"/>
    </xf>
    <xf numFmtId="0" fontId="22" fillId="0" borderId="0" applyNumberFormat="0" applyFill="0" applyBorder="0" applyAlignment="0" applyProtection="0"/>
    <xf numFmtId="0" fontId="23" fillId="0" borderId="17" applyNumberFormat="0" applyFill="0" applyAlignment="0" applyProtection="0"/>
    <xf numFmtId="0" fontId="24" fillId="0" borderId="18" applyNumberFormat="0" applyFill="0" applyAlignment="0" applyProtection="0"/>
    <xf numFmtId="0" fontId="25" fillId="0" borderId="19" applyNumberFormat="0" applyFill="0" applyAlignment="0" applyProtection="0"/>
    <xf numFmtId="0" fontId="25" fillId="0" borderId="0" applyNumberFormat="0" applyFill="0" applyBorder="0" applyAlignment="0" applyProtection="0"/>
    <xf numFmtId="0" fontId="26" fillId="7" borderId="0" applyNumberFormat="0" applyBorder="0" applyAlignment="0" applyProtection="0"/>
    <xf numFmtId="0" fontId="27" fillId="8" borderId="0" applyNumberFormat="0" applyBorder="0" applyAlignment="0" applyProtection="0"/>
    <xf numFmtId="0" fontId="28" fillId="10" borderId="20" applyNumberFormat="0" applyAlignment="0" applyProtection="0"/>
    <xf numFmtId="0" fontId="29" fillId="11" borderId="21" applyNumberFormat="0" applyAlignment="0" applyProtection="0"/>
    <xf numFmtId="0" fontId="30" fillId="11" borderId="20" applyNumberFormat="0" applyAlignment="0" applyProtection="0"/>
    <xf numFmtId="0" fontId="31" fillId="0" borderId="22" applyNumberFormat="0" applyFill="0" applyAlignment="0" applyProtection="0"/>
    <xf numFmtId="0" fontId="32" fillId="12" borderId="23" applyNumberFormat="0" applyAlignment="0" applyProtection="0"/>
    <xf numFmtId="0" fontId="33" fillId="0" borderId="0" applyNumberFormat="0" applyFill="0" applyBorder="0" applyAlignment="0" applyProtection="0"/>
    <xf numFmtId="0" fontId="1" fillId="13" borderId="24" applyNumberFormat="0" applyFont="0" applyAlignment="0" applyProtection="0"/>
    <xf numFmtId="0" fontId="34" fillId="0" borderId="0" applyNumberFormat="0" applyFill="0" applyBorder="0" applyAlignment="0" applyProtection="0"/>
    <xf numFmtId="0" fontId="12" fillId="0" borderId="25" applyNumberFormat="0" applyFill="0" applyAlignment="0" applyProtection="0"/>
    <xf numFmtId="0" fontId="35"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5"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5"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5"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5"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5"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37" fillId="0" borderId="0"/>
    <xf numFmtId="0" fontId="3" fillId="0" borderId="0"/>
    <xf numFmtId="0" fontId="38"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38"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39" fillId="9" borderId="0" applyNumberFormat="0" applyBorder="0" applyAlignment="0" applyProtection="0"/>
    <xf numFmtId="0" fontId="35" fillId="17" borderId="0" applyNumberFormat="0" applyBorder="0" applyAlignment="0" applyProtection="0"/>
    <xf numFmtId="0" fontId="35" fillId="21"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52">
    <xf numFmtId="0" fontId="0" fillId="0" borderId="0" xfId="0"/>
    <xf numFmtId="0" fontId="0" fillId="2" borderId="0" xfId="0" applyFill="1"/>
    <xf numFmtId="0" fontId="0" fillId="0" borderId="0" xfId="0" applyAlignment="1">
      <alignment vertical="center"/>
    </xf>
    <xf numFmtId="0" fontId="10" fillId="6" borderId="1" xfId="4" applyBorder="1" applyProtection="1">
      <alignment horizontal="center" vertical="center"/>
    </xf>
    <xf numFmtId="3" fontId="11" fillId="0" borderId="1" xfId="6" applyBorder="1" applyAlignment="1" applyProtection="1">
      <alignment horizontal="center" vertical="center"/>
    </xf>
    <xf numFmtId="49" fontId="11" fillId="0" borderId="1" xfId="5" applyBorder="1" applyProtection="1">
      <alignment horizontal="left" vertical="center"/>
    </xf>
    <xf numFmtId="0" fontId="14" fillId="0" borderId="0" xfId="0" applyFont="1" applyAlignment="1">
      <alignment horizontal="left"/>
    </xf>
    <xf numFmtId="0" fontId="14" fillId="0" borderId="0" xfId="0" applyFont="1" applyAlignment="1">
      <alignment horizontal="left" vertical="center" wrapText="1"/>
    </xf>
    <xf numFmtId="0" fontId="15" fillId="0" borderId="0" xfId="0" applyFont="1" applyAlignment="1">
      <alignment horizontal="left" vertical="center" wrapText="1"/>
    </xf>
    <xf numFmtId="0" fontId="9" fillId="0" borderId="0" xfId="0" applyFont="1" applyAlignment="1">
      <alignment horizontal="left" vertical="center" wrapText="1"/>
    </xf>
    <xf numFmtId="0" fontId="14" fillId="4" borderId="1" xfId="0" applyFont="1" applyFill="1" applyBorder="1" applyAlignment="1">
      <alignment horizontal="left" vertical="center" wrapText="1"/>
    </xf>
    <xf numFmtId="0" fontId="14" fillId="4" borderId="1" xfId="0" applyFont="1" applyFill="1" applyBorder="1" applyAlignment="1">
      <alignment horizontal="left" vertical="center"/>
    </xf>
    <xf numFmtId="0" fontId="15"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4" fillId="0" borderId="0" xfId="0" applyFont="1" applyAlignment="1">
      <alignment horizontal="left" vertical="center"/>
    </xf>
    <xf numFmtId="0" fontId="0" fillId="2" borderId="0" xfId="0" applyFill="1" applyAlignment="1">
      <alignment horizont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49" fontId="11" fillId="0" borderId="1" xfId="5" applyBorder="1" applyAlignment="1" applyProtection="1">
      <alignment vertical="center" wrapText="1"/>
    </xf>
    <xf numFmtId="0" fontId="10" fillId="6" borderId="1" xfId="4" applyBorder="1" applyAlignment="1" applyProtection="1">
      <alignment vertical="center"/>
    </xf>
    <xf numFmtId="0" fontId="18" fillId="2" borderId="1" xfId="1" applyFont="1" applyFill="1" applyBorder="1" applyAlignment="1">
      <alignment horizontal="left" vertical="center"/>
    </xf>
    <xf numFmtId="0" fontId="19" fillId="5" borderId="9" xfId="1" applyFont="1" applyFill="1" applyBorder="1" applyAlignment="1">
      <alignment horizontal="center" vertical="center"/>
    </xf>
    <xf numFmtId="0" fontId="19" fillId="5" borderId="10" xfId="1" applyFont="1" applyFill="1" applyBorder="1" applyAlignment="1">
      <alignment horizontal="center" vertical="center"/>
    </xf>
    <xf numFmtId="14" fontId="20" fillId="0" borderId="1" xfId="0" applyNumberFormat="1" applyFont="1" applyBorder="1" applyAlignment="1">
      <alignment horizontal="center" vertical="center"/>
    </xf>
    <xf numFmtId="0" fontId="21" fillId="0" borderId="1" xfId="1" applyFont="1" applyBorder="1" applyAlignment="1">
      <alignment horizontal="center" vertical="center"/>
    </xf>
    <xf numFmtId="14" fontId="21" fillId="0" borderId="1" xfId="1" applyNumberFormat="1" applyFont="1" applyBorder="1" applyAlignment="1">
      <alignment horizontal="center" vertical="center"/>
    </xf>
    <xf numFmtId="0" fontId="21" fillId="0" borderId="1" xfId="1" applyFont="1" applyBorder="1"/>
    <xf numFmtId="0" fontId="21" fillId="0" borderId="1" xfId="1" applyFont="1" applyBorder="1" applyAlignment="1">
      <alignment horizontal="center" wrapText="1"/>
    </xf>
    <xf numFmtId="0" fontId="19" fillId="5" borderId="1" xfId="1" applyFont="1" applyFill="1" applyBorder="1" applyAlignment="1">
      <alignment horizontal="center" vertical="center"/>
    </xf>
    <xf numFmtId="0" fontId="19" fillId="5" borderId="1" xfId="1" applyFont="1" applyFill="1" applyBorder="1" applyAlignment="1">
      <alignment vertical="center"/>
    </xf>
    <xf numFmtId="0" fontId="5" fillId="0" borderId="1" xfId="0" applyFont="1" applyBorder="1" applyAlignment="1">
      <alignment horizontal="center" vertical="center" wrapText="1"/>
    </xf>
    <xf numFmtId="0" fontId="2" fillId="2" borderId="3" xfId="0" applyFont="1" applyFill="1" applyBorder="1" applyAlignment="1">
      <alignment vertical="center" wrapText="1"/>
    </xf>
    <xf numFmtId="0" fontId="44" fillId="0" borderId="1" xfId="1" applyFont="1" applyBorder="1" applyAlignment="1">
      <alignment horizontal="left" vertical="center"/>
    </xf>
    <xf numFmtId="0" fontId="45" fillId="0" borderId="0" xfId="0" applyFont="1"/>
    <xf numFmtId="0" fontId="45" fillId="0" borderId="0" xfId="0" applyFont="1" applyAlignment="1">
      <alignment horizontal="center"/>
    </xf>
    <xf numFmtId="0" fontId="56" fillId="0" borderId="1" xfId="0" applyFont="1" applyBorder="1" applyAlignment="1">
      <alignment horizontal="center" vertical="center"/>
    </xf>
    <xf numFmtId="0" fontId="60" fillId="0" borderId="1" xfId="0" applyFont="1" applyBorder="1" applyAlignment="1">
      <alignment horizontal="center" vertical="center"/>
    </xf>
    <xf numFmtId="0" fontId="52" fillId="0" borderId="12" xfId="1" applyFont="1" applyBorder="1" applyAlignment="1">
      <alignment horizontal="left" vertical="center"/>
    </xf>
    <xf numFmtId="0" fontId="43" fillId="0" borderId="1" xfId="0" applyFont="1" applyBorder="1" applyAlignment="1">
      <alignment horizontal="center" vertical="center" wrapText="1"/>
    </xf>
    <xf numFmtId="0" fontId="48" fillId="0" borderId="0" xfId="0" applyFont="1"/>
    <xf numFmtId="0" fontId="57" fillId="0" borderId="1" xfId="0" applyFont="1" applyBorder="1" applyAlignment="1">
      <alignment horizontal="left" vertical="center" wrapText="1"/>
    </xf>
    <xf numFmtId="0" fontId="45" fillId="0" borderId="1" xfId="0" applyFont="1" applyBorder="1" applyAlignment="1">
      <alignment horizontal="center" vertical="center"/>
    </xf>
    <xf numFmtId="0" fontId="45" fillId="0" borderId="1" xfId="0" applyFont="1" applyBorder="1"/>
    <xf numFmtId="0" fontId="56" fillId="0" borderId="1" xfId="0" applyFont="1" applyBorder="1" applyAlignment="1">
      <alignment vertical="center" wrapText="1"/>
    </xf>
    <xf numFmtId="0" fontId="60" fillId="0" borderId="1" xfId="0" applyFont="1" applyBorder="1" applyAlignment="1">
      <alignment vertical="center" wrapText="1"/>
    </xf>
    <xf numFmtId="9" fontId="45" fillId="0" borderId="1" xfId="0" applyNumberFormat="1" applyFont="1" applyBorder="1" applyAlignment="1">
      <alignment horizontal="center" vertical="center"/>
    </xf>
    <xf numFmtId="0" fontId="56" fillId="0" borderId="1" xfId="0" applyFont="1" applyBorder="1" applyAlignment="1">
      <alignment horizontal="center" vertical="center" wrapText="1"/>
    </xf>
    <xf numFmtId="0" fontId="56" fillId="0" borderId="1" xfId="0" applyFont="1" applyBorder="1"/>
    <xf numFmtId="9" fontId="56" fillId="0" borderId="1" xfId="0" applyNumberFormat="1" applyFont="1" applyBorder="1" applyAlignment="1">
      <alignment horizontal="center" vertical="center"/>
    </xf>
    <xf numFmtId="0" fontId="56" fillId="0" borderId="0" xfId="0" applyFont="1"/>
    <xf numFmtId="0" fontId="14" fillId="0" borderId="1" xfId="0" applyFont="1" applyBorder="1" applyAlignment="1">
      <alignment horizontal="center" vertical="center" wrapText="1"/>
    </xf>
    <xf numFmtId="0" fontId="45" fillId="0" borderId="0" xfId="0" applyFont="1" applyAlignment="1">
      <alignment vertical="center" wrapText="1"/>
    </xf>
    <xf numFmtId="0" fontId="45" fillId="0" borderId="0" xfId="0" applyFont="1" applyAlignment="1">
      <alignment horizontal="center" vertical="center" wrapText="1"/>
    </xf>
    <xf numFmtId="0" fontId="45" fillId="0" borderId="0" xfId="0" applyFont="1" applyAlignment="1">
      <alignment horizontal="center" vertical="center"/>
    </xf>
    <xf numFmtId="0" fontId="53" fillId="0" borderId="0" xfId="0" applyFont="1" applyAlignment="1">
      <alignment horizontal="center" vertical="center"/>
    </xf>
    <xf numFmtId="9" fontId="57" fillId="0" borderId="1" xfId="0" applyNumberFormat="1" applyFont="1" applyBorder="1" applyAlignment="1">
      <alignment horizontal="center" vertical="center" wrapText="1"/>
    </xf>
    <xf numFmtId="0" fontId="5" fillId="39" borderId="1" xfId="0" applyFont="1" applyFill="1" applyBorder="1" applyAlignment="1">
      <alignment horizontal="center" vertical="center" wrapText="1"/>
    </xf>
    <xf numFmtId="0" fontId="46" fillId="0" borderId="4" xfId="0" applyFont="1" applyBorder="1" applyAlignment="1">
      <alignment vertical="center" wrapText="1"/>
    </xf>
    <xf numFmtId="0" fontId="47" fillId="0" borderId="26" xfId="0" applyFont="1" applyBorder="1" applyAlignment="1">
      <alignment horizontal="center" vertical="center" wrapText="1"/>
    </xf>
    <xf numFmtId="0" fontId="47" fillId="0" borderId="33"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1" xfId="0" applyFont="1" applyBorder="1" applyAlignment="1">
      <alignment horizontal="center" vertical="center" wrapText="1"/>
    </xf>
    <xf numFmtId="0" fontId="45" fillId="0" borderId="0" xfId="0" applyFont="1" applyAlignment="1">
      <alignment horizontal="center" wrapText="1"/>
    </xf>
    <xf numFmtId="0" fontId="45" fillId="0" borderId="0" xfId="0" applyFont="1" applyAlignment="1">
      <alignment wrapText="1"/>
    </xf>
    <xf numFmtId="0" fontId="60" fillId="0" borderId="1" xfId="0" applyFont="1" applyBorder="1" applyAlignment="1">
      <alignment horizontal="center" vertical="center" wrapText="1"/>
    </xf>
    <xf numFmtId="0" fontId="60" fillId="0" borderId="1" xfId="0" applyFont="1" applyBorder="1" applyAlignment="1">
      <alignment horizontal="left" vertical="center" wrapText="1"/>
    </xf>
    <xf numFmtId="0" fontId="45" fillId="0" borderId="1" xfId="0" applyFont="1" applyBorder="1" applyAlignment="1">
      <alignment horizontal="center" wrapText="1"/>
    </xf>
    <xf numFmtId="0" fontId="45" fillId="0" borderId="1" xfId="0" applyFont="1" applyBorder="1" applyAlignment="1">
      <alignment wrapText="1"/>
    </xf>
    <xf numFmtId="0" fontId="49" fillId="0" borderId="1" xfId="0" applyFont="1" applyBorder="1" applyAlignment="1">
      <alignment vertical="center" wrapText="1"/>
    </xf>
    <xf numFmtId="0" fontId="49" fillId="0" borderId="1" xfId="0" applyFont="1" applyBorder="1" applyAlignment="1">
      <alignment horizontal="center" vertical="center" wrapText="1"/>
    </xf>
    <xf numFmtId="9" fontId="56" fillId="0" borderId="1" xfId="308" applyFont="1" applyBorder="1" applyAlignment="1">
      <alignment horizontal="center" vertical="center"/>
    </xf>
    <xf numFmtId="0" fontId="56" fillId="2" borderId="1" xfId="0" applyFont="1" applyFill="1" applyBorder="1" applyAlignment="1">
      <alignment horizontal="center" vertical="center"/>
    </xf>
    <xf numFmtId="0" fontId="6" fillId="0" borderId="1" xfId="0" applyFont="1" applyBorder="1" applyAlignment="1">
      <alignment horizontal="center" vertical="center" wrapText="1"/>
    </xf>
    <xf numFmtId="0" fontId="45" fillId="0" borderId="1" xfId="0" applyFont="1" applyBorder="1" applyAlignment="1">
      <alignment vertical="center"/>
    </xf>
    <xf numFmtId="0" fontId="57" fillId="0" borderId="1" xfId="0" applyFont="1" applyBorder="1" applyAlignment="1">
      <alignment horizontal="center" vertical="center" wrapText="1"/>
    </xf>
    <xf numFmtId="0" fontId="59" fillId="0" borderId="1" xfId="0" applyFont="1" applyBorder="1" applyAlignment="1">
      <alignment horizontal="center" vertical="center"/>
    </xf>
    <xf numFmtId="0" fontId="64" fillId="39" borderId="1" xfId="0" applyFont="1" applyFill="1" applyBorder="1" applyAlignment="1">
      <alignment horizontal="center" vertical="center" wrapText="1"/>
    </xf>
    <xf numFmtId="0" fontId="45" fillId="0" borderId="1" xfId="0" applyFont="1" applyBorder="1" applyAlignment="1">
      <alignment vertical="center" wrapText="1"/>
    </xf>
    <xf numFmtId="9" fontId="45" fillId="0" borderId="1" xfId="308" applyFont="1" applyBorder="1" applyAlignment="1">
      <alignment horizontal="center" vertical="center"/>
    </xf>
    <xf numFmtId="9" fontId="64" fillId="39" borderId="1" xfId="0" applyNumberFormat="1" applyFont="1" applyFill="1" applyBorder="1" applyAlignment="1">
      <alignment horizontal="center" vertical="center" wrapText="1"/>
    </xf>
    <xf numFmtId="9" fontId="64" fillId="40" borderId="1" xfId="0" applyNumberFormat="1" applyFont="1" applyFill="1" applyBorder="1" applyAlignment="1">
      <alignment horizontal="center" vertical="center" wrapText="1"/>
    </xf>
    <xf numFmtId="9" fontId="64" fillId="39" borderId="1" xfId="308" applyFont="1" applyFill="1" applyBorder="1" applyAlignment="1">
      <alignment horizontal="center" vertical="center" wrapText="1"/>
    </xf>
    <xf numFmtId="9" fontId="64" fillId="40" borderId="1" xfId="308" applyFont="1" applyFill="1" applyBorder="1" applyAlignment="1">
      <alignment horizontal="center" vertical="center" wrapText="1"/>
    </xf>
    <xf numFmtId="0" fontId="56" fillId="0" borderId="1" xfId="0" applyFont="1" applyBorder="1" applyAlignment="1">
      <alignment wrapText="1"/>
    </xf>
    <xf numFmtId="0" fontId="56" fillId="0" borderId="1" xfId="0" applyFont="1" applyBorder="1" applyAlignment="1">
      <alignment vertical="top" wrapText="1"/>
    </xf>
    <xf numFmtId="0" fontId="36" fillId="38" borderId="1" xfId="0" applyFont="1" applyFill="1" applyBorder="1" applyAlignment="1">
      <alignment horizontal="center" vertical="center" wrapText="1"/>
    </xf>
    <xf numFmtId="0" fontId="0" fillId="0" borderId="1" xfId="0" applyBorder="1"/>
    <xf numFmtId="0" fontId="0" fillId="0" borderId="1" xfId="0" applyBorder="1" applyAlignment="1">
      <alignment wrapText="1"/>
    </xf>
    <xf numFmtId="0" fontId="57" fillId="2" borderId="1" xfId="0" applyFont="1" applyFill="1" applyBorder="1" applyAlignment="1">
      <alignment horizontal="left" vertical="center" wrapText="1"/>
    </xf>
    <xf numFmtId="0" fontId="60" fillId="2" borderId="1" xfId="0" applyFont="1" applyFill="1" applyBorder="1" applyAlignment="1">
      <alignment horizontal="left" vertical="center" wrapText="1"/>
    </xf>
    <xf numFmtId="0" fontId="56" fillId="2" borderId="1" xfId="0" applyFont="1" applyFill="1" applyBorder="1" applyAlignment="1">
      <alignment horizontal="center" vertical="center" wrapText="1"/>
    </xf>
    <xf numFmtId="0" fontId="60"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9" fontId="45" fillId="0" borderId="0" xfId="0" applyNumberFormat="1" applyFont="1" applyAlignment="1">
      <alignment horizontal="center"/>
    </xf>
    <xf numFmtId="0" fontId="45" fillId="41" borderId="1" xfId="0" applyFont="1" applyFill="1" applyBorder="1"/>
    <xf numFmtId="0" fontId="60" fillId="41" borderId="1" xfId="0" applyFont="1" applyFill="1" applyBorder="1" applyAlignment="1">
      <alignment horizontal="left" vertical="center" wrapText="1"/>
    </xf>
    <xf numFmtId="43" fontId="60" fillId="41" borderId="1" xfId="303" applyFont="1" applyFill="1" applyBorder="1" applyAlignment="1">
      <alignment horizontal="left" vertical="center" wrapText="1"/>
    </xf>
    <xf numFmtId="0" fontId="67" fillId="39" borderId="28" xfId="0" applyFont="1" applyFill="1" applyBorder="1" applyAlignment="1">
      <alignment horizontal="center" vertical="center" wrapText="1"/>
    </xf>
    <xf numFmtId="0" fontId="67" fillId="39" borderId="37" xfId="0" applyFont="1" applyFill="1" applyBorder="1" applyAlignment="1">
      <alignment horizontal="center" vertical="center" wrapText="1"/>
    </xf>
    <xf numFmtId="0" fontId="67" fillId="41" borderId="28" xfId="0" applyFont="1" applyFill="1" applyBorder="1" applyAlignment="1">
      <alignment horizontal="center" vertical="center" wrapText="1"/>
    </xf>
    <xf numFmtId="0" fontId="67" fillId="41" borderId="26" xfId="0" applyFont="1" applyFill="1" applyBorder="1" applyAlignment="1">
      <alignment horizontal="center" vertical="center" wrapText="1"/>
    </xf>
    <xf numFmtId="0" fontId="67" fillId="39" borderId="26" xfId="0" applyFont="1" applyFill="1" applyBorder="1" applyAlignment="1">
      <alignment horizontal="center" vertical="center" wrapText="1"/>
    </xf>
    <xf numFmtId="9" fontId="68" fillId="39" borderId="26" xfId="0" applyNumberFormat="1" applyFont="1" applyFill="1" applyBorder="1" applyAlignment="1">
      <alignment horizontal="center" vertical="center" wrapText="1"/>
    </xf>
    <xf numFmtId="0" fontId="69" fillId="42" borderId="26" xfId="0" applyFont="1" applyFill="1" applyBorder="1" applyAlignment="1">
      <alignment horizontal="center" vertical="center" wrapText="1"/>
    </xf>
    <xf numFmtId="9" fontId="60" fillId="41" borderId="1" xfId="308" applyFont="1" applyFill="1" applyBorder="1" applyAlignment="1">
      <alignment horizontal="center" vertical="center" wrapText="1"/>
    </xf>
    <xf numFmtId="166" fontId="60" fillId="41" borderId="1" xfId="303" applyNumberFormat="1" applyFont="1" applyFill="1" applyBorder="1" applyAlignment="1">
      <alignment horizontal="left" vertical="center" wrapText="1"/>
    </xf>
    <xf numFmtId="0" fontId="45" fillId="40" borderId="1" xfId="0" applyFont="1" applyFill="1" applyBorder="1"/>
    <xf numFmtId="0" fontId="33" fillId="40" borderId="1" xfId="0" applyFont="1" applyFill="1" applyBorder="1"/>
    <xf numFmtId="0" fontId="45" fillId="40" borderId="1" xfId="0" applyFont="1" applyFill="1" applyBorder="1" applyAlignment="1">
      <alignment horizontal="center" wrapText="1"/>
    </xf>
    <xf numFmtId="0" fontId="45" fillId="40" borderId="1" xfId="0" applyFont="1" applyFill="1" applyBorder="1" applyAlignment="1">
      <alignment wrapText="1"/>
    </xf>
    <xf numFmtId="0" fontId="70" fillId="40" borderId="1" xfId="0" applyFont="1" applyFill="1" applyBorder="1" applyAlignment="1">
      <alignment horizontal="center" vertical="center"/>
    </xf>
    <xf numFmtId="0" fontId="33" fillId="40" borderId="1" xfId="0" applyFont="1" applyFill="1" applyBorder="1" applyAlignment="1">
      <alignment horizontal="center" vertical="center"/>
    </xf>
    <xf numFmtId="0" fontId="64" fillId="42" borderId="26" xfId="0" applyFont="1" applyFill="1" applyBorder="1" applyAlignment="1">
      <alignment horizontal="center" vertical="center" wrapText="1"/>
    </xf>
    <xf numFmtId="0" fontId="59" fillId="2" borderId="0" xfId="0" applyFont="1" applyFill="1" applyAlignment="1">
      <alignment horizontal="center" vertical="center"/>
    </xf>
    <xf numFmtId="0" fontId="62" fillId="2" borderId="35" xfId="0" applyFont="1" applyFill="1" applyBorder="1" applyAlignment="1">
      <alignment horizontal="center" vertical="center"/>
    </xf>
    <xf numFmtId="10" fontId="62" fillId="41" borderId="1" xfId="308" applyNumberFormat="1" applyFont="1" applyFill="1" applyBorder="1" applyAlignment="1">
      <alignment horizontal="center" vertical="center"/>
    </xf>
    <xf numFmtId="0" fontId="59" fillId="2" borderId="0" xfId="0" applyFont="1" applyFill="1" applyAlignment="1">
      <alignment horizontal="center" vertical="center" wrapText="1"/>
    </xf>
    <xf numFmtId="44" fontId="72" fillId="39" borderId="1" xfId="309" applyFont="1" applyFill="1" applyBorder="1" applyAlignment="1">
      <alignment horizontal="center" vertical="center" wrapText="1"/>
    </xf>
    <xf numFmtId="167" fontId="71" fillId="41" borderId="1" xfId="309" applyNumberFormat="1" applyFont="1" applyFill="1" applyBorder="1" applyAlignment="1">
      <alignment horizontal="center" vertical="center"/>
    </xf>
    <xf numFmtId="0" fontId="45" fillId="2" borderId="1" xfId="0" applyFont="1" applyFill="1" applyBorder="1" applyAlignment="1">
      <alignment horizontal="center" vertical="center"/>
    </xf>
    <xf numFmtId="9" fontId="56" fillId="44" borderId="1" xfId="0" applyNumberFormat="1" applyFont="1" applyFill="1" applyBorder="1" applyAlignment="1">
      <alignment horizontal="center" vertical="center"/>
    </xf>
    <xf numFmtId="0" fontId="56" fillId="0" borderId="1" xfId="0" applyFont="1" applyBorder="1" applyAlignment="1">
      <alignment horizontal="left" wrapText="1"/>
    </xf>
    <xf numFmtId="0" fontId="43" fillId="0" borderId="1" xfId="0" quotePrefix="1" applyFont="1" applyBorder="1" applyAlignment="1">
      <alignment horizontal="left" vertical="center" wrapText="1"/>
    </xf>
    <xf numFmtId="0" fontId="25" fillId="0" borderId="1" xfId="0" quotePrefix="1" applyFont="1" applyBorder="1"/>
    <xf numFmtId="0" fontId="43" fillId="0" borderId="1" xfId="0" applyFont="1" applyBorder="1" applyAlignment="1">
      <alignment horizontal="left" vertical="center" wrapText="1"/>
    </xf>
    <xf numFmtId="0" fontId="43" fillId="0" borderId="1" xfId="0" applyFont="1" applyBorder="1" applyAlignment="1">
      <alignment vertical="center" wrapText="1"/>
    </xf>
    <xf numFmtId="9" fontId="0" fillId="0" borderId="1" xfId="308" applyFont="1" applyBorder="1"/>
    <xf numFmtId="9" fontId="45" fillId="0" borderId="1" xfId="308" applyFont="1" applyFill="1" applyBorder="1" applyAlignment="1">
      <alignment horizontal="center" vertical="center"/>
    </xf>
    <xf numFmtId="0" fontId="25" fillId="0" borderId="1" xfId="0" applyFont="1" applyBorder="1" applyAlignment="1">
      <alignment horizontal="left" vertical="center" wrapText="1"/>
    </xf>
    <xf numFmtId="0" fontId="25" fillId="0" borderId="1" xfId="0" applyFont="1" applyBorder="1" applyAlignment="1">
      <alignment vertical="center" wrapText="1"/>
    </xf>
    <xf numFmtId="9" fontId="56" fillId="0" borderId="1" xfId="308" applyFont="1" applyFill="1" applyBorder="1" applyAlignment="1">
      <alignment horizontal="center" vertical="center"/>
    </xf>
    <xf numFmtId="9" fontId="71" fillId="41" borderId="1" xfId="308" applyFont="1" applyFill="1" applyBorder="1" applyAlignment="1">
      <alignment horizontal="center" vertical="center"/>
    </xf>
    <xf numFmtId="9" fontId="72" fillId="39" borderId="1" xfId="308" applyFont="1" applyFill="1" applyBorder="1" applyAlignment="1">
      <alignment horizontal="center" vertical="center" wrapText="1"/>
    </xf>
    <xf numFmtId="44" fontId="56" fillId="41" borderId="1" xfId="309" applyFont="1" applyFill="1" applyBorder="1" applyAlignment="1">
      <alignment horizontal="center" vertical="center"/>
    </xf>
    <xf numFmtId="44" fontId="63" fillId="40" borderId="1" xfId="0" applyNumberFormat="1" applyFont="1" applyFill="1" applyBorder="1" applyAlignment="1">
      <alignment horizontal="center" vertical="center"/>
    </xf>
    <xf numFmtId="44" fontId="63" fillId="40" borderId="1" xfId="309" applyFont="1" applyFill="1" applyBorder="1" applyAlignment="1">
      <alignment horizontal="center" vertical="center"/>
    </xf>
    <xf numFmtId="44" fontId="60" fillId="41" borderId="1" xfId="309"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4" fillId="3"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xf>
    <xf numFmtId="0" fontId="9"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4" fillId="0" borderId="1" xfId="0" applyFont="1" applyBorder="1" applyAlignment="1">
      <alignment horizontal="left" vertical="center"/>
    </xf>
    <xf numFmtId="0" fontId="14" fillId="0" borderId="1" xfId="0" applyFont="1" applyBorder="1" applyAlignment="1">
      <alignment horizontal="left"/>
    </xf>
    <xf numFmtId="0" fontId="15" fillId="0" borderId="1" xfId="0" applyFont="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4" fillId="0" borderId="3" xfId="0" applyFont="1" applyBorder="1" applyAlignment="1">
      <alignment horizont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6" fillId="0" borderId="1" xfId="0" applyFont="1" applyBorder="1" applyAlignment="1">
      <alignment horizontal="left" vertical="center" wrapText="1"/>
    </xf>
    <xf numFmtId="0" fontId="63" fillId="40" borderId="2" xfId="0" applyFont="1" applyFill="1" applyBorder="1" applyAlignment="1">
      <alignment horizontal="center" vertical="center" wrapText="1"/>
    </xf>
    <xf numFmtId="0" fontId="63" fillId="40" borderId="3" xfId="0" applyFont="1" applyFill="1" applyBorder="1" applyAlignment="1">
      <alignment horizontal="center" vertical="center" wrapText="1"/>
    </xf>
    <xf numFmtId="0" fontId="63" fillId="40" borderId="4" xfId="0" applyFont="1" applyFill="1" applyBorder="1" applyAlignment="1">
      <alignment horizontal="center" vertical="center" wrapText="1"/>
    </xf>
    <xf numFmtId="0" fontId="62" fillId="40" borderId="34" xfId="0" applyFont="1" applyFill="1" applyBorder="1" applyAlignment="1">
      <alignment horizontal="center" vertical="center"/>
    </xf>
    <xf numFmtId="0" fontId="62" fillId="40" borderId="35" xfId="0" applyFont="1" applyFill="1" applyBorder="1" applyAlignment="1">
      <alignment horizontal="center" vertical="center"/>
    </xf>
    <xf numFmtId="0" fontId="62" fillId="40" borderId="36" xfId="0" applyFont="1" applyFill="1" applyBorder="1" applyAlignment="1">
      <alignment horizontal="center" vertical="center"/>
    </xf>
    <xf numFmtId="0" fontId="60" fillId="0" borderId="28" xfId="0" applyFont="1" applyBorder="1" applyAlignment="1">
      <alignment horizontal="center" vertical="center" wrapText="1"/>
    </xf>
    <xf numFmtId="0" fontId="60" fillId="0" borderId="27" xfId="0" applyFont="1" applyBorder="1" applyAlignment="1">
      <alignment horizontal="center" vertical="center" wrapText="1"/>
    </xf>
    <xf numFmtId="0" fontId="45" fillId="0" borderId="1" xfId="0" applyFont="1" applyBorder="1" applyAlignment="1">
      <alignment horizontal="center" vertical="center"/>
    </xf>
    <xf numFmtId="0" fontId="60" fillId="0" borderId="29" xfId="0" applyFont="1" applyBorder="1" applyAlignment="1">
      <alignment horizontal="center" vertical="center" wrapText="1"/>
    </xf>
    <xf numFmtId="0" fontId="56" fillId="0" borderId="1" xfId="0" applyFont="1" applyBorder="1" applyAlignment="1">
      <alignment horizontal="center" vertical="center" wrapText="1"/>
    </xf>
    <xf numFmtId="0" fontId="56" fillId="0" borderId="1" xfId="0" applyFont="1" applyBorder="1" applyAlignment="1">
      <alignment horizontal="center" vertical="center"/>
    </xf>
    <xf numFmtId="0" fontId="6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50" fillId="0" borderId="1" xfId="0" applyFont="1" applyBorder="1" applyAlignment="1">
      <alignment horizontal="center"/>
    </xf>
    <xf numFmtId="0" fontId="51" fillId="0" borderId="1" xfId="0" applyFont="1" applyBorder="1" applyAlignment="1">
      <alignment horizontal="center" vertical="center"/>
    </xf>
    <xf numFmtId="0" fontId="57" fillId="0" borderId="1" xfId="0" applyFont="1" applyBorder="1" applyAlignment="1">
      <alignment horizontal="center"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27" xfId="0" applyBorder="1" applyAlignment="1">
      <alignment vertical="center" wrapText="1"/>
    </xf>
    <xf numFmtId="0" fontId="56" fillId="2" borderId="1" xfId="0" applyFont="1" applyFill="1" applyBorder="1" applyAlignment="1">
      <alignment horizontal="center" vertical="center" wrapText="1"/>
    </xf>
    <xf numFmtId="0" fontId="56" fillId="0" borderId="28" xfId="0" applyFont="1" applyBorder="1" applyAlignment="1">
      <alignment horizontal="center" vertical="center" wrapText="1"/>
    </xf>
    <xf numFmtId="0" fontId="56" fillId="0" borderId="27" xfId="0" applyFont="1" applyBorder="1" applyAlignment="1">
      <alignment horizontal="center" vertical="center" wrapText="1"/>
    </xf>
    <xf numFmtId="0" fontId="56" fillId="0" borderId="29" xfId="0" applyFont="1" applyBorder="1" applyAlignment="1">
      <alignment horizontal="center" vertical="center" wrapText="1"/>
    </xf>
    <xf numFmtId="0" fontId="60"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6" xfId="0" applyFont="1" applyFill="1" applyBorder="1" applyAlignment="1">
      <alignment horizontal="center" vertical="center" wrapTex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6"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2" fillId="2" borderId="2" xfId="0" applyFont="1" applyFill="1" applyBorder="1" applyAlignment="1">
      <alignment horizontal="center" vertical="center" wrapText="1"/>
    </xf>
    <xf numFmtId="0" fontId="42" fillId="2" borderId="3" xfId="0" applyFont="1" applyFill="1" applyBorder="1" applyAlignment="1">
      <alignment horizontal="center" vertical="center" wrapText="1"/>
    </xf>
    <xf numFmtId="0" fontId="17" fillId="2" borderId="11" xfId="0" applyFont="1" applyFill="1" applyBorder="1" applyAlignment="1">
      <alignment horizontal="center"/>
    </xf>
    <xf numFmtId="0" fontId="17" fillId="2" borderId="12" xfId="0" applyFont="1" applyFill="1" applyBorder="1" applyAlignment="1">
      <alignment horizontal="center"/>
    </xf>
    <xf numFmtId="0" fontId="17" fillId="2" borderId="15" xfId="0" applyFont="1" applyFill="1" applyBorder="1" applyAlignment="1">
      <alignment horizontal="center"/>
    </xf>
    <xf numFmtId="0" fontId="17" fillId="2" borderId="16" xfId="0" applyFont="1" applyFill="1" applyBorder="1" applyAlignment="1">
      <alignment horizontal="center"/>
    </xf>
    <xf numFmtId="0" fontId="17" fillId="2" borderId="13" xfId="0" applyFont="1" applyFill="1" applyBorder="1" applyAlignment="1">
      <alignment horizontal="center"/>
    </xf>
    <xf numFmtId="0" fontId="17" fillId="2" borderId="14" xfId="0" applyFont="1" applyFill="1" applyBorder="1" applyAlignment="1">
      <alignment horizontal="center"/>
    </xf>
    <xf numFmtId="0" fontId="41" fillId="2" borderId="2"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71" fillId="43" borderId="2" xfId="0" applyFont="1" applyFill="1" applyBorder="1" applyAlignment="1">
      <alignment horizontal="center" vertical="center" wrapText="1"/>
    </xf>
    <xf numFmtId="0" fontId="71" fillId="43" borderId="3" xfId="0" applyFont="1" applyFill="1" applyBorder="1" applyAlignment="1">
      <alignment horizontal="center" vertical="center" wrapText="1"/>
    </xf>
    <xf numFmtId="0" fontId="71" fillId="43" borderId="4" xfId="0" applyFont="1" applyFill="1" applyBorder="1" applyAlignment="1">
      <alignment horizontal="center" vertical="center" wrapText="1"/>
    </xf>
    <xf numFmtId="1" fontId="62" fillId="40" borderId="2" xfId="0" applyNumberFormat="1" applyFont="1" applyFill="1" applyBorder="1" applyAlignment="1">
      <alignment horizontal="center" vertical="center"/>
    </xf>
    <xf numFmtId="1" fontId="62" fillId="40" borderId="3" xfId="0" applyNumberFormat="1" applyFont="1" applyFill="1" applyBorder="1" applyAlignment="1">
      <alignment horizontal="center" vertical="center"/>
    </xf>
    <xf numFmtId="1" fontId="62" fillId="40" borderId="4" xfId="0" applyNumberFormat="1" applyFont="1" applyFill="1" applyBorder="1" applyAlignment="1">
      <alignment horizontal="center" vertical="center"/>
    </xf>
    <xf numFmtId="0" fontId="62" fillId="2" borderId="34" xfId="0" applyFont="1" applyFill="1" applyBorder="1" applyAlignment="1">
      <alignment horizontal="center" vertical="center"/>
    </xf>
    <xf numFmtId="0" fontId="62" fillId="2" borderId="35" xfId="0" applyFont="1" applyFill="1" applyBorder="1" applyAlignment="1">
      <alignment horizontal="center" vertical="center"/>
    </xf>
    <xf numFmtId="0" fontId="62" fillId="2" borderId="36" xfId="0" applyFont="1" applyFill="1" applyBorder="1" applyAlignment="1">
      <alignment horizontal="center" vertical="center"/>
    </xf>
    <xf numFmtId="0" fontId="60" fillId="41" borderId="28" xfId="0" applyFont="1" applyFill="1" applyBorder="1" applyAlignment="1">
      <alignment horizontal="center" vertical="center" wrapText="1"/>
    </xf>
    <xf numFmtId="0" fontId="60" fillId="41" borderId="27" xfId="0" applyFont="1" applyFill="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5" xfId="0" applyFont="1" applyBorder="1" applyAlignment="1">
      <alignment horizontal="center" vertical="center"/>
    </xf>
    <xf numFmtId="0" fontId="43" fillId="0" borderId="12" xfId="0" applyFont="1" applyBorder="1" applyAlignment="1">
      <alignment horizontal="center" vertical="center"/>
    </xf>
    <xf numFmtId="0" fontId="43" fillId="0" borderId="0" xfId="0" applyFont="1" applyAlignment="1">
      <alignment horizontal="center" vertical="center"/>
    </xf>
    <xf numFmtId="0" fontId="43" fillId="0" borderId="16" xfId="0" applyFont="1" applyBorder="1" applyAlignment="1">
      <alignment horizontal="center" vertical="center"/>
    </xf>
    <xf numFmtId="0" fontId="46" fillId="0" borderId="1"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30" xfId="0" applyFont="1" applyBorder="1" applyAlignment="1">
      <alignment horizontal="center" vertical="center" wrapText="1"/>
    </xf>
    <xf numFmtId="0" fontId="43" fillId="0" borderId="31" xfId="0" applyFont="1" applyBorder="1" applyAlignment="1">
      <alignment horizontal="center" vertical="center" wrapText="1"/>
    </xf>
    <xf numFmtId="0" fontId="43" fillId="0" borderId="11" xfId="0" applyFont="1" applyBorder="1" applyAlignment="1">
      <alignment horizontal="center" vertical="center"/>
    </xf>
    <xf numFmtId="0" fontId="43" fillId="0" borderId="30" xfId="0" applyFont="1" applyBorder="1" applyAlignment="1">
      <alignment horizontal="center" vertical="center"/>
    </xf>
    <xf numFmtId="0" fontId="43" fillId="0" borderId="31" xfId="0" applyFont="1" applyBorder="1" applyAlignment="1">
      <alignment horizontal="center" vertical="center"/>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19" fillId="5" borderId="2" xfId="1" applyFont="1" applyFill="1" applyBorder="1" applyAlignment="1">
      <alignment horizontal="center" vertical="center"/>
    </xf>
    <xf numFmtId="0" fontId="19" fillId="5" borderId="3" xfId="1" applyFont="1" applyFill="1" applyBorder="1" applyAlignment="1">
      <alignment horizontal="center" vertical="center"/>
    </xf>
    <xf numFmtId="0" fontId="19" fillId="5" borderId="4" xfId="1" applyFont="1" applyFill="1" applyBorder="1" applyAlignment="1">
      <alignment horizontal="center" vertical="center"/>
    </xf>
    <xf numFmtId="0" fontId="21" fillId="0" borderId="1" xfId="1" applyFont="1" applyBorder="1" applyAlignment="1">
      <alignment horizontal="center" vertical="center"/>
    </xf>
    <xf numFmtId="0" fontId="19" fillId="5" borderId="1" xfId="1" applyFont="1" applyFill="1" applyBorder="1" applyAlignment="1">
      <alignment horizontal="center" vertical="center"/>
    </xf>
    <xf numFmtId="0" fontId="21" fillId="0" borderId="1" xfId="1" applyFont="1" applyBorder="1" applyAlignment="1">
      <alignment horizontal="center" vertical="center" wrapText="1"/>
    </xf>
    <xf numFmtId="0" fontId="21" fillId="0" borderId="1" xfId="1" applyFont="1" applyBorder="1" applyAlignment="1">
      <alignment horizontal="center" wrapText="1"/>
    </xf>
    <xf numFmtId="0" fontId="19" fillId="5" borderId="6" xfId="1" applyFont="1" applyFill="1" applyBorder="1" applyAlignment="1">
      <alignment horizontal="center" vertical="center"/>
    </xf>
    <xf numFmtId="0" fontId="19" fillId="5" borderId="7" xfId="1" applyFont="1" applyFill="1" applyBorder="1" applyAlignment="1">
      <alignment horizontal="center" vertical="center"/>
    </xf>
    <xf numFmtId="0" fontId="19" fillId="5" borderId="8" xfId="1" applyFont="1" applyFill="1" applyBorder="1" applyAlignment="1">
      <alignment horizontal="center" vertical="center"/>
    </xf>
  </cellXfs>
  <cellStyles count="310">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xr:uid="{00000000-0005-0000-0000-00000C000000}"/>
    <cellStyle name="60% - Énfasis2 2" xfId="197" xr:uid="{00000000-0005-0000-0000-00000D000000}"/>
    <cellStyle name="60% - Énfasis3 2" xfId="198" xr:uid="{00000000-0005-0000-0000-00000E000000}"/>
    <cellStyle name="60% - Énfasis4 2" xfId="199" xr:uid="{00000000-0005-0000-0000-00000F000000}"/>
    <cellStyle name="60% - Énfasis5 2" xfId="200" xr:uid="{00000000-0005-0000-0000-000010000000}"/>
    <cellStyle name="60% - Énfasis6 2" xfId="201" xr:uid="{00000000-0005-0000-0000-000011000000}"/>
    <cellStyle name="BodyStyle" xfId="5" xr:uid="{00000000-0005-0000-0000-000012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xr:uid="{00000000-0005-0000-0000-000020000000}"/>
    <cellStyle name="Incorrecto" xfId="13" builtinId="27" customBuiltin="1"/>
    <cellStyle name="Millares" xfId="303" builtinId="3"/>
    <cellStyle name="Millares 10" xfId="41" xr:uid="{00000000-0005-0000-0000-000023000000}"/>
    <cellStyle name="Millares 2" xfId="3" xr:uid="{00000000-0005-0000-0000-000024000000}"/>
    <cellStyle name="Millares 2 2" xfId="130" xr:uid="{00000000-0005-0000-0000-000025000000}"/>
    <cellStyle name="Millares 2 2 2" xfId="209" xr:uid="{00000000-0005-0000-0000-000026000000}"/>
    <cellStyle name="Millares 2 2 2 2" xfId="227" xr:uid="{00000000-0005-0000-0000-000027000000}"/>
    <cellStyle name="Millares 2 2 2 2 2" xfId="299" xr:uid="{00000000-0005-0000-0000-000028000000}"/>
    <cellStyle name="Millares 2 2 2 2 3" xfId="263" xr:uid="{00000000-0005-0000-0000-000029000000}"/>
    <cellStyle name="Millares 2 2 2 3" xfId="281" xr:uid="{00000000-0005-0000-0000-00002A000000}"/>
    <cellStyle name="Millares 2 2 2 4" xfId="245" xr:uid="{00000000-0005-0000-0000-00002B000000}"/>
    <cellStyle name="Millares 2 2 3" xfId="218" xr:uid="{00000000-0005-0000-0000-00002C000000}"/>
    <cellStyle name="Millares 2 2 3 2" xfId="290" xr:uid="{00000000-0005-0000-0000-00002D000000}"/>
    <cellStyle name="Millares 2 2 3 3" xfId="254" xr:uid="{00000000-0005-0000-0000-00002E000000}"/>
    <cellStyle name="Millares 2 2 4" xfId="272" xr:uid="{00000000-0005-0000-0000-00002F000000}"/>
    <cellStyle name="Millares 2 2 5" xfId="236" xr:uid="{00000000-0005-0000-0000-000030000000}"/>
    <cellStyle name="Millares 2 3" xfId="202" xr:uid="{00000000-0005-0000-0000-000031000000}"/>
    <cellStyle name="Millares 2 3 2" xfId="211" xr:uid="{00000000-0005-0000-0000-000032000000}"/>
    <cellStyle name="Millares 2 3 2 2" xfId="229" xr:uid="{00000000-0005-0000-0000-000033000000}"/>
    <cellStyle name="Millares 2 3 2 2 2" xfId="301" xr:uid="{00000000-0005-0000-0000-000034000000}"/>
    <cellStyle name="Millares 2 3 2 2 3" xfId="265" xr:uid="{00000000-0005-0000-0000-000035000000}"/>
    <cellStyle name="Millares 2 3 2 3" xfId="283" xr:uid="{00000000-0005-0000-0000-000036000000}"/>
    <cellStyle name="Millares 2 3 2 4" xfId="247" xr:uid="{00000000-0005-0000-0000-000037000000}"/>
    <cellStyle name="Millares 2 3 3" xfId="220" xr:uid="{00000000-0005-0000-0000-000038000000}"/>
    <cellStyle name="Millares 2 3 3 2" xfId="292" xr:uid="{00000000-0005-0000-0000-000039000000}"/>
    <cellStyle name="Millares 2 3 3 3" xfId="256" xr:uid="{00000000-0005-0000-0000-00003A000000}"/>
    <cellStyle name="Millares 2 3 4" xfId="274" xr:uid="{00000000-0005-0000-0000-00003B000000}"/>
    <cellStyle name="Millares 2 3 5" xfId="238" xr:uid="{00000000-0005-0000-0000-00003C000000}"/>
    <cellStyle name="Millares 2 4" xfId="207" xr:uid="{00000000-0005-0000-0000-00003D000000}"/>
    <cellStyle name="Millares 2 4 2" xfId="225" xr:uid="{00000000-0005-0000-0000-00003E000000}"/>
    <cellStyle name="Millares 2 4 2 2" xfId="297" xr:uid="{00000000-0005-0000-0000-00003F000000}"/>
    <cellStyle name="Millares 2 4 2 3" xfId="261" xr:uid="{00000000-0005-0000-0000-000040000000}"/>
    <cellStyle name="Millares 2 4 3" xfId="279" xr:uid="{00000000-0005-0000-0000-000041000000}"/>
    <cellStyle name="Millares 2 4 4" xfId="243" xr:uid="{00000000-0005-0000-0000-000042000000}"/>
    <cellStyle name="Millares 2 5" xfId="216" xr:uid="{00000000-0005-0000-0000-000043000000}"/>
    <cellStyle name="Millares 2 5 2" xfId="288" xr:uid="{00000000-0005-0000-0000-000044000000}"/>
    <cellStyle name="Millares 2 5 3" xfId="252" xr:uid="{00000000-0005-0000-0000-000045000000}"/>
    <cellStyle name="Millares 2 6" xfId="270" xr:uid="{00000000-0005-0000-0000-000046000000}"/>
    <cellStyle name="Millares 2 7" xfId="234" xr:uid="{00000000-0005-0000-0000-000047000000}"/>
    <cellStyle name="Millares 2 8" xfId="59" xr:uid="{00000000-0005-0000-0000-000048000000}"/>
    <cellStyle name="Millares 2 9" xfId="305" xr:uid="{00000000-0005-0000-0000-000049000000}"/>
    <cellStyle name="Millares 3" xfId="124" xr:uid="{00000000-0005-0000-0000-00004A000000}"/>
    <cellStyle name="Millares 3 2" xfId="208" xr:uid="{00000000-0005-0000-0000-00004B000000}"/>
    <cellStyle name="Millares 3 2 2" xfId="226" xr:uid="{00000000-0005-0000-0000-00004C000000}"/>
    <cellStyle name="Millares 3 2 2 2" xfId="298" xr:uid="{00000000-0005-0000-0000-00004D000000}"/>
    <cellStyle name="Millares 3 2 2 3" xfId="262" xr:uid="{00000000-0005-0000-0000-00004E000000}"/>
    <cellStyle name="Millares 3 2 3" xfId="280" xr:uid="{00000000-0005-0000-0000-00004F000000}"/>
    <cellStyle name="Millares 3 2 4" xfId="244" xr:uid="{00000000-0005-0000-0000-000050000000}"/>
    <cellStyle name="Millares 3 3" xfId="217" xr:uid="{00000000-0005-0000-0000-000051000000}"/>
    <cellStyle name="Millares 3 3 2" xfId="289" xr:uid="{00000000-0005-0000-0000-000052000000}"/>
    <cellStyle name="Millares 3 3 3" xfId="253" xr:uid="{00000000-0005-0000-0000-000053000000}"/>
    <cellStyle name="Millares 3 4" xfId="271" xr:uid="{00000000-0005-0000-0000-000054000000}"/>
    <cellStyle name="Millares 3 5" xfId="235" xr:uid="{00000000-0005-0000-0000-000055000000}"/>
    <cellStyle name="Millares 4" xfId="194" xr:uid="{00000000-0005-0000-0000-000056000000}"/>
    <cellStyle name="Millares 4 2" xfId="210" xr:uid="{00000000-0005-0000-0000-000057000000}"/>
    <cellStyle name="Millares 4 2 2" xfId="228" xr:uid="{00000000-0005-0000-0000-000058000000}"/>
    <cellStyle name="Millares 4 2 2 2" xfId="300" xr:uid="{00000000-0005-0000-0000-000059000000}"/>
    <cellStyle name="Millares 4 2 2 3" xfId="264" xr:uid="{00000000-0005-0000-0000-00005A000000}"/>
    <cellStyle name="Millares 4 2 3" xfId="282" xr:uid="{00000000-0005-0000-0000-00005B000000}"/>
    <cellStyle name="Millares 4 2 4" xfId="246" xr:uid="{00000000-0005-0000-0000-00005C000000}"/>
    <cellStyle name="Millares 4 3" xfId="219" xr:uid="{00000000-0005-0000-0000-00005D000000}"/>
    <cellStyle name="Millares 4 3 2" xfId="291" xr:uid="{00000000-0005-0000-0000-00005E000000}"/>
    <cellStyle name="Millares 4 3 3" xfId="255" xr:uid="{00000000-0005-0000-0000-00005F000000}"/>
    <cellStyle name="Millares 4 4" xfId="273" xr:uid="{00000000-0005-0000-0000-000060000000}"/>
    <cellStyle name="Millares 4 5" xfId="237" xr:uid="{00000000-0005-0000-0000-000061000000}"/>
    <cellStyle name="Millares 5" xfId="206" xr:uid="{00000000-0005-0000-0000-000062000000}"/>
    <cellStyle name="Millares 5 2" xfId="224" xr:uid="{00000000-0005-0000-0000-000063000000}"/>
    <cellStyle name="Millares 5 2 2" xfId="296" xr:uid="{00000000-0005-0000-0000-000064000000}"/>
    <cellStyle name="Millares 5 2 3" xfId="260" xr:uid="{00000000-0005-0000-0000-000065000000}"/>
    <cellStyle name="Millares 5 3" xfId="278" xr:uid="{00000000-0005-0000-0000-000066000000}"/>
    <cellStyle name="Millares 5 4" xfId="242" xr:uid="{00000000-0005-0000-0000-000067000000}"/>
    <cellStyle name="Millares 6" xfId="215" xr:uid="{00000000-0005-0000-0000-000068000000}"/>
    <cellStyle name="Millares 6 2" xfId="287" xr:uid="{00000000-0005-0000-0000-000069000000}"/>
    <cellStyle name="Millares 6 3" xfId="251" xr:uid="{00000000-0005-0000-0000-00006A000000}"/>
    <cellStyle name="Millares 7" xfId="269" xr:uid="{00000000-0005-0000-0000-00006B000000}"/>
    <cellStyle name="Millares 8" xfId="233" xr:uid="{00000000-0005-0000-0000-00006C000000}"/>
    <cellStyle name="Millares 9" xfId="53" xr:uid="{00000000-0005-0000-0000-00006D000000}"/>
    <cellStyle name="Moneda" xfId="309" builtinId="4"/>
    <cellStyle name="Moneda [0] 2" xfId="48" xr:uid="{00000000-0005-0000-0000-00006F000000}"/>
    <cellStyle name="Moneda [0] 2 2" xfId="55" xr:uid="{00000000-0005-0000-0000-000070000000}"/>
    <cellStyle name="Moneda [0] 2 2 2" xfId="126" xr:uid="{00000000-0005-0000-0000-000071000000}"/>
    <cellStyle name="Moneda [0] 2 3" xfId="121" xr:uid="{00000000-0005-0000-0000-000072000000}"/>
    <cellStyle name="Moneda [0] 3" xfId="51" xr:uid="{00000000-0005-0000-0000-000073000000}"/>
    <cellStyle name="Moneda [0] 3 2" xfId="204" xr:uid="{00000000-0005-0000-0000-000074000000}"/>
    <cellStyle name="Moneda [0] 3 2 2" xfId="222" xr:uid="{00000000-0005-0000-0000-000075000000}"/>
    <cellStyle name="Moneda [0] 3 2 2 2" xfId="294" xr:uid="{00000000-0005-0000-0000-000076000000}"/>
    <cellStyle name="Moneda [0] 3 2 2 3" xfId="258" xr:uid="{00000000-0005-0000-0000-000077000000}"/>
    <cellStyle name="Moneda [0] 3 2 3" xfId="276" xr:uid="{00000000-0005-0000-0000-000078000000}"/>
    <cellStyle name="Moneda [0] 3 2 4" xfId="240" xr:uid="{00000000-0005-0000-0000-000079000000}"/>
    <cellStyle name="Moneda [0] 3 3" xfId="213" xr:uid="{00000000-0005-0000-0000-00007A000000}"/>
    <cellStyle name="Moneda [0] 3 3 2" xfId="285" xr:uid="{00000000-0005-0000-0000-00007B000000}"/>
    <cellStyle name="Moneda [0] 3 3 3" xfId="249" xr:uid="{00000000-0005-0000-0000-00007C000000}"/>
    <cellStyle name="Moneda [0] 3 4" xfId="267" xr:uid="{00000000-0005-0000-0000-00007D000000}"/>
    <cellStyle name="Moneda [0] 3 5" xfId="231" xr:uid="{00000000-0005-0000-0000-00007E000000}"/>
    <cellStyle name="Moneda [0] 4" xfId="205" xr:uid="{00000000-0005-0000-0000-00007F000000}"/>
    <cellStyle name="Moneda [0] 4 2" xfId="223" xr:uid="{00000000-0005-0000-0000-000080000000}"/>
    <cellStyle name="Moneda [0] 4 2 2" xfId="295" xr:uid="{00000000-0005-0000-0000-000081000000}"/>
    <cellStyle name="Moneda [0] 4 2 3" xfId="259" xr:uid="{00000000-0005-0000-0000-000082000000}"/>
    <cellStyle name="Moneda [0] 4 3" xfId="277" xr:uid="{00000000-0005-0000-0000-000083000000}"/>
    <cellStyle name="Moneda [0] 4 4" xfId="241" xr:uid="{00000000-0005-0000-0000-000084000000}"/>
    <cellStyle name="Moneda [0] 5" xfId="214" xr:uid="{00000000-0005-0000-0000-000085000000}"/>
    <cellStyle name="Moneda [0] 5 2" xfId="286" xr:uid="{00000000-0005-0000-0000-000086000000}"/>
    <cellStyle name="Moneda [0] 5 3" xfId="250" xr:uid="{00000000-0005-0000-0000-000087000000}"/>
    <cellStyle name="Moneda [0] 6" xfId="268" xr:uid="{00000000-0005-0000-0000-000088000000}"/>
    <cellStyle name="Moneda [0] 7" xfId="232" xr:uid="{00000000-0005-0000-0000-000089000000}"/>
    <cellStyle name="Moneda [0] 8" xfId="52" xr:uid="{00000000-0005-0000-0000-00008A000000}"/>
    <cellStyle name="Moneda [0] 9" xfId="45" xr:uid="{00000000-0005-0000-0000-00008B000000}"/>
    <cellStyle name="Moneda 10" xfId="66" xr:uid="{00000000-0005-0000-0000-00008C000000}"/>
    <cellStyle name="Moneda 10 2" xfId="137" xr:uid="{00000000-0005-0000-0000-00008D000000}"/>
    <cellStyle name="Moneda 11" xfId="67" xr:uid="{00000000-0005-0000-0000-00008E000000}"/>
    <cellStyle name="Moneda 11 2" xfId="138" xr:uid="{00000000-0005-0000-0000-00008F000000}"/>
    <cellStyle name="Moneda 12" xfId="68" xr:uid="{00000000-0005-0000-0000-000090000000}"/>
    <cellStyle name="Moneda 12 2" xfId="139" xr:uid="{00000000-0005-0000-0000-000091000000}"/>
    <cellStyle name="Moneda 13" xfId="69" xr:uid="{00000000-0005-0000-0000-000092000000}"/>
    <cellStyle name="Moneda 13 2" xfId="140" xr:uid="{00000000-0005-0000-0000-000093000000}"/>
    <cellStyle name="Moneda 14" xfId="70" xr:uid="{00000000-0005-0000-0000-000094000000}"/>
    <cellStyle name="Moneda 14 2" xfId="141" xr:uid="{00000000-0005-0000-0000-000095000000}"/>
    <cellStyle name="Moneda 15" xfId="71" xr:uid="{00000000-0005-0000-0000-000096000000}"/>
    <cellStyle name="Moneda 15 2" xfId="142" xr:uid="{00000000-0005-0000-0000-000097000000}"/>
    <cellStyle name="Moneda 16" xfId="72" xr:uid="{00000000-0005-0000-0000-000098000000}"/>
    <cellStyle name="Moneda 16 2" xfId="143" xr:uid="{00000000-0005-0000-0000-000099000000}"/>
    <cellStyle name="Moneda 17" xfId="73" xr:uid="{00000000-0005-0000-0000-00009A000000}"/>
    <cellStyle name="Moneda 17 2" xfId="144" xr:uid="{00000000-0005-0000-0000-00009B000000}"/>
    <cellStyle name="Moneda 18" xfId="74" xr:uid="{00000000-0005-0000-0000-00009C000000}"/>
    <cellStyle name="Moneda 18 2" xfId="145" xr:uid="{00000000-0005-0000-0000-00009D000000}"/>
    <cellStyle name="Moneda 19" xfId="75" xr:uid="{00000000-0005-0000-0000-00009E000000}"/>
    <cellStyle name="Moneda 19 2" xfId="146" xr:uid="{00000000-0005-0000-0000-00009F000000}"/>
    <cellStyle name="Moneda 2" xfId="2" xr:uid="{00000000-0005-0000-0000-0000A0000000}"/>
    <cellStyle name="Moneda 2 2" xfId="128" xr:uid="{00000000-0005-0000-0000-0000A1000000}"/>
    <cellStyle name="Moneda 2 3" xfId="57" xr:uid="{00000000-0005-0000-0000-0000A2000000}"/>
    <cellStyle name="Moneda 2 4" xfId="304" xr:uid="{00000000-0005-0000-0000-0000A3000000}"/>
    <cellStyle name="Moneda 20" xfId="76" xr:uid="{00000000-0005-0000-0000-0000A4000000}"/>
    <cellStyle name="Moneda 20 2" xfId="147" xr:uid="{00000000-0005-0000-0000-0000A5000000}"/>
    <cellStyle name="Moneda 21" xfId="79" xr:uid="{00000000-0005-0000-0000-0000A6000000}"/>
    <cellStyle name="Moneda 21 2" xfId="150" xr:uid="{00000000-0005-0000-0000-0000A7000000}"/>
    <cellStyle name="Moneda 22" xfId="78" xr:uid="{00000000-0005-0000-0000-0000A8000000}"/>
    <cellStyle name="Moneda 22 2" xfId="149" xr:uid="{00000000-0005-0000-0000-0000A9000000}"/>
    <cellStyle name="Moneda 23" xfId="56" xr:uid="{00000000-0005-0000-0000-0000AA000000}"/>
    <cellStyle name="Moneda 23 2" xfId="127" xr:uid="{00000000-0005-0000-0000-0000AB000000}"/>
    <cellStyle name="Moneda 24" xfId="77" xr:uid="{00000000-0005-0000-0000-0000AC000000}"/>
    <cellStyle name="Moneda 24 2" xfId="148" xr:uid="{00000000-0005-0000-0000-0000AD000000}"/>
    <cellStyle name="Moneda 25" xfId="80" xr:uid="{00000000-0005-0000-0000-0000AE000000}"/>
    <cellStyle name="Moneda 25 2" xfId="151" xr:uid="{00000000-0005-0000-0000-0000AF000000}"/>
    <cellStyle name="Moneda 26" xfId="81" xr:uid="{00000000-0005-0000-0000-0000B0000000}"/>
    <cellStyle name="Moneda 26 2" xfId="152" xr:uid="{00000000-0005-0000-0000-0000B1000000}"/>
    <cellStyle name="Moneda 27" xfId="82" xr:uid="{00000000-0005-0000-0000-0000B2000000}"/>
    <cellStyle name="Moneda 27 2" xfId="153" xr:uid="{00000000-0005-0000-0000-0000B3000000}"/>
    <cellStyle name="Moneda 28" xfId="83" xr:uid="{00000000-0005-0000-0000-0000B4000000}"/>
    <cellStyle name="Moneda 28 2" xfId="154" xr:uid="{00000000-0005-0000-0000-0000B5000000}"/>
    <cellStyle name="Moneda 29" xfId="84" xr:uid="{00000000-0005-0000-0000-0000B6000000}"/>
    <cellStyle name="Moneda 29 2" xfId="155" xr:uid="{00000000-0005-0000-0000-0000B7000000}"/>
    <cellStyle name="Moneda 3" xfId="58" xr:uid="{00000000-0005-0000-0000-0000B8000000}"/>
    <cellStyle name="Moneda 3 2" xfId="129" xr:uid="{00000000-0005-0000-0000-0000B9000000}"/>
    <cellStyle name="Moneda 30" xfId="85" xr:uid="{00000000-0005-0000-0000-0000BA000000}"/>
    <cellStyle name="Moneda 30 2" xfId="156" xr:uid="{00000000-0005-0000-0000-0000BB000000}"/>
    <cellStyle name="Moneda 31" xfId="86" xr:uid="{00000000-0005-0000-0000-0000BC000000}"/>
    <cellStyle name="Moneda 31 2" xfId="157" xr:uid="{00000000-0005-0000-0000-0000BD000000}"/>
    <cellStyle name="Moneda 32" xfId="87" xr:uid="{00000000-0005-0000-0000-0000BE000000}"/>
    <cellStyle name="Moneda 32 2" xfId="158" xr:uid="{00000000-0005-0000-0000-0000BF000000}"/>
    <cellStyle name="Moneda 33" xfId="88" xr:uid="{00000000-0005-0000-0000-0000C0000000}"/>
    <cellStyle name="Moneda 33 2" xfId="159" xr:uid="{00000000-0005-0000-0000-0000C1000000}"/>
    <cellStyle name="Moneda 34" xfId="89" xr:uid="{00000000-0005-0000-0000-0000C2000000}"/>
    <cellStyle name="Moneda 34 2" xfId="160" xr:uid="{00000000-0005-0000-0000-0000C3000000}"/>
    <cellStyle name="Moneda 35" xfId="90" xr:uid="{00000000-0005-0000-0000-0000C4000000}"/>
    <cellStyle name="Moneda 35 2" xfId="161" xr:uid="{00000000-0005-0000-0000-0000C5000000}"/>
    <cellStyle name="Moneda 36" xfId="91" xr:uid="{00000000-0005-0000-0000-0000C6000000}"/>
    <cellStyle name="Moneda 36 2" xfId="162" xr:uid="{00000000-0005-0000-0000-0000C7000000}"/>
    <cellStyle name="Moneda 37" xfId="92" xr:uid="{00000000-0005-0000-0000-0000C8000000}"/>
    <cellStyle name="Moneda 37 2" xfId="163" xr:uid="{00000000-0005-0000-0000-0000C9000000}"/>
    <cellStyle name="Moneda 38" xfId="93" xr:uid="{00000000-0005-0000-0000-0000CA000000}"/>
    <cellStyle name="Moneda 38 2" xfId="164" xr:uid="{00000000-0005-0000-0000-0000CB000000}"/>
    <cellStyle name="Moneda 39" xfId="94" xr:uid="{00000000-0005-0000-0000-0000CC000000}"/>
    <cellStyle name="Moneda 39 2" xfId="165" xr:uid="{00000000-0005-0000-0000-0000CD000000}"/>
    <cellStyle name="Moneda 4" xfId="63" xr:uid="{00000000-0005-0000-0000-0000CE000000}"/>
    <cellStyle name="Moneda 4 2" xfId="134" xr:uid="{00000000-0005-0000-0000-0000CF000000}"/>
    <cellStyle name="Moneda 40" xfId="95" xr:uid="{00000000-0005-0000-0000-0000D0000000}"/>
    <cellStyle name="Moneda 40 2" xfId="166" xr:uid="{00000000-0005-0000-0000-0000D1000000}"/>
    <cellStyle name="Moneda 41" xfId="96" xr:uid="{00000000-0005-0000-0000-0000D2000000}"/>
    <cellStyle name="Moneda 41 2" xfId="167" xr:uid="{00000000-0005-0000-0000-0000D3000000}"/>
    <cellStyle name="Moneda 42" xfId="97" xr:uid="{00000000-0005-0000-0000-0000D4000000}"/>
    <cellStyle name="Moneda 42 2" xfId="168" xr:uid="{00000000-0005-0000-0000-0000D5000000}"/>
    <cellStyle name="Moneda 43" xfId="98" xr:uid="{00000000-0005-0000-0000-0000D6000000}"/>
    <cellStyle name="Moneda 43 2" xfId="169" xr:uid="{00000000-0005-0000-0000-0000D7000000}"/>
    <cellStyle name="Moneda 44" xfId="99" xr:uid="{00000000-0005-0000-0000-0000D8000000}"/>
    <cellStyle name="Moneda 44 2" xfId="170" xr:uid="{00000000-0005-0000-0000-0000D9000000}"/>
    <cellStyle name="Moneda 45" xfId="100" xr:uid="{00000000-0005-0000-0000-0000DA000000}"/>
    <cellStyle name="Moneda 45 2" xfId="171" xr:uid="{00000000-0005-0000-0000-0000DB000000}"/>
    <cellStyle name="Moneda 46" xfId="101" xr:uid="{00000000-0005-0000-0000-0000DC000000}"/>
    <cellStyle name="Moneda 46 2" xfId="172" xr:uid="{00000000-0005-0000-0000-0000DD000000}"/>
    <cellStyle name="Moneda 47" xfId="102" xr:uid="{00000000-0005-0000-0000-0000DE000000}"/>
    <cellStyle name="Moneda 47 2" xfId="173" xr:uid="{00000000-0005-0000-0000-0000DF000000}"/>
    <cellStyle name="Moneda 48" xfId="103" xr:uid="{00000000-0005-0000-0000-0000E0000000}"/>
    <cellStyle name="Moneda 48 2" xfId="174" xr:uid="{00000000-0005-0000-0000-0000E1000000}"/>
    <cellStyle name="Moneda 49" xfId="104" xr:uid="{00000000-0005-0000-0000-0000E2000000}"/>
    <cellStyle name="Moneda 49 2" xfId="175" xr:uid="{00000000-0005-0000-0000-0000E3000000}"/>
    <cellStyle name="Moneda 5" xfId="61" xr:uid="{00000000-0005-0000-0000-0000E4000000}"/>
    <cellStyle name="Moneda 5 2" xfId="132" xr:uid="{00000000-0005-0000-0000-0000E5000000}"/>
    <cellStyle name="Moneda 50" xfId="105" xr:uid="{00000000-0005-0000-0000-0000E6000000}"/>
    <cellStyle name="Moneda 50 2" xfId="176" xr:uid="{00000000-0005-0000-0000-0000E7000000}"/>
    <cellStyle name="Moneda 51" xfId="106" xr:uid="{00000000-0005-0000-0000-0000E8000000}"/>
    <cellStyle name="Moneda 51 2" xfId="177" xr:uid="{00000000-0005-0000-0000-0000E9000000}"/>
    <cellStyle name="Moneda 52" xfId="107" xr:uid="{00000000-0005-0000-0000-0000EA000000}"/>
    <cellStyle name="Moneda 52 2" xfId="178" xr:uid="{00000000-0005-0000-0000-0000EB000000}"/>
    <cellStyle name="Moneda 53" xfId="108" xr:uid="{00000000-0005-0000-0000-0000EC000000}"/>
    <cellStyle name="Moneda 53 2" xfId="179" xr:uid="{00000000-0005-0000-0000-0000ED000000}"/>
    <cellStyle name="Moneda 54" xfId="109" xr:uid="{00000000-0005-0000-0000-0000EE000000}"/>
    <cellStyle name="Moneda 54 2" xfId="180" xr:uid="{00000000-0005-0000-0000-0000EF000000}"/>
    <cellStyle name="Moneda 55" xfId="110" xr:uid="{00000000-0005-0000-0000-0000F0000000}"/>
    <cellStyle name="Moneda 55 2" xfId="181" xr:uid="{00000000-0005-0000-0000-0000F1000000}"/>
    <cellStyle name="Moneda 56" xfId="111" xr:uid="{00000000-0005-0000-0000-0000F2000000}"/>
    <cellStyle name="Moneda 56 2" xfId="182" xr:uid="{00000000-0005-0000-0000-0000F3000000}"/>
    <cellStyle name="Moneda 57" xfId="112" xr:uid="{00000000-0005-0000-0000-0000F4000000}"/>
    <cellStyle name="Moneda 57 2" xfId="183" xr:uid="{00000000-0005-0000-0000-0000F5000000}"/>
    <cellStyle name="Moneda 58" xfId="113" xr:uid="{00000000-0005-0000-0000-0000F6000000}"/>
    <cellStyle name="Moneda 58 2" xfId="184" xr:uid="{00000000-0005-0000-0000-0000F7000000}"/>
    <cellStyle name="Moneda 59" xfId="114" xr:uid="{00000000-0005-0000-0000-0000F8000000}"/>
    <cellStyle name="Moneda 59 2" xfId="185" xr:uid="{00000000-0005-0000-0000-0000F9000000}"/>
    <cellStyle name="Moneda 6" xfId="54" xr:uid="{00000000-0005-0000-0000-0000FA000000}"/>
    <cellStyle name="Moneda 6 2" xfId="125" xr:uid="{00000000-0005-0000-0000-0000FB000000}"/>
    <cellStyle name="Moneda 60" xfId="117" xr:uid="{00000000-0005-0000-0000-0000FC000000}"/>
    <cellStyle name="Moneda 60 2" xfId="188" xr:uid="{00000000-0005-0000-0000-0000FD000000}"/>
    <cellStyle name="Moneda 61" xfId="115" xr:uid="{00000000-0005-0000-0000-0000FE000000}"/>
    <cellStyle name="Moneda 61 2" xfId="186" xr:uid="{00000000-0005-0000-0000-0000FF000000}"/>
    <cellStyle name="Moneda 62" xfId="60" xr:uid="{00000000-0005-0000-0000-000000010000}"/>
    <cellStyle name="Moneda 62 2" xfId="131" xr:uid="{00000000-0005-0000-0000-000001010000}"/>
    <cellStyle name="Moneda 63" xfId="116" xr:uid="{00000000-0005-0000-0000-000002010000}"/>
    <cellStyle name="Moneda 63 2" xfId="187" xr:uid="{00000000-0005-0000-0000-000003010000}"/>
    <cellStyle name="Moneda 64" xfId="118" xr:uid="{00000000-0005-0000-0000-000004010000}"/>
    <cellStyle name="Moneda 64 2" xfId="189" xr:uid="{00000000-0005-0000-0000-000005010000}"/>
    <cellStyle name="Moneda 65" xfId="119" xr:uid="{00000000-0005-0000-0000-000006010000}"/>
    <cellStyle name="Moneda 65 2" xfId="190" xr:uid="{00000000-0005-0000-0000-000007010000}"/>
    <cellStyle name="Moneda 66" xfId="120" xr:uid="{00000000-0005-0000-0000-000008010000}"/>
    <cellStyle name="Moneda 66 2" xfId="191" xr:uid="{00000000-0005-0000-0000-000009010000}"/>
    <cellStyle name="Moneda 67" xfId="122" xr:uid="{00000000-0005-0000-0000-00000A010000}"/>
    <cellStyle name="Moneda 68" xfId="123" xr:uid="{00000000-0005-0000-0000-00000B010000}"/>
    <cellStyle name="Moneda 69" xfId="192" xr:uid="{00000000-0005-0000-0000-00000C010000}"/>
    <cellStyle name="Moneda 7" xfId="62" xr:uid="{00000000-0005-0000-0000-00000D010000}"/>
    <cellStyle name="Moneda 7 2" xfId="133" xr:uid="{00000000-0005-0000-0000-00000E010000}"/>
    <cellStyle name="Moneda 70" xfId="203" xr:uid="{00000000-0005-0000-0000-00000F010000}"/>
    <cellStyle name="Moneda 70 2" xfId="212" xr:uid="{00000000-0005-0000-0000-000010010000}"/>
    <cellStyle name="Moneda 70 2 2" xfId="230" xr:uid="{00000000-0005-0000-0000-000011010000}"/>
    <cellStyle name="Moneda 70 2 2 2" xfId="302" xr:uid="{00000000-0005-0000-0000-000012010000}"/>
    <cellStyle name="Moneda 70 2 2 3" xfId="266" xr:uid="{00000000-0005-0000-0000-000013010000}"/>
    <cellStyle name="Moneda 70 2 3" xfId="284" xr:uid="{00000000-0005-0000-0000-000014010000}"/>
    <cellStyle name="Moneda 70 2 4" xfId="248" xr:uid="{00000000-0005-0000-0000-000015010000}"/>
    <cellStyle name="Moneda 70 3" xfId="221" xr:uid="{00000000-0005-0000-0000-000016010000}"/>
    <cellStyle name="Moneda 70 3 2" xfId="293" xr:uid="{00000000-0005-0000-0000-000017010000}"/>
    <cellStyle name="Moneda 70 3 3" xfId="257" xr:uid="{00000000-0005-0000-0000-000018010000}"/>
    <cellStyle name="Moneda 70 4" xfId="275" xr:uid="{00000000-0005-0000-0000-000019010000}"/>
    <cellStyle name="Moneda 70 5" xfId="239" xr:uid="{00000000-0005-0000-0000-00001A010000}"/>
    <cellStyle name="Moneda 71" xfId="50" xr:uid="{00000000-0005-0000-0000-00001B010000}"/>
    <cellStyle name="Moneda 72" xfId="47" xr:uid="{00000000-0005-0000-0000-00001C010000}"/>
    <cellStyle name="Moneda 73" xfId="193" xr:uid="{00000000-0005-0000-0000-00001D010000}"/>
    <cellStyle name="Moneda 74" xfId="306" xr:uid="{00000000-0005-0000-0000-00001E010000}"/>
    <cellStyle name="Moneda 75" xfId="307" xr:uid="{00000000-0005-0000-0000-00001F010000}"/>
    <cellStyle name="Moneda 8" xfId="64" xr:uid="{00000000-0005-0000-0000-000020010000}"/>
    <cellStyle name="Moneda 8 2" xfId="135" xr:uid="{00000000-0005-0000-0000-000021010000}"/>
    <cellStyle name="Moneda 9" xfId="65" xr:uid="{00000000-0005-0000-0000-000022010000}"/>
    <cellStyle name="Moneda 9 2" xfId="136" xr:uid="{00000000-0005-0000-0000-000023010000}"/>
    <cellStyle name="Neutral 2" xfId="195" xr:uid="{00000000-0005-0000-0000-000024010000}"/>
    <cellStyle name="Normal" xfId="0" builtinId="0"/>
    <cellStyle name="Normal 2" xfId="1" xr:uid="{00000000-0005-0000-0000-000026010000}"/>
    <cellStyle name="Normal 2 2" xfId="44" xr:uid="{00000000-0005-0000-0000-000027010000}"/>
    <cellStyle name="Normal 2 2 2" xfId="43" xr:uid="{00000000-0005-0000-0000-000028010000}"/>
    <cellStyle name="Normal 3" xfId="42" xr:uid="{00000000-0005-0000-0000-000029010000}"/>
    <cellStyle name="Normal 4" xfId="46" xr:uid="{00000000-0005-0000-0000-00002A010000}"/>
    <cellStyle name="Notas" xfId="20" builtinId="10" customBuiltin="1"/>
    <cellStyle name="Numeric" xfId="6" xr:uid="{00000000-0005-0000-0000-00002C010000}"/>
    <cellStyle name="Porcentaje" xfId="308" builtinId="5"/>
    <cellStyle name="Porcentaje 2" xfId="49" xr:uid="{00000000-0005-0000-0000-00002E010000}"/>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6C8CA979-C9F2-4B86-9A66-7F5BAA4434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392566</xdr:colOff>
      <xdr:row>0</xdr:row>
      <xdr:rowOff>0</xdr:rowOff>
    </xdr:from>
    <xdr:ext cx="1274309" cy="857250"/>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2566" y="0"/>
          <a:ext cx="1274309" cy="857250"/>
        </a:xfrm>
        <a:prstGeom prst="rect">
          <a:avLst/>
        </a:prstGeom>
      </xdr:spPr>
    </xdr:pic>
    <xdr:clientData/>
  </xdr:oneCellAnchor>
  <xdr:oneCellAnchor>
    <xdr:from>
      <xdr:col>0</xdr:col>
      <xdr:colOff>392566</xdr:colOff>
      <xdr:row>0</xdr:row>
      <xdr:rowOff>0</xdr:rowOff>
    </xdr:from>
    <xdr:ext cx="1274309" cy="857250"/>
    <xdr:pic>
      <xdr:nvPicPr>
        <xdr:cNvPr id="3" name="Imagen 2">
          <a:extLst>
            <a:ext uri="{FF2B5EF4-FFF2-40B4-BE49-F238E27FC236}">
              <a16:creationId xmlns:a16="http://schemas.microsoft.com/office/drawing/2014/main" id="{4073678B-8729-46D0-9B7E-AC033BEB89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2566" y="0"/>
          <a:ext cx="1274309" cy="8572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353785</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3785"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43" zoomScale="80" zoomScaleNormal="80" workbookViewId="0">
      <selection activeCell="B49" sqref="B49:H49"/>
    </sheetView>
  </sheetViews>
  <sheetFormatPr baseColWidth="10" defaultColWidth="10.875" defaultRowHeight="15"/>
  <cols>
    <col min="1" max="1" width="34.125" style="14" customWidth="1"/>
    <col min="2" max="2" width="10.875" style="6"/>
    <col min="3" max="3" width="28.25" style="6" customWidth="1"/>
    <col min="4" max="4" width="21.25" style="6" customWidth="1"/>
    <col min="5" max="5" width="19.25" style="6" customWidth="1"/>
    <col min="6" max="6" width="27.25" style="6" customWidth="1"/>
    <col min="7" max="7" width="17.25" style="6" customWidth="1"/>
    <col min="8" max="8" width="27.25" style="6" customWidth="1"/>
    <col min="9" max="9" width="15.25" style="6" customWidth="1"/>
    <col min="10" max="10" width="17.875" style="6" customWidth="1"/>
    <col min="11" max="11" width="19.25" style="6" customWidth="1"/>
    <col min="12" max="12" width="25.25" style="6" customWidth="1"/>
    <col min="13" max="13" width="20.75" style="6" customWidth="1"/>
    <col min="14" max="15" width="10.875" style="6"/>
    <col min="16" max="16" width="16.75" style="6" customWidth="1"/>
    <col min="17" max="17" width="20.25" style="6" customWidth="1"/>
    <col min="18" max="18" width="18.75" style="6" customWidth="1"/>
    <col min="19" max="19" width="22.875" style="6" customWidth="1"/>
    <col min="20" max="20" width="22.125" style="6" customWidth="1"/>
    <col min="21" max="21" width="25.25" style="6" customWidth="1"/>
    <col min="22" max="22" width="21.125" style="6" customWidth="1"/>
    <col min="23" max="23" width="19.125" style="6" customWidth="1"/>
    <col min="24" max="24" width="17.25" style="6" customWidth="1"/>
    <col min="25" max="26" width="16.25" style="6" customWidth="1"/>
    <col min="27" max="27" width="28.75" style="6" customWidth="1"/>
    <col min="28" max="28" width="19.25" style="6" customWidth="1"/>
    <col min="29" max="29" width="21.125" style="6" customWidth="1"/>
    <col min="30" max="30" width="21.875" style="6" customWidth="1"/>
    <col min="31" max="31" width="25.25" style="6" customWidth="1"/>
    <col min="32" max="32" width="22.25" style="6" customWidth="1"/>
    <col min="33" max="33" width="29.75" style="6" customWidth="1"/>
    <col min="34" max="34" width="18.75" style="6" customWidth="1"/>
    <col min="35" max="35" width="18.25" style="6" customWidth="1"/>
    <col min="36" max="36" width="22.25" style="6" customWidth="1"/>
    <col min="37" max="16384" width="10.875" style="6"/>
  </cols>
  <sheetData>
    <row r="1" spans="1:50" ht="54.75" customHeight="1">
      <c r="A1" s="166" t="s">
        <v>0</v>
      </c>
      <c r="B1" s="166"/>
      <c r="C1" s="166"/>
      <c r="D1" s="166"/>
      <c r="E1" s="166"/>
      <c r="F1" s="166"/>
      <c r="G1" s="166"/>
      <c r="H1" s="166"/>
    </row>
    <row r="2" spans="1:50" ht="33" customHeight="1">
      <c r="A2" s="149" t="s">
        <v>1</v>
      </c>
      <c r="B2" s="149"/>
      <c r="C2" s="149"/>
      <c r="D2" s="149"/>
      <c r="E2" s="149"/>
      <c r="F2" s="149"/>
      <c r="G2" s="149"/>
      <c r="H2" s="149"/>
      <c r="I2" s="7"/>
      <c r="J2" s="7"/>
      <c r="K2" s="7"/>
      <c r="L2" s="7"/>
      <c r="M2" s="7"/>
      <c r="N2" s="7"/>
      <c r="O2" s="7"/>
      <c r="P2" s="7"/>
      <c r="Q2" s="7"/>
      <c r="R2" s="7"/>
      <c r="S2" s="7"/>
      <c r="T2" s="7"/>
      <c r="U2" s="7"/>
      <c r="V2" s="7"/>
      <c r="W2" s="7"/>
      <c r="X2" s="7"/>
      <c r="Y2" s="7"/>
      <c r="Z2" s="7"/>
      <c r="AA2" s="8"/>
      <c r="AB2" s="8"/>
      <c r="AC2" s="8"/>
      <c r="AD2" s="8"/>
      <c r="AE2" s="8"/>
      <c r="AF2" s="8"/>
      <c r="AG2" s="9"/>
      <c r="AH2" s="9"/>
      <c r="AI2" s="9"/>
      <c r="AJ2" s="9"/>
      <c r="AK2" s="9"/>
      <c r="AL2" s="9"/>
      <c r="AM2" s="9"/>
      <c r="AN2" s="9"/>
      <c r="AO2" s="9"/>
      <c r="AP2" s="9"/>
      <c r="AQ2" s="7"/>
      <c r="AR2" s="7"/>
      <c r="AS2" s="7"/>
      <c r="AT2" s="7"/>
      <c r="AU2" s="7"/>
      <c r="AV2" s="7"/>
      <c r="AW2" s="7"/>
      <c r="AX2" s="7"/>
    </row>
    <row r="3" spans="1:50" ht="48" customHeight="1">
      <c r="A3" s="10" t="s">
        <v>2</v>
      </c>
      <c r="B3" s="145" t="s">
        <v>3</v>
      </c>
      <c r="C3" s="145"/>
      <c r="D3" s="145"/>
      <c r="E3" s="145"/>
      <c r="F3" s="145"/>
      <c r="G3" s="145"/>
      <c r="H3" s="145"/>
    </row>
    <row r="4" spans="1:50" ht="48" customHeight="1">
      <c r="A4" s="10" t="s">
        <v>4</v>
      </c>
      <c r="B4" s="138" t="s">
        <v>5</v>
      </c>
      <c r="C4" s="139"/>
      <c r="D4" s="139"/>
      <c r="E4" s="139"/>
      <c r="F4" s="139"/>
      <c r="G4" s="139"/>
      <c r="H4" s="140"/>
    </row>
    <row r="5" spans="1:50" ht="31.5" customHeight="1">
      <c r="A5" s="10" t="s">
        <v>6</v>
      </c>
      <c r="B5" s="145" t="s">
        <v>7</v>
      </c>
      <c r="C5" s="145"/>
      <c r="D5" s="145"/>
      <c r="E5" s="145"/>
      <c r="F5" s="145"/>
      <c r="G5" s="145"/>
      <c r="H5" s="145"/>
    </row>
    <row r="6" spans="1:50" ht="40.5" customHeight="1">
      <c r="A6" s="10" t="s">
        <v>8</v>
      </c>
      <c r="B6" s="138" t="s">
        <v>9</v>
      </c>
      <c r="C6" s="139"/>
      <c r="D6" s="139"/>
      <c r="E6" s="139"/>
      <c r="F6" s="139"/>
      <c r="G6" s="139"/>
      <c r="H6" s="140"/>
    </row>
    <row r="7" spans="1:50" ht="41.1" customHeight="1">
      <c r="A7" s="10" t="s">
        <v>10</v>
      </c>
      <c r="B7" s="145" t="s">
        <v>11</v>
      </c>
      <c r="C7" s="145"/>
      <c r="D7" s="145"/>
      <c r="E7" s="145"/>
      <c r="F7" s="145"/>
      <c r="G7" s="145"/>
      <c r="H7" s="145"/>
    </row>
    <row r="8" spans="1:50" ht="48.95" customHeight="1">
      <c r="A8" s="10" t="s">
        <v>12</v>
      </c>
      <c r="B8" s="145" t="s">
        <v>13</v>
      </c>
      <c r="C8" s="145"/>
      <c r="D8" s="145"/>
      <c r="E8" s="145"/>
      <c r="F8" s="145"/>
      <c r="G8" s="145"/>
      <c r="H8" s="145"/>
    </row>
    <row r="9" spans="1:50" ht="48.95" customHeight="1">
      <c r="A9" s="10" t="s">
        <v>14</v>
      </c>
      <c r="B9" s="138" t="s">
        <v>15</v>
      </c>
      <c r="C9" s="139"/>
      <c r="D9" s="139"/>
      <c r="E9" s="139"/>
      <c r="F9" s="139"/>
      <c r="G9" s="139"/>
      <c r="H9" s="140"/>
    </row>
    <row r="10" spans="1:50" ht="30">
      <c r="A10" s="10" t="s">
        <v>16</v>
      </c>
      <c r="B10" s="145" t="s">
        <v>17</v>
      </c>
      <c r="C10" s="145"/>
      <c r="D10" s="145"/>
      <c r="E10" s="145"/>
      <c r="F10" s="145"/>
      <c r="G10" s="145"/>
      <c r="H10" s="145"/>
    </row>
    <row r="11" spans="1:50" ht="30">
      <c r="A11" s="10" t="s">
        <v>18</v>
      </c>
      <c r="B11" s="145" t="s">
        <v>19</v>
      </c>
      <c r="C11" s="145"/>
      <c r="D11" s="145"/>
      <c r="E11" s="145"/>
      <c r="F11" s="145"/>
      <c r="G11" s="145"/>
      <c r="H11" s="145"/>
    </row>
    <row r="12" spans="1:50" ht="33.950000000000003" customHeight="1">
      <c r="A12" s="10" t="s">
        <v>20</v>
      </c>
      <c r="B12" s="145" t="s">
        <v>21</v>
      </c>
      <c r="C12" s="145"/>
      <c r="D12" s="145"/>
      <c r="E12" s="145"/>
      <c r="F12" s="145"/>
      <c r="G12" s="145"/>
      <c r="H12" s="145"/>
    </row>
    <row r="13" spans="1:50" ht="30">
      <c r="A13" s="10" t="s">
        <v>22</v>
      </c>
      <c r="B13" s="145" t="s">
        <v>23</v>
      </c>
      <c r="C13" s="145"/>
      <c r="D13" s="145"/>
      <c r="E13" s="145"/>
      <c r="F13" s="145"/>
      <c r="G13" s="145"/>
      <c r="H13" s="145"/>
    </row>
    <row r="14" spans="1:50" ht="30">
      <c r="A14" s="10" t="s">
        <v>24</v>
      </c>
      <c r="B14" s="145" t="s">
        <v>25</v>
      </c>
      <c r="C14" s="145"/>
      <c r="D14" s="145"/>
      <c r="E14" s="145"/>
      <c r="F14" s="145"/>
      <c r="G14" s="145"/>
      <c r="H14" s="145"/>
    </row>
    <row r="15" spans="1:50" ht="44.1" customHeight="1">
      <c r="A15" s="10" t="s">
        <v>26</v>
      </c>
      <c r="B15" s="145" t="s">
        <v>27</v>
      </c>
      <c r="C15" s="145"/>
      <c r="D15" s="145"/>
      <c r="E15" s="145"/>
      <c r="F15" s="145"/>
      <c r="G15" s="145"/>
      <c r="H15" s="145"/>
    </row>
    <row r="16" spans="1:50" ht="60">
      <c r="A16" s="10" t="s">
        <v>28</v>
      </c>
      <c r="B16" s="145" t="s">
        <v>29</v>
      </c>
      <c r="C16" s="145"/>
      <c r="D16" s="145"/>
      <c r="E16" s="145"/>
      <c r="F16" s="145"/>
      <c r="G16" s="145"/>
      <c r="H16" s="145"/>
    </row>
    <row r="17" spans="1:8" ht="58.5" customHeight="1">
      <c r="A17" s="10" t="s">
        <v>30</v>
      </c>
      <c r="B17" s="145" t="s">
        <v>31</v>
      </c>
      <c r="C17" s="145"/>
      <c r="D17" s="145"/>
      <c r="E17" s="145"/>
      <c r="F17" s="145"/>
      <c r="G17" s="145"/>
      <c r="H17" s="145"/>
    </row>
    <row r="18" spans="1:8" ht="30">
      <c r="A18" s="10" t="s">
        <v>32</v>
      </c>
      <c r="B18" s="145" t="s">
        <v>33</v>
      </c>
      <c r="C18" s="145"/>
      <c r="D18" s="145"/>
      <c r="E18" s="145"/>
      <c r="F18" s="145"/>
      <c r="G18" s="145"/>
      <c r="H18" s="145"/>
    </row>
    <row r="19" spans="1:8" ht="30" customHeight="1">
      <c r="A19" s="163"/>
      <c r="B19" s="164"/>
      <c r="C19" s="164"/>
      <c r="D19" s="164"/>
      <c r="E19" s="164"/>
      <c r="F19" s="164"/>
      <c r="G19" s="164"/>
      <c r="H19" s="165"/>
    </row>
    <row r="20" spans="1:8" ht="37.5" customHeight="1">
      <c r="A20" s="149" t="s">
        <v>34</v>
      </c>
      <c r="B20" s="149"/>
      <c r="C20" s="149"/>
      <c r="D20" s="149"/>
      <c r="E20" s="149"/>
      <c r="F20" s="149"/>
      <c r="G20" s="149"/>
      <c r="H20" s="149"/>
    </row>
    <row r="21" spans="1:8" ht="117" customHeight="1">
      <c r="A21" s="146" t="s">
        <v>35</v>
      </c>
      <c r="B21" s="146"/>
      <c r="C21" s="146"/>
      <c r="D21" s="146"/>
      <c r="E21" s="146"/>
      <c r="F21" s="146"/>
      <c r="G21" s="146"/>
      <c r="H21" s="146"/>
    </row>
    <row r="22" spans="1:8" ht="117" customHeight="1">
      <c r="A22" s="10" t="s">
        <v>10</v>
      </c>
      <c r="B22" s="145" t="s">
        <v>11</v>
      </c>
      <c r="C22" s="145"/>
      <c r="D22" s="145"/>
      <c r="E22" s="145"/>
      <c r="F22" s="145"/>
      <c r="G22" s="145"/>
      <c r="H22" s="145"/>
    </row>
    <row r="23" spans="1:8" ht="167.1" customHeight="1">
      <c r="A23" s="10" t="s">
        <v>36</v>
      </c>
      <c r="B23" s="146" t="s">
        <v>37</v>
      </c>
      <c r="C23" s="146"/>
      <c r="D23" s="146"/>
      <c r="E23" s="146"/>
      <c r="F23" s="146"/>
      <c r="G23" s="146"/>
      <c r="H23" s="146"/>
    </row>
    <row r="24" spans="1:8" ht="69.75" customHeight="1">
      <c r="A24" s="10" t="s">
        <v>38</v>
      </c>
      <c r="B24" s="146" t="s">
        <v>39</v>
      </c>
      <c r="C24" s="146"/>
      <c r="D24" s="146"/>
      <c r="E24" s="146"/>
      <c r="F24" s="146"/>
      <c r="G24" s="146"/>
      <c r="H24" s="146"/>
    </row>
    <row r="25" spans="1:8" ht="60" customHeight="1">
      <c r="A25" s="10" t="s">
        <v>40</v>
      </c>
      <c r="B25" s="146" t="s">
        <v>41</v>
      </c>
      <c r="C25" s="146"/>
      <c r="D25" s="146"/>
      <c r="E25" s="146"/>
      <c r="F25" s="146"/>
      <c r="G25" s="146"/>
      <c r="H25" s="146"/>
    </row>
    <row r="26" spans="1:8" ht="24.75" customHeight="1">
      <c r="A26" s="11" t="s">
        <v>42</v>
      </c>
      <c r="B26" s="147" t="s">
        <v>43</v>
      </c>
      <c r="C26" s="147"/>
      <c r="D26" s="147"/>
      <c r="E26" s="147"/>
      <c r="F26" s="147"/>
      <c r="G26" s="147"/>
      <c r="H26" s="147"/>
    </row>
    <row r="27" spans="1:8" ht="26.25" customHeight="1">
      <c r="A27" s="11" t="s">
        <v>44</v>
      </c>
      <c r="B27" s="147" t="s">
        <v>45</v>
      </c>
      <c r="C27" s="147"/>
      <c r="D27" s="147"/>
      <c r="E27" s="147"/>
      <c r="F27" s="147"/>
      <c r="G27" s="147"/>
      <c r="H27" s="147"/>
    </row>
    <row r="28" spans="1:8" ht="53.25" customHeight="1">
      <c r="A28" s="10" t="s">
        <v>46</v>
      </c>
      <c r="B28" s="146" t="s">
        <v>47</v>
      </c>
      <c r="C28" s="146"/>
      <c r="D28" s="146"/>
      <c r="E28" s="146"/>
      <c r="F28" s="146"/>
      <c r="G28" s="146"/>
      <c r="H28" s="146"/>
    </row>
    <row r="29" spans="1:8" ht="45" customHeight="1">
      <c r="A29" s="10" t="s">
        <v>48</v>
      </c>
      <c r="B29" s="141" t="s">
        <v>49</v>
      </c>
      <c r="C29" s="142"/>
      <c r="D29" s="142"/>
      <c r="E29" s="142"/>
      <c r="F29" s="142"/>
      <c r="G29" s="142"/>
      <c r="H29" s="143"/>
    </row>
    <row r="30" spans="1:8" ht="45" customHeight="1">
      <c r="A30" s="10" t="s">
        <v>50</v>
      </c>
      <c r="B30" s="141" t="s">
        <v>51</v>
      </c>
      <c r="C30" s="142"/>
      <c r="D30" s="142"/>
      <c r="E30" s="142"/>
      <c r="F30" s="142"/>
      <c r="G30" s="142"/>
      <c r="H30" s="143"/>
    </row>
    <row r="31" spans="1:8" ht="45" customHeight="1">
      <c r="A31" s="10" t="s">
        <v>52</v>
      </c>
      <c r="B31" s="141" t="s">
        <v>53</v>
      </c>
      <c r="C31" s="142"/>
      <c r="D31" s="142"/>
      <c r="E31" s="142"/>
      <c r="F31" s="142"/>
      <c r="G31" s="142"/>
      <c r="H31" s="143"/>
    </row>
    <row r="32" spans="1:8" ht="33" customHeight="1">
      <c r="A32" s="11" t="s">
        <v>54</v>
      </c>
      <c r="B32" s="146" t="s">
        <v>55</v>
      </c>
      <c r="C32" s="146"/>
      <c r="D32" s="146"/>
      <c r="E32" s="146"/>
      <c r="F32" s="146"/>
      <c r="G32" s="146"/>
      <c r="H32" s="146"/>
    </row>
    <row r="33" spans="1:8" ht="39" customHeight="1">
      <c r="A33" s="10" t="s">
        <v>56</v>
      </c>
      <c r="B33" s="147" t="s">
        <v>57</v>
      </c>
      <c r="C33" s="147"/>
      <c r="D33" s="147"/>
      <c r="E33" s="147"/>
      <c r="F33" s="147"/>
      <c r="G33" s="147"/>
      <c r="H33" s="147"/>
    </row>
    <row r="34" spans="1:8" ht="39" customHeight="1">
      <c r="A34" s="149" t="s">
        <v>58</v>
      </c>
      <c r="B34" s="149"/>
      <c r="C34" s="149"/>
      <c r="D34" s="149"/>
      <c r="E34" s="149"/>
      <c r="F34" s="149"/>
      <c r="G34" s="149"/>
      <c r="H34" s="149"/>
    </row>
    <row r="35" spans="1:8" ht="79.5" customHeight="1">
      <c r="A35" s="138" t="s">
        <v>59</v>
      </c>
      <c r="B35" s="139"/>
      <c r="C35" s="139"/>
      <c r="D35" s="139"/>
      <c r="E35" s="139"/>
      <c r="F35" s="139"/>
      <c r="G35" s="139"/>
      <c r="H35" s="140"/>
    </row>
    <row r="36" spans="1:8" ht="33" customHeight="1">
      <c r="A36" s="10" t="s">
        <v>60</v>
      </c>
      <c r="B36" s="146" t="s">
        <v>61</v>
      </c>
      <c r="C36" s="146"/>
      <c r="D36" s="146"/>
      <c r="E36" s="146"/>
      <c r="F36" s="146"/>
      <c r="G36" s="146"/>
      <c r="H36" s="146"/>
    </row>
    <row r="37" spans="1:8" ht="33" customHeight="1">
      <c r="A37" s="10" t="s">
        <v>62</v>
      </c>
      <c r="B37" s="146" t="s">
        <v>63</v>
      </c>
      <c r="C37" s="146"/>
      <c r="D37" s="146"/>
      <c r="E37" s="146"/>
      <c r="F37" s="146"/>
      <c r="G37" s="146"/>
      <c r="H37" s="146"/>
    </row>
    <row r="38" spans="1:8" ht="33" customHeight="1">
      <c r="A38" s="16"/>
      <c r="B38" s="17"/>
      <c r="C38" s="17"/>
      <c r="D38" s="17"/>
      <c r="E38" s="17"/>
      <c r="F38" s="17"/>
      <c r="G38" s="17"/>
      <c r="H38" s="18"/>
    </row>
    <row r="39" spans="1:8" ht="34.5" customHeight="1">
      <c r="A39" s="149" t="s">
        <v>64</v>
      </c>
      <c r="B39" s="149"/>
      <c r="C39" s="149"/>
      <c r="D39" s="149"/>
      <c r="E39" s="149"/>
      <c r="F39" s="149"/>
      <c r="G39" s="149"/>
      <c r="H39" s="149"/>
    </row>
    <row r="40" spans="1:8" ht="34.5" customHeight="1">
      <c r="A40" s="10" t="s">
        <v>65</v>
      </c>
      <c r="B40" s="146" t="s">
        <v>66</v>
      </c>
      <c r="C40" s="146"/>
      <c r="D40" s="146"/>
      <c r="E40" s="146"/>
      <c r="F40" s="146"/>
      <c r="G40" s="146"/>
      <c r="H40" s="146"/>
    </row>
    <row r="41" spans="1:8" ht="29.25" customHeight="1">
      <c r="A41" s="10" t="s">
        <v>67</v>
      </c>
      <c r="B41" s="146" t="s">
        <v>68</v>
      </c>
      <c r="C41" s="146"/>
      <c r="D41" s="146"/>
      <c r="E41" s="146"/>
      <c r="F41" s="146"/>
      <c r="G41" s="146"/>
      <c r="H41" s="146"/>
    </row>
    <row r="42" spans="1:8" ht="42" customHeight="1">
      <c r="A42" s="10" t="s">
        <v>69</v>
      </c>
      <c r="B42" s="146" t="s">
        <v>70</v>
      </c>
      <c r="C42" s="146"/>
      <c r="D42" s="146"/>
      <c r="E42" s="146"/>
      <c r="F42" s="146"/>
      <c r="G42" s="146"/>
      <c r="H42" s="146"/>
    </row>
    <row r="43" spans="1:8" ht="42" customHeight="1">
      <c r="A43" s="10" t="s">
        <v>71</v>
      </c>
      <c r="B43" s="141" t="s">
        <v>72</v>
      </c>
      <c r="C43" s="142"/>
      <c r="D43" s="142"/>
      <c r="E43" s="142"/>
      <c r="F43" s="142"/>
      <c r="G43" s="142"/>
      <c r="H43" s="143"/>
    </row>
    <row r="44" spans="1:8" ht="42" customHeight="1">
      <c r="A44" s="10" t="s">
        <v>73</v>
      </c>
      <c r="B44" s="141" t="s">
        <v>74</v>
      </c>
      <c r="C44" s="142"/>
      <c r="D44" s="142"/>
      <c r="E44" s="142"/>
      <c r="F44" s="142"/>
      <c r="G44" s="142"/>
      <c r="H44" s="143"/>
    </row>
    <row r="45" spans="1:8" ht="42" customHeight="1">
      <c r="A45" s="10" t="s">
        <v>75</v>
      </c>
      <c r="B45" s="141" t="s">
        <v>76</v>
      </c>
      <c r="C45" s="142"/>
      <c r="D45" s="142"/>
      <c r="E45" s="142"/>
      <c r="F45" s="142"/>
      <c r="G45" s="142"/>
      <c r="H45" s="143"/>
    </row>
    <row r="46" spans="1:8" ht="86.1" customHeight="1">
      <c r="A46" s="12" t="s">
        <v>77</v>
      </c>
      <c r="B46" s="152" t="s">
        <v>78</v>
      </c>
      <c r="C46" s="152"/>
      <c r="D46" s="152"/>
      <c r="E46" s="152"/>
      <c r="F46" s="152"/>
      <c r="G46" s="152"/>
      <c r="H46" s="152"/>
    </row>
    <row r="47" spans="1:8" ht="39.75" customHeight="1">
      <c r="A47" s="12" t="s">
        <v>79</v>
      </c>
      <c r="B47" s="160" t="s">
        <v>80</v>
      </c>
      <c r="C47" s="161"/>
      <c r="D47" s="161"/>
      <c r="E47" s="161"/>
      <c r="F47" s="161"/>
      <c r="G47" s="161"/>
      <c r="H47" s="162"/>
    </row>
    <row r="48" spans="1:8" ht="31.5" customHeight="1">
      <c r="A48" s="12" t="s">
        <v>81</v>
      </c>
      <c r="B48" s="152" t="s">
        <v>82</v>
      </c>
      <c r="C48" s="152"/>
      <c r="D48" s="152"/>
      <c r="E48" s="152"/>
      <c r="F48" s="152"/>
      <c r="G48" s="152"/>
      <c r="H48" s="152"/>
    </row>
    <row r="49" spans="1:8" ht="30">
      <c r="A49" s="12" t="s">
        <v>83</v>
      </c>
      <c r="B49" s="152" t="s">
        <v>84</v>
      </c>
      <c r="C49" s="152"/>
      <c r="D49" s="152"/>
      <c r="E49" s="152"/>
      <c r="F49" s="152"/>
      <c r="G49" s="152"/>
      <c r="H49" s="152"/>
    </row>
    <row r="50" spans="1:8" ht="43.5" customHeight="1">
      <c r="A50" s="12" t="s">
        <v>85</v>
      </c>
      <c r="B50" s="152" t="s">
        <v>86</v>
      </c>
      <c r="C50" s="152"/>
      <c r="D50" s="152"/>
      <c r="E50" s="152"/>
      <c r="F50" s="152"/>
      <c r="G50" s="152"/>
      <c r="H50" s="152"/>
    </row>
    <row r="51" spans="1:8" ht="40.5" customHeight="1">
      <c r="A51" s="12" t="s">
        <v>87</v>
      </c>
      <c r="B51" s="152" t="s">
        <v>88</v>
      </c>
      <c r="C51" s="152"/>
      <c r="D51" s="152"/>
      <c r="E51" s="152"/>
      <c r="F51" s="152"/>
      <c r="G51" s="152"/>
      <c r="H51" s="152"/>
    </row>
    <row r="52" spans="1:8" ht="75.75" customHeight="1">
      <c r="A52" s="13" t="s">
        <v>89</v>
      </c>
      <c r="B52" s="148" t="s">
        <v>90</v>
      </c>
      <c r="C52" s="148"/>
      <c r="D52" s="148"/>
      <c r="E52" s="148"/>
      <c r="F52" s="148"/>
      <c r="G52" s="148"/>
      <c r="H52" s="148"/>
    </row>
    <row r="53" spans="1:8" ht="41.25" customHeight="1">
      <c r="A53" s="13" t="s">
        <v>91</v>
      </c>
      <c r="B53" s="148" t="s">
        <v>92</v>
      </c>
      <c r="C53" s="148"/>
      <c r="D53" s="148"/>
      <c r="E53" s="148"/>
      <c r="F53" s="148"/>
      <c r="G53" s="148"/>
      <c r="H53" s="148"/>
    </row>
    <row r="54" spans="1:8" ht="47.45" customHeight="1">
      <c r="A54" s="13" t="s">
        <v>93</v>
      </c>
      <c r="B54" s="148" t="s">
        <v>94</v>
      </c>
      <c r="C54" s="148"/>
      <c r="D54" s="148"/>
      <c r="E54" s="148"/>
      <c r="F54" s="148"/>
      <c r="G54" s="148"/>
      <c r="H54" s="148"/>
    </row>
    <row r="55" spans="1:8" ht="57.6" customHeight="1">
      <c r="A55" s="13" t="s">
        <v>95</v>
      </c>
      <c r="B55" s="148" t="s">
        <v>96</v>
      </c>
      <c r="C55" s="148"/>
      <c r="D55" s="148"/>
      <c r="E55" s="148"/>
      <c r="F55" s="148"/>
      <c r="G55" s="148"/>
      <c r="H55" s="148"/>
    </row>
    <row r="56" spans="1:8" ht="31.5" customHeight="1">
      <c r="A56" s="13" t="s">
        <v>97</v>
      </c>
      <c r="B56" s="148" t="s">
        <v>98</v>
      </c>
      <c r="C56" s="148"/>
      <c r="D56" s="148"/>
      <c r="E56" s="148"/>
      <c r="F56" s="148"/>
      <c r="G56" s="148"/>
      <c r="H56" s="148"/>
    </row>
    <row r="57" spans="1:8" ht="70.5" customHeight="1">
      <c r="A57" s="13" t="s">
        <v>99</v>
      </c>
      <c r="B57" s="148" t="s">
        <v>100</v>
      </c>
      <c r="C57" s="148"/>
      <c r="D57" s="148"/>
      <c r="E57" s="148"/>
      <c r="F57" s="148"/>
      <c r="G57" s="148"/>
      <c r="H57" s="148"/>
    </row>
    <row r="58" spans="1:8" ht="33.75" customHeight="1">
      <c r="A58" s="153"/>
      <c r="B58" s="153"/>
      <c r="C58" s="153"/>
      <c r="D58" s="153"/>
      <c r="E58" s="153"/>
      <c r="F58" s="153"/>
      <c r="G58" s="153"/>
      <c r="H58" s="154"/>
    </row>
    <row r="59" spans="1:8" ht="32.25" customHeight="1">
      <c r="A59" s="144" t="s">
        <v>101</v>
      </c>
      <c r="B59" s="144"/>
      <c r="C59" s="144"/>
      <c r="D59" s="144"/>
      <c r="E59" s="144"/>
      <c r="F59" s="144"/>
      <c r="G59" s="144"/>
      <c r="H59" s="144"/>
    </row>
    <row r="60" spans="1:8" ht="34.5" customHeight="1">
      <c r="A60" s="10" t="s">
        <v>102</v>
      </c>
      <c r="B60" s="150" t="s">
        <v>103</v>
      </c>
      <c r="C60" s="150"/>
      <c r="D60" s="150"/>
      <c r="E60" s="150"/>
      <c r="F60" s="150"/>
      <c r="G60" s="150"/>
      <c r="H60" s="150"/>
    </row>
    <row r="61" spans="1:8" ht="60" customHeight="1">
      <c r="A61" s="10" t="s">
        <v>104</v>
      </c>
      <c r="B61" s="159" t="s">
        <v>105</v>
      </c>
      <c r="C61" s="159"/>
      <c r="D61" s="159"/>
      <c r="E61" s="159"/>
      <c r="F61" s="159"/>
      <c r="G61" s="159"/>
      <c r="H61" s="159"/>
    </row>
    <row r="62" spans="1:8" ht="41.25" customHeight="1">
      <c r="A62" s="10" t="s">
        <v>106</v>
      </c>
      <c r="B62" s="156" t="s">
        <v>107</v>
      </c>
      <c r="C62" s="157"/>
      <c r="D62" s="157"/>
      <c r="E62" s="157"/>
      <c r="F62" s="157"/>
      <c r="G62" s="157"/>
      <c r="H62" s="158"/>
    </row>
    <row r="63" spans="1:8" ht="42" customHeight="1">
      <c r="A63" s="10" t="s">
        <v>108</v>
      </c>
      <c r="B63" s="146" t="s">
        <v>109</v>
      </c>
      <c r="C63" s="146"/>
      <c r="D63" s="146"/>
      <c r="E63" s="146"/>
      <c r="F63" s="146"/>
      <c r="G63" s="146"/>
      <c r="H63" s="146"/>
    </row>
    <row r="64" spans="1:8" ht="31.5" customHeight="1">
      <c r="A64" s="10" t="s">
        <v>110</v>
      </c>
      <c r="B64" s="150" t="s">
        <v>111</v>
      </c>
      <c r="C64" s="150"/>
      <c r="D64" s="150"/>
      <c r="E64" s="150"/>
      <c r="F64" s="150"/>
      <c r="G64" s="150"/>
      <c r="H64" s="150"/>
    </row>
    <row r="65" spans="1:8" ht="45.75" customHeight="1">
      <c r="A65" s="10" t="s">
        <v>112</v>
      </c>
      <c r="B65" s="150" t="s">
        <v>113</v>
      </c>
      <c r="C65" s="150"/>
      <c r="D65" s="150"/>
      <c r="E65" s="150"/>
      <c r="F65" s="150"/>
      <c r="G65" s="150"/>
      <c r="H65" s="150"/>
    </row>
    <row r="66" spans="1:8" ht="30.75" customHeight="1">
      <c r="A66" s="155"/>
      <c r="B66" s="155"/>
      <c r="C66" s="155"/>
      <c r="D66" s="155"/>
      <c r="E66" s="155"/>
      <c r="F66" s="155"/>
      <c r="G66" s="155"/>
      <c r="H66" s="155"/>
    </row>
    <row r="67" spans="1:8" ht="34.5" customHeight="1">
      <c r="A67" s="144" t="s">
        <v>114</v>
      </c>
      <c r="B67" s="144"/>
      <c r="C67" s="144"/>
      <c r="D67" s="144"/>
      <c r="E67" s="144"/>
      <c r="F67" s="144"/>
      <c r="G67" s="144"/>
      <c r="H67" s="144"/>
    </row>
    <row r="68" spans="1:8" ht="39.75" customHeight="1">
      <c r="A68" s="13" t="s">
        <v>115</v>
      </c>
      <c r="B68" s="150" t="s">
        <v>116</v>
      </c>
      <c r="C68" s="150"/>
      <c r="D68" s="150"/>
      <c r="E68" s="150"/>
      <c r="F68" s="150"/>
      <c r="G68" s="150"/>
      <c r="H68" s="150"/>
    </row>
    <row r="69" spans="1:8" ht="39.75" customHeight="1">
      <c r="A69" s="13" t="s">
        <v>117</v>
      </c>
      <c r="B69" s="150" t="s">
        <v>118</v>
      </c>
      <c r="C69" s="150"/>
      <c r="D69" s="150"/>
      <c r="E69" s="150"/>
      <c r="F69" s="150"/>
      <c r="G69" s="150"/>
      <c r="H69" s="150"/>
    </row>
    <row r="70" spans="1:8" ht="42" customHeight="1">
      <c r="A70" s="13" t="s">
        <v>119</v>
      </c>
      <c r="B70" s="148" t="s">
        <v>120</v>
      </c>
      <c r="C70" s="148"/>
      <c r="D70" s="148"/>
      <c r="E70" s="148"/>
      <c r="F70" s="148"/>
      <c r="G70" s="148"/>
      <c r="H70" s="148"/>
    </row>
    <row r="71" spans="1:8" ht="33.75" customHeight="1">
      <c r="A71" s="13" t="s">
        <v>121</v>
      </c>
      <c r="B71" s="150" t="s">
        <v>122</v>
      </c>
      <c r="C71" s="150"/>
      <c r="D71" s="150"/>
      <c r="E71" s="150"/>
      <c r="F71" s="150"/>
      <c r="G71" s="150"/>
      <c r="H71" s="150"/>
    </row>
    <row r="72" spans="1:8" ht="33" customHeight="1">
      <c r="A72" s="13" t="s">
        <v>123</v>
      </c>
      <c r="B72" s="150" t="s">
        <v>124</v>
      </c>
      <c r="C72" s="150"/>
      <c r="D72" s="150"/>
      <c r="E72" s="150"/>
      <c r="F72" s="150"/>
      <c r="G72" s="150"/>
      <c r="H72" s="150"/>
    </row>
    <row r="73" spans="1:8" ht="33.75" customHeight="1">
      <c r="A73" s="151"/>
      <c r="B73" s="151"/>
      <c r="C73" s="151"/>
      <c r="D73" s="151"/>
      <c r="E73" s="151"/>
      <c r="F73" s="151"/>
      <c r="G73" s="151"/>
      <c r="H73" s="151"/>
    </row>
    <row r="74" spans="1:8" ht="54.75" customHeight="1"/>
    <row r="76" spans="1:8" ht="134.44999999999999"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09"/>
  <sheetViews>
    <sheetView tabSelected="1" topLeftCell="S1" zoomScale="60" zoomScaleNormal="60" workbookViewId="0">
      <pane ySplit="7" topLeftCell="A83" activePane="bottomLeft" state="frozen"/>
      <selection activeCell="O1" sqref="O1"/>
      <selection pane="bottomLeft" activeCell="B7" sqref="A7:XFD7"/>
    </sheetView>
  </sheetViews>
  <sheetFormatPr baseColWidth="10" defaultColWidth="11.25" defaultRowHeight="18.75" customHeight="1"/>
  <cols>
    <col min="1" max="1" width="26.25" style="34" customWidth="1"/>
    <col min="2" max="2" width="49.125" style="34" customWidth="1"/>
    <col min="3" max="3" width="34.375" style="34" customWidth="1"/>
    <col min="4" max="4" width="22.25" style="34" customWidth="1"/>
    <col min="5" max="5" width="28.75" style="34" customWidth="1"/>
    <col min="6" max="6" width="26.875" style="34" customWidth="1"/>
    <col min="7" max="7" width="23.75" style="34" customWidth="1"/>
    <col min="8" max="8" width="27.125" style="52" customWidth="1"/>
    <col min="9" max="9" width="27.75" style="52" customWidth="1"/>
    <col min="10" max="10" width="34.375" style="52" customWidth="1"/>
    <col min="11" max="11" width="36.25" style="53" customWidth="1"/>
    <col min="12" max="12" width="35.125" style="54" customWidth="1"/>
    <col min="13" max="13" width="26.875" style="54" customWidth="1"/>
    <col min="14" max="14" width="64" style="54" customWidth="1"/>
    <col min="15" max="15" width="23.875" style="55" customWidth="1"/>
    <col min="16" max="25" width="28.125" style="35" customWidth="1"/>
    <col min="26" max="26" width="30.25" style="34" customWidth="1"/>
    <col min="27" max="27" width="32.25" style="34" customWidth="1"/>
    <col min="28" max="28" width="73.625" style="34" bestFit="1" customWidth="1"/>
    <col min="29" max="29" width="33.125" style="34" customWidth="1"/>
    <col min="30" max="16384" width="11.25" style="34"/>
  </cols>
  <sheetData>
    <row r="1" spans="1:29" ht="21" customHeight="1">
      <c r="A1" s="182"/>
      <c r="B1" s="182"/>
      <c r="C1" s="181" t="s">
        <v>125</v>
      </c>
      <c r="D1" s="181"/>
      <c r="E1" s="181"/>
      <c r="F1" s="181"/>
      <c r="G1" s="181"/>
      <c r="H1" s="181"/>
      <c r="I1" s="181"/>
      <c r="J1" s="181"/>
      <c r="K1" s="181"/>
      <c r="L1" s="181"/>
      <c r="M1" s="181"/>
      <c r="N1" s="181"/>
      <c r="O1" s="181"/>
      <c r="P1" s="181"/>
      <c r="Q1" s="181"/>
      <c r="R1" s="181"/>
      <c r="S1" s="181"/>
      <c r="T1" s="181"/>
      <c r="U1" s="181"/>
      <c r="V1" s="181"/>
      <c r="W1" s="181"/>
      <c r="X1" s="181"/>
      <c r="Y1" s="181"/>
      <c r="Z1" s="181"/>
      <c r="AA1" s="33" t="s">
        <v>126</v>
      </c>
    </row>
    <row r="2" spans="1:29" ht="21" customHeight="1">
      <c r="A2" s="182"/>
      <c r="B2" s="182"/>
      <c r="C2" s="181" t="s">
        <v>127</v>
      </c>
      <c r="D2" s="181"/>
      <c r="E2" s="181"/>
      <c r="F2" s="181"/>
      <c r="G2" s="181"/>
      <c r="H2" s="181"/>
      <c r="I2" s="181"/>
      <c r="J2" s="181"/>
      <c r="K2" s="181"/>
      <c r="L2" s="181"/>
      <c r="M2" s="181"/>
      <c r="N2" s="181"/>
      <c r="O2" s="181"/>
      <c r="P2" s="181"/>
      <c r="Q2" s="181"/>
      <c r="R2" s="181"/>
      <c r="S2" s="181"/>
      <c r="T2" s="181"/>
      <c r="U2" s="181"/>
      <c r="V2" s="181"/>
      <c r="W2" s="181"/>
      <c r="X2" s="181"/>
      <c r="Y2" s="181"/>
      <c r="Z2" s="181"/>
      <c r="AA2" s="33" t="s">
        <v>128</v>
      </c>
    </row>
    <row r="3" spans="1:29" ht="21" customHeight="1">
      <c r="A3" s="182"/>
      <c r="B3" s="182"/>
      <c r="C3" s="181" t="s">
        <v>129</v>
      </c>
      <c r="D3" s="181"/>
      <c r="E3" s="181"/>
      <c r="F3" s="181"/>
      <c r="G3" s="181"/>
      <c r="H3" s="181"/>
      <c r="I3" s="181"/>
      <c r="J3" s="181"/>
      <c r="K3" s="181"/>
      <c r="L3" s="181"/>
      <c r="M3" s="181"/>
      <c r="N3" s="181"/>
      <c r="O3" s="181"/>
      <c r="P3" s="181"/>
      <c r="Q3" s="181"/>
      <c r="R3" s="181"/>
      <c r="S3" s="181"/>
      <c r="T3" s="181"/>
      <c r="U3" s="181"/>
      <c r="V3" s="181"/>
      <c r="W3" s="181"/>
      <c r="X3" s="181"/>
      <c r="Y3" s="181"/>
      <c r="Z3" s="181"/>
      <c r="AA3" s="33" t="s">
        <v>130</v>
      </c>
    </row>
    <row r="4" spans="1:29" ht="18" customHeight="1">
      <c r="A4" s="182"/>
      <c r="B4" s="182"/>
      <c r="C4" s="181" t="s">
        <v>131</v>
      </c>
      <c r="D4" s="181"/>
      <c r="E4" s="181"/>
      <c r="F4" s="181"/>
      <c r="G4" s="181"/>
      <c r="H4" s="181"/>
      <c r="I4" s="181"/>
      <c r="J4" s="181"/>
      <c r="K4" s="181"/>
      <c r="L4" s="181"/>
      <c r="M4" s="181"/>
      <c r="N4" s="181"/>
      <c r="O4" s="181"/>
      <c r="P4" s="181"/>
      <c r="Q4" s="181"/>
      <c r="R4" s="181"/>
      <c r="S4" s="181"/>
      <c r="T4" s="181"/>
      <c r="U4" s="181"/>
      <c r="V4" s="181"/>
      <c r="W4" s="181"/>
      <c r="X4" s="181"/>
      <c r="Y4" s="181"/>
      <c r="Z4" s="181"/>
      <c r="AA4" s="33" t="s">
        <v>132</v>
      </c>
    </row>
    <row r="5" spans="1:29" ht="17.25" customHeight="1">
      <c r="A5" s="183" t="s">
        <v>133</v>
      </c>
      <c r="B5" s="183"/>
      <c r="C5" s="181" t="s">
        <v>134</v>
      </c>
      <c r="D5" s="181"/>
      <c r="E5" s="181"/>
      <c r="F5" s="181"/>
      <c r="G5" s="181"/>
      <c r="H5" s="181"/>
      <c r="I5" s="181"/>
      <c r="J5" s="181"/>
      <c r="K5" s="181"/>
      <c r="L5" s="181"/>
      <c r="M5" s="181"/>
      <c r="N5" s="181"/>
      <c r="O5" s="181"/>
      <c r="P5" s="181"/>
      <c r="Q5" s="181"/>
      <c r="R5" s="181"/>
      <c r="S5" s="181"/>
      <c r="T5" s="181"/>
      <c r="U5" s="181"/>
      <c r="V5" s="181"/>
      <c r="W5" s="181"/>
      <c r="X5" s="181"/>
      <c r="Y5" s="181"/>
      <c r="Z5" s="181"/>
      <c r="AA5" s="38"/>
    </row>
    <row r="6" spans="1:29" ht="26.25" customHeight="1">
      <c r="A6" s="181" t="s">
        <v>135</v>
      </c>
      <c r="B6" s="181"/>
      <c r="C6" s="181"/>
      <c r="D6" s="181"/>
      <c r="E6" s="181"/>
      <c r="F6" s="181"/>
      <c r="G6" s="181"/>
      <c r="H6" s="181"/>
      <c r="I6" s="181"/>
      <c r="J6" s="181"/>
      <c r="K6" s="181"/>
      <c r="L6" s="181"/>
      <c r="M6" s="181"/>
      <c r="N6" s="181"/>
      <c r="O6" s="181"/>
      <c r="P6" s="181"/>
      <c r="Q6" s="39"/>
      <c r="R6" s="39"/>
      <c r="S6" s="39"/>
      <c r="T6" s="39"/>
      <c r="U6" s="39"/>
      <c r="V6" s="39"/>
      <c r="W6" s="39"/>
      <c r="X6" s="39"/>
      <c r="Y6" s="39"/>
      <c r="Z6" s="181"/>
      <c r="AA6" s="181"/>
    </row>
    <row r="7" spans="1:29" s="40" customFormat="1" ht="78.75" customHeight="1">
      <c r="A7" s="62" t="s">
        <v>2</v>
      </c>
      <c r="B7" s="62" t="s">
        <v>4</v>
      </c>
      <c r="C7" s="62" t="s">
        <v>136</v>
      </c>
      <c r="D7" s="62" t="s">
        <v>137</v>
      </c>
      <c r="E7" s="62" t="s">
        <v>138</v>
      </c>
      <c r="F7" s="62" t="s">
        <v>139</v>
      </c>
      <c r="G7" s="62" t="s">
        <v>14</v>
      </c>
      <c r="H7" s="62" t="s">
        <v>16</v>
      </c>
      <c r="I7" s="62" t="s">
        <v>18</v>
      </c>
      <c r="J7" s="62" t="s">
        <v>140</v>
      </c>
      <c r="K7" s="62" t="s">
        <v>141</v>
      </c>
      <c r="L7" s="62" t="s">
        <v>142</v>
      </c>
      <c r="M7" s="62" t="s">
        <v>143</v>
      </c>
      <c r="N7" s="62" t="s">
        <v>28</v>
      </c>
      <c r="O7" s="62" t="s">
        <v>30</v>
      </c>
      <c r="P7" s="62" t="s">
        <v>144</v>
      </c>
      <c r="Q7" s="57" t="s">
        <v>145</v>
      </c>
      <c r="R7" s="77" t="s">
        <v>146</v>
      </c>
      <c r="S7" s="77" t="s">
        <v>147</v>
      </c>
      <c r="T7" s="57" t="s">
        <v>148</v>
      </c>
      <c r="U7" s="57" t="s">
        <v>149</v>
      </c>
      <c r="V7" s="77" t="s">
        <v>150</v>
      </c>
      <c r="W7" s="77" t="s">
        <v>151</v>
      </c>
      <c r="X7" s="77" t="s">
        <v>152</v>
      </c>
      <c r="Y7" s="77" t="s">
        <v>153</v>
      </c>
      <c r="Z7" s="62" t="s">
        <v>154</v>
      </c>
      <c r="AA7" s="62" t="s">
        <v>155</v>
      </c>
      <c r="AB7" s="62" t="s">
        <v>156</v>
      </c>
      <c r="AC7" s="62" t="s">
        <v>156</v>
      </c>
    </row>
    <row r="8" spans="1:29" ht="147" customHeight="1">
      <c r="A8" s="179" t="s">
        <v>157</v>
      </c>
      <c r="B8" s="177" t="s">
        <v>158</v>
      </c>
      <c r="C8" s="179" t="s">
        <v>159</v>
      </c>
      <c r="D8" s="179" t="s">
        <v>160</v>
      </c>
      <c r="E8" s="177" t="s">
        <v>161</v>
      </c>
      <c r="F8" s="179" t="s">
        <v>162</v>
      </c>
      <c r="G8" s="175"/>
      <c r="H8" s="75" t="s">
        <v>163</v>
      </c>
      <c r="I8" s="75" t="s">
        <v>164</v>
      </c>
      <c r="J8" s="75" t="s">
        <v>165</v>
      </c>
      <c r="K8" s="75" t="s">
        <v>166</v>
      </c>
      <c r="L8" s="56">
        <v>0.5</v>
      </c>
      <c r="M8" s="76" t="s">
        <v>167</v>
      </c>
      <c r="N8" s="42"/>
      <c r="O8" s="36">
        <v>48</v>
      </c>
      <c r="P8" s="120">
        <v>15</v>
      </c>
      <c r="Q8" s="120">
        <v>17</v>
      </c>
      <c r="R8" s="42">
        <v>5</v>
      </c>
      <c r="S8" s="42">
        <v>3</v>
      </c>
      <c r="T8" s="42">
        <f>+R8+S8</f>
        <v>8</v>
      </c>
      <c r="U8" s="42">
        <f>+Q8+T8</f>
        <v>25</v>
      </c>
      <c r="V8" s="128">
        <f>+(T8/P8)*L8</f>
        <v>0.26666666666666666</v>
      </c>
      <c r="W8" s="128">
        <f>+(U8/O8)*L8</f>
        <v>0.26041666666666669</v>
      </c>
      <c r="X8" s="128">
        <f>+T8/P8</f>
        <v>0.53333333333333333</v>
      </c>
      <c r="Y8" s="128">
        <f>+U8/O8</f>
        <v>0.52083333333333337</v>
      </c>
      <c r="Z8" s="42">
        <v>10</v>
      </c>
      <c r="AA8" s="120">
        <v>6</v>
      </c>
      <c r="AB8" s="78" t="s">
        <v>168</v>
      </c>
      <c r="AC8" s="47" t="s">
        <v>169</v>
      </c>
    </row>
    <row r="9" spans="1:29" ht="123.6" customHeight="1">
      <c r="A9" s="179"/>
      <c r="B9" s="177"/>
      <c r="C9" s="179"/>
      <c r="D9" s="179"/>
      <c r="E9" s="177"/>
      <c r="F9" s="179"/>
      <c r="G9" s="175"/>
      <c r="H9" s="75" t="s">
        <v>170</v>
      </c>
      <c r="I9" s="75" t="s">
        <v>164</v>
      </c>
      <c r="J9" s="75" t="s">
        <v>165</v>
      </c>
      <c r="K9" s="75" t="s">
        <v>171</v>
      </c>
      <c r="L9" s="56">
        <v>0.5</v>
      </c>
      <c r="M9" s="76" t="s">
        <v>167</v>
      </c>
      <c r="N9" s="42"/>
      <c r="O9" s="36">
        <v>3</v>
      </c>
      <c r="P9" s="42" t="s">
        <v>172</v>
      </c>
      <c r="Q9" s="42">
        <v>0</v>
      </c>
      <c r="R9" s="42" t="s">
        <v>173</v>
      </c>
      <c r="S9" s="42"/>
      <c r="T9" s="42" t="str">
        <f>+R9</f>
        <v>NA</v>
      </c>
      <c r="U9" s="42" t="s">
        <v>173</v>
      </c>
      <c r="V9" s="79" t="s">
        <v>173</v>
      </c>
      <c r="W9" s="79" t="s">
        <v>173</v>
      </c>
      <c r="X9" s="79" t="s">
        <v>173</v>
      </c>
      <c r="Y9" s="79" t="s">
        <v>173</v>
      </c>
      <c r="Z9" s="42">
        <v>2</v>
      </c>
      <c r="AA9" s="42">
        <v>1</v>
      </c>
      <c r="AB9" s="43"/>
      <c r="AC9" s="43"/>
    </row>
    <row r="10" spans="1:29" ht="52.5" customHeight="1">
      <c r="A10" s="65"/>
      <c r="B10" s="177"/>
      <c r="C10" s="179"/>
      <c r="D10" s="179"/>
      <c r="E10" s="47"/>
      <c r="F10" s="167" t="s">
        <v>174</v>
      </c>
      <c r="G10" s="168"/>
      <c r="H10" s="168"/>
      <c r="I10" s="168"/>
      <c r="J10" s="168"/>
      <c r="K10" s="168"/>
      <c r="L10" s="168"/>
      <c r="M10" s="168"/>
      <c r="N10" s="168"/>
      <c r="O10" s="168"/>
      <c r="P10" s="168"/>
      <c r="Q10" s="168"/>
      <c r="R10" s="168"/>
      <c r="S10" s="168"/>
      <c r="T10" s="168"/>
      <c r="U10" s="169"/>
      <c r="V10" s="80">
        <f>SUM(V8:V9)</f>
        <v>0.26666666666666666</v>
      </c>
      <c r="W10" s="80">
        <f>SUM(W8:W9)</f>
        <v>0.26041666666666669</v>
      </c>
      <c r="X10" s="81">
        <f>AVERAGE(X8:X9)</f>
        <v>0.53333333333333333</v>
      </c>
      <c r="Y10" s="81">
        <f>AVERAGE(Y8:Y9)</f>
        <v>0.52083333333333337</v>
      </c>
      <c r="Z10" s="42"/>
      <c r="AA10" s="42"/>
      <c r="AB10" s="43"/>
      <c r="AC10" s="43"/>
    </row>
    <row r="11" spans="1:29" ht="144">
      <c r="A11" s="179" t="s">
        <v>175</v>
      </c>
      <c r="B11" s="177"/>
      <c r="C11" s="179"/>
      <c r="D11" s="179"/>
      <c r="E11" s="47" t="s">
        <v>176</v>
      </c>
      <c r="F11" s="179" t="s">
        <v>177</v>
      </c>
      <c r="G11" s="175"/>
      <c r="H11" s="75" t="s">
        <v>178</v>
      </c>
      <c r="I11" s="75" t="s">
        <v>164</v>
      </c>
      <c r="J11" s="75" t="s">
        <v>165</v>
      </c>
      <c r="K11" s="75" t="s">
        <v>179</v>
      </c>
      <c r="L11" s="56">
        <v>0.5</v>
      </c>
      <c r="M11" s="76" t="s">
        <v>167</v>
      </c>
      <c r="N11" s="42"/>
      <c r="O11" s="36">
        <v>100</v>
      </c>
      <c r="P11" s="42" t="s">
        <v>172</v>
      </c>
      <c r="Q11" s="42">
        <v>0</v>
      </c>
      <c r="R11" s="42" t="s">
        <v>173</v>
      </c>
      <c r="S11" s="42"/>
      <c r="T11" s="42" t="str">
        <f>+R11</f>
        <v>NA</v>
      </c>
      <c r="U11" s="42" t="s">
        <v>173</v>
      </c>
      <c r="V11" s="42" t="s">
        <v>173</v>
      </c>
      <c r="W11" s="42" t="s">
        <v>173</v>
      </c>
      <c r="X11" s="42" t="s">
        <v>173</v>
      </c>
      <c r="Y11" s="42" t="s">
        <v>173</v>
      </c>
      <c r="Z11" s="42">
        <v>67</v>
      </c>
      <c r="AA11" s="42">
        <v>33</v>
      </c>
      <c r="AB11" s="43"/>
      <c r="AC11" s="43"/>
    </row>
    <row r="12" spans="1:29" ht="144">
      <c r="A12" s="179"/>
      <c r="B12" s="177"/>
      <c r="C12" s="179"/>
      <c r="D12" s="179"/>
      <c r="E12" s="47" t="s">
        <v>180</v>
      </c>
      <c r="F12" s="179"/>
      <c r="G12" s="175"/>
      <c r="H12" s="75" t="s">
        <v>181</v>
      </c>
      <c r="I12" s="75" t="s">
        <v>164</v>
      </c>
      <c r="J12" s="75" t="s">
        <v>165</v>
      </c>
      <c r="K12" s="75" t="s">
        <v>182</v>
      </c>
      <c r="L12" s="56">
        <v>0.5</v>
      </c>
      <c r="M12" s="76" t="s">
        <v>167</v>
      </c>
      <c r="N12" s="42"/>
      <c r="O12" s="36">
        <v>20</v>
      </c>
      <c r="P12" s="42">
        <v>5</v>
      </c>
      <c r="Q12" s="42">
        <v>0</v>
      </c>
      <c r="R12" s="42">
        <v>0</v>
      </c>
      <c r="S12" s="42"/>
      <c r="T12" s="42">
        <f>+R12+S12</f>
        <v>0</v>
      </c>
      <c r="U12" s="42">
        <f>+R12+Q12</f>
        <v>0</v>
      </c>
      <c r="V12" s="42">
        <f>+(T12/P12)*L12</f>
        <v>0</v>
      </c>
      <c r="W12" s="42">
        <f>+(U12/O12)*L12</f>
        <v>0</v>
      </c>
      <c r="X12" s="42">
        <f>+T12/P12</f>
        <v>0</v>
      </c>
      <c r="Y12" s="42">
        <f>+U12/O12</f>
        <v>0</v>
      </c>
      <c r="Z12" s="42">
        <v>10</v>
      </c>
      <c r="AA12" s="42">
        <v>5</v>
      </c>
      <c r="AB12" s="47"/>
      <c r="AC12" s="47" t="s">
        <v>169</v>
      </c>
    </row>
    <row r="13" spans="1:29" ht="63" customHeight="1">
      <c r="A13" s="65"/>
      <c r="B13" s="177"/>
      <c r="C13" s="179"/>
      <c r="D13" s="65"/>
      <c r="E13" s="47"/>
      <c r="F13" s="167" t="s">
        <v>183</v>
      </c>
      <c r="G13" s="168"/>
      <c r="H13" s="168"/>
      <c r="I13" s="168"/>
      <c r="J13" s="168"/>
      <c r="K13" s="168"/>
      <c r="L13" s="168"/>
      <c r="M13" s="168"/>
      <c r="N13" s="168"/>
      <c r="O13" s="168"/>
      <c r="P13" s="168"/>
      <c r="Q13" s="168"/>
      <c r="R13" s="168"/>
      <c r="S13" s="168"/>
      <c r="T13" s="168"/>
      <c r="U13" s="169"/>
      <c r="V13" s="82">
        <f>SUM(V11:V12)</f>
        <v>0</v>
      </c>
      <c r="W13" s="82">
        <f>SUM(W11:W12)</f>
        <v>0</v>
      </c>
      <c r="X13" s="81">
        <f>AVERAGE(X11:X12)</f>
        <v>0</v>
      </c>
      <c r="Y13" s="81">
        <f>AVERAGE(Y11:Y12)</f>
        <v>0</v>
      </c>
      <c r="Z13" s="42"/>
      <c r="AA13" s="42"/>
      <c r="AB13" s="43"/>
      <c r="AC13" s="43"/>
    </row>
    <row r="14" spans="1:29" ht="198">
      <c r="A14" s="179" t="s">
        <v>184</v>
      </c>
      <c r="B14" s="177"/>
      <c r="C14" s="179"/>
      <c r="D14" s="177" t="s">
        <v>185</v>
      </c>
      <c r="E14" s="47" t="s">
        <v>186</v>
      </c>
      <c r="F14" s="179" t="s">
        <v>187</v>
      </c>
      <c r="G14" s="175"/>
      <c r="H14" s="75" t="s">
        <v>188</v>
      </c>
      <c r="I14" s="75" t="s">
        <v>164</v>
      </c>
      <c r="J14" s="75" t="s">
        <v>165</v>
      </c>
      <c r="K14" s="75" t="s">
        <v>189</v>
      </c>
      <c r="L14" s="56">
        <v>0.5</v>
      </c>
      <c r="M14" s="42" t="s">
        <v>167</v>
      </c>
      <c r="N14" s="42"/>
      <c r="O14" s="36">
        <v>2</v>
      </c>
      <c r="P14" s="42">
        <v>1</v>
      </c>
      <c r="Q14" s="42">
        <v>0</v>
      </c>
      <c r="R14" s="42">
        <v>1</v>
      </c>
      <c r="S14" s="42">
        <v>1</v>
      </c>
      <c r="T14" s="42">
        <f t="shared" ref="T14:T44" si="0">+R14+S14</f>
        <v>2</v>
      </c>
      <c r="U14" s="42">
        <f>+T14+Q14</f>
        <v>2</v>
      </c>
      <c r="V14" s="128">
        <v>0.5</v>
      </c>
      <c r="W14" s="128">
        <f>+(U14/O14)*L14</f>
        <v>0.5</v>
      </c>
      <c r="X14" s="128">
        <v>1</v>
      </c>
      <c r="Y14" s="128">
        <f>+U14/O14</f>
        <v>1</v>
      </c>
      <c r="Z14" s="42">
        <v>1</v>
      </c>
      <c r="AA14" s="42">
        <v>0</v>
      </c>
      <c r="AB14" s="78" t="s">
        <v>190</v>
      </c>
      <c r="AC14" s="47" t="s">
        <v>169</v>
      </c>
    </row>
    <row r="15" spans="1:29" ht="126">
      <c r="A15" s="179"/>
      <c r="B15" s="177"/>
      <c r="C15" s="179"/>
      <c r="D15" s="177"/>
      <c r="E15" s="47" t="s">
        <v>191</v>
      </c>
      <c r="F15" s="179"/>
      <c r="G15" s="175"/>
      <c r="H15" s="75" t="s">
        <v>192</v>
      </c>
      <c r="I15" s="75" t="s">
        <v>164</v>
      </c>
      <c r="J15" s="75" t="s">
        <v>165</v>
      </c>
      <c r="K15" s="75" t="s">
        <v>193</v>
      </c>
      <c r="L15" s="56">
        <v>0.5</v>
      </c>
      <c r="M15" s="42" t="s">
        <v>194</v>
      </c>
      <c r="N15" s="42"/>
      <c r="O15" s="36">
        <v>80</v>
      </c>
      <c r="P15" s="42">
        <v>25</v>
      </c>
      <c r="Q15" s="42">
        <v>0</v>
      </c>
      <c r="R15" s="42">
        <v>0</v>
      </c>
      <c r="S15" s="42"/>
      <c r="T15" s="42">
        <f t="shared" si="0"/>
        <v>0</v>
      </c>
      <c r="U15" s="42">
        <f>+T15+Q15</f>
        <v>0</v>
      </c>
      <c r="V15" s="79">
        <f>+(T15/P15)*L15</f>
        <v>0</v>
      </c>
      <c r="W15" s="79">
        <f>+(U15/O15)*L15</f>
        <v>0</v>
      </c>
      <c r="X15" s="79">
        <f>+T15/P15</f>
        <v>0</v>
      </c>
      <c r="Y15" s="79">
        <f>+U15/O15</f>
        <v>0</v>
      </c>
      <c r="Z15" s="42">
        <v>28</v>
      </c>
      <c r="AA15" s="42">
        <v>27</v>
      </c>
      <c r="AB15" s="43"/>
      <c r="AC15" s="47" t="s">
        <v>169</v>
      </c>
    </row>
    <row r="16" spans="1:29" ht="46.5" customHeight="1">
      <c r="A16" s="65"/>
      <c r="B16" s="177"/>
      <c r="C16" s="179"/>
      <c r="D16" s="177"/>
      <c r="E16" s="47"/>
      <c r="F16" s="167" t="s">
        <v>195</v>
      </c>
      <c r="G16" s="168"/>
      <c r="H16" s="168"/>
      <c r="I16" s="168"/>
      <c r="J16" s="168"/>
      <c r="K16" s="168"/>
      <c r="L16" s="168"/>
      <c r="M16" s="168"/>
      <c r="N16" s="168"/>
      <c r="O16" s="168"/>
      <c r="P16" s="168"/>
      <c r="Q16" s="168"/>
      <c r="R16" s="168"/>
      <c r="S16" s="168"/>
      <c r="T16" s="168"/>
      <c r="U16" s="169"/>
      <c r="V16" s="82">
        <f>SUM(V14:V15)</f>
        <v>0.5</v>
      </c>
      <c r="W16" s="82">
        <f>SUM(W14:W15)</f>
        <v>0.5</v>
      </c>
      <c r="X16" s="83">
        <f>AVERAGE(X14:X15)</f>
        <v>0.5</v>
      </c>
      <c r="Y16" s="83">
        <f>AVERAGE(Y14:Y15)</f>
        <v>0.5</v>
      </c>
      <c r="Z16" s="42"/>
      <c r="AA16" s="42"/>
      <c r="AB16" s="43"/>
      <c r="AC16" s="43"/>
    </row>
    <row r="17" spans="1:29" ht="180">
      <c r="A17" s="65" t="s">
        <v>196</v>
      </c>
      <c r="B17" s="177"/>
      <c r="C17" s="179"/>
      <c r="D17" s="177"/>
      <c r="E17" s="47" t="s">
        <v>197</v>
      </c>
      <c r="F17" s="65" t="s">
        <v>198</v>
      </c>
      <c r="G17" s="42"/>
      <c r="H17" s="75" t="s">
        <v>199</v>
      </c>
      <c r="I17" s="75" t="s">
        <v>164</v>
      </c>
      <c r="J17" s="75" t="s">
        <v>165</v>
      </c>
      <c r="K17" s="75" t="s">
        <v>200</v>
      </c>
      <c r="L17" s="46">
        <v>1</v>
      </c>
      <c r="M17" s="42" t="s">
        <v>167</v>
      </c>
      <c r="N17" s="42"/>
      <c r="O17" s="36">
        <v>50</v>
      </c>
      <c r="P17" s="42">
        <v>16</v>
      </c>
      <c r="Q17" s="42">
        <v>0</v>
      </c>
      <c r="R17" s="42">
        <v>0</v>
      </c>
      <c r="S17" s="42"/>
      <c r="T17" s="42">
        <f t="shared" si="0"/>
        <v>0</v>
      </c>
      <c r="U17" s="42">
        <f>+Q17+T17</f>
        <v>0</v>
      </c>
      <c r="V17" s="79">
        <f>+(T17/P17)*L17</f>
        <v>0</v>
      </c>
      <c r="W17" s="79">
        <f>+(U17/O17)*L17</f>
        <v>0</v>
      </c>
      <c r="X17" s="79">
        <f>+T17/P17</f>
        <v>0</v>
      </c>
      <c r="Y17" s="79">
        <f>+U17/O17</f>
        <v>0</v>
      </c>
      <c r="Z17" s="42">
        <v>18</v>
      </c>
      <c r="AA17" s="42">
        <v>16</v>
      </c>
      <c r="AB17" s="43"/>
      <c r="AC17" s="47" t="s">
        <v>169</v>
      </c>
    </row>
    <row r="18" spans="1:29" ht="57" customHeight="1">
      <c r="A18" s="65"/>
      <c r="B18" s="177"/>
      <c r="C18" s="179"/>
      <c r="D18" s="47"/>
      <c r="E18" s="47"/>
      <c r="F18" s="167" t="s">
        <v>201</v>
      </c>
      <c r="G18" s="168"/>
      <c r="H18" s="168"/>
      <c r="I18" s="168"/>
      <c r="J18" s="168"/>
      <c r="K18" s="168"/>
      <c r="L18" s="168"/>
      <c r="M18" s="168"/>
      <c r="N18" s="168"/>
      <c r="O18" s="168"/>
      <c r="P18" s="168"/>
      <c r="Q18" s="168"/>
      <c r="R18" s="168"/>
      <c r="S18" s="168"/>
      <c r="T18" s="168"/>
      <c r="U18" s="169"/>
      <c r="V18" s="82">
        <f>SUM(V17)</f>
        <v>0</v>
      </c>
      <c r="W18" s="82">
        <f>SUM(W17)</f>
        <v>0</v>
      </c>
      <c r="X18" s="81">
        <f>AVERAGE(X17)</f>
        <v>0</v>
      </c>
      <c r="Y18" s="81">
        <f>AVERAGE(Y17)</f>
        <v>0</v>
      </c>
      <c r="Z18" s="42"/>
      <c r="AA18" s="42"/>
      <c r="AB18" s="43"/>
      <c r="AC18" s="43"/>
    </row>
    <row r="19" spans="1:29" ht="180">
      <c r="A19" s="65" t="s">
        <v>202</v>
      </c>
      <c r="B19" s="177"/>
      <c r="C19" s="179"/>
      <c r="D19" s="177" t="s">
        <v>203</v>
      </c>
      <c r="E19" s="47" t="s">
        <v>204</v>
      </c>
      <c r="F19" s="65" t="s">
        <v>205</v>
      </c>
      <c r="G19" s="42"/>
      <c r="H19" s="75" t="s">
        <v>206</v>
      </c>
      <c r="I19" s="75" t="s">
        <v>164</v>
      </c>
      <c r="J19" s="75">
        <v>688</v>
      </c>
      <c r="K19" s="75" t="s">
        <v>207</v>
      </c>
      <c r="L19" s="46">
        <v>1</v>
      </c>
      <c r="M19" s="42" t="s">
        <v>167</v>
      </c>
      <c r="N19" s="42"/>
      <c r="O19" s="72">
        <v>100</v>
      </c>
      <c r="P19" s="42" t="s">
        <v>172</v>
      </c>
      <c r="Q19" s="42">
        <v>401</v>
      </c>
      <c r="R19" s="42">
        <v>0</v>
      </c>
      <c r="S19" s="42">
        <f>40+28</f>
        <v>68</v>
      </c>
      <c r="T19" s="42">
        <f t="shared" si="0"/>
        <v>68</v>
      </c>
      <c r="U19" s="42">
        <f>+T19+Q19</f>
        <v>469</v>
      </c>
      <c r="V19" s="42" t="s">
        <v>173</v>
      </c>
      <c r="W19" s="128">
        <v>1</v>
      </c>
      <c r="X19" s="42" t="s">
        <v>208</v>
      </c>
      <c r="Y19" s="128">
        <v>1</v>
      </c>
      <c r="Z19" s="42">
        <v>0</v>
      </c>
      <c r="AA19" s="42">
        <v>0</v>
      </c>
      <c r="AB19" s="129" t="s">
        <v>209</v>
      </c>
      <c r="AC19" s="43"/>
    </row>
    <row r="20" spans="1:29" ht="49.5" customHeight="1">
      <c r="A20" s="65"/>
      <c r="B20" s="177"/>
      <c r="C20" s="179"/>
      <c r="D20" s="177"/>
      <c r="E20" s="47"/>
      <c r="F20" s="167" t="s">
        <v>210</v>
      </c>
      <c r="G20" s="168"/>
      <c r="H20" s="168"/>
      <c r="I20" s="168"/>
      <c r="J20" s="168"/>
      <c r="K20" s="168"/>
      <c r="L20" s="168"/>
      <c r="M20" s="168"/>
      <c r="N20" s="168"/>
      <c r="O20" s="168"/>
      <c r="P20" s="168"/>
      <c r="Q20" s="168"/>
      <c r="R20" s="168"/>
      <c r="S20" s="168"/>
      <c r="T20" s="168"/>
      <c r="U20" s="169"/>
      <c r="V20" s="82">
        <f>SUM(V19)</f>
        <v>0</v>
      </c>
      <c r="W20" s="82">
        <f>SUM(W19)</f>
        <v>1</v>
      </c>
      <c r="X20" s="81">
        <v>0</v>
      </c>
      <c r="Y20" s="81">
        <f>AVERAGE(Y19)</f>
        <v>1</v>
      </c>
      <c r="Z20" s="42"/>
      <c r="AA20" s="42"/>
      <c r="AB20" s="43"/>
      <c r="AC20" s="43"/>
    </row>
    <row r="21" spans="1:29" ht="104.45" customHeight="1">
      <c r="A21" s="179" t="s">
        <v>211</v>
      </c>
      <c r="B21" s="177"/>
      <c r="C21" s="179"/>
      <c r="D21" s="177"/>
      <c r="E21" s="177" t="s">
        <v>212</v>
      </c>
      <c r="F21" s="179" t="s">
        <v>213</v>
      </c>
      <c r="G21" s="175"/>
      <c r="H21" s="75" t="s">
        <v>214</v>
      </c>
      <c r="I21" s="75" t="s">
        <v>164</v>
      </c>
      <c r="J21" s="75" t="s">
        <v>165</v>
      </c>
      <c r="K21" s="75" t="s">
        <v>215</v>
      </c>
      <c r="L21" s="46">
        <v>0.5</v>
      </c>
      <c r="M21" s="42" t="s">
        <v>194</v>
      </c>
      <c r="N21" s="42"/>
      <c r="O21" s="36">
        <v>4</v>
      </c>
      <c r="P21" s="42">
        <v>1</v>
      </c>
      <c r="Q21" s="42">
        <v>0</v>
      </c>
      <c r="R21" s="42">
        <v>0</v>
      </c>
      <c r="S21" s="42"/>
      <c r="T21" s="42">
        <f t="shared" si="0"/>
        <v>0</v>
      </c>
      <c r="U21" s="42">
        <f>+Q21+T21</f>
        <v>0</v>
      </c>
      <c r="V21" s="42">
        <f>+(T21/P21)*L21</f>
        <v>0</v>
      </c>
      <c r="W21" s="42">
        <f>+(U21/O21)*L21</f>
        <v>0</v>
      </c>
      <c r="X21" s="42">
        <f>+T21/P21</f>
        <v>0</v>
      </c>
      <c r="Y21" s="42">
        <f>+U21/O21</f>
        <v>0</v>
      </c>
      <c r="Z21" s="42">
        <v>2</v>
      </c>
      <c r="AA21" s="42">
        <v>1</v>
      </c>
      <c r="AB21" s="43"/>
      <c r="AC21" s="47" t="s">
        <v>169</v>
      </c>
    </row>
    <row r="22" spans="1:29" ht="96.6" customHeight="1">
      <c r="A22" s="179"/>
      <c r="B22" s="177"/>
      <c r="C22" s="179"/>
      <c r="D22" s="177"/>
      <c r="E22" s="177"/>
      <c r="F22" s="179"/>
      <c r="G22" s="175"/>
      <c r="H22" s="75" t="s">
        <v>216</v>
      </c>
      <c r="I22" s="75" t="s">
        <v>164</v>
      </c>
      <c r="J22" s="75">
        <v>350</v>
      </c>
      <c r="K22" s="75" t="s">
        <v>217</v>
      </c>
      <c r="L22" s="46">
        <v>0.5</v>
      </c>
      <c r="M22" s="42" t="s">
        <v>167</v>
      </c>
      <c r="N22" s="42"/>
      <c r="O22" s="36">
        <v>200</v>
      </c>
      <c r="P22" s="42">
        <v>50</v>
      </c>
      <c r="Q22" s="42">
        <v>0</v>
      </c>
      <c r="R22" s="42">
        <v>0</v>
      </c>
      <c r="S22" s="42">
        <v>65</v>
      </c>
      <c r="T22" s="42">
        <f t="shared" si="0"/>
        <v>65</v>
      </c>
      <c r="U22" s="42">
        <f>+T22+Q22</f>
        <v>65</v>
      </c>
      <c r="V22" s="79">
        <v>0.5</v>
      </c>
      <c r="W22" s="79">
        <f>U22/O22*L22</f>
        <v>0.16250000000000001</v>
      </c>
      <c r="X22" s="79">
        <v>1</v>
      </c>
      <c r="Y22" s="79">
        <f>+U22/O22</f>
        <v>0.32500000000000001</v>
      </c>
      <c r="Z22" s="42">
        <v>100</v>
      </c>
      <c r="AA22" s="42">
        <v>50</v>
      </c>
      <c r="AB22" s="130" t="s">
        <v>218</v>
      </c>
      <c r="AC22" s="47" t="s">
        <v>169</v>
      </c>
    </row>
    <row r="23" spans="1:29" ht="55.5" customHeight="1">
      <c r="A23" s="65"/>
      <c r="B23" s="177"/>
      <c r="C23" s="179"/>
      <c r="D23" s="177"/>
      <c r="E23" s="177"/>
      <c r="F23" s="167" t="s">
        <v>219</v>
      </c>
      <c r="G23" s="168"/>
      <c r="H23" s="168"/>
      <c r="I23" s="168"/>
      <c r="J23" s="168"/>
      <c r="K23" s="168"/>
      <c r="L23" s="168"/>
      <c r="M23" s="168"/>
      <c r="N23" s="168"/>
      <c r="O23" s="168"/>
      <c r="P23" s="168"/>
      <c r="Q23" s="168"/>
      <c r="R23" s="168"/>
      <c r="S23" s="168"/>
      <c r="T23" s="168"/>
      <c r="U23" s="169"/>
      <c r="V23" s="82">
        <v>0.5</v>
      </c>
      <c r="W23" s="82">
        <v>0.16</v>
      </c>
      <c r="X23" s="83">
        <f>AVERAGE(X21:X22)</f>
        <v>0.5</v>
      </c>
      <c r="Y23" s="83">
        <f>AVERAGE(Y21:Y22)</f>
        <v>0.16250000000000001</v>
      </c>
      <c r="Z23" s="42"/>
      <c r="AA23" s="42"/>
      <c r="AB23" s="43"/>
      <c r="AC23" s="43"/>
    </row>
    <row r="24" spans="1:29" ht="208.9" customHeight="1">
      <c r="A24" s="65" t="s">
        <v>220</v>
      </c>
      <c r="B24" s="177"/>
      <c r="C24" s="179"/>
      <c r="D24" s="177"/>
      <c r="E24" s="177"/>
      <c r="F24" s="65" t="s">
        <v>221</v>
      </c>
      <c r="G24" s="42"/>
      <c r="H24" s="75" t="s">
        <v>222</v>
      </c>
      <c r="I24" s="75" t="s">
        <v>164</v>
      </c>
      <c r="J24" s="75">
        <v>350</v>
      </c>
      <c r="K24" s="75" t="s">
        <v>223</v>
      </c>
      <c r="L24" s="46">
        <v>1</v>
      </c>
      <c r="M24" s="42" t="s">
        <v>194</v>
      </c>
      <c r="N24" s="42"/>
      <c r="O24" s="36">
        <v>80</v>
      </c>
      <c r="P24" s="42" t="s">
        <v>172</v>
      </c>
      <c r="Q24" s="42">
        <v>0</v>
      </c>
      <c r="R24" s="42">
        <v>0</v>
      </c>
      <c r="S24" s="42"/>
      <c r="T24" s="42">
        <f t="shared" si="0"/>
        <v>0</v>
      </c>
      <c r="U24" s="42" t="s">
        <v>173</v>
      </c>
      <c r="V24" s="79" t="s">
        <v>173</v>
      </c>
      <c r="W24" s="79">
        <v>0</v>
      </c>
      <c r="X24" s="79">
        <v>0</v>
      </c>
      <c r="Y24" s="79">
        <v>0</v>
      </c>
      <c r="Z24" s="42">
        <v>50</v>
      </c>
      <c r="AA24" s="42">
        <v>30</v>
      </c>
      <c r="AB24" s="43"/>
      <c r="AC24" s="43"/>
    </row>
    <row r="25" spans="1:29" ht="54" customHeight="1">
      <c r="A25" s="65"/>
      <c r="B25" s="177"/>
      <c r="C25" s="179"/>
      <c r="D25" s="177"/>
      <c r="E25" s="47"/>
      <c r="F25" s="167" t="s">
        <v>224</v>
      </c>
      <c r="G25" s="168"/>
      <c r="H25" s="168"/>
      <c r="I25" s="168"/>
      <c r="J25" s="168"/>
      <c r="K25" s="168"/>
      <c r="L25" s="168"/>
      <c r="M25" s="168"/>
      <c r="N25" s="168"/>
      <c r="O25" s="168"/>
      <c r="P25" s="168"/>
      <c r="Q25" s="168"/>
      <c r="R25" s="168"/>
      <c r="S25" s="168"/>
      <c r="T25" s="168"/>
      <c r="U25" s="169"/>
      <c r="V25" s="80">
        <f>SUM(V24)</f>
        <v>0</v>
      </c>
      <c r="W25" s="77">
        <f>SUM(W24)</f>
        <v>0</v>
      </c>
      <c r="X25" s="81">
        <f>AVERAGE(X24)</f>
        <v>0</v>
      </c>
      <c r="Y25" s="81">
        <f>AVERAGE(Y24)</f>
        <v>0</v>
      </c>
      <c r="Z25" s="42"/>
      <c r="AA25" s="42"/>
      <c r="AB25" s="43"/>
      <c r="AC25" s="43"/>
    </row>
    <row r="26" spans="1:29" ht="162">
      <c r="A26" s="65" t="s">
        <v>225</v>
      </c>
      <c r="B26" s="177"/>
      <c r="C26" s="179"/>
      <c r="D26" s="177"/>
      <c r="E26" s="47" t="s">
        <v>226</v>
      </c>
      <c r="F26" s="65" t="s">
        <v>227</v>
      </c>
      <c r="G26" s="42"/>
      <c r="H26" s="75" t="s">
        <v>228</v>
      </c>
      <c r="I26" s="75" t="s">
        <v>164</v>
      </c>
      <c r="J26" s="75" t="s">
        <v>165</v>
      </c>
      <c r="K26" s="75" t="s">
        <v>229</v>
      </c>
      <c r="L26" s="46">
        <v>1</v>
      </c>
      <c r="M26" s="42" t="s">
        <v>167</v>
      </c>
      <c r="N26" s="42"/>
      <c r="O26" s="36">
        <v>40</v>
      </c>
      <c r="P26" s="42" t="s">
        <v>172</v>
      </c>
      <c r="Q26" s="42">
        <v>0</v>
      </c>
      <c r="R26" s="42">
        <v>0</v>
      </c>
      <c r="S26" s="42"/>
      <c r="T26" s="42">
        <f t="shared" si="0"/>
        <v>0</v>
      </c>
      <c r="U26" s="42">
        <f>+T26+Q26</f>
        <v>0</v>
      </c>
      <c r="V26" s="42" t="s">
        <v>173</v>
      </c>
      <c r="W26" s="42">
        <f>+(U26/O26)*L26</f>
        <v>0</v>
      </c>
      <c r="X26" s="42" t="s">
        <v>173</v>
      </c>
      <c r="Y26" s="42">
        <f>+U26/O26</f>
        <v>0</v>
      </c>
      <c r="Z26" s="42">
        <v>25</v>
      </c>
      <c r="AA26" s="42">
        <v>15</v>
      </c>
      <c r="AB26" s="43"/>
      <c r="AC26" s="43"/>
    </row>
    <row r="27" spans="1:29" ht="58.5" customHeight="1">
      <c r="A27" s="65"/>
      <c r="B27" s="177"/>
      <c r="C27" s="179"/>
      <c r="D27" s="47"/>
      <c r="E27" s="47"/>
      <c r="F27" s="167" t="s">
        <v>230</v>
      </c>
      <c r="G27" s="168"/>
      <c r="H27" s="168"/>
      <c r="I27" s="168"/>
      <c r="J27" s="168"/>
      <c r="K27" s="168"/>
      <c r="L27" s="168"/>
      <c r="M27" s="168"/>
      <c r="N27" s="168"/>
      <c r="O27" s="168"/>
      <c r="P27" s="168"/>
      <c r="Q27" s="168"/>
      <c r="R27" s="168"/>
      <c r="S27" s="168"/>
      <c r="T27" s="168"/>
      <c r="U27" s="169"/>
      <c r="V27" s="82">
        <f>SUM(V26)</f>
        <v>0</v>
      </c>
      <c r="W27" s="82">
        <f>SUM(W26)</f>
        <v>0</v>
      </c>
      <c r="X27" s="81">
        <v>0</v>
      </c>
      <c r="Y27" s="81">
        <f>AVERAGE(Y26)</f>
        <v>0</v>
      </c>
      <c r="Z27" s="42"/>
      <c r="AA27" s="42"/>
      <c r="AB27" s="43"/>
      <c r="AC27" s="43"/>
    </row>
    <row r="28" spans="1:29" ht="198">
      <c r="A28" s="65" t="s">
        <v>202</v>
      </c>
      <c r="B28" s="177"/>
      <c r="C28" s="179"/>
      <c r="D28" s="177" t="s">
        <v>231</v>
      </c>
      <c r="E28" s="47" t="s">
        <v>232</v>
      </c>
      <c r="F28" s="65" t="s">
        <v>233</v>
      </c>
      <c r="G28" s="42"/>
      <c r="H28" s="75" t="s">
        <v>234</v>
      </c>
      <c r="I28" s="75" t="s">
        <v>164</v>
      </c>
      <c r="J28" s="75" t="s">
        <v>165</v>
      </c>
      <c r="K28" s="75" t="s">
        <v>235</v>
      </c>
      <c r="L28" s="46">
        <v>1</v>
      </c>
      <c r="M28" s="42" t="s">
        <v>167</v>
      </c>
      <c r="N28" s="42"/>
      <c r="O28" s="36">
        <v>30</v>
      </c>
      <c r="P28" s="36">
        <v>10</v>
      </c>
      <c r="Q28" s="36">
        <v>5</v>
      </c>
      <c r="R28" s="36">
        <v>1</v>
      </c>
      <c r="S28" s="36">
        <v>4</v>
      </c>
      <c r="T28" s="42">
        <f t="shared" si="0"/>
        <v>5</v>
      </c>
      <c r="U28" s="36">
        <f>+T28+Q28</f>
        <v>10</v>
      </c>
      <c r="V28" s="131">
        <f>(T28/P28)*L28</f>
        <v>0.5</v>
      </c>
      <c r="W28" s="131">
        <f>(U28/O28)*L28</f>
        <v>0.33333333333333331</v>
      </c>
      <c r="X28" s="131">
        <f>+T28/P28</f>
        <v>0.5</v>
      </c>
      <c r="Y28" s="131">
        <f>+U28/O28</f>
        <v>0.33333333333333331</v>
      </c>
      <c r="Z28" s="42">
        <v>10</v>
      </c>
      <c r="AA28" s="42">
        <v>5</v>
      </c>
      <c r="AB28" s="129" t="s">
        <v>236</v>
      </c>
      <c r="AC28" s="47" t="s">
        <v>169</v>
      </c>
    </row>
    <row r="29" spans="1:29" ht="51" customHeight="1">
      <c r="A29" s="65"/>
      <c r="B29" s="177"/>
      <c r="C29" s="179"/>
      <c r="D29" s="177"/>
      <c r="E29" s="47"/>
      <c r="F29" s="167" t="s">
        <v>237</v>
      </c>
      <c r="G29" s="168"/>
      <c r="H29" s="168"/>
      <c r="I29" s="168"/>
      <c r="J29" s="168"/>
      <c r="K29" s="168"/>
      <c r="L29" s="168"/>
      <c r="M29" s="168"/>
      <c r="N29" s="168"/>
      <c r="O29" s="168"/>
      <c r="P29" s="168"/>
      <c r="Q29" s="168"/>
      <c r="R29" s="168"/>
      <c r="S29" s="168"/>
      <c r="T29" s="168"/>
      <c r="U29" s="169"/>
      <c r="V29" s="82">
        <f>SUM(V28)</f>
        <v>0.5</v>
      </c>
      <c r="W29" s="82">
        <f>SUM(W28)</f>
        <v>0.33333333333333331</v>
      </c>
      <c r="X29" s="81">
        <v>0</v>
      </c>
      <c r="Y29" s="81">
        <f>AVERAGE(Y28)</f>
        <v>0.33333333333333331</v>
      </c>
      <c r="Z29" s="42"/>
      <c r="AA29" s="42"/>
      <c r="AB29" s="43"/>
      <c r="AC29" s="43"/>
    </row>
    <row r="30" spans="1:29" ht="144">
      <c r="A30" s="65" t="s">
        <v>238</v>
      </c>
      <c r="B30" s="177"/>
      <c r="C30" s="179"/>
      <c r="D30" s="177"/>
      <c r="E30" s="47" t="s">
        <v>239</v>
      </c>
      <c r="F30" s="65" t="s">
        <v>240</v>
      </c>
      <c r="G30" s="42"/>
      <c r="H30" s="75" t="s">
        <v>241</v>
      </c>
      <c r="I30" s="75" t="s">
        <v>164</v>
      </c>
      <c r="J30" s="75" t="s">
        <v>165</v>
      </c>
      <c r="K30" s="75" t="s">
        <v>242</v>
      </c>
      <c r="L30" s="46">
        <v>1</v>
      </c>
      <c r="M30" s="42" t="s">
        <v>167</v>
      </c>
      <c r="N30" s="42"/>
      <c r="O30" s="36">
        <v>1000</v>
      </c>
      <c r="P30" s="42">
        <v>334</v>
      </c>
      <c r="Q30" s="42">
        <v>0</v>
      </c>
      <c r="R30" s="42">
        <v>0</v>
      </c>
      <c r="S30" s="42"/>
      <c r="T30" s="42">
        <f t="shared" si="0"/>
        <v>0</v>
      </c>
      <c r="U30" s="42">
        <f>+Q30+T30</f>
        <v>0</v>
      </c>
      <c r="V30" s="79">
        <f>(T30/P30)*L30</f>
        <v>0</v>
      </c>
      <c r="W30" s="79">
        <f>(U30/O30)*L30</f>
        <v>0</v>
      </c>
      <c r="X30" s="79">
        <f>+T30/P30</f>
        <v>0</v>
      </c>
      <c r="Y30" s="79">
        <f>+U30/O30</f>
        <v>0</v>
      </c>
      <c r="Z30" s="42">
        <v>333</v>
      </c>
      <c r="AA30" s="42">
        <v>333</v>
      </c>
      <c r="AB30" s="43"/>
      <c r="AC30" s="47" t="s">
        <v>169</v>
      </c>
    </row>
    <row r="31" spans="1:29" ht="45" customHeight="1">
      <c r="A31" s="65"/>
      <c r="B31" s="177"/>
      <c r="C31" s="179"/>
      <c r="D31" s="177"/>
      <c r="E31" s="47"/>
      <c r="F31" s="167" t="s">
        <v>243</v>
      </c>
      <c r="G31" s="168"/>
      <c r="H31" s="168"/>
      <c r="I31" s="168"/>
      <c r="J31" s="168"/>
      <c r="K31" s="168"/>
      <c r="L31" s="168"/>
      <c r="M31" s="168"/>
      <c r="N31" s="168"/>
      <c r="O31" s="168"/>
      <c r="P31" s="168"/>
      <c r="Q31" s="168"/>
      <c r="R31" s="168"/>
      <c r="S31" s="168"/>
      <c r="T31" s="168"/>
      <c r="U31" s="169"/>
      <c r="V31" s="82">
        <f>SUM(V30)</f>
        <v>0</v>
      </c>
      <c r="W31" s="82">
        <f>SUM(W30)</f>
        <v>0</v>
      </c>
      <c r="X31" s="83">
        <f>AVERAGE(X30)</f>
        <v>0</v>
      </c>
      <c r="Y31" s="83">
        <f>AVERAGE(Y30)</f>
        <v>0</v>
      </c>
      <c r="Z31" s="42"/>
      <c r="AA31" s="42"/>
      <c r="AB31" s="43"/>
      <c r="AC31" s="43"/>
    </row>
    <row r="32" spans="1:29" ht="69.599999999999994" customHeight="1">
      <c r="A32" s="179" t="s">
        <v>244</v>
      </c>
      <c r="B32" s="177"/>
      <c r="C32" s="179"/>
      <c r="D32" s="177"/>
      <c r="E32" s="177" t="s">
        <v>245</v>
      </c>
      <c r="F32" s="179" t="s">
        <v>246</v>
      </c>
      <c r="G32" s="175"/>
      <c r="H32" s="75" t="s">
        <v>247</v>
      </c>
      <c r="I32" s="75" t="s">
        <v>164</v>
      </c>
      <c r="J32" s="75">
        <v>41</v>
      </c>
      <c r="K32" s="75" t="s">
        <v>248</v>
      </c>
      <c r="L32" s="46">
        <v>0.5</v>
      </c>
      <c r="M32" s="42" t="s">
        <v>194</v>
      </c>
      <c r="N32" s="42"/>
      <c r="O32" s="36">
        <v>200</v>
      </c>
      <c r="P32" s="42">
        <v>64</v>
      </c>
      <c r="Q32" s="42">
        <v>0</v>
      </c>
      <c r="R32" s="42">
        <v>0</v>
      </c>
      <c r="S32" s="42"/>
      <c r="T32" s="42">
        <f t="shared" si="0"/>
        <v>0</v>
      </c>
      <c r="U32" s="42">
        <f>+T32+Q32</f>
        <v>0</v>
      </c>
      <c r="V32" s="79">
        <f>(T32/P32)*L32</f>
        <v>0</v>
      </c>
      <c r="W32" s="79">
        <f>(U32/O32)*L32</f>
        <v>0</v>
      </c>
      <c r="X32" s="79">
        <f>+T32/P32</f>
        <v>0</v>
      </c>
      <c r="Y32" s="79">
        <f>+U32/O32</f>
        <v>0</v>
      </c>
      <c r="Z32" s="42">
        <v>51</v>
      </c>
      <c r="AA32" s="42">
        <v>85</v>
      </c>
      <c r="AB32" s="43"/>
      <c r="AC32" s="43"/>
    </row>
    <row r="33" spans="1:29" ht="90">
      <c r="A33" s="179"/>
      <c r="B33" s="177"/>
      <c r="C33" s="179"/>
      <c r="D33" s="177"/>
      <c r="E33" s="177"/>
      <c r="F33" s="179"/>
      <c r="G33" s="175"/>
      <c r="H33" s="75" t="s">
        <v>249</v>
      </c>
      <c r="I33" s="75" t="s">
        <v>164</v>
      </c>
      <c r="J33" s="75" t="s">
        <v>165</v>
      </c>
      <c r="K33" s="75" t="s">
        <v>250</v>
      </c>
      <c r="L33" s="46">
        <v>0.5</v>
      </c>
      <c r="M33" s="42" t="s">
        <v>194</v>
      </c>
      <c r="N33" s="42"/>
      <c r="O33" s="36">
        <v>50</v>
      </c>
      <c r="P33" s="42">
        <v>10</v>
      </c>
      <c r="Q33" s="42">
        <v>0</v>
      </c>
      <c r="R33" s="42">
        <v>0</v>
      </c>
      <c r="S33" s="42"/>
      <c r="T33" s="42">
        <f t="shared" si="0"/>
        <v>0</v>
      </c>
      <c r="U33" s="42">
        <f>+T33+Q33</f>
        <v>0</v>
      </c>
      <c r="V33" s="79">
        <f>(T33/P33)*L33</f>
        <v>0</v>
      </c>
      <c r="W33" s="79">
        <f>(U33/O33)*L33</f>
        <v>0</v>
      </c>
      <c r="X33" s="79">
        <f>+T33/P33</f>
        <v>0</v>
      </c>
      <c r="Y33" s="79">
        <f>+U33/O33</f>
        <v>0</v>
      </c>
      <c r="Z33" s="42">
        <v>25</v>
      </c>
      <c r="AA33" s="42">
        <v>15</v>
      </c>
      <c r="AB33" s="43"/>
      <c r="AC33" s="43"/>
    </row>
    <row r="34" spans="1:29" ht="49.5" customHeight="1">
      <c r="A34" s="65"/>
      <c r="B34" s="177"/>
      <c r="C34" s="179"/>
      <c r="D34" s="177"/>
      <c r="E34" s="177"/>
      <c r="F34" s="167" t="s">
        <v>251</v>
      </c>
      <c r="G34" s="168"/>
      <c r="H34" s="168"/>
      <c r="I34" s="168"/>
      <c r="J34" s="168"/>
      <c r="K34" s="168"/>
      <c r="L34" s="168"/>
      <c r="M34" s="168"/>
      <c r="N34" s="168"/>
      <c r="O34" s="168"/>
      <c r="P34" s="168"/>
      <c r="Q34" s="168"/>
      <c r="R34" s="168"/>
      <c r="S34" s="168"/>
      <c r="T34" s="168"/>
      <c r="U34" s="169"/>
      <c r="V34" s="82">
        <f>SUM(V32:V33)</f>
        <v>0</v>
      </c>
      <c r="W34" s="82">
        <f>SUM(W32:W33)</f>
        <v>0</v>
      </c>
      <c r="X34" s="81">
        <f>AVERAGE(X32:X33)</f>
        <v>0</v>
      </c>
      <c r="Y34" s="81">
        <f>AVERAGE(Y32:Y33)</f>
        <v>0</v>
      </c>
      <c r="Z34" s="42"/>
      <c r="AA34" s="42"/>
      <c r="AB34" s="43"/>
      <c r="AC34" s="43"/>
    </row>
    <row r="35" spans="1:29" ht="87" customHeight="1">
      <c r="A35" s="65" t="s">
        <v>225</v>
      </c>
      <c r="B35" s="177"/>
      <c r="C35" s="179"/>
      <c r="D35" s="177"/>
      <c r="E35" s="177"/>
      <c r="F35" s="65" t="s">
        <v>252</v>
      </c>
      <c r="G35" s="74"/>
      <c r="H35" s="75" t="s">
        <v>253</v>
      </c>
      <c r="I35" s="75" t="s">
        <v>164</v>
      </c>
      <c r="J35" s="75">
        <v>420</v>
      </c>
      <c r="K35" s="75" t="s">
        <v>254</v>
      </c>
      <c r="L35" s="46">
        <v>1</v>
      </c>
      <c r="M35" s="42" t="s">
        <v>194</v>
      </c>
      <c r="N35" s="42"/>
      <c r="O35" s="36">
        <v>50</v>
      </c>
      <c r="P35" s="42">
        <v>10</v>
      </c>
      <c r="Q35" s="120">
        <v>0</v>
      </c>
      <c r="R35" s="42">
        <v>0</v>
      </c>
      <c r="S35" s="42"/>
      <c r="T35" s="42">
        <f t="shared" si="0"/>
        <v>0</v>
      </c>
      <c r="U35" s="42">
        <f>+T35+Q35</f>
        <v>0</v>
      </c>
      <c r="V35" s="79">
        <f>(T35/P35)*L35</f>
        <v>0</v>
      </c>
      <c r="W35" s="79">
        <f>(U35/O35)*L35</f>
        <v>0</v>
      </c>
      <c r="X35" s="79">
        <f>+T35/P35</f>
        <v>0</v>
      </c>
      <c r="Y35" s="79">
        <f>+U35/O35</f>
        <v>0</v>
      </c>
      <c r="Z35" s="42">
        <v>25</v>
      </c>
      <c r="AA35" s="42">
        <v>15</v>
      </c>
      <c r="AB35" s="43"/>
      <c r="AC35" s="47" t="s">
        <v>169</v>
      </c>
    </row>
    <row r="36" spans="1:29" ht="46.5" customHeight="1">
      <c r="A36" s="65"/>
      <c r="B36" s="177"/>
      <c r="C36" s="179"/>
      <c r="D36" s="177"/>
      <c r="E36" s="177"/>
      <c r="F36" s="167" t="s">
        <v>255</v>
      </c>
      <c r="G36" s="168"/>
      <c r="H36" s="168"/>
      <c r="I36" s="168"/>
      <c r="J36" s="168"/>
      <c r="K36" s="168"/>
      <c r="L36" s="168"/>
      <c r="M36" s="168"/>
      <c r="N36" s="168"/>
      <c r="O36" s="168"/>
      <c r="P36" s="168"/>
      <c r="Q36" s="168"/>
      <c r="R36" s="168"/>
      <c r="S36" s="168"/>
      <c r="T36" s="168"/>
      <c r="U36" s="169"/>
      <c r="V36" s="82">
        <f>SUM(V35)</f>
        <v>0</v>
      </c>
      <c r="W36" s="82">
        <f>SUM(W35)</f>
        <v>0</v>
      </c>
      <c r="X36" s="83">
        <f>AVERAGE(X35)</f>
        <v>0</v>
      </c>
      <c r="Y36" s="83">
        <f>AVERAGE(Y35)</f>
        <v>0</v>
      </c>
      <c r="Z36" s="42"/>
      <c r="AA36" s="42"/>
      <c r="AB36" s="43"/>
      <c r="AC36" s="43"/>
    </row>
    <row r="37" spans="1:29" ht="90">
      <c r="A37" s="65" t="s">
        <v>244</v>
      </c>
      <c r="B37" s="177"/>
      <c r="C37" s="179"/>
      <c r="D37" s="177"/>
      <c r="E37" s="177"/>
      <c r="F37" s="65" t="s">
        <v>256</v>
      </c>
      <c r="G37" s="74"/>
      <c r="H37" s="75" t="s">
        <v>257</v>
      </c>
      <c r="I37" s="75" t="s">
        <v>258</v>
      </c>
      <c r="J37" s="75">
        <v>12</v>
      </c>
      <c r="K37" s="75" t="s">
        <v>259</v>
      </c>
      <c r="L37" s="46">
        <v>1</v>
      </c>
      <c r="M37" s="42" t="s">
        <v>167</v>
      </c>
      <c r="N37" s="42"/>
      <c r="O37" s="36">
        <v>12</v>
      </c>
      <c r="P37" s="120">
        <v>4</v>
      </c>
      <c r="Q37" s="42">
        <v>14</v>
      </c>
      <c r="R37" s="42">
        <v>0</v>
      </c>
      <c r="S37" s="42"/>
      <c r="T37" s="42">
        <f t="shared" si="0"/>
        <v>0</v>
      </c>
      <c r="U37" s="42">
        <f>+T37+Q37</f>
        <v>14</v>
      </c>
      <c r="V37" s="79">
        <f>(T37/P37)*L37</f>
        <v>0</v>
      </c>
      <c r="W37" s="79">
        <v>1</v>
      </c>
      <c r="X37" s="79">
        <f>+T37/P37</f>
        <v>0</v>
      </c>
      <c r="Y37" s="79">
        <v>1</v>
      </c>
      <c r="Z37" s="120" t="s">
        <v>208</v>
      </c>
      <c r="AA37" s="120" t="s">
        <v>208</v>
      </c>
      <c r="AB37" s="43"/>
      <c r="AC37" s="43"/>
    </row>
    <row r="38" spans="1:29" ht="46.5" customHeight="1">
      <c r="A38" s="65"/>
      <c r="B38" s="47"/>
      <c r="C38" s="65"/>
      <c r="D38" s="47"/>
      <c r="E38" s="47"/>
      <c r="F38" s="167" t="s">
        <v>260</v>
      </c>
      <c r="G38" s="168"/>
      <c r="H38" s="168"/>
      <c r="I38" s="168"/>
      <c r="J38" s="168"/>
      <c r="K38" s="168"/>
      <c r="L38" s="168"/>
      <c r="M38" s="168"/>
      <c r="N38" s="168"/>
      <c r="O38" s="168"/>
      <c r="P38" s="168"/>
      <c r="Q38" s="168"/>
      <c r="R38" s="168"/>
      <c r="S38" s="168"/>
      <c r="T38" s="168"/>
      <c r="U38" s="169"/>
      <c r="V38" s="82">
        <f>SUM(V37)</f>
        <v>0</v>
      </c>
      <c r="W38" s="82">
        <f>SUM(W37)</f>
        <v>1</v>
      </c>
      <c r="X38" s="83">
        <f>AVERAGE(X37)</f>
        <v>0</v>
      </c>
      <c r="Y38" s="83">
        <f>AVERAGE(Y37)</f>
        <v>1</v>
      </c>
      <c r="Z38" s="42"/>
      <c r="AA38" s="42"/>
      <c r="AB38" s="43"/>
      <c r="AC38" s="43"/>
    </row>
    <row r="39" spans="1:29" s="50" customFormat="1" ht="162">
      <c r="A39" s="65" t="s">
        <v>261</v>
      </c>
      <c r="B39" s="177" t="s">
        <v>262</v>
      </c>
      <c r="C39" s="179" t="s">
        <v>263</v>
      </c>
      <c r="D39" s="179" t="s">
        <v>264</v>
      </c>
      <c r="E39" s="47" t="s">
        <v>265</v>
      </c>
      <c r="F39" s="65" t="s">
        <v>266</v>
      </c>
      <c r="G39" s="36"/>
      <c r="H39" s="65" t="s">
        <v>267</v>
      </c>
      <c r="I39" s="75" t="s">
        <v>164</v>
      </c>
      <c r="J39" s="75" t="s">
        <v>165</v>
      </c>
      <c r="K39" s="65" t="s">
        <v>268</v>
      </c>
      <c r="L39" s="49">
        <v>1</v>
      </c>
      <c r="M39" s="36" t="s">
        <v>167</v>
      </c>
      <c r="N39" s="36"/>
      <c r="O39" s="36">
        <v>4</v>
      </c>
      <c r="P39" s="36">
        <v>1</v>
      </c>
      <c r="Q39" s="36">
        <v>0</v>
      </c>
      <c r="R39" s="36">
        <v>0</v>
      </c>
      <c r="S39" s="36"/>
      <c r="T39" s="42">
        <f t="shared" si="0"/>
        <v>0</v>
      </c>
      <c r="U39" s="36">
        <f>+T39+Q39</f>
        <v>0</v>
      </c>
      <c r="V39" s="71">
        <f>(T39/P39)*L39</f>
        <v>0</v>
      </c>
      <c r="W39" s="71">
        <f>(U39/O39)*L39</f>
        <v>0</v>
      </c>
      <c r="X39" s="71">
        <f>+T39/P39</f>
        <v>0</v>
      </c>
      <c r="Y39" s="71">
        <f>+U39/O39</f>
        <v>0</v>
      </c>
      <c r="Z39" s="36">
        <v>2</v>
      </c>
      <c r="AA39" s="36">
        <v>1</v>
      </c>
      <c r="AB39" s="48"/>
      <c r="AC39" s="47" t="s">
        <v>169</v>
      </c>
    </row>
    <row r="40" spans="1:29" s="50" customFormat="1" ht="54" customHeight="1">
      <c r="A40" s="65"/>
      <c r="B40" s="177"/>
      <c r="C40" s="179"/>
      <c r="D40" s="179"/>
      <c r="E40" s="47"/>
      <c r="F40" s="167" t="s">
        <v>269</v>
      </c>
      <c r="G40" s="168"/>
      <c r="H40" s="168"/>
      <c r="I40" s="168"/>
      <c r="J40" s="168"/>
      <c r="K40" s="168"/>
      <c r="L40" s="168"/>
      <c r="M40" s="168"/>
      <c r="N40" s="168"/>
      <c r="O40" s="168"/>
      <c r="P40" s="168"/>
      <c r="Q40" s="168"/>
      <c r="R40" s="168"/>
      <c r="S40" s="168"/>
      <c r="T40" s="168"/>
      <c r="U40" s="169"/>
      <c r="V40" s="82">
        <f>SUM(V39)</f>
        <v>0</v>
      </c>
      <c r="W40" s="82">
        <f>SUM(W39)</f>
        <v>0</v>
      </c>
      <c r="X40" s="83">
        <f>AVERAGE(X39)</f>
        <v>0</v>
      </c>
      <c r="Y40" s="83">
        <f>AVERAGE(Y39)</f>
        <v>0</v>
      </c>
      <c r="Z40" s="36"/>
      <c r="AA40" s="36"/>
      <c r="AB40" s="48"/>
      <c r="AC40" s="48"/>
    </row>
    <row r="41" spans="1:29" s="50" customFormat="1" ht="162">
      <c r="A41" s="65" t="s">
        <v>261</v>
      </c>
      <c r="B41" s="177"/>
      <c r="C41" s="179"/>
      <c r="D41" s="179"/>
      <c r="E41" s="47" t="s">
        <v>270</v>
      </c>
      <c r="F41" s="173" t="s">
        <v>271</v>
      </c>
      <c r="G41" s="36"/>
      <c r="H41" s="65" t="s">
        <v>272</v>
      </c>
      <c r="I41" s="75" t="s">
        <v>164</v>
      </c>
      <c r="J41" s="75" t="s">
        <v>165</v>
      </c>
      <c r="K41" s="65" t="s">
        <v>273</v>
      </c>
      <c r="L41" s="49">
        <v>1</v>
      </c>
      <c r="M41" s="36" t="s">
        <v>167</v>
      </c>
      <c r="N41" s="36"/>
      <c r="O41" s="36">
        <v>2000</v>
      </c>
      <c r="P41" s="36">
        <v>800</v>
      </c>
      <c r="Q41" s="36">
        <v>0</v>
      </c>
      <c r="R41" s="36">
        <v>0</v>
      </c>
      <c r="S41" s="36"/>
      <c r="T41" s="42">
        <f t="shared" si="0"/>
        <v>0</v>
      </c>
      <c r="U41" s="36">
        <f>+T41+Q41</f>
        <v>0</v>
      </c>
      <c r="V41" s="71">
        <f>(T41/P41)*L41</f>
        <v>0</v>
      </c>
      <c r="W41" s="71">
        <f>(U41/O41)*L41</f>
        <v>0</v>
      </c>
      <c r="X41" s="71">
        <f>+T41/P41</f>
        <v>0</v>
      </c>
      <c r="Y41" s="71">
        <f>+U41/O41</f>
        <v>0</v>
      </c>
      <c r="Z41" s="36">
        <v>800</v>
      </c>
      <c r="AA41" s="36">
        <v>400</v>
      </c>
      <c r="AB41" s="48"/>
      <c r="AC41" s="47" t="s">
        <v>169</v>
      </c>
    </row>
    <row r="42" spans="1:29" s="50" customFormat="1" ht="126">
      <c r="A42" s="65" t="s">
        <v>261</v>
      </c>
      <c r="B42" s="177"/>
      <c r="C42" s="179"/>
      <c r="D42" s="179"/>
      <c r="E42" s="47" t="s">
        <v>274</v>
      </c>
      <c r="F42" s="174"/>
      <c r="G42" s="36"/>
      <c r="H42" s="65" t="s">
        <v>275</v>
      </c>
      <c r="I42" s="75" t="s">
        <v>164</v>
      </c>
      <c r="J42" s="75" t="s">
        <v>165</v>
      </c>
      <c r="K42" s="65" t="s">
        <v>276</v>
      </c>
      <c r="L42" s="49">
        <v>1</v>
      </c>
      <c r="M42" s="36" t="s">
        <v>194</v>
      </c>
      <c r="N42" s="36"/>
      <c r="O42" s="37">
        <v>9000</v>
      </c>
      <c r="P42" s="36">
        <v>3000</v>
      </c>
      <c r="Q42" s="36">
        <v>0</v>
      </c>
      <c r="R42" s="36">
        <v>0</v>
      </c>
      <c r="S42" s="36"/>
      <c r="T42" s="42">
        <f t="shared" si="0"/>
        <v>0</v>
      </c>
      <c r="U42" s="36">
        <f>+T42+Q42</f>
        <v>0</v>
      </c>
      <c r="V42" s="71">
        <f>(T42/P42)*L42</f>
        <v>0</v>
      </c>
      <c r="W42" s="71">
        <f>(U42/O42)*L42</f>
        <v>0</v>
      </c>
      <c r="X42" s="71">
        <f>+T42/P42</f>
        <v>0</v>
      </c>
      <c r="Y42" s="71">
        <f>+U42/O42</f>
        <v>0</v>
      </c>
      <c r="Z42" s="36">
        <v>3000</v>
      </c>
      <c r="AA42" s="36">
        <v>3000</v>
      </c>
      <c r="AB42" s="48"/>
      <c r="AC42" s="47" t="s">
        <v>169</v>
      </c>
    </row>
    <row r="43" spans="1:29" s="50" customFormat="1" ht="55.5" customHeight="1">
      <c r="A43" s="65"/>
      <c r="B43" s="177"/>
      <c r="C43" s="179"/>
      <c r="D43" s="179"/>
      <c r="E43" s="47"/>
      <c r="F43" s="167" t="s">
        <v>277</v>
      </c>
      <c r="G43" s="168"/>
      <c r="H43" s="168"/>
      <c r="I43" s="168"/>
      <c r="J43" s="168"/>
      <c r="K43" s="168"/>
      <c r="L43" s="168"/>
      <c r="M43" s="168"/>
      <c r="N43" s="168"/>
      <c r="O43" s="168"/>
      <c r="P43" s="168"/>
      <c r="Q43" s="168"/>
      <c r="R43" s="168"/>
      <c r="S43" s="168"/>
      <c r="T43" s="168"/>
      <c r="U43" s="169"/>
      <c r="V43" s="82">
        <f>SUM(V41:V42)</f>
        <v>0</v>
      </c>
      <c r="W43" s="82">
        <f>SUM(W41:W42)</f>
        <v>0</v>
      </c>
      <c r="X43" s="83">
        <f>AVERAGE(X41:X42)</f>
        <v>0</v>
      </c>
      <c r="Y43" s="83">
        <f>AVERAGE(Y41:Y42)</f>
        <v>0</v>
      </c>
      <c r="Z43" s="36"/>
      <c r="AA43" s="36"/>
      <c r="AB43" s="48"/>
      <c r="AC43" s="48"/>
    </row>
    <row r="44" spans="1:29" s="50" customFormat="1" ht="148.15" customHeight="1">
      <c r="A44" s="65" t="s">
        <v>261</v>
      </c>
      <c r="B44" s="177"/>
      <c r="C44" s="179"/>
      <c r="D44" s="179"/>
      <c r="E44" s="47" t="s">
        <v>278</v>
      </c>
      <c r="F44" s="65" t="s">
        <v>279</v>
      </c>
      <c r="G44" s="36"/>
      <c r="H44" s="65" t="s">
        <v>280</v>
      </c>
      <c r="I44" s="75" t="s">
        <v>164</v>
      </c>
      <c r="J44" s="75">
        <v>3</v>
      </c>
      <c r="K44" s="65" t="s">
        <v>281</v>
      </c>
      <c r="L44" s="49">
        <v>1</v>
      </c>
      <c r="M44" s="36" t="s">
        <v>194</v>
      </c>
      <c r="N44" s="36"/>
      <c r="O44" s="36">
        <v>10</v>
      </c>
      <c r="P44" s="36">
        <v>4</v>
      </c>
      <c r="Q44" s="36">
        <v>0</v>
      </c>
      <c r="R44" s="36">
        <v>0</v>
      </c>
      <c r="S44" s="36"/>
      <c r="T44" s="42">
        <f t="shared" si="0"/>
        <v>0</v>
      </c>
      <c r="U44" s="36">
        <f>+T44+Q44</f>
        <v>0</v>
      </c>
      <c r="V44" s="71">
        <f>(T44/P44)*L44</f>
        <v>0</v>
      </c>
      <c r="W44" s="71">
        <f>(U44/O44)*L44</f>
        <v>0</v>
      </c>
      <c r="X44" s="71">
        <f>+T44/P44</f>
        <v>0</v>
      </c>
      <c r="Y44" s="71">
        <f>+U44/O44</f>
        <v>0</v>
      </c>
      <c r="Z44" s="36">
        <v>5</v>
      </c>
      <c r="AA44" s="36">
        <v>1</v>
      </c>
      <c r="AB44" s="48"/>
      <c r="AC44" s="47" t="s">
        <v>169</v>
      </c>
    </row>
    <row r="45" spans="1:29" s="50" customFormat="1" ht="40.5" customHeight="1">
      <c r="A45" s="65"/>
      <c r="B45" s="177"/>
      <c r="C45" s="179"/>
      <c r="D45" s="65"/>
      <c r="E45" s="47"/>
      <c r="F45" s="167" t="s">
        <v>282</v>
      </c>
      <c r="G45" s="168"/>
      <c r="H45" s="168"/>
      <c r="I45" s="168"/>
      <c r="J45" s="168"/>
      <c r="K45" s="168"/>
      <c r="L45" s="168"/>
      <c r="M45" s="168"/>
      <c r="N45" s="168"/>
      <c r="O45" s="168"/>
      <c r="P45" s="168"/>
      <c r="Q45" s="168"/>
      <c r="R45" s="168"/>
      <c r="S45" s="168"/>
      <c r="T45" s="168"/>
      <c r="U45" s="169"/>
      <c r="V45" s="82">
        <f>SUM(V44)</f>
        <v>0</v>
      </c>
      <c r="W45" s="82">
        <f>SUM(W44)</f>
        <v>0</v>
      </c>
      <c r="X45" s="83">
        <f>AVERAGE(X44)</f>
        <v>0</v>
      </c>
      <c r="Y45" s="83">
        <f>AVERAGE(Y44)</f>
        <v>0</v>
      </c>
      <c r="Z45" s="36"/>
      <c r="AA45" s="36"/>
      <c r="AB45" s="48"/>
      <c r="AC45" s="48"/>
    </row>
    <row r="46" spans="1:29" s="50" customFormat="1" ht="72">
      <c r="A46" s="65" t="s">
        <v>283</v>
      </c>
      <c r="B46" s="177"/>
      <c r="C46" s="179"/>
      <c r="D46" s="179" t="s">
        <v>284</v>
      </c>
      <c r="E46" s="177" t="s">
        <v>285</v>
      </c>
      <c r="F46" s="65" t="s">
        <v>286</v>
      </c>
      <c r="G46" s="36"/>
      <c r="H46" s="65" t="s">
        <v>287</v>
      </c>
      <c r="I46" s="75" t="s">
        <v>164</v>
      </c>
      <c r="J46" s="75">
        <v>41</v>
      </c>
      <c r="K46" s="65" t="s">
        <v>288</v>
      </c>
      <c r="L46" s="49">
        <v>1</v>
      </c>
      <c r="M46" s="36" t="s">
        <v>167</v>
      </c>
      <c r="N46" s="36"/>
      <c r="O46" s="36">
        <v>40</v>
      </c>
      <c r="P46" s="36" t="s">
        <v>172</v>
      </c>
      <c r="Q46" s="36">
        <v>0</v>
      </c>
      <c r="R46" s="36" t="s">
        <v>173</v>
      </c>
      <c r="S46" s="36"/>
      <c r="T46" s="36" t="s">
        <v>173</v>
      </c>
      <c r="U46" s="36">
        <v>0</v>
      </c>
      <c r="V46" s="71">
        <v>0</v>
      </c>
      <c r="W46" s="71">
        <f>(U46/O46)*L46</f>
        <v>0</v>
      </c>
      <c r="X46" s="71">
        <v>0</v>
      </c>
      <c r="Y46" s="71">
        <f>+U46/O46</f>
        <v>0</v>
      </c>
      <c r="Z46" s="36">
        <v>20</v>
      </c>
      <c r="AA46" s="36">
        <v>20</v>
      </c>
      <c r="AB46" s="48"/>
      <c r="AC46" s="48"/>
    </row>
    <row r="47" spans="1:29" s="50" customFormat="1" ht="57" customHeight="1">
      <c r="A47" s="65"/>
      <c r="B47" s="177"/>
      <c r="C47" s="179"/>
      <c r="D47" s="179"/>
      <c r="E47" s="177"/>
      <c r="F47" s="167" t="s">
        <v>289</v>
      </c>
      <c r="G47" s="168"/>
      <c r="H47" s="168"/>
      <c r="I47" s="168"/>
      <c r="J47" s="168"/>
      <c r="K47" s="168"/>
      <c r="L47" s="168"/>
      <c r="M47" s="168"/>
      <c r="N47" s="168"/>
      <c r="O47" s="168"/>
      <c r="P47" s="168"/>
      <c r="Q47" s="168"/>
      <c r="R47" s="168"/>
      <c r="S47" s="168"/>
      <c r="T47" s="168"/>
      <c r="U47" s="169"/>
      <c r="V47" s="82">
        <f>SUM(V46)</f>
        <v>0</v>
      </c>
      <c r="W47" s="82">
        <f>SUM(W46)</f>
        <v>0</v>
      </c>
      <c r="X47" s="83">
        <f>AVERAGE(X46)</f>
        <v>0</v>
      </c>
      <c r="Y47" s="83">
        <f>AVERAGE(Y46)</f>
        <v>0</v>
      </c>
      <c r="Z47" s="36"/>
      <c r="AA47" s="36"/>
      <c r="AB47" s="48"/>
      <c r="AC47" s="48"/>
    </row>
    <row r="48" spans="1:29" s="50" customFormat="1" ht="72">
      <c r="A48" s="65" t="s">
        <v>290</v>
      </c>
      <c r="B48" s="177"/>
      <c r="C48" s="179"/>
      <c r="D48" s="179"/>
      <c r="E48" s="177"/>
      <c r="F48" s="65" t="s">
        <v>291</v>
      </c>
      <c r="G48" s="36"/>
      <c r="H48" s="65" t="s">
        <v>292</v>
      </c>
      <c r="I48" s="75" t="s">
        <v>164</v>
      </c>
      <c r="J48" s="75">
        <v>549</v>
      </c>
      <c r="K48" s="65" t="s">
        <v>293</v>
      </c>
      <c r="L48" s="49">
        <v>1</v>
      </c>
      <c r="M48" s="36" t="s">
        <v>167</v>
      </c>
      <c r="N48" s="36"/>
      <c r="O48" s="36">
        <v>100</v>
      </c>
      <c r="P48" s="36">
        <v>30</v>
      </c>
      <c r="Q48" s="36">
        <v>0</v>
      </c>
      <c r="R48" s="36">
        <v>0</v>
      </c>
      <c r="S48" s="36"/>
      <c r="T48" s="42">
        <f t="shared" ref="T48" si="1">+R48+S48</f>
        <v>0</v>
      </c>
      <c r="U48" s="36">
        <f>+T48+Q48</f>
        <v>0</v>
      </c>
      <c r="V48" s="71">
        <v>0</v>
      </c>
      <c r="W48" s="71">
        <f>(U48/O48)*L48</f>
        <v>0</v>
      </c>
      <c r="X48" s="71">
        <v>0</v>
      </c>
      <c r="Y48" s="71">
        <f>+U48/O48</f>
        <v>0</v>
      </c>
      <c r="Z48" s="36">
        <v>40</v>
      </c>
      <c r="AA48" s="36">
        <v>30</v>
      </c>
      <c r="AB48" s="48"/>
      <c r="AC48" s="47" t="s">
        <v>169</v>
      </c>
    </row>
    <row r="49" spans="1:29" s="50" customFormat="1" ht="54" customHeight="1">
      <c r="A49" s="65"/>
      <c r="B49" s="177"/>
      <c r="C49" s="179"/>
      <c r="D49" s="179"/>
      <c r="E49" s="47"/>
      <c r="F49" s="167" t="s">
        <v>294</v>
      </c>
      <c r="G49" s="168"/>
      <c r="H49" s="168"/>
      <c r="I49" s="168"/>
      <c r="J49" s="168"/>
      <c r="K49" s="168"/>
      <c r="L49" s="168"/>
      <c r="M49" s="168"/>
      <c r="N49" s="168"/>
      <c r="O49" s="168"/>
      <c r="P49" s="168"/>
      <c r="Q49" s="168"/>
      <c r="R49" s="168"/>
      <c r="S49" s="168"/>
      <c r="T49" s="168"/>
      <c r="U49" s="169"/>
      <c r="V49" s="82">
        <f>SUM(V48)</f>
        <v>0</v>
      </c>
      <c r="W49" s="82">
        <f>SUM(W48)</f>
        <v>0</v>
      </c>
      <c r="X49" s="81">
        <f>AVERAGE(X48)</f>
        <v>0</v>
      </c>
      <c r="Y49" s="81">
        <f>AVERAGE(Y48)</f>
        <v>0</v>
      </c>
      <c r="Z49" s="36"/>
      <c r="AA49" s="36"/>
      <c r="AB49" s="48"/>
      <c r="AC49" s="48"/>
    </row>
    <row r="50" spans="1:29" s="50" customFormat="1" ht="198">
      <c r="A50" s="65" t="s">
        <v>295</v>
      </c>
      <c r="B50" s="177"/>
      <c r="C50" s="179"/>
      <c r="D50" s="179"/>
      <c r="E50" s="47" t="s">
        <v>296</v>
      </c>
      <c r="F50" s="65" t="s">
        <v>297</v>
      </c>
      <c r="G50" s="36"/>
      <c r="H50" s="65" t="s">
        <v>298</v>
      </c>
      <c r="I50" s="75" t="s">
        <v>164</v>
      </c>
      <c r="J50" s="75">
        <v>9</v>
      </c>
      <c r="K50" s="65" t="s">
        <v>299</v>
      </c>
      <c r="L50" s="49">
        <v>1</v>
      </c>
      <c r="M50" s="36" t="s">
        <v>167</v>
      </c>
      <c r="N50" s="36"/>
      <c r="O50" s="36">
        <v>8</v>
      </c>
      <c r="P50" s="72">
        <v>2</v>
      </c>
      <c r="Q50" s="72">
        <v>2</v>
      </c>
      <c r="R50" s="36">
        <v>0</v>
      </c>
      <c r="S50" s="36"/>
      <c r="T50" s="42">
        <f t="shared" ref="T50" si="2">+R50+S50</f>
        <v>0</v>
      </c>
      <c r="U50" s="36">
        <f>+T50+Q50</f>
        <v>2</v>
      </c>
      <c r="V50" s="71">
        <f>(T50/P50)*L50</f>
        <v>0</v>
      </c>
      <c r="W50" s="71">
        <f>(U50/O50)*L50</f>
        <v>0.25</v>
      </c>
      <c r="X50" s="71">
        <f>+T50/P50</f>
        <v>0</v>
      </c>
      <c r="Y50" s="71">
        <f>+U50/O50</f>
        <v>0.25</v>
      </c>
      <c r="Z50" s="36">
        <v>2</v>
      </c>
      <c r="AA50" s="36">
        <v>2</v>
      </c>
      <c r="AB50" s="48"/>
      <c r="AC50" s="47" t="s">
        <v>169</v>
      </c>
    </row>
    <row r="51" spans="1:29" s="50" customFormat="1" ht="61.5" customHeight="1">
      <c r="A51" s="65"/>
      <c r="B51" s="177"/>
      <c r="C51" s="179"/>
      <c r="D51" s="65"/>
      <c r="E51" s="47"/>
      <c r="F51" s="167" t="s">
        <v>300</v>
      </c>
      <c r="G51" s="168"/>
      <c r="H51" s="168"/>
      <c r="I51" s="168"/>
      <c r="J51" s="168"/>
      <c r="K51" s="168"/>
      <c r="L51" s="168"/>
      <c r="M51" s="168"/>
      <c r="N51" s="168"/>
      <c r="O51" s="168"/>
      <c r="P51" s="168"/>
      <c r="Q51" s="168"/>
      <c r="R51" s="168"/>
      <c r="S51" s="168"/>
      <c r="T51" s="168"/>
      <c r="U51" s="169"/>
      <c r="V51" s="82">
        <f>SUM(V50)</f>
        <v>0</v>
      </c>
      <c r="W51" s="82">
        <f>SUM(W50)</f>
        <v>0.25</v>
      </c>
      <c r="X51" s="81">
        <f>AVERAGE(X50)</f>
        <v>0</v>
      </c>
      <c r="Y51" s="81">
        <f>AVERAGE(Y50)</f>
        <v>0.25</v>
      </c>
      <c r="Z51" s="36"/>
      <c r="AA51" s="36"/>
      <c r="AB51" s="48"/>
      <c r="AC51" s="48"/>
    </row>
    <row r="52" spans="1:29" s="50" customFormat="1" ht="162">
      <c r="A52" s="65" t="s">
        <v>301</v>
      </c>
      <c r="B52" s="177"/>
      <c r="C52" s="179"/>
      <c r="D52" s="179" t="s">
        <v>302</v>
      </c>
      <c r="E52" s="47" t="s">
        <v>303</v>
      </c>
      <c r="F52" s="65" t="s">
        <v>304</v>
      </c>
      <c r="G52" s="36"/>
      <c r="H52" s="65" t="s">
        <v>305</v>
      </c>
      <c r="I52" s="75" t="s">
        <v>164</v>
      </c>
      <c r="J52" s="75">
        <v>16</v>
      </c>
      <c r="K52" s="65" t="s">
        <v>306</v>
      </c>
      <c r="L52" s="49">
        <v>1</v>
      </c>
      <c r="M52" s="36" t="s">
        <v>194</v>
      </c>
      <c r="N52" s="36"/>
      <c r="O52" s="36">
        <v>22</v>
      </c>
      <c r="P52" s="36">
        <v>5</v>
      </c>
      <c r="Q52" s="36">
        <v>0</v>
      </c>
      <c r="R52" s="36">
        <v>0</v>
      </c>
      <c r="S52" s="36">
        <v>2</v>
      </c>
      <c r="T52" s="42">
        <f t="shared" ref="T52" si="3">+R52+S52</f>
        <v>2</v>
      </c>
      <c r="U52" s="36">
        <f>+T52+Q52</f>
        <v>2</v>
      </c>
      <c r="V52" s="131">
        <f>(T52/P52)*L52</f>
        <v>0.4</v>
      </c>
      <c r="W52" s="131">
        <f>(U52/O52)*L52</f>
        <v>9.0909090909090912E-2</v>
      </c>
      <c r="X52" s="131">
        <f>+T52/P52</f>
        <v>0.4</v>
      </c>
      <c r="Y52" s="131">
        <f>+U52/O52</f>
        <v>9.0909090909090912E-2</v>
      </c>
      <c r="Z52" s="36">
        <v>10</v>
      </c>
      <c r="AA52" s="36">
        <v>7</v>
      </c>
      <c r="AB52" s="126" t="s">
        <v>307</v>
      </c>
      <c r="AC52" s="48"/>
    </row>
    <row r="53" spans="1:29" s="50" customFormat="1" ht="48" customHeight="1">
      <c r="A53" s="65"/>
      <c r="B53" s="177"/>
      <c r="C53" s="179"/>
      <c r="D53" s="179"/>
      <c r="E53" s="47"/>
      <c r="F53" s="167" t="s">
        <v>308</v>
      </c>
      <c r="G53" s="168"/>
      <c r="H53" s="168"/>
      <c r="I53" s="168"/>
      <c r="J53" s="168"/>
      <c r="K53" s="168"/>
      <c r="L53" s="168"/>
      <c r="M53" s="168"/>
      <c r="N53" s="168"/>
      <c r="O53" s="168"/>
      <c r="P53" s="168"/>
      <c r="Q53" s="168"/>
      <c r="R53" s="168"/>
      <c r="S53" s="168"/>
      <c r="T53" s="168"/>
      <c r="U53" s="169"/>
      <c r="V53" s="82">
        <f>SUM(V52)</f>
        <v>0.4</v>
      </c>
      <c r="W53" s="82">
        <f>SUM(W52)</f>
        <v>9.0909090909090912E-2</v>
      </c>
      <c r="X53" s="81">
        <f>AVERAGE(X52)</f>
        <v>0.4</v>
      </c>
      <c r="Y53" s="81">
        <f>AVERAGE(Y52)</f>
        <v>9.0909090909090912E-2</v>
      </c>
      <c r="Z53" s="36"/>
      <c r="AA53" s="36"/>
      <c r="AB53" s="48"/>
      <c r="AC53" s="48"/>
    </row>
    <row r="54" spans="1:29" s="50" customFormat="1" ht="180">
      <c r="A54" s="65" t="s">
        <v>309</v>
      </c>
      <c r="B54" s="177"/>
      <c r="C54" s="179"/>
      <c r="D54" s="179"/>
      <c r="E54" s="47" t="s">
        <v>310</v>
      </c>
      <c r="F54" s="65" t="s">
        <v>311</v>
      </c>
      <c r="G54" s="36"/>
      <c r="H54" s="65" t="s">
        <v>312</v>
      </c>
      <c r="I54" s="75" t="s">
        <v>164</v>
      </c>
      <c r="J54" s="75" t="s">
        <v>165</v>
      </c>
      <c r="K54" s="65" t="s">
        <v>313</v>
      </c>
      <c r="L54" s="49">
        <v>1</v>
      </c>
      <c r="M54" s="36" t="s">
        <v>167</v>
      </c>
      <c r="N54" s="36"/>
      <c r="O54" s="36">
        <v>400</v>
      </c>
      <c r="P54" s="36">
        <v>200</v>
      </c>
      <c r="Q54" s="36">
        <v>0</v>
      </c>
      <c r="R54" s="36">
        <v>200</v>
      </c>
      <c r="S54" s="36"/>
      <c r="T54" s="42">
        <f t="shared" ref="T54" si="4">+R54+S54</f>
        <v>200</v>
      </c>
      <c r="U54" s="36">
        <f>+T54+Q54</f>
        <v>200</v>
      </c>
      <c r="V54" s="131">
        <f>(T54/P54)*L54</f>
        <v>1</v>
      </c>
      <c r="W54" s="131">
        <f>(U54/O54)*L54</f>
        <v>0.5</v>
      </c>
      <c r="X54" s="131">
        <f>+T54/P54</f>
        <v>1</v>
      </c>
      <c r="Y54" s="131">
        <f>+U54/O54</f>
        <v>0.5</v>
      </c>
      <c r="Z54" s="36">
        <v>100</v>
      </c>
      <c r="AA54" s="36">
        <v>100</v>
      </c>
      <c r="AB54" s="44" t="s">
        <v>314</v>
      </c>
      <c r="AC54" s="48"/>
    </row>
    <row r="55" spans="1:29" s="50" customFormat="1" ht="54" customHeight="1">
      <c r="A55" s="65"/>
      <c r="B55" s="177"/>
      <c r="C55" s="179"/>
      <c r="D55" s="65"/>
      <c r="E55" s="47"/>
      <c r="F55" s="167" t="s">
        <v>315</v>
      </c>
      <c r="G55" s="168"/>
      <c r="H55" s="168"/>
      <c r="I55" s="168"/>
      <c r="J55" s="168"/>
      <c r="K55" s="168"/>
      <c r="L55" s="168"/>
      <c r="M55" s="168"/>
      <c r="N55" s="168"/>
      <c r="O55" s="168"/>
      <c r="P55" s="168"/>
      <c r="Q55" s="168"/>
      <c r="R55" s="168"/>
      <c r="S55" s="168"/>
      <c r="T55" s="168"/>
      <c r="U55" s="169"/>
      <c r="V55" s="82">
        <f>SUM(V54)</f>
        <v>1</v>
      </c>
      <c r="W55" s="82">
        <f>SUM(W54)</f>
        <v>0.5</v>
      </c>
      <c r="X55" s="81">
        <f>AVERAGE(X54)</f>
        <v>1</v>
      </c>
      <c r="Y55" s="81">
        <f>AVERAGE(Y54)</f>
        <v>0.5</v>
      </c>
      <c r="Z55" s="36"/>
      <c r="AA55" s="36"/>
      <c r="AB55" s="48"/>
      <c r="AC55" s="48"/>
    </row>
    <row r="56" spans="1:29" s="50" customFormat="1" ht="285.60000000000002" customHeight="1">
      <c r="A56" s="65" t="s">
        <v>316</v>
      </c>
      <c r="B56" s="177"/>
      <c r="C56" s="179"/>
      <c r="D56" s="65" t="s">
        <v>317</v>
      </c>
      <c r="E56" s="47" t="s">
        <v>318</v>
      </c>
      <c r="F56" s="65" t="s">
        <v>319</v>
      </c>
      <c r="G56" s="36"/>
      <c r="H56" s="65" t="s">
        <v>320</v>
      </c>
      <c r="I56" s="75" t="s">
        <v>164</v>
      </c>
      <c r="J56" s="75">
        <v>410</v>
      </c>
      <c r="K56" s="65" t="s">
        <v>321</v>
      </c>
      <c r="L56" s="49">
        <v>1</v>
      </c>
      <c r="M56" s="36" t="s">
        <v>167</v>
      </c>
      <c r="N56" s="36"/>
      <c r="O56" s="36">
        <v>400</v>
      </c>
      <c r="P56" s="36">
        <v>100</v>
      </c>
      <c r="Q56" s="36">
        <v>0</v>
      </c>
      <c r="R56" s="36">
        <v>0</v>
      </c>
      <c r="S56" s="36">
        <f>57+53+91+8</f>
        <v>209</v>
      </c>
      <c r="T56" s="42">
        <f t="shared" ref="T56" si="5">+R56+S56</f>
        <v>209</v>
      </c>
      <c r="U56" s="36">
        <f>+T56+Q56</f>
        <v>209</v>
      </c>
      <c r="V56" s="131">
        <v>1</v>
      </c>
      <c r="W56" s="131">
        <f>(U56/O56)*L56</f>
        <v>0.52249999999999996</v>
      </c>
      <c r="X56" s="131">
        <v>1</v>
      </c>
      <c r="Y56" s="131">
        <f>+U56/O56</f>
        <v>0.52249999999999996</v>
      </c>
      <c r="Z56" s="36">
        <v>200</v>
      </c>
      <c r="AA56" s="36">
        <v>100</v>
      </c>
      <c r="AB56" s="123" t="s">
        <v>322</v>
      </c>
      <c r="AC56" s="47" t="s">
        <v>169</v>
      </c>
    </row>
    <row r="57" spans="1:29" s="50" customFormat="1" ht="48" customHeight="1">
      <c r="A57" s="65"/>
      <c r="B57" s="47"/>
      <c r="C57" s="65"/>
      <c r="D57" s="65"/>
      <c r="E57" s="47"/>
      <c r="F57" s="167" t="s">
        <v>323</v>
      </c>
      <c r="G57" s="168"/>
      <c r="H57" s="168"/>
      <c r="I57" s="168"/>
      <c r="J57" s="168"/>
      <c r="K57" s="168"/>
      <c r="L57" s="168"/>
      <c r="M57" s="168"/>
      <c r="N57" s="168"/>
      <c r="O57" s="168"/>
      <c r="P57" s="168"/>
      <c r="Q57" s="168"/>
      <c r="R57" s="168"/>
      <c r="S57" s="168"/>
      <c r="T57" s="168"/>
      <c r="U57" s="169"/>
      <c r="V57" s="82">
        <f>SUM(V56)</f>
        <v>1</v>
      </c>
      <c r="W57" s="82">
        <f>SUM(W56)</f>
        <v>0.52249999999999996</v>
      </c>
      <c r="X57" s="81">
        <f>AVERAGE(X56)</f>
        <v>1</v>
      </c>
      <c r="Y57" s="81">
        <f>AVERAGE(Y56)</f>
        <v>0.52249999999999996</v>
      </c>
      <c r="Z57" s="36"/>
      <c r="AA57" s="36"/>
      <c r="AB57" s="48"/>
      <c r="AC57" s="48"/>
    </row>
    <row r="58" spans="1:29" ht="72">
      <c r="A58" s="65" t="s">
        <v>324</v>
      </c>
      <c r="B58" s="177" t="s">
        <v>325</v>
      </c>
      <c r="C58" s="180" t="s">
        <v>326</v>
      </c>
      <c r="D58" s="73" t="s">
        <v>327</v>
      </c>
      <c r="E58" s="47" t="s">
        <v>328</v>
      </c>
      <c r="F58" s="65" t="s">
        <v>329</v>
      </c>
      <c r="G58" s="42"/>
      <c r="H58" s="65" t="s">
        <v>330</v>
      </c>
      <c r="I58" s="75" t="s">
        <v>164</v>
      </c>
      <c r="J58" s="75" t="s">
        <v>165</v>
      </c>
      <c r="K58" s="65" t="s">
        <v>331</v>
      </c>
      <c r="L58" s="49">
        <v>1</v>
      </c>
      <c r="M58" s="36" t="s">
        <v>167</v>
      </c>
      <c r="N58" s="36"/>
      <c r="O58" s="36">
        <v>100</v>
      </c>
      <c r="P58" s="36">
        <v>25</v>
      </c>
      <c r="Q58" s="36">
        <v>0</v>
      </c>
      <c r="R58" s="36">
        <v>0</v>
      </c>
      <c r="S58" s="36">
        <v>285</v>
      </c>
      <c r="T58" s="42">
        <f t="shared" ref="T58" si="6">+R58+S58</f>
        <v>285</v>
      </c>
      <c r="U58" s="36">
        <f>+T58+Q58</f>
        <v>285</v>
      </c>
      <c r="V58" s="131">
        <v>1</v>
      </c>
      <c r="W58" s="71">
        <v>1</v>
      </c>
      <c r="X58" s="71">
        <v>1</v>
      </c>
      <c r="Y58" s="71">
        <v>1</v>
      </c>
      <c r="Z58" s="36">
        <v>50</v>
      </c>
      <c r="AA58" s="36">
        <v>25</v>
      </c>
      <c r="AB58" s="124" t="s">
        <v>332</v>
      </c>
      <c r="AC58" s="47" t="s">
        <v>169</v>
      </c>
    </row>
    <row r="59" spans="1:29" ht="51" customHeight="1">
      <c r="A59" s="65"/>
      <c r="B59" s="177"/>
      <c r="C59" s="180"/>
      <c r="D59" s="73"/>
      <c r="E59" s="47"/>
      <c r="F59" s="167" t="s">
        <v>333</v>
      </c>
      <c r="G59" s="168"/>
      <c r="H59" s="168"/>
      <c r="I59" s="168"/>
      <c r="J59" s="168"/>
      <c r="K59" s="168"/>
      <c r="L59" s="168"/>
      <c r="M59" s="168"/>
      <c r="N59" s="168"/>
      <c r="O59" s="168"/>
      <c r="P59" s="168"/>
      <c r="Q59" s="168"/>
      <c r="R59" s="168"/>
      <c r="S59" s="168"/>
      <c r="T59" s="168"/>
      <c r="U59" s="169"/>
      <c r="V59" s="82">
        <f>SUM(V58)</f>
        <v>1</v>
      </c>
      <c r="W59" s="82">
        <f>SUM(W58)</f>
        <v>1</v>
      </c>
      <c r="X59" s="81">
        <f>AVERAGE(X58)</f>
        <v>1</v>
      </c>
      <c r="Y59" s="81">
        <f>AVERAGE(Y58)</f>
        <v>1</v>
      </c>
      <c r="Z59" s="36"/>
      <c r="AA59" s="36"/>
      <c r="AB59" s="43"/>
      <c r="AC59" s="43"/>
    </row>
    <row r="60" spans="1:29" ht="144">
      <c r="A60" s="65" t="s">
        <v>324</v>
      </c>
      <c r="B60" s="177"/>
      <c r="C60" s="180"/>
      <c r="D60" s="73" t="s">
        <v>334</v>
      </c>
      <c r="E60" s="47" t="s">
        <v>335</v>
      </c>
      <c r="F60" s="65" t="s">
        <v>336</v>
      </c>
      <c r="G60" s="42"/>
      <c r="H60" s="65" t="s">
        <v>337</v>
      </c>
      <c r="I60" s="75" t="s">
        <v>164</v>
      </c>
      <c r="J60" s="75" t="s">
        <v>165</v>
      </c>
      <c r="K60" s="65" t="s">
        <v>338</v>
      </c>
      <c r="L60" s="49">
        <v>1</v>
      </c>
      <c r="M60" s="36" t="s">
        <v>194</v>
      </c>
      <c r="N60" s="36"/>
      <c r="O60" s="36">
        <v>200</v>
      </c>
      <c r="P60" s="36">
        <v>50</v>
      </c>
      <c r="Q60" s="36">
        <v>0</v>
      </c>
      <c r="R60" s="36">
        <v>0</v>
      </c>
      <c r="S60" s="36"/>
      <c r="T60" s="42">
        <f t="shared" ref="T60" si="7">+R60+S60</f>
        <v>0</v>
      </c>
      <c r="U60" s="36">
        <f>+T60+Q60</f>
        <v>0</v>
      </c>
      <c r="V60" s="71">
        <f>(T60/P60)*L60</f>
        <v>0</v>
      </c>
      <c r="W60" s="71">
        <f>(U60/O60)*L60</f>
        <v>0</v>
      </c>
      <c r="X60" s="71">
        <f>+T60/P60</f>
        <v>0</v>
      </c>
      <c r="Y60" s="71">
        <f>+U60/O60</f>
        <v>0</v>
      </c>
      <c r="Z60" s="36">
        <v>100</v>
      </c>
      <c r="AA60" s="36">
        <v>50</v>
      </c>
      <c r="AB60" s="43"/>
      <c r="AC60" s="47" t="s">
        <v>169</v>
      </c>
    </row>
    <row r="61" spans="1:29" ht="45" customHeight="1">
      <c r="A61" s="65"/>
      <c r="B61" s="177"/>
      <c r="C61" s="180"/>
      <c r="D61" s="73"/>
      <c r="E61" s="47"/>
      <c r="F61" s="167" t="s">
        <v>339</v>
      </c>
      <c r="G61" s="168"/>
      <c r="H61" s="168"/>
      <c r="I61" s="168"/>
      <c r="J61" s="168"/>
      <c r="K61" s="168"/>
      <c r="L61" s="168"/>
      <c r="M61" s="168"/>
      <c r="N61" s="168"/>
      <c r="O61" s="168"/>
      <c r="P61" s="168"/>
      <c r="Q61" s="168"/>
      <c r="R61" s="168"/>
      <c r="S61" s="168"/>
      <c r="T61" s="168"/>
      <c r="U61" s="169"/>
      <c r="V61" s="82">
        <f>SUM(V60)</f>
        <v>0</v>
      </c>
      <c r="W61" s="82">
        <f>SUM(W60)</f>
        <v>0</v>
      </c>
      <c r="X61" s="81">
        <f>AVERAGE(X60)</f>
        <v>0</v>
      </c>
      <c r="Y61" s="81">
        <f>AVERAGE(Y60)</f>
        <v>0</v>
      </c>
      <c r="Z61" s="36"/>
      <c r="AA61" s="36"/>
      <c r="AB61" s="43"/>
      <c r="AC61" s="43"/>
    </row>
    <row r="62" spans="1:29" ht="108">
      <c r="A62" s="65" t="s">
        <v>324</v>
      </c>
      <c r="B62" s="177"/>
      <c r="C62" s="180"/>
      <c r="D62" s="180" t="s">
        <v>340</v>
      </c>
      <c r="E62" s="47" t="s">
        <v>341</v>
      </c>
      <c r="F62" s="65" t="s">
        <v>342</v>
      </c>
      <c r="G62" s="42"/>
      <c r="H62" s="65" t="s">
        <v>343</v>
      </c>
      <c r="I62" s="75" t="s">
        <v>164</v>
      </c>
      <c r="J62" s="75" t="s">
        <v>165</v>
      </c>
      <c r="K62" s="65" t="s">
        <v>344</v>
      </c>
      <c r="L62" s="49">
        <v>1</v>
      </c>
      <c r="M62" s="36" t="s">
        <v>194</v>
      </c>
      <c r="N62" s="36"/>
      <c r="O62" s="36">
        <v>4</v>
      </c>
      <c r="P62" s="36">
        <v>1</v>
      </c>
      <c r="Q62" s="36">
        <v>0</v>
      </c>
      <c r="R62" s="36">
        <v>0</v>
      </c>
      <c r="S62" s="36"/>
      <c r="T62" s="42">
        <f t="shared" ref="T62" si="8">+R62+S62</f>
        <v>0</v>
      </c>
      <c r="U62" s="36">
        <f>+T62+Q62</f>
        <v>0</v>
      </c>
      <c r="V62" s="71">
        <f>(T62/P62)*L62</f>
        <v>0</v>
      </c>
      <c r="W62" s="71">
        <f>(U62/O62)*L62</f>
        <v>0</v>
      </c>
      <c r="X62" s="71">
        <f>+T62/P62</f>
        <v>0</v>
      </c>
      <c r="Y62" s="71">
        <f>+U62/O62</f>
        <v>0</v>
      </c>
      <c r="Z62" s="36">
        <v>2</v>
      </c>
      <c r="AA62" s="36">
        <v>1</v>
      </c>
      <c r="AB62" s="43"/>
      <c r="AC62" s="47" t="s">
        <v>169</v>
      </c>
    </row>
    <row r="63" spans="1:29" ht="37.5" customHeight="1">
      <c r="A63" s="65"/>
      <c r="B63" s="177"/>
      <c r="C63" s="180"/>
      <c r="D63" s="180"/>
      <c r="E63" s="47"/>
      <c r="F63" s="167" t="s">
        <v>345</v>
      </c>
      <c r="G63" s="168"/>
      <c r="H63" s="168"/>
      <c r="I63" s="168"/>
      <c r="J63" s="168"/>
      <c r="K63" s="168"/>
      <c r="L63" s="168"/>
      <c r="M63" s="168"/>
      <c r="N63" s="168"/>
      <c r="O63" s="168"/>
      <c r="P63" s="168"/>
      <c r="Q63" s="168"/>
      <c r="R63" s="168"/>
      <c r="S63" s="168"/>
      <c r="T63" s="168"/>
      <c r="U63" s="169"/>
      <c r="V63" s="82">
        <f>SUM(V62)</f>
        <v>0</v>
      </c>
      <c r="W63" s="82">
        <f>SUM(W62)</f>
        <v>0</v>
      </c>
      <c r="X63" s="81">
        <f>AVERAGE(X62)</f>
        <v>0</v>
      </c>
      <c r="Y63" s="81">
        <f>AVERAGE(Y62)</f>
        <v>0</v>
      </c>
      <c r="Z63" s="36"/>
      <c r="AA63" s="36"/>
      <c r="AB63" s="43"/>
      <c r="AC63" s="43"/>
    </row>
    <row r="64" spans="1:29" ht="108">
      <c r="A64" s="65" t="s">
        <v>324</v>
      </c>
      <c r="B64" s="177"/>
      <c r="C64" s="180"/>
      <c r="D64" s="180"/>
      <c r="E64" s="47" t="s">
        <v>346</v>
      </c>
      <c r="F64" s="65" t="s">
        <v>347</v>
      </c>
      <c r="G64" s="42"/>
      <c r="H64" s="65" t="s">
        <v>348</v>
      </c>
      <c r="I64" s="75" t="s">
        <v>164</v>
      </c>
      <c r="J64" s="75" t="s">
        <v>165</v>
      </c>
      <c r="K64" s="65" t="s">
        <v>349</v>
      </c>
      <c r="L64" s="49">
        <v>1</v>
      </c>
      <c r="M64" s="36" t="s">
        <v>194</v>
      </c>
      <c r="N64" s="36"/>
      <c r="O64" s="36">
        <v>4</v>
      </c>
      <c r="P64" s="36">
        <v>1</v>
      </c>
      <c r="Q64" s="36">
        <v>0</v>
      </c>
      <c r="R64" s="36">
        <v>0</v>
      </c>
      <c r="S64" s="36"/>
      <c r="T64" s="42">
        <f t="shared" ref="T64" si="9">+R64+S64</f>
        <v>0</v>
      </c>
      <c r="U64" s="36">
        <f>+T64+Q64</f>
        <v>0</v>
      </c>
      <c r="V64" s="71">
        <f>(T64/P64)*L64</f>
        <v>0</v>
      </c>
      <c r="W64" s="71">
        <f>(U64/O64)*L64</f>
        <v>0</v>
      </c>
      <c r="X64" s="71">
        <f>+T64/P64</f>
        <v>0</v>
      </c>
      <c r="Y64" s="71">
        <f>+U64/O64</f>
        <v>0</v>
      </c>
      <c r="Z64" s="36">
        <v>2</v>
      </c>
      <c r="AA64" s="36">
        <v>1</v>
      </c>
      <c r="AB64" s="43"/>
      <c r="AC64" s="47" t="s">
        <v>169</v>
      </c>
    </row>
    <row r="65" spans="1:29" ht="49.5" customHeight="1">
      <c r="A65" s="65"/>
      <c r="B65" s="47"/>
      <c r="C65" s="73"/>
      <c r="D65" s="73"/>
      <c r="E65" s="47"/>
      <c r="F65" s="167" t="s">
        <v>350</v>
      </c>
      <c r="G65" s="168"/>
      <c r="H65" s="168"/>
      <c r="I65" s="168"/>
      <c r="J65" s="168"/>
      <c r="K65" s="168"/>
      <c r="L65" s="168"/>
      <c r="M65" s="168"/>
      <c r="N65" s="168"/>
      <c r="O65" s="168"/>
      <c r="P65" s="168"/>
      <c r="Q65" s="168"/>
      <c r="R65" s="168"/>
      <c r="S65" s="168"/>
      <c r="T65" s="168"/>
      <c r="U65" s="169"/>
      <c r="V65" s="82">
        <f>SUM(V64)</f>
        <v>0</v>
      </c>
      <c r="W65" s="82">
        <f>SUM(W64)</f>
        <v>0</v>
      </c>
      <c r="X65" s="81">
        <f>AVERAGE(X64)</f>
        <v>0</v>
      </c>
      <c r="Y65" s="81">
        <f>AVERAGE(Y64)</f>
        <v>0</v>
      </c>
      <c r="Z65" s="36"/>
      <c r="AA65" s="36"/>
      <c r="AB65" s="43"/>
      <c r="AC65" s="43"/>
    </row>
    <row r="66" spans="1:29" ht="87" customHeight="1">
      <c r="A66" s="65" t="s">
        <v>351</v>
      </c>
      <c r="B66" s="177" t="s">
        <v>352</v>
      </c>
      <c r="C66" s="179" t="s">
        <v>353</v>
      </c>
      <c r="D66" s="65" t="s">
        <v>354</v>
      </c>
      <c r="E66" s="47" t="s">
        <v>355</v>
      </c>
      <c r="F66" s="65" t="s">
        <v>356</v>
      </c>
      <c r="G66" s="42"/>
      <c r="H66" s="65" t="s">
        <v>357</v>
      </c>
      <c r="I66" s="75" t="s">
        <v>358</v>
      </c>
      <c r="J66" s="75" t="s">
        <v>165</v>
      </c>
      <c r="K66" s="65" t="s">
        <v>359</v>
      </c>
      <c r="L66" s="49">
        <v>1</v>
      </c>
      <c r="M66" s="36" t="s">
        <v>167</v>
      </c>
      <c r="N66" s="36"/>
      <c r="O66" s="36">
        <v>5000</v>
      </c>
      <c r="P66" s="36">
        <v>1000</v>
      </c>
      <c r="Q66" s="36">
        <v>0</v>
      </c>
      <c r="R66" s="36">
        <v>0</v>
      </c>
      <c r="S66" s="36"/>
      <c r="T66" s="42">
        <f t="shared" ref="T66" si="10">+R66+S66</f>
        <v>0</v>
      </c>
      <c r="U66" s="36">
        <f>+T66+Q66</f>
        <v>0</v>
      </c>
      <c r="V66" s="71">
        <f>(T66/P66)*L66</f>
        <v>0</v>
      </c>
      <c r="W66" s="71">
        <f>(U66/O66)*L66</f>
        <v>0</v>
      </c>
      <c r="X66" s="71">
        <f>+T66/P66</f>
        <v>0</v>
      </c>
      <c r="Y66" s="71">
        <f>+U66/O66</f>
        <v>0</v>
      </c>
      <c r="Z66" s="36">
        <v>3000</v>
      </c>
      <c r="AA66" s="36">
        <v>1000</v>
      </c>
      <c r="AB66" s="130" t="s">
        <v>360</v>
      </c>
      <c r="AC66" s="47" t="s">
        <v>169</v>
      </c>
    </row>
    <row r="67" spans="1:29" ht="55.5" customHeight="1">
      <c r="A67" s="65"/>
      <c r="B67" s="177"/>
      <c r="C67" s="179"/>
      <c r="D67" s="65"/>
      <c r="E67" s="47"/>
      <c r="F67" s="167" t="s">
        <v>361</v>
      </c>
      <c r="G67" s="168"/>
      <c r="H67" s="168"/>
      <c r="I67" s="168"/>
      <c r="J67" s="168"/>
      <c r="K67" s="168"/>
      <c r="L67" s="168"/>
      <c r="M67" s="168"/>
      <c r="N67" s="168"/>
      <c r="O67" s="168"/>
      <c r="P67" s="168"/>
      <c r="Q67" s="168"/>
      <c r="R67" s="168"/>
      <c r="S67" s="168"/>
      <c r="T67" s="168"/>
      <c r="U67" s="169"/>
      <c r="V67" s="82">
        <f>SUM(V66)</f>
        <v>0</v>
      </c>
      <c r="W67" s="82">
        <f>SUM(W66)</f>
        <v>0</v>
      </c>
      <c r="X67" s="81">
        <f>AVERAGE(X66)</f>
        <v>0</v>
      </c>
      <c r="Y67" s="81">
        <f>AVERAGE(Y66)</f>
        <v>0</v>
      </c>
      <c r="Z67" s="36"/>
      <c r="AA67" s="36"/>
      <c r="AB67" s="43"/>
      <c r="AC67" s="43"/>
    </row>
    <row r="68" spans="1:29" ht="162">
      <c r="A68" s="65" t="s">
        <v>362</v>
      </c>
      <c r="B68" s="177"/>
      <c r="C68" s="179"/>
      <c r="D68" s="179" t="s">
        <v>363</v>
      </c>
      <c r="E68" s="177" t="s">
        <v>364</v>
      </c>
      <c r="F68" s="179" t="s">
        <v>365</v>
      </c>
      <c r="G68" s="175"/>
      <c r="H68" s="65" t="s">
        <v>366</v>
      </c>
      <c r="I68" s="75" t="s">
        <v>164</v>
      </c>
      <c r="J68" s="75" t="s">
        <v>165</v>
      </c>
      <c r="K68" s="65" t="s">
        <v>367</v>
      </c>
      <c r="L68" s="49">
        <v>0.5</v>
      </c>
      <c r="M68" s="36" t="s">
        <v>167</v>
      </c>
      <c r="N68" s="36"/>
      <c r="O68" s="36">
        <v>4</v>
      </c>
      <c r="P68" s="36">
        <v>0</v>
      </c>
      <c r="Q68" s="36">
        <v>6</v>
      </c>
      <c r="R68" s="36">
        <v>0</v>
      </c>
      <c r="S68" s="36">
        <v>1</v>
      </c>
      <c r="T68" s="42">
        <f t="shared" ref="T68:T69" si="11">+R68+S68</f>
        <v>1</v>
      </c>
      <c r="U68" s="36">
        <f>+T68+Q68</f>
        <v>7</v>
      </c>
      <c r="V68" s="131" t="s">
        <v>173</v>
      </c>
      <c r="W68" s="71">
        <v>0.5</v>
      </c>
      <c r="X68" s="71">
        <v>0</v>
      </c>
      <c r="Y68" s="71">
        <v>1</v>
      </c>
      <c r="Z68" s="36">
        <v>0</v>
      </c>
      <c r="AA68" s="36">
        <v>0</v>
      </c>
      <c r="AB68" s="84" t="s">
        <v>368</v>
      </c>
      <c r="AC68" s="43"/>
    </row>
    <row r="69" spans="1:29" ht="342">
      <c r="A69" s="65" t="s">
        <v>362</v>
      </c>
      <c r="B69" s="177"/>
      <c r="C69" s="179"/>
      <c r="D69" s="179"/>
      <c r="E69" s="177"/>
      <c r="F69" s="179"/>
      <c r="G69" s="175"/>
      <c r="H69" s="65" t="s">
        <v>369</v>
      </c>
      <c r="I69" s="75" t="s">
        <v>164</v>
      </c>
      <c r="J69" s="75" t="s">
        <v>165</v>
      </c>
      <c r="K69" s="65" t="s">
        <v>370</v>
      </c>
      <c r="L69" s="49">
        <v>0.5</v>
      </c>
      <c r="M69" s="36" t="s">
        <v>167</v>
      </c>
      <c r="N69" s="36"/>
      <c r="O69" s="36">
        <v>3000</v>
      </c>
      <c r="P69" s="36">
        <v>900</v>
      </c>
      <c r="Q69" s="36">
        <v>517</v>
      </c>
      <c r="R69" s="36">
        <v>200</v>
      </c>
      <c r="S69" s="36">
        <f>127+67+100+52</f>
        <v>346</v>
      </c>
      <c r="T69" s="42">
        <f t="shared" si="11"/>
        <v>546</v>
      </c>
      <c r="U69" s="36">
        <f>+T69+Q69</f>
        <v>1063</v>
      </c>
      <c r="V69" s="131">
        <f>(T69/P69)*L69</f>
        <v>0.30333333333333334</v>
      </c>
      <c r="W69" s="71">
        <f>(U69/O69)*L69</f>
        <v>0.17716666666666667</v>
      </c>
      <c r="X69" s="71">
        <f>+T69/P69</f>
        <v>0.60666666666666669</v>
      </c>
      <c r="Y69" s="71">
        <f>+U69/O69</f>
        <v>0.35433333333333333</v>
      </c>
      <c r="Z69" s="36">
        <v>750</v>
      </c>
      <c r="AA69" s="36">
        <v>833</v>
      </c>
      <c r="AB69" s="44" t="s">
        <v>371</v>
      </c>
      <c r="AC69" s="47" t="s">
        <v>169</v>
      </c>
    </row>
    <row r="70" spans="1:29" ht="54" customHeight="1">
      <c r="A70" s="65"/>
      <c r="B70" s="177"/>
      <c r="C70" s="179"/>
      <c r="D70" s="179"/>
      <c r="E70" s="47"/>
      <c r="F70" s="167" t="s">
        <v>372</v>
      </c>
      <c r="G70" s="168"/>
      <c r="H70" s="168"/>
      <c r="I70" s="168"/>
      <c r="J70" s="168"/>
      <c r="K70" s="168"/>
      <c r="L70" s="168"/>
      <c r="M70" s="168"/>
      <c r="N70" s="168"/>
      <c r="O70" s="168"/>
      <c r="P70" s="168"/>
      <c r="Q70" s="168"/>
      <c r="R70" s="168"/>
      <c r="S70" s="168"/>
      <c r="T70" s="168"/>
      <c r="U70" s="169"/>
      <c r="V70" s="82">
        <f>SUM(V68:V69)</f>
        <v>0.30333333333333334</v>
      </c>
      <c r="W70" s="82">
        <f>SUM(W68:W69)</f>
        <v>0.67716666666666669</v>
      </c>
      <c r="X70" s="81">
        <f>AVERAGE(X68:X69)</f>
        <v>0.30333333333333334</v>
      </c>
      <c r="Y70" s="81">
        <f>AVERAGE(Y68:Y69)</f>
        <v>0.67716666666666669</v>
      </c>
      <c r="Z70" s="36"/>
      <c r="AA70" s="36"/>
      <c r="AB70" s="43"/>
      <c r="AC70" s="43"/>
    </row>
    <row r="71" spans="1:29" ht="72">
      <c r="A71" s="65" t="s">
        <v>362</v>
      </c>
      <c r="B71" s="177"/>
      <c r="C71" s="179"/>
      <c r="D71" s="179"/>
      <c r="E71" s="47" t="s">
        <v>373</v>
      </c>
      <c r="F71" s="65" t="s">
        <v>374</v>
      </c>
      <c r="G71" s="42"/>
      <c r="H71" s="65" t="s">
        <v>375</v>
      </c>
      <c r="I71" s="75" t="s">
        <v>164</v>
      </c>
      <c r="J71" s="75" t="s">
        <v>165</v>
      </c>
      <c r="K71" s="65" t="s">
        <v>376</v>
      </c>
      <c r="L71" s="49">
        <v>1</v>
      </c>
      <c r="M71" s="36" t="s">
        <v>194</v>
      </c>
      <c r="N71" s="36"/>
      <c r="O71" s="36">
        <v>2000</v>
      </c>
      <c r="P71" s="36">
        <v>500</v>
      </c>
      <c r="Q71" s="36">
        <v>630</v>
      </c>
      <c r="R71" s="36">
        <v>0</v>
      </c>
      <c r="S71" s="36">
        <v>45</v>
      </c>
      <c r="T71" s="42">
        <f t="shared" ref="T71" si="12">+R71+S71</f>
        <v>45</v>
      </c>
      <c r="U71" s="36">
        <f>+T71+Q71</f>
        <v>675</v>
      </c>
      <c r="V71" s="131">
        <f>(T71/P71)*L71</f>
        <v>0.09</v>
      </c>
      <c r="W71" s="71">
        <f>(U71/O71)*L71</f>
        <v>0.33750000000000002</v>
      </c>
      <c r="X71" s="71">
        <f>+T71/P71</f>
        <v>0.09</v>
      </c>
      <c r="Y71" s="71">
        <f>+U71/O71</f>
        <v>0.33750000000000002</v>
      </c>
      <c r="Z71" s="36">
        <v>470</v>
      </c>
      <c r="AA71" s="36">
        <v>400</v>
      </c>
      <c r="AB71" s="125" t="s">
        <v>377</v>
      </c>
      <c r="AC71" s="47" t="s">
        <v>169</v>
      </c>
    </row>
    <row r="72" spans="1:29" ht="48" customHeight="1">
      <c r="A72" s="65"/>
      <c r="B72" s="177"/>
      <c r="C72" s="179"/>
      <c r="D72" s="179"/>
      <c r="E72" s="47"/>
      <c r="F72" s="167" t="s">
        <v>378</v>
      </c>
      <c r="G72" s="168"/>
      <c r="H72" s="168"/>
      <c r="I72" s="168"/>
      <c r="J72" s="168"/>
      <c r="K72" s="168"/>
      <c r="L72" s="168"/>
      <c r="M72" s="168"/>
      <c r="N72" s="168"/>
      <c r="O72" s="168"/>
      <c r="P72" s="168"/>
      <c r="Q72" s="168"/>
      <c r="R72" s="168"/>
      <c r="S72" s="168"/>
      <c r="T72" s="168"/>
      <c r="U72" s="169"/>
      <c r="V72" s="80">
        <f>SUM(V71)</f>
        <v>0.09</v>
      </c>
      <c r="W72" s="80">
        <f>SUM(W71)</f>
        <v>0.33750000000000002</v>
      </c>
      <c r="X72" s="81">
        <f>AVERAGE(X71)</f>
        <v>0.09</v>
      </c>
      <c r="Y72" s="81">
        <f>AVERAGE(Y71)</f>
        <v>0.33750000000000002</v>
      </c>
      <c r="Z72" s="36"/>
      <c r="AA72" s="36"/>
      <c r="AB72" s="43"/>
      <c r="AC72" s="43"/>
    </row>
    <row r="73" spans="1:29" ht="121.9" customHeight="1">
      <c r="A73" s="65" t="s">
        <v>362</v>
      </c>
      <c r="B73" s="177"/>
      <c r="C73" s="179"/>
      <c r="D73" s="179"/>
      <c r="E73" s="177" t="s">
        <v>379</v>
      </c>
      <c r="F73" s="173" t="s">
        <v>380</v>
      </c>
      <c r="G73" s="42"/>
      <c r="H73" s="65" t="s">
        <v>381</v>
      </c>
      <c r="I73" s="75" t="s">
        <v>164</v>
      </c>
      <c r="J73" s="75" t="s">
        <v>165</v>
      </c>
      <c r="K73" s="65" t="s">
        <v>382</v>
      </c>
      <c r="L73" s="121">
        <v>0.5</v>
      </c>
      <c r="M73" s="36" t="s">
        <v>167</v>
      </c>
      <c r="N73" s="36"/>
      <c r="O73" s="36">
        <v>4</v>
      </c>
      <c r="P73" s="72">
        <v>1</v>
      </c>
      <c r="Q73" s="36">
        <v>1</v>
      </c>
      <c r="R73" s="36">
        <v>1</v>
      </c>
      <c r="S73" s="36">
        <v>1</v>
      </c>
      <c r="T73" s="42">
        <f>+R73+S73</f>
        <v>2</v>
      </c>
      <c r="U73" s="36">
        <f>+T73+Q73</f>
        <v>3</v>
      </c>
      <c r="V73" s="131">
        <v>0.5</v>
      </c>
      <c r="W73" s="71">
        <f>(U73/O73)*L73</f>
        <v>0.375</v>
      </c>
      <c r="X73" s="71">
        <f>+T73/P73</f>
        <v>2</v>
      </c>
      <c r="Y73" s="71">
        <f>+U73/O73</f>
        <v>0.75</v>
      </c>
      <c r="Z73" s="36">
        <v>1</v>
      </c>
      <c r="AA73" s="36">
        <v>1</v>
      </c>
      <c r="AB73" s="44" t="s">
        <v>383</v>
      </c>
      <c r="AC73" s="47" t="s">
        <v>169</v>
      </c>
    </row>
    <row r="74" spans="1:29" ht="121.9" customHeight="1">
      <c r="A74" s="65" t="s">
        <v>384</v>
      </c>
      <c r="B74" s="177"/>
      <c r="C74" s="179"/>
      <c r="D74" s="179"/>
      <c r="E74" s="177"/>
      <c r="F74" s="176"/>
      <c r="G74" s="175"/>
      <c r="H74" s="65" t="s">
        <v>385</v>
      </c>
      <c r="I74" s="75" t="s">
        <v>164</v>
      </c>
      <c r="J74" s="75" t="s">
        <v>165</v>
      </c>
      <c r="K74" s="65" t="s">
        <v>386</v>
      </c>
      <c r="L74" s="121">
        <v>0.2</v>
      </c>
      <c r="M74" s="36" t="s">
        <v>167</v>
      </c>
      <c r="N74" s="36"/>
      <c r="O74" s="36">
        <v>2</v>
      </c>
      <c r="P74" s="36" t="s">
        <v>172</v>
      </c>
      <c r="Q74" s="36">
        <v>0</v>
      </c>
      <c r="R74" s="36" t="s">
        <v>173</v>
      </c>
      <c r="S74" s="36"/>
      <c r="T74" s="36" t="s">
        <v>173</v>
      </c>
      <c r="U74" s="36">
        <v>0</v>
      </c>
      <c r="V74" s="36" t="s">
        <v>173</v>
      </c>
      <c r="W74" s="71">
        <v>0</v>
      </c>
      <c r="X74" s="36" t="s">
        <v>173</v>
      </c>
      <c r="Y74" s="71">
        <f>+U74/O74</f>
        <v>0</v>
      </c>
      <c r="Z74" s="36">
        <v>1</v>
      </c>
      <c r="AA74" s="36">
        <v>1</v>
      </c>
      <c r="AB74" s="43"/>
      <c r="AC74" s="43"/>
    </row>
    <row r="75" spans="1:29" ht="121.9" customHeight="1">
      <c r="A75" s="65" t="s">
        <v>362</v>
      </c>
      <c r="B75" s="177"/>
      <c r="C75" s="179"/>
      <c r="D75" s="179"/>
      <c r="E75" s="177"/>
      <c r="F75" s="174"/>
      <c r="G75" s="175"/>
      <c r="H75" s="65" t="s">
        <v>387</v>
      </c>
      <c r="I75" s="75" t="s">
        <v>164</v>
      </c>
      <c r="J75" s="75" t="s">
        <v>165</v>
      </c>
      <c r="K75" s="65" t="s">
        <v>388</v>
      </c>
      <c r="L75" s="121">
        <v>0.3</v>
      </c>
      <c r="M75" s="36" t="s">
        <v>167</v>
      </c>
      <c r="N75" s="36"/>
      <c r="O75" s="36">
        <v>6</v>
      </c>
      <c r="P75" s="36">
        <v>2</v>
      </c>
      <c r="Q75" s="36">
        <v>0</v>
      </c>
      <c r="R75" s="36">
        <v>1</v>
      </c>
      <c r="S75" s="36"/>
      <c r="T75" s="42">
        <f>+R75+S75</f>
        <v>1</v>
      </c>
      <c r="U75" s="36">
        <f>+T75+Q75</f>
        <v>1</v>
      </c>
      <c r="V75" s="131">
        <f>(T75/P75)*L75</f>
        <v>0.15</v>
      </c>
      <c r="W75" s="71">
        <f>(U75/O75)*L75</f>
        <v>4.9999999999999996E-2</v>
      </c>
      <c r="X75" s="71">
        <f>+T75/P75</f>
        <v>0.5</v>
      </c>
      <c r="Y75" s="71">
        <f>+U75/O75</f>
        <v>0.16666666666666666</v>
      </c>
      <c r="Z75" s="36">
        <v>2</v>
      </c>
      <c r="AA75" s="36">
        <v>2</v>
      </c>
      <c r="AB75" s="44" t="s">
        <v>389</v>
      </c>
      <c r="AC75" s="47" t="s">
        <v>169</v>
      </c>
    </row>
    <row r="76" spans="1:29" ht="55.5" customHeight="1">
      <c r="A76" s="65"/>
      <c r="B76" s="177"/>
      <c r="C76" s="179"/>
      <c r="D76" s="179"/>
      <c r="E76" s="47"/>
      <c r="F76" s="167" t="s">
        <v>390</v>
      </c>
      <c r="G76" s="168"/>
      <c r="H76" s="168"/>
      <c r="I76" s="168"/>
      <c r="J76" s="168"/>
      <c r="K76" s="168"/>
      <c r="L76" s="168"/>
      <c r="M76" s="168"/>
      <c r="N76" s="168"/>
      <c r="O76" s="168"/>
      <c r="P76" s="168"/>
      <c r="Q76" s="168"/>
      <c r="R76" s="168"/>
      <c r="S76" s="168"/>
      <c r="T76" s="168"/>
      <c r="U76" s="169"/>
      <c r="V76" s="82">
        <f>SUM(V73:V75)</f>
        <v>0.65</v>
      </c>
      <c r="W76" s="82">
        <f>SUM(W73:W75)</f>
        <v>0.42499999999999999</v>
      </c>
      <c r="X76" s="83">
        <f>AVERAGE(X73:X75)</f>
        <v>1.25</v>
      </c>
      <c r="Y76" s="83">
        <f>AVERAGE(Y73:Y75)</f>
        <v>0.30555555555555552</v>
      </c>
      <c r="Z76" s="36"/>
      <c r="AA76" s="36"/>
      <c r="AB76" s="43"/>
      <c r="AC76" s="43"/>
    </row>
    <row r="77" spans="1:29" ht="139.15" customHeight="1">
      <c r="A77" s="65" t="s">
        <v>351</v>
      </c>
      <c r="B77" s="177"/>
      <c r="C77" s="179"/>
      <c r="D77" s="179"/>
      <c r="E77" s="177" t="s">
        <v>391</v>
      </c>
      <c r="F77" s="179" t="s">
        <v>392</v>
      </c>
      <c r="G77" s="175"/>
      <c r="H77" s="65" t="s">
        <v>393</v>
      </c>
      <c r="I77" s="75" t="s">
        <v>164</v>
      </c>
      <c r="J77" s="75" t="s">
        <v>165</v>
      </c>
      <c r="K77" s="65" t="s">
        <v>394</v>
      </c>
      <c r="L77" s="49">
        <v>0.5</v>
      </c>
      <c r="M77" s="36" t="s">
        <v>194</v>
      </c>
      <c r="N77" s="36"/>
      <c r="O77" s="36">
        <v>30</v>
      </c>
      <c r="P77" s="36">
        <v>9</v>
      </c>
      <c r="Q77" s="36">
        <v>0</v>
      </c>
      <c r="R77" s="36">
        <v>0</v>
      </c>
      <c r="S77" s="36">
        <v>3</v>
      </c>
      <c r="T77" s="42">
        <f t="shared" ref="T77:T78" si="13">+R77+S77</f>
        <v>3</v>
      </c>
      <c r="U77" s="36">
        <f>+T77+Q77</f>
        <v>3</v>
      </c>
      <c r="V77" s="71">
        <f>(T77/P77)*L77</f>
        <v>0.16666666666666666</v>
      </c>
      <c r="W77" s="71">
        <f>(U77/O77)*L77</f>
        <v>0.05</v>
      </c>
      <c r="X77" s="71">
        <f>+T77/P77</f>
        <v>0.33333333333333331</v>
      </c>
      <c r="Y77" s="71">
        <f>+U77/O77</f>
        <v>0.1</v>
      </c>
      <c r="Z77" s="36">
        <v>11</v>
      </c>
      <c r="AA77" s="47">
        <v>10</v>
      </c>
      <c r="AB77" s="126" t="s">
        <v>395</v>
      </c>
      <c r="AC77" s="43"/>
    </row>
    <row r="78" spans="1:29" ht="234">
      <c r="A78" s="65" t="s">
        <v>351</v>
      </c>
      <c r="B78" s="177"/>
      <c r="C78" s="179"/>
      <c r="D78" s="179"/>
      <c r="E78" s="177"/>
      <c r="F78" s="179"/>
      <c r="G78" s="175"/>
      <c r="H78" s="65" t="s">
        <v>396</v>
      </c>
      <c r="I78" s="75" t="s">
        <v>164</v>
      </c>
      <c r="J78" s="75" t="s">
        <v>165</v>
      </c>
      <c r="K78" s="65" t="s">
        <v>397</v>
      </c>
      <c r="L78" s="49">
        <v>0.5</v>
      </c>
      <c r="M78" s="36" t="s">
        <v>194</v>
      </c>
      <c r="N78" s="36"/>
      <c r="O78" s="36">
        <v>40</v>
      </c>
      <c r="P78" s="36">
        <v>10</v>
      </c>
      <c r="Q78" s="36">
        <v>10</v>
      </c>
      <c r="R78" s="36">
        <v>3</v>
      </c>
      <c r="S78" s="36">
        <v>6</v>
      </c>
      <c r="T78" s="42">
        <f t="shared" si="13"/>
        <v>9</v>
      </c>
      <c r="U78" s="36">
        <f>+T78+Q78</f>
        <v>19</v>
      </c>
      <c r="V78" s="71">
        <f>(T78/P78)*L78</f>
        <v>0.45</v>
      </c>
      <c r="W78" s="71">
        <f>(U78/O78)*L78</f>
        <v>0.23749999999999999</v>
      </c>
      <c r="X78" s="71">
        <f>+T78/P78</f>
        <v>0.9</v>
      </c>
      <c r="Y78" s="71">
        <f>+U78/O78</f>
        <v>0.47499999999999998</v>
      </c>
      <c r="Z78" s="36">
        <v>10</v>
      </c>
      <c r="AA78" s="47">
        <v>10</v>
      </c>
      <c r="AB78" s="122" t="s">
        <v>398</v>
      </c>
      <c r="AC78" s="43"/>
    </row>
    <row r="79" spans="1:29" ht="55.5" customHeight="1">
      <c r="A79" s="65"/>
      <c r="B79" s="177"/>
      <c r="C79" s="179"/>
      <c r="D79" s="65"/>
      <c r="E79" s="47"/>
      <c r="F79" s="167" t="s">
        <v>399</v>
      </c>
      <c r="G79" s="168"/>
      <c r="H79" s="168"/>
      <c r="I79" s="168"/>
      <c r="J79" s="168"/>
      <c r="K79" s="168"/>
      <c r="L79" s="168"/>
      <c r="M79" s="168"/>
      <c r="N79" s="168"/>
      <c r="O79" s="168"/>
      <c r="P79" s="168"/>
      <c r="Q79" s="168"/>
      <c r="R79" s="168"/>
      <c r="S79" s="168"/>
      <c r="T79" s="168"/>
      <c r="U79" s="169"/>
      <c r="V79" s="80">
        <f>SUM(V77:V78)</f>
        <v>0.6166666666666667</v>
      </c>
      <c r="W79" s="80">
        <f>SUM(W77:W78)</f>
        <v>0.28749999999999998</v>
      </c>
      <c r="X79" s="81">
        <f>AVERAGE(X77:X78)</f>
        <v>0.6166666666666667</v>
      </c>
      <c r="Y79" s="81">
        <f>AVERAGE(Y77:Y78)</f>
        <v>0.28749999999999998</v>
      </c>
      <c r="Z79" s="36"/>
      <c r="AA79" s="36"/>
      <c r="AB79" s="43"/>
      <c r="AC79" s="43"/>
    </row>
    <row r="80" spans="1:29" ht="104.45" customHeight="1">
      <c r="A80" s="65" t="s">
        <v>400</v>
      </c>
      <c r="B80" s="177"/>
      <c r="C80" s="179"/>
      <c r="D80" s="179" t="s">
        <v>401</v>
      </c>
      <c r="E80" s="177" t="s">
        <v>402</v>
      </c>
      <c r="F80" s="179" t="s">
        <v>403</v>
      </c>
      <c r="G80" s="175"/>
      <c r="H80" s="65" t="s">
        <v>404</v>
      </c>
      <c r="I80" s="75" t="s">
        <v>164</v>
      </c>
      <c r="J80" s="75" t="s">
        <v>165</v>
      </c>
      <c r="K80" s="65" t="s">
        <v>405</v>
      </c>
      <c r="L80" s="49">
        <v>0.5</v>
      </c>
      <c r="M80" s="36" t="s">
        <v>167</v>
      </c>
      <c r="N80" s="36"/>
      <c r="O80" s="36">
        <v>20</v>
      </c>
      <c r="P80" s="36">
        <v>10</v>
      </c>
      <c r="Q80" s="36">
        <v>0</v>
      </c>
      <c r="R80" s="36">
        <v>1</v>
      </c>
      <c r="S80" s="36"/>
      <c r="T80" s="42">
        <f t="shared" ref="T80:T90" si="14">+R80+S80</f>
        <v>1</v>
      </c>
      <c r="U80" s="36">
        <f>+T80+Q80</f>
        <v>1</v>
      </c>
      <c r="V80" s="71">
        <f>(T80/P80)*L80</f>
        <v>0.05</v>
      </c>
      <c r="W80" s="71">
        <f>(U80/O80)*L80</f>
        <v>2.5000000000000001E-2</v>
      </c>
      <c r="X80" s="71">
        <f>+T80/P80</f>
        <v>0.1</v>
      </c>
      <c r="Y80" s="71">
        <f>+U80/O80</f>
        <v>0.05</v>
      </c>
      <c r="Z80" s="36">
        <v>5</v>
      </c>
      <c r="AA80" s="36">
        <v>5</v>
      </c>
      <c r="AB80" s="85" t="s">
        <v>406</v>
      </c>
      <c r="AC80" s="43"/>
    </row>
    <row r="81" spans="1:29" ht="104.45" customHeight="1">
      <c r="A81" s="65" t="s">
        <v>400</v>
      </c>
      <c r="B81" s="177"/>
      <c r="C81" s="179"/>
      <c r="D81" s="179"/>
      <c r="E81" s="177"/>
      <c r="F81" s="179"/>
      <c r="G81" s="175"/>
      <c r="H81" s="65"/>
      <c r="I81" s="75" t="s">
        <v>164</v>
      </c>
      <c r="J81" s="75" t="s">
        <v>165</v>
      </c>
      <c r="K81" s="65" t="s">
        <v>407</v>
      </c>
      <c r="L81" s="49">
        <v>0.5</v>
      </c>
      <c r="M81" s="36" t="s">
        <v>194</v>
      </c>
      <c r="N81" s="36"/>
      <c r="O81" s="36">
        <v>2</v>
      </c>
      <c r="P81" s="36">
        <v>1</v>
      </c>
      <c r="Q81" s="36">
        <v>0</v>
      </c>
      <c r="R81" s="36">
        <v>0</v>
      </c>
      <c r="S81" s="36"/>
      <c r="T81" s="42">
        <f t="shared" si="14"/>
        <v>0</v>
      </c>
      <c r="U81" s="36">
        <f>+T81+Q81</f>
        <v>0</v>
      </c>
      <c r="V81" s="71">
        <f>(T81/P81)*L81</f>
        <v>0</v>
      </c>
      <c r="W81" s="71">
        <f>(U81/O81)*L81</f>
        <v>0</v>
      </c>
      <c r="X81" s="71">
        <f>+T81/P81</f>
        <v>0</v>
      </c>
      <c r="Y81" s="71">
        <f>+U81/O81</f>
        <v>0</v>
      </c>
      <c r="Z81" s="36">
        <v>1</v>
      </c>
      <c r="AA81" s="36">
        <v>0</v>
      </c>
      <c r="AB81" s="43"/>
      <c r="AC81" s="43"/>
    </row>
    <row r="82" spans="1:29" ht="51.75" customHeight="1">
      <c r="A82" s="65"/>
      <c r="B82" s="177"/>
      <c r="C82" s="179"/>
      <c r="D82" s="65"/>
      <c r="E82" s="47"/>
      <c r="F82" s="167" t="s">
        <v>408</v>
      </c>
      <c r="G82" s="168"/>
      <c r="H82" s="168"/>
      <c r="I82" s="168"/>
      <c r="J82" s="168"/>
      <c r="K82" s="168"/>
      <c r="L82" s="168"/>
      <c r="M82" s="168"/>
      <c r="N82" s="168"/>
      <c r="O82" s="168"/>
      <c r="P82" s="168"/>
      <c r="Q82" s="168"/>
      <c r="R82" s="168"/>
      <c r="S82" s="168"/>
      <c r="T82" s="168"/>
      <c r="U82" s="169"/>
      <c r="V82" s="82">
        <f>SUM(V80:V81)</f>
        <v>0.05</v>
      </c>
      <c r="W82" s="82">
        <f>SUM(W80:W81)</f>
        <v>2.5000000000000001E-2</v>
      </c>
      <c r="X82" s="83">
        <f>AVERAGE(X80:X81)</f>
        <v>0.05</v>
      </c>
      <c r="Y82" s="83">
        <f>AVERAGE(Y80:Y81)</f>
        <v>2.5000000000000001E-2</v>
      </c>
      <c r="Z82" s="36"/>
      <c r="AA82" s="36"/>
      <c r="AB82" s="43"/>
      <c r="AC82" s="43"/>
    </row>
    <row r="83" spans="1:29" ht="207" customHeight="1">
      <c r="A83" s="65" t="s">
        <v>409</v>
      </c>
      <c r="B83" s="177"/>
      <c r="C83" s="179"/>
      <c r="D83" s="179" t="s">
        <v>410</v>
      </c>
      <c r="E83" s="65" t="s">
        <v>411</v>
      </c>
      <c r="F83" s="179" t="s">
        <v>412</v>
      </c>
      <c r="G83" s="175"/>
      <c r="H83" s="65" t="s">
        <v>413</v>
      </c>
      <c r="I83" s="75" t="s">
        <v>414</v>
      </c>
      <c r="J83" s="75" t="s">
        <v>165</v>
      </c>
      <c r="K83" s="65" t="s">
        <v>415</v>
      </c>
      <c r="L83" s="49">
        <v>0.5</v>
      </c>
      <c r="M83" s="36" t="s">
        <v>194</v>
      </c>
      <c r="N83" s="36"/>
      <c r="O83" s="36">
        <v>4</v>
      </c>
      <c r="P83" s="72">
        <v>0.46</v>
      </c>
      <c r="Q83" s="36">
        <v>1.24</v>
      </c>
      <c r="R83" s="36">
        <v>0</v>
      </c>
      <c r="S83" s="36">
        <f>0.54+7.2</f>
        <v>7.74</v>
      </c>
      <c r="T83" s="42">
        <f t="shared" si="14"/>
        <v>7.74</v>
      </c>
      <c r="U83" s="36">
        <f>+T83+Q83</f>
        <v>8.98</v>
      </c>
      <c r="V83" s="131">
        <v>0.5</v>
      </c>
      <c r="W83" s="71">
        <v>0.5</v>
      </c>
      <c r="X83" s="71">
        <v>1</v>
      </c>
      <c r="Y83" s="71">
        <v>1</v>
      </c>
      <c r="Z83" s="36">
        <v>1.57</v>
      </c>
      <c r="AA83" s="36">
        <v>0.73000000000000043</v>
      </c>
      <c r="AB83" s="44" t="s">
        <v>416</v>
      </c>
      <c r="AC83" s="43"/>
    </row>
    <row r="84" spans="1:29" ht="121.9" customHeight="1">
      <c r="A84" s="65" t="s">
        <v>409</v>
      </c>
      <c r="B84" s="177"/>
      <c r="C84" s="179"/>
      <c r="D84" s="179"/>
      <c r="E84" s="65" t="s">
        <v>417</v>
      </c>
      <c r="F84" s="179"/>
      <c r="G84" s="175"/>
      <c r="H84" s="65" t="s">
        <v>418</v>
      </c>
      <c r="I84" s="75" t="s">
        <v>164</v>
      </c>
      <c r="J84" s="75" t="s">
        <v>165</v>
      </c>
      <c r="K84" s="65" t="s">
        <v>419</v>
      </c>
      <c r="L84" s="49">
        <v>0.5</v>
      </c>
      <c r="M84" s="36" t="s">
        <v>194</v>
      </c>
      <c r="N84" s="36"/>
      <c r="O84" s="36">
        <v>2</v>
      </c>
      <c r="P84" s="36">
        <v>1</v>
      </c>
      <c r="Q84" s="36">
        <v>0</v>
      </c>
      <c r="R84" s="36">
        <v>0</v>
      </c>
      <c r="S84" s="36"/>
      <c r="T84" s="42">
        <f t="shared" si="14"/>
        <v>0</v>
      </c>
      <c r="U84" s="36">
        <f>+T84+Q84</f>
        <v>0</v>
      </c>
      <c r="V84" s="71">
        <f>(T84/P84)*L84</f>
        <v>0</v>
      </c>
      <c r="W84" s="71">
        <f>(U84/O84)*L84</f>
        <v>0</v>
      </c>
      <c r="X84" s="71">
        <f>+T84/P84</f>
        <v>0</v>
      </c>
      <c r="Y84" s="71">
        <f>+U84/O84</f>
        <v>0</v>
      </c>
      <c r="Z84" s="36">
        <v>1</v>
      </c>
      <c r="AA84" s="36">
        <v>0</v>
      </c>
      <c r="AB84" s="43"/>
      <c r="AC84" s="43"/>
    </row>
    <row r="85" spans="1:29" ht="55.5" customHeight="1">
      <c r="A85" s="65"/>
      <c r="B85" s="177"/>
      <c r="C85" s="179"/>
      <c r="D85" s="65"/>
      <c r="E85" s="65"/>
      <c r="F85" s="167" t="s">
        <v>420</v>
      </c>
      <c r="G85" s="168"/>
      <c r="H85" s="168"/>
      <c r="I85" s="168"/>
      <c r="J85" s="168"/>
      <c r="K85" s="168"/>
      <c r="L85" s="168"/>
      <c r="M85" s="168"/>
      <c r="N85" s="168"/>
      <c r="O85" s="168"/>
      <c r="P85" s="168"/>
      <c r="Q85" s="168"/>
      <c r="R85" s="168"/>
      <c r="S85" s="168"/>
      <c r="T85" s="168"/>
      <c r="U85" s="169"/>
      <c r="V85" s="82">
        <f>SUM(V83:V84)</f>
        <v>0.5</v>
      </c>
      <c r="W85" s="82">
        <f>SUM(W83:W84)</f>
        <v>0.5</v>
      </c>
      <c r="X85" s="83">
        <f>AVERAGE(X83:X84)</f>
        <v>0.5</v>
      </c>
      <c r="Y85" s="83">
        <f>AVERAGE(Y83:Y84)</f>
        <v>0.5</v>
      </c>
      <c r="Z85" s="36"/>
      <c r="AA85" s="36"/>
      <c r="AB85" s="43"/>
      <c r="AC85" s="43"/>
    </row>
    <row r="86" spans="1:29" ht="108">
      <c r="A86" s="65" t="s">
        <v>400</v>
      </c>
      <c r="B86" s="177"/>
      <c r="C86" s="179"/>
      <c r="D86" s="65" t="s">
        <v>421</v>
      </c>
      <c r="E86" s="65" t="s">
        <v>422</v>
      </c>
      <c r="F86" s="65" t="s">
        <v>423</v>
      </c>
      <c r="G86" s="42"/>
      <c r="H86" s="65" t="s">
        <v>424</v>
      </c>
      <c r="I86" s="75" t="s">
        <v>425</v>
      </c>
      <c r="J86" s="75" t="s">
        <v>165</v>
      </c>
      <c r="K86" s="65" t="s">
        <v>426</v>
      </c>
      <c r="L86" s="49">
        <v>1</v>
      </c>
      <c r="M86" s="36" t="s">
        <v>167</v>
      </c>
      <c r="N86" s="36"/>
      <c r="O86" s="36">
        <v>8</v>
      </c>
      <c r="P86" s="36">
        <v>4</v>
      </c>
      <c r="Q86" s="36">
        <v>0</v>
      </c>
      <c r="R86" s="36">
        <v>0</v>
      </c>
      <c r="S86" s="36"/>
      <c r="T86" s="42">
        <f t="shared" si="14"/>
        <v>0</v>
      </c>
      <c r="U86" s="36">
        <f>+T86+Q86</f>
        <v>0</v>
      </c>
      <c r="V86" s="36">
        <f>(T86/P86)*L86</f>
        <v>0</v>
      </c>
      <c r="W86" s="36">
        <f>(U86/O86)*L86</f>
        <v>0</v>
      </c>
      <c r="X86" s="36">
        <f>+T86/P86</f>
        <v>0</v>
      </c>
      <c r="Y86" s="36">
        <f>+U86/O86</f>
        <v>0</v>
      </c>
      <c r="Z86" s="36">
        <v>2</v>
      </c>
      <c r="AA86" s="36">
        <v>2</v>
      </c>
      <c r="AB86" s="43"/>
      <c r="AC86" s="43"/>
    </row>
    <row r="87" spans="1:29" ht="50.25" customHeight="1">
      <c r="A87" s="65"/>
      <c r="B87" s="47"/>
      <c r="C87" s="65"/>
      <c r="D87" s="65"/>
      <c r="E87" s="65"/>
      <c r="F87" s="167" t="s">
        <v>427</v>
      </c>
      <c r="G87" s="168"/>
      <c r="H87" s="168"/>
      <c r="I87" s="168"/>
      <c r="J87" s="168"/>
      <c r="K87" s="168"/>
      <c r="L87" s="168"/>
      <c r="M87" s="168"/>
      <c r="N87" s="168"/>
      <c r="O87" s="168"/>
      <c r="P87" s="168"/>
      <c r="Q87" s="168"/>
      <c r="R87" s="168"/>
      <c r="S87" s="168"/>
      <c r="T87" s="168"/>
      <c r="U87" s="169"/>
      <c r="V87" s="82">
        <f>SUM(V86)</f>
        <v>0</v>
      </c>
      <c r="W87" s="82">
        <f>SUM(W86)</f>
        <v>0</v>
      </c>
      <c r="X87" s="83">
        <f>AVERAGE(X86)</f>
        <v>0</v>
      </c>
      <c r="Y87" s="83">
        <f>AVERAGE(Y86)</f>
        <v>0</v>
      </c>
      <c r="Z87" s="36"/>
      <c r="AA87" s="36"/>
      <c r="AB87" s="43"/>
      <c r="AC87" s="43"/>
    </row>
    <row r="88" spans="1:29" ht="103.9" customHeight="1">
      <c r="A88" s="65" t="s">
        <v>428</v>
      </c>
      <c r="B88" s="177" t="s">
        <v>429</v>
      </c>
      <c r="C88" s="179" t="s">
        <v>430</v>
      </c>
      <c r="D88" s="179" t="s">
        <v>431</v>
      </c>
      <c r="E88" s="51" t="s">
        <v>432</v>
      </c>
      <c r="F88" s="65" t="s">
        <v>433</v>
      </c>
      <c r="G88" s="42"/>
      <c r="H88" s="65" t="s">
        <v>434</v>
      </c>
      <c r="I88" s="75" t="s">
        <v>164</v>
      </c>
      <c r="J88" s="75">
        <v>4</v>
      </c>
      <c r="K88" s="65" t="s">
        <v>435</v>
      </c>
      <c r="L88" s="49">
        <v>1</v>
      </c>
      <c r="M88" s="36" t="s">
        <v>167</v>
      </c>
      <c r="N88" s="36"/>
      <c r="O88" s="36">
        <v>4</v>
      </c>
      <c r="P88" s="36">
        <v>2</v>
      </c>
      <c r="Q88" s="36">
        <v>0</v>
      </c>
      <c r="R88" s="36">
        <v>1</v>
      </c>
      <c r="S88" s="36">
        <v>1</v>
      </c>
      <c r="T88" s="42">
        <f t="shared" si="14"/>
        <v>2</v>
      </c>
      <c r="U88" s="36">
        <f>+T88+Q88</f>
        <v>2</v>
      </c>
      <c r="V88" s="131">
        <f>(T88/P88)*L88</f>
        <v>1</v>
      </c>
      <c r="W88" s="71">
        <f>+(U88/O88)*L88</f>
        <v>0.5</v>
      </c>
      <c r="X88" s="71">
        <f>+T88/P88</f>
        <v>1</v>
      </c>
      <c r="Y88" s="71">
        <f>+U88/O88</f>
        <v>0.5</v>
      </c>
      <c r="Z88" s="72">
        <v>1</v>
      </c>
      <c r="AA88" s="72">
        <v>1</v>
      </c>
      <c r="AB88" s="44" t="s">
        <v>436</v>
      </c>
      <c r="AC88" s="47" t="s">
        <v>169</v>
      </c>
    </row>
    <row r="89" spans="1:29" ht="55.5" customHeight="1">
      <c r="A89" s="65"/>
      <c r="B89" s="177"/>
      <c r="C89" s="179"/>
      <c r="D89" s="179"/>
      <c r="E89" s="51"/>
      <c r="F89" s="167" t="s">
        <v>437</v>
      </c>
      <c r="G89" s="168"/>
      <c r="H89" s="168"/>
      <c r="I89" s="168"/>
      <c r="J89" s="168"/>
      <c r="K89" s="168"/>
      <c r="L89" s="168"/>
      <c r="M89" s="168"/>
      <c r="N89" s="168"/>
      <c r="O89" s="168"/>
      <c r="P89" s="168"/>
      <c r="Q89" s="168"/>
      <c r="R89" s="168"/>
      <c r="S89" s="168"/>
      <c r="T89" s="168"/>
      <c r="U89" s="169"/>
      <c r="V89" s="82">
        <f>SUM(V88)</f>
        <v>1</v>
      </c>
      <c r="W89" s="82">
        <f>SUM(W88)</f>
        <v>0.5</v>
      </c>
      <c r="X89" s="83">
        <f>AVERAGE(X88)</f>
        <v>1</v>
      </c>
      <c r="Y89" s="83">
        <f>AVERAGE(Y88)</f>
        <v>0.5</v>
      </c>
      <c r="Z89" s="36"/>
      <c r="AA89" s="36"/>
      <c r="AB89" s="43"/>
      <c r="AC89" s="43"/>
    </row>
    <row r="90" spans="1:29" ht="90">
      <c r="A90" s="65" t="s">
        <v>438</v>
      </c>
      <c r="B90" s="178"/>
      <c r="C90" s="179"/>
      <c r="D90" s="179"/>
      <c r="E90" s="51" t="s">
        <v>439</v>
      </c>
      <c r="F90" s="65" t="s">
        <v>440</v>
      </c>
      <c r="G90" s="42"/>
      <c r="H90" s="65" t="s">
        <v>441</v>
      </c>
      <c r="I90" s="75" t="s">
        <v>164</v>
      </c>
      <c r="J90" s="75" t="s">
        <v>165</v>
      </c>
      <c r="K90" s="65" t="s">
        <v>442</v>
      </c>
      <c r="L90" s="49">
        <v>1</v>
      </c>
      <c r="M90" s="36" t="s">
        <v>194</v>
      </c>
      <c r="N90" s="36"/>
      <c r="O90" s="36">
        <v>20</v>
      </c>
      <c r="P90" s="36">
        <v>5</v>
      </c>
      <c r="Q90" s="36">
        <v>0</v>
      </c>
      <c r="R90" s="36">
        <v>0</v>
      </c>
      <c r="S90" s="36"/>
      <c r="T90" s="42">
        <f t="shared" si="14"/>
        <v>0</v>
      </c>
      <c r="U90" s="36">
        <f>+T90+Q90</f>
        <v>0</v>
      </c>
      <c r="V90" s="71">
        <f>(T90/P90)*L90</f>
        <v>0</v>
      </c>
      <c r="W90" s="71">
        <f>(U90/O90)/L90</f>
        <v>0</v>
      </c>
      <c r="X90" s="71">
        <f>+T90/P90</f>
        <v>0</v>
      </c>
      <c r="Y90" s="71">
        <f>+U90/O90</f>
        <v>0</v>
      </c>
      <c r="Z90" s="36">
        <v>10</v>
      </c>
      <c r="AA90" s="36">
        <v>5</v>
      </c>
      <c r="AB90" s="43"/>
      <c r="AC90" s="47" t="s">
        <v>169</v>
      </c>
    </row>
    <row r="91" spans="1:29" ht="54" customHeight="1">
      <c r="A91" s="65"/>
      <c r="B91" s="178"/>
      <c r="C91" s="179"/>
      <c r="D91" s="65"/>
      <c r="E91" s="51"/>
      <c r="F91" s="167" t="s">
        <v>443</v>
      </c>
      <c r="G91" s="168"/>
      <c r="H91" s="168"/>
      <c r="I91" s="168"/>
      <c r="J91" s="168"/>
      <c r="K91" s="168"/>
      <c r="L91" s="168"/>
      <c r="M91" s="168"/>
      <c r="N91" s="168"/>
      <c r="O91" s="168"/>
      <c r="P91" s="168"/>
      <c r="Q91" s="168"/>
      <c r="R91" s="168"/>
      <c r="S91" s="168"/>
      <c r="T91" s="168"/>
      <c r="U91" s="169"/>
      <c r="V91" s="82">
        <f>SUM(V90)</f>
        <v>0</v>
      </c>
      <c r="W91" s="82">
        <f>SUM(W90)</f>
        <v>0</v>
      </c>
      <c r="X91" s="83">
        <f>AVERAGE(X90)</f>
        <v>0</v>
      </c>
      <c r="Y91" s="83">
        <f>AVERAGE(Y90)</f>
        <v>0</v>
      </c>
      <c r="Z91" s="36"/>
      <c r="AA91" s="36"/>
      <c r="AB91" s="43"/>
      <c r="AC91" s="43"/>
    </row>
    <row r="92" spans="1:29" ht="193.9" customHeight="1">
      <c r="A92" s="65" t="s">
        <v>438</v>
      </c>
      <c r="B92" s="178"/>
      <c r="C92" s="179"/>
      <c r="D92" s="65" t="s">
        <v>444</v>
      </c>
      <c r="E92" s="51" t="s">
        <v>445</v>
      </c>
      <c r="F92" s="65" t="s">
        <v>446</v>
      </c>
      <c r="G92" s="42"/>
      <c r="H92" s="65" t="s">
        <v>447</v>
      </c>
      <c r="I92" s="75" t="s">
        <v>164</v>
      </c>
      <c r="J92" s="75" t="s">
        <v>448</v>
      </c>
      <c r="K92" s="65" t="s">
        <v>449</v>
      </c>
      <c r="L92" s="49">
        <v>1</v>
      </c>
      <c r="M92" s="36" t="s">
        <v>167</v>
      </c>
      <c r="N92" s="36"/>
      <c r="O92" s="36">
        <v>1</v>
      </c>
      <c r="P92" s="36">
        <v>1</v>
      </c>
      <c r="Q92" s="36"/>
      <c r="R92" s="36">
        <v>0</v>
      </c>
      <c r="S92" s="36"/>
      <c r="T92" s="36">
        <f>+R92+S92</f>
        <v>0</v>
      </c>
      <c r="U92" s="36">
        <v>0</v>
      </c>
      <c r="V92" s="36"/>
      <c r="W92" s="36"/>
      <c r="X92" s="36"/>
      <c r="Y92" s="36"/>
      <c r="Z92" s="36">
        <v>1</v>
      </c>
      <c r="AA92" s="36">
        <v>1</v>
      </c>
      <c r="AB92" s="42" t="s">
        <v>450</v>
      </c>
      <c r="AC92" s="43"/>
    </row>
    <row r="93" spans="1:29" ht="67.5" customHeight="1">
      <c r="A93" s="65"/>
      <c r="B93" s="36"/>
      <c r="C93" s="65"/>
      <c r="D93" s="65"/>
      <c r="E93" s="51"/>
      <c r="F93" s="167" t="s">
        <v>451</v>
      </c>
      <c r="G93" s="168"/>
      <c r="H93" s="168"/>
      <c r="I93" s="168"/>
      <c r="J93" s="168"/>
      <c r="K93" s="168"/>
      <c r="L93" s="168"/>
      <c r="M93" s="168"/>
      <c r="N93" s="168"/>
      <c r="O93" s="168"/>
      <c r="P93" s="168"/>
      <c r="Q93" s="168"/>
      <c r="R93" s="168"/>
      <c r="S93" s="168"/>
      <c r="T93" s="168"/>
      <c r="U93" s="169"/>
      <c r="V93" s="82">
        <f>SUM(V92)</f>
        <v>0</v>
      </c>
      <c r="W93" s="82">
        <f>SUM(W92)</f>
        <v>0</v>
      </c>
      <c r="X93" s="83" t="e">
        <f>AVERAGE(X92)</f>
        <v>#DIV/0!</v>
      </c>
      <c r="Y93" s="83" t="e">
        <f>AVERAGE(Y92)</f>
        <v>#DIV/0!</v>
      </c>
      <c r="Z93" s="36"/>
      <c r="AA93" s="36"/>
      <c r="AB93" s="43"/>
      <c r="AC93" s="43"/>
    </row>
    <row r="94" spans="1:29" ht="162">
      <c r="A94" s="65" t="s">
        <v>324</v>
      </c>
      <c r="B94" s="177" t="s">
        <v>452</v>
      </c>
      <c r="C94" s="179" t="s">
        <v>453</v>
      </c>
      <c r="D94" s="179" t="s">
        <v>454</v>
      </c>
      <c r="E94" s="179" t="s">
        <v>455</v>
      </c>
      <c r="F94" s="65" t="s">
        <v>456</v>
      </c>
      <c r="G94" s="42"/>
      <c r="H94" s="65" t="s">
        <v>457</v>
      </c>
      <c r="I94" s="75" t="s">
        <v>164</v>
      </c>
      <c r="J94" s="75" t="s">
        <v>165</v>
      </c>
      <c r="K94" s="65" t="s">
        <v>458</v>
      </c>
      <c r="L94" s="49">
        <v>1</v>
      </c>
      <c r="M94" s="36" t="s">
        <v>167</v>
      </c>
      <c r="N94" s="36"/>
      <c r="O94" s="36">
        <v>10</v>
      </c>
      <c r="P94" s="36">
        <v>3</v>
      </c>
      <c r="Q94" s="36">
        <v>0</v>
      </c>
      <c r="R94" s="36">
        <v>0</v>
      </c>
      <c r="S94" s="36"/>
      <c r="T94" s="42">
        <f t="shared" ref="T94" si="15">+R94+S94</f>
        <v>0</v>
      </c>
      <c r="U94" s="36">
        <f>+T94+Q94</f>
        <v>0</v>
      </c>
      <c r="V94" s="71">
        <f>(T94/P94)*L94</f>
        <v>0</v>
      </c>
      <c r="W94" s="71">
        <f>(U94/O94)/L94</f>
        <v>0</v>
      </c>
      <c r="X94" s="71">
        <f>+T94/P94</f>
        <v>0</v>
      </c>
      <c r="Y94" s="71">
        <f>+U94/O94</f>
        <v>0</v>
      </c>
      <c r="Z94" s="36">
        <v>4</v>
      </c>
      <c r="AA94" s="36">
        <v>3</v>
      </c>
      <c r="AB94" s="43"/>
      <c r="AC94" s="47" t="s">
        <v>169</v>
      </c>
    </row>
    <row r="95" spans="1:29" ht="60" customHeight="1">
      <c r="A95" s="65"/>
      <c r="B95" s="177"/>
      <c r="C95" s="179"/>
      <c r="D95" s="179"/>
      <c r="E95" s="179"/>
      <c r="F95" s="167" t="s">
        <v>459</v>
      </c>
      <c r="G95" s="168"/>
      <c r="H95" s="168"/>
      <c r="I95" s="168"/>
      <c r="J95" s="168"/>
      <c r="K95" s="168"/>
      <c r="L95" s="168"/>
      <c r="M95" s="168"/>
      <c r="N95" s="168"/>
      <c r="O95" s="168"/>
      <c r="P95" s="168"/>
      <c r="Q95" s="168"/>
      <c r="R95" s="168"/>
      <c r="S95" s="168"/>
      <c r="T95" s="168"/>
      <c r="U95" s="169"/>
      <c r="V95" s="82">
        <f>SUM(V94)</f>
        <v>0</v>
      </c>
      <c r="W95" s="82">
        <f>SUM(W94)</f>
        <v>0</v>
      </c>
      <c r="X95" s="81">
        <f>AVERAGE(X94)</f>
        <v>0</v>
      </c>
      <c r="Y95" s="81">
        <f>AVERAGE(Y94)</f>
        <v>0</v>
      </c>
      <c r="Z95" s="36"/>
      <c r="AA95" s="36"/>
      <c r="AB95" s="43"/>
      <c r="AC95" s="43"/>
    </row>
    <row r="96" spans="1:29" ht="183" customHeight="1">
      <c r="A96" s="65" t="s">
        <v>324</v>
      </c>
      <c r="B96" s="177"/>
      <c r="C96" s="179"/>
      <c r="D96" s="179"/>
      <c r="E96" s="179"/>
      <c r="F96" s="65" t="s">
        <v>460</v>
      </c>
      <c r="G96" s="42"/>
      <c r="H96" s="65" t="s">
        <v>461</v>
      </c>
      <c r="I96" s="75" t="s">
        <v>164</v>
      </c>
      <c r="J96" s="75" t="s">
        <v>165</v>
      </c>
      <c r="K96" s="65" t="s">
        <v>462</v>
      </c>
      <c r="L96" s="49">
        <v>1</v>
      </c>
      <c r="M96" s="36" t="s">
        <v>167</v>
      </c>
      <c r="N96" s="36"/>
      <c r="O96" s="36">
        <v>4</v>
      </c>
      <c r="P96" s="36">
        <v>1</v>
      </c>
      <c r="Q96" s="36">
        <v>0</v>
      </c>
      <c r="R96" s="36">
        <v>0</v>
      </c>
      <c r="S96" s="36"/>
      <c r="T96" s="42">
        <f t="shared" ref="T96" si="16">+R96+S96</f>
        <v>0</v>
      </c>
      <c r="U96" s="36">
        <f>+T96+Q96</f>
        <v>0</v>
      </c>
      <c r="V96" s="71">
        <f>(T96/P96)*L96</f>
        <v>0</v>
      </c>
      <c r="W96" s="71">
        <f>(U96/O96)/L96</f>
        <v>0</v>
      </c>
      <c r="X96" s="71">
        <f>+T96/P96</f>
        <v>0</v>
      </c>
      <c r="Y96" s="71">
        <f>+U96/O96</f>
        <v>0</v>
      </c>
      <c r="Z96" s="36">
        <v>1</v>
      </c>
      <c r="AA96" s="47">
        <v>2</v>
      </c>
      <c r="AB96" s="43"/>
      <c r="AC96" s="47" t="s">
        <v>169</v>
      </c>
    </row>
    <row r="97" spans="1:29" ht="58.5" customHeight="1">
      <c r="A97" s="65"/>
      <c r="B97" s="177"/>
      <c r="C97" s="179"/>
      <c r="D97" s="179"/>
      <c r="E97" s="179"/>
      <c r="F97" s="167" t="s">
        <v>463</v>
      </c>
      <c r="G97" s="168"/>
      <c r="H97" s="168"/>
      <c r="I97" s="168"/>
      <c r="J97" s="168"/>
      <c r="K97" s="168"/>
      <c r="L97" s="168"/>
      <c r="M97" s="168"/>
      <c r="N97" s="168"/>
      <c r="O97" s="168"/>
      <c r="P97" s="168"/>
      <c r="Q97" s="168"/>
      <c r="R97" s="168"/>
      <c r="S97" s="168"/>
      <c r="T97" s="168"/>
      <c r="U97" s="169"/>
      <c r="V97" s="82">
        <f>SUM(V96)</f>
        <v>0</v>
      </c>
      <c r="W97" s="82">
        <f>SUM(W96)</f>
        <v>0</v>
      </c>
      <c r="X97" s="83">
        <f>AVERAGE(X96)</f>
        <v>0</v>
      </c>
      <c r="Y97" s="83">
        <f>AVERAGE(Y96)</f>
        <v>0</v>
      </c>
      <c r="Z97" s="36"/>
      <c r="AA97" s="36"/>
      <c r="AB97" s="43"/>
      <c r="AC97" s="43"/>
    </row>
    <row r="98" spans="1:29" ht="180">
      <c r="A98" s="65" t="s">
        <v>324</v>
      </c>
      <c r="B98" s="177"/>
      <c r="C98" s="179"/>
      <c r="D98" s="179"/>
      <c r="E98" s="179"/>
      <c r="F98" s="65" t="s">
        <v>464</v>
      </c>
      <c r="G98" s="42"/>
      <c r="H98" s="65" t="s">
        <v>465</v>
      </c>
      <c r="I98" s="75" t="s">
        <v>164</v>
      </c>
      <c r="J98" s="75" t="s">
        <v>165</v>
      </c>
      <c r="K98" s="65" t="s">
        <v>466</v>
      </c>
      <c r="L98" s="49">
        <v>1</v>
      </c>
      <c r="M98" s="36" t="s">
        <v>167</v>
      </c>
      <c r="N98" s="36"/>
      <c r="O98" s="36">
        <v>20</v>
      </c>
      <c r="P98" s="36">
        <v>5</v>
      </c>
      <c r="Q98" s="36">
        <v>0</v>
      </c>
      <c r="R98" s="36">
        <v>0</v>
      </c>
      <c r="S98" s="36"/>
      <c r="T98" s="42">
        <f t="shared" ref="T98" si="17">+R98+S98</f>
        <v>0</v>
      </c>
      <c r="U98" s="36">
        <f>+T98+Q98</f>
        <v>0</v>
      </c>
      <c r="V98" s="71">
        <f>(T98/P98)*L98</f>
        <v>0</v>
      </c>
      <c r="W98" s="71">
        <f>(U98/O98)/L98</f>
        <v>0</v>
      </c>
      <c r="X98" s="71">
        <f>+T98/P98</f>
        <v>0</v>
      </c>
      <c r="Y98" s="71">
        <f>+U98/O98</f>
        <v>0</v>
      </c>
      <c r="Z98" s="36">
        <v>10</v>
      </c>
      <c r="AA98" s="36">
        <v>5</v>
      </c>
      <c r="AB98" s="43"/>
      <c r="AC98" s="47" t="s">
        <v>169</v>
      </c>
    </row>
    <row r="99" spans="1:29" ht="64.5" customHeight="1">
      <c r="A99" s="65"/>
      <c r="B99" s="177"/>
      <c r="C99" s="179"/>
      <c r="D99" s="65"/>
      <c r="E99" s="65"/>
      <c r="F99" s="167" t="s">
        <v>467</v>
      </c>
      <c r="G99" s="168"/>
      <c r="H99" s="168"/>
      <c r="I99" s="168"/>
      <c r="J99" s="168"/>
      <c r="K99" s="168"/>
      <c r="L99" s="168"/>
      <c r="M99" s="168"/>
      <c r="N99" s="168"/>
      <c r="O99" s="168"/>
      <c r="P99" s="168"/>
      <c r="Q99" s="168"/>
      <c r="R99" s="168"/>
      <c r="S99" s="168"/>
      <c r="T99" s="168"/>
      <c r="U99" s="169"/>
      <c r="V99" s="82">
        <f>SUM(V98)</f>
        <v>0</v>
      </c>
      <c r="W99" s="82">
        <f>SUM(W98)</f>
        <v>0</v>
      </c>
      <c r="X99" s="83">
        <f>AVERAGE(X98)</f>
        <v>0</v>
      </c>
      <c r="Y99" s="83">
        <f>AVERAGE(Y98)</f>
        <v>0</v>
      </c>
      <c r="Z99" s="36"/>
      <c r="AA99" s="36"/>
      <c r="AB99" s="43"/>
      <c r="AC99" s="43"/>
    </row>
    <row r="100" spans="1:29" ht="108">
      <c r="A100" s="65" t="s">
        <v>324</v>
      </c>
      <c r="B100" s="177"/>
      <c r="C100" s="179"/>
      <c r="D100" s="179" t="s">
        <v>468</v>
      </c>
      <c r="E100" s="177" t="s">
        <v>469</v>
      </c>
      <c r="F100" s="173" t="s">
        <v>470</v>
      </c>
      <c r="G100" s="42"/>
      <c r="H100" s="65" t="s">
        <v>471</v>
      </c>
      <c r="I100" s="75" t="s">
        <v>164</v>
      </c>
      <c r="J100" s="75">
        <v>3</v>
      </c>
      <c r="K100" s="65" t="s">
        <v>472</v>
      </c>
      <c r="L100" s="49">
        <v>1</v>
      </c>
      <c r="M100" s="36" t="s">
        <v>167</v>
      </c>
      <c r="N100" s="36"/>
      <c r="O100" s="36">
        <v>20</v>
      </c>
      <c r="P100" s="36">
        <v>5</v>
      </c>
      <c r="Q100" s="36">
        <v>0</v>
      </c>
      <c r="R100" s="36">
        <v>0</v>
      </c>
      <c r="S100" s="36"/>
      <c r="T100" s="42">
        <f t="shared" ref="T100:T101" si="18">+R100+S100</f>
        <v>0</v>
      </c>
      <c r="U100" s="36">
        <f>+T100+Q100</f>
        <v>0</v>
      </c>
      <c r="V100" s="71">
        <f>(T100/P100)*L100</f>
        <v>0</v>
      </c>
      <c r="W100" s="71">
        <f>(U100/O100)/L100</f>
        <v>0</v>
      </c>
      <c r="X100" s="71">
        <f>+T100/P100</f>
        <v>0</v>
      </c>
      <c r="Y100" s="71">
        <f>+U100/O100</f>
        <v>0</v>
      </c>
      <c r="Z100" s="36">
        <v>10</v>
      </c>
      <c r="AA100" s="36">
        <v>5</v>
      </c>
      <c r="AB100" s="43"/>
      <c r="AC100" s="47" t="s">
        <v>169</v>
      </c>
    </row>
    <row r="101" spans="1:29" ht="123" customHeight="1">
      <c r="A101" s="65" t="s">
        <v>290</v>
      </c>
      <c r="B101" s="177"/>
      <c r="C101" s="179"/>
      <c r="D101" s="179"/>
      <c r="E101" s="177"/>
      <c r="F101" s="174"/>
      <c r="G101" s="42"/>
      <c r="H101" s="65" t="s">
        <v>473</v>
      </c>
      <c r="I101" s="75" t="s">
        <v>164</v>
      </c>
      <c r="J101" s="75">
        <v>6</v>
      </c>
      <c r="K101" s="65" t="s">
        <v>474</v>
      </c>
      <c r="L101" s="49">
        <v>1</v>
      </c>
      <c r="M101" s="36" t="s">
        <v>167</v>
      </c>
      <c r="N101" s="36"/>
      <c r="O101" s="36">
        <v>4</v>
      </c>
      <c r="P101" s="36">
        <v>1</v>
      </c>
      <c r="Q101" s="36">
        <v>0</v>
      </c>
      <c r="R101" s="36">
        <v>0</v>
      </c>
      <c r="S101" s="36"/>
      <c r="T101" s="42">
        <f t="shared" si="18"/>
        <v>0</v>
      </c>
      <c r="U101" s="36">
        <f>+T101+Q101</f>
        <v>0</v>
      </c>
      <c r="V101" s="71">
        <f>(T101/P101)*L101</f>
        <v>0</v>
      </c>
      <c r="W101" s="71">
        <f>(U101/O101)/L101</f>
        <v>0</v>
      </c>
      <c r="X101" s="71">
        <f>+T101/P101</f>
        <v>0</v>
      </c>
      <c r="Y101" s="71">
        <f>+U101/O101</f>
        <v>0</v>
      </c>
      <c r="Z101" s="36">
        <v>2</v>
      </c>
      <c r="AA101" s="36">
        <v>1</v>
      </c>
      <c r="AB101" s="43"/>
      <c r="AC101" s="47" t="s">
        <v>169</v>
      </c>
    </row>
    <row r="102" spans="1:29" ht="57.75" customHeight="1">
      <c r="F102" s="167" t="s">
        <v>475</v>
      </c>
      <c r="G102" s="168"/>
      <c r="H102" s="168"/>
      <c r="I102" s="168"/>
      <c r="J102" s="168"/>
      <c r="K102" s="168"/>
      <c r="L102" s="168"/>
      <c r="M102" s="168"/>
      <c r="N102" s="168"/>
      <c r="O102" s="168"/>
      <c r="P102" s="168"/>
      <c r="Q102" s="168"/>
      <c r="R102" s="168"/>
      <c r="S102" s="168"/>
      <c r="T102" s="168"/>
      <c r="U102" s="169"/>
      <c r="V102" s="82">
        <f>SUM(V100:V101)</f>
        <v>0</v>
      </c>
      <c r="W102" s="82">
        <f>SUM(W100:W101)</f>
        <v>0</v>
      </c>
      <c r="X102" s="83">
        <f>AVERAGE(X100:X101)</f>
        <v>0</v>
      </c>
      <c r="Y102" s="83">
        <f>AVERAGE(Y100:Y101)</f>
        <v>0</v>
      </c>
      <c r="Z102" s="43"/>
      <c r="AA102" s="43"/>
      <c r="AB102" s="43"/>
      <c r="AC102" s="43"/>
    </row>
    <row r="105" spans="1:29" ht="80.25" customHeight="1">
      <c r="E105" s="170" t="s">
        <v>476</v>
      </c>
      <c r="F105" s="171"/>
      <c r="G105" s="171"/>
      <c r="H105" s="171"/>
      <c r="I105" s="171"/>
      <c r="J105" s="171"/>
      <c r="K105" s="171"/>
      <c r="L105" s="171"/>
      <c r="M105" s="171"/>
      <c r="N105" s="171"/>
      <c r="O105" s="171"/>
      <c r="P105" s="171"/>
      <c r="Q105" s="171"/>
      <c r="R105" s="171"/>
      <c r="S105" s="171"/>
      <c r="T105" s="171"/>
      <c r="U105" s="172"/>
      <c r="V105" s="82">
        <f>AVERAGE(V10,V13,V16,V18,V20,V23,V25,V27,V29,V31,V34,V36,V38,V40,V43,V45,V47,V49,V51,V53,V55,V57,V59,V61,V63,V65,V67,V70,V72,V76,V79,V82,V85,V87,V89,V91,V93,V95,V97,V99,V102)</f>
        <v>0.20430894308943084</v>
      </c>
      <c r="W105" s="82">
        <f>AVERAGE(W10,W13,W16,W18,W20,W23,W25,W27,W29,W31,W34,W36,W38,W40,W43,W45,W47,W49,W51,W53,W55,W57,W59,W61,W63,W65,W67,W70,W72,W76,W79,W82,W85,W87,W89,W91,W93,W95,W97,W99,W102)</f>
        <v>0.204129896526238</v>
      </c>
      <c r="X105" s="83">
        <f>SUM(X10+X13+X16+X18+X20+X23+X25+X27+X29+X31+X34+X36+X38+X40+X43+X45+X47+X49+X51+X53,X55+X57+X59+X61+X63+X65+X67+X70+X72+X76+X79+X82+X85+X87+X89+X91+X95+X97+X99+X102)/39</f>
        <v>0.22418803418803415</v>
      </c>
      <c r="Y105" s="83">
        <f>SUM(Y10+Y13+Y16+Y18+Y20+Y23+Y25+Y27+Y29+Y31+Y34+Y36+Y38+Y40+Y43+Y45+Y47+Y49+Y51+Y53,Y55+Y57+Y59+Y61+Y63+Y65+Y67+Y70+Y72+Y76+Y79+Y82+Y85+Y87+Y89+Y91+Y95+Y97+Y99+Y102)/39</f>
        <v>0.21827687127687126</v>
      </c>
    </row>
    <row r="109" spans="1:29" ht="18.75" customHeight="1">
      <c r="Y109" s="94">
        <f>SUM(Y105+X105)</f>
        <v>0.44246490546490541</v>
      </c>
    </row>
  </sheetData>
  <mergeCells count="114">
    <mergeCell ref="A6:P6"/>
    <mergeCell ref="Z6:AA6"/>
    <mergeCell ref="A1:B4"/>
    <mergeCell ref="C1:Z1"/>
    <mergeCell ref="C2:Z2"/>
    <mergeCell ref="C3:Z3"/>
    <mergeCell ref="C4:Z4"/>
    <mergeCell ref="A5:B5"/>
    <mergeCell ref="C5:Z5"/>
    <mergeCell ref="A14:A15"/>
    <mergeCell ref="A21:A22"/>
    <mergeCell ref="A32:A33"/>
    <mergeCell ref="A8:A9"/>
    <mergeCell ref="F8:F9"/>
    <mergeCell ref="F11:F12"/>
    <mergeCell ref="A11:A12"/>
    <mergeCell ref="E32:E37"/>
    <mergeCell ref="B8:B37"/>
    <mergeCell ref="E8:E9"/>
    <mergeCell ref="E21:E24"/>
    <mergeCell ref="C8:C37"/>
    <mergeCell ref="D8:D12"/>
    <mergeCell ref="D14:D17"/>
    <mergeCell ref="D19:D26"/>
    <mergeCell ref="D28:D37"/>
    <mergeCell ref="G14:G15"/>
    <mergeCell ref="G21:G22"/>
    <mergeCell ref="G11:G12"/>
    <mergeCell ref="F14:F15"/>
    <mergeCell ref="F21:F22"/>
    <mergeCell ref="F32:F33"/>
    <mergeCell ref="G8:G9"/>
    <mergeCell ref="B94:B101"/>
    <mergeCell ref="F68:F69"/>
    <mergeCell ref="F77:F78"/>
    <mergeCell ref="F80:F81"/>
    <mergeCell ref="C94:C101"/>
    <mergeCell ref="D100:D101"/>
    <mergeCell ref="D94:D98"/>
    <mergeCell ref="C66:C86"/>
    <mergeCell ref="D68:D78"/>
    <mergeCell ref="D80:D81"/>
    <mergeCell ref="D83:D84"/>
    <mergeCell ref="D88:D90"/>
    <mergeCell ref="C88:C92"/>
    <mergeCell ref="E94:E98"/>
    <mergeCell ref="E100:E101"/>
    <mergeCell ref="B39:B56"/>
    <mergeCell ref="B58:B64"/>
    <mergeCell ref="F63:U63"/>
    <mergeCell ref="F65:U65"/>
    <mergeCell ref="F67:U67"/>
    <mergeCell ref="F70:U70"/>
    <mergeCell ref="F72:U72"/>
    <mergeCell ref="B66:B86"/>
    <mergeCell ref="B88:B92"/>
    <mergeCell ref="F83:F84"/>
    <mergeCell ref="D39:D44"/>
    <mergeCell ref="D46:D50"/>
    <mergeCell ref="D52:D54"/>
    <mergeCell ref="C39:C56"/>
    <mergeCell ref="D62:D64"/>
    <mergeCell ref="C58:C64"/>
    <mergeCell ref="E73:E75"/>
    <mergeCell ref="E68:E69"/>
    <mergeCell ref="E77:E78"/>
    <mergeCell ref="E80:E81"/>
    <mergeCell ref="E46:E48"/>
    <mergeCell ref="F40:U40"/>
    <mergeCell ref="F43:U43"/>
    <mergeCell ref="F45:U45"/>
    <mergeCell ref="F47:U47"/>
    <mergeCell ref="F49:U49"/>
    <mergeCell ref="F73:F75"/>
    <mergeCell ref="F41:F42"/>
    <mergeCell ref="F10:U10"/>
    <mergeCell ref="F13:U13"/>
    <mergeCell ref="F16:U16"/>
    <mergeCell ref="F18:U18"/>
    <mergeCell ref="F20:U20"/>
    <mergeCell ref="F23:U23"/>
    <mergeCell ref="F25:U25"/>
    <mergeCell ref="F27:U27"/>
    <mergeCell ref="F29:U29"/>
    <mergeCell ref="F31:U31"/>
    <mergeCell ref="F34:U34"/>
    <mergeCell ref="F36:U36"/>
    <mergeCell ref="F38:U38"/>
    <mergeCell ref="G32:G33"/>
    <mergeCell ref="G68:G69"/>
    <mergeCell ref="G74:G75"/>
    <mergeCell ref="F51:U51"/>
    <mergeCell ref="F53:U53"/>
    <mergeCell ref="F55:U55"/>
    <mergeCell ref="F57:U57"/>
    <mergeCell ref="F59:U59"/>
    <mergeCell ref="F61:U61"/>
    <mergeCell ref="F102:U102"/>
    <mergeCell ref="E105:U105"/>
    <mergeCell ref="F89:U89"/>
    <mergeCell ref="F91:U91"/>
    <mergeCell ref="F93:U93"/>
    <mergeCell ref="F95:U95"/>
    <mergeCell ref="F97:U97"/>
    <mergeCell ref="F76:U76"/>
    <mergeCell ref="F79:U79"/>
    <mergeCell ref="F82:U82"/>
    <mergeCell ref="F85:U85"/>
    <mergeCell ref="F87:U87"/>
    <mergeCell ref="F100:F101"/>
    <mergeCell ref="G83:G84"/>
    <mergeCell ref="F99:U99"/>
    <mergeCell ref="G77:G78"/>
    <mergeCell ref="G80:G81"/>
  </mergeCells>
  <dataValidations count="1">
    <dataValidation type="list" allowBlank="1" showInputMessage="1" showErrorMessage="1" sqref="O105" xr:uid="{00000000-0002-0000-0100-000000000000}">
      <formula1>#REF!</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62"/>
  <sheetViews>
    <sheetView topLeftCell="H1" zoomScale="70" zoomScaleNormal="70" workbookViewId="0">
      <selection activeCell="K9" sqref="K9"/>
    </sheetView>
  </sheetViews>
  <sheetFormatPr baseColWidth="10" defaultColWidth="11.375" defaultRowHeight="14.25"/>
  <cols>
    <col min="1" max="1" width="35.875" customWidth="1"/>
    <col min="2" max="2" width="32.625" bestFit="1" customWidth="1"/>
    <col min="3" max="3" width="33.75" customWidth="1"/>
    <col min="4" max="4" width="32" customWidth="1"/>
    <col min="5" max="5" width="28.625" customWidth="1"/>
    <col min="6" max="6" width="32.375" customWidth="1"/>
    <col min="7" max="7" width="33.25" bestFit="1" customWidth="1"/>
    <col min="8" max="8" width="33.25" customWidth="1"/>
    <col min="9" max="9" width="34" bestFit="1" customWidth="1"/>
    <col min="10" max="11" width="30.25" customWidth="1"/>
    <col min="12" max="12" width="13.625" customWidth="1"/>
    <col min="13" max="13" width="14.25" customWidth="1"/>
    <col min="14" max="14" width="13.25" customWidth="1"/>
    <col min="15" max="15" width="12.75" customWidth="1"/>
    <col min="16" max="16" width="12.25" customWidth="1"/>
    <col min="17" max="17" width="12.375" customWidth="1"/>
    <col min="18" max="18" width="12.875" customWidth="1"/>
    <col min="19" max="19" width="13.75" customWidth="1"/>
    <col min="20" max="20" width="13.125" customWidth="1"/>
    <col min="21" max="21" width="12.375" customWidth="1"/>
    <col min="22" max="22" width="12.25" customWidth="1"/>
    <col min="23" max="24" width="12.375" customWidth="1"/>
    <col min="25" max="25" width="27.125" customWidth="1"/>
    <col min="26" max="26" width="39.25" bestFit="1" customWidth="1"/>
    <col min="27" max="27" width="54.75" bestFit="1" customWidth="1"/>
    <col min="30" max="30" width="0" hidden="1" customWidth="1"/>
  </cols>
  <sheetData>
    <row r="1" spans="1:27" s="1" customFormat="1" ht="18">
      <c r="A1" s="205"/>
      <c r="B1" s="206"/>
      <c r="C1" s="211" t="s">
        <v>125</v>
      </c>
      <c r="D1" s="212"/>
      <c r="E1" s="212"/>
      <c r="F1" s="212"/>
      <c r="G1" s="212"/>
      <c r="H1" s="212"/>
      <c r="I1" s="212"/>
      <c r="J1" s="212"/>
      <c r="K1" s="212"/>
      <c r="L1" s="212"/>
      <c r="M1" s="212"/>
      <c r="N1" s="212"/>
      <c r="O1" s="212"/>
      <c r="P1" s="212"/>
      <c r="Q1" s="212"/>
      <c r="R1" s="212"/>
      <c r="S1" s="212"/>
      <c r="T1" s="212"/>
      <c r="U1" s="212"/>
      <c r="V1" s="212"/>
      <c r="W1" s="212"/>
      <c r="X1" s="212"/>
      <c r="Y1" s="212"/>
      <c r="Z1" s="213"/>
      <c r="AA1" s="21" t="s">
        <v>126</v>
      </c>
    </row>
    <row r="2" spans="1:27" s="1" customFormat="1" ht="18">
      <c r="A2" s="207"/>
      <c r="B2" s="208"/>
      <c r="C2" s="211" t="s">
        <v>127</v>
      </c>
      <c r="D2" s="212"/>
      <c r="E2" s="212"/>
      <c r="F2" s="212"/>
      <c r="G2" s="212"/>
      <c r="H2" s="212"/>
      <c r="I2" s="212"/>
      <c r="J2" s="212"/>
      <c r="K2" s="212"/>
      <c r="L2" s="212"/>
      <c r="M2" s="212"/>
      <c r="N2" s="212"/>
      <c r="O2" s="212"/>
      <c r="P2" s="212"/>
      <c r="Q2" s="212"/>
      <c r="R2" s="212"/>
      <c r="S2" s="212"/>
      <c r="T2" s="212"/>
      <c r="U2" s="212"/>
      <c r="V2" s="212"/>
      <c r="W2" s="212"/>
      <c r="X2" s="212"/>
      <c r="Y2" s="212"/>
      <c r="Z2" s="213"/>
      <c r="AA2" s="21" t="s">
        <v>128</v>
      </c>
    </row>
    <row r="3" spans="1:27" s="1" customFormat="1" ht="18">
      <c r="A3" s="207"/>
      <c r="B3" s="208"/>
      <c r="C3" s="211" t="s">
        <v>129</v>
      </c>
      <c r="D3" s="212"/>
      <c r="E3" s="212"/>
      <c r="F3" s="212"/>
      <c r="G3" s="212"/>
      <c r="H3" s="212"/>
      <c r="I3" s="212"/>
      <c r="J3" s="212"/>
      <c r="K3" s="212"/>
      <c r="L3" s="212"/>
      <c r="M3" s="212"/>
      <c r="N3" s="212"/>
      <c r="O3" s="212"/>
      <c r="P3" s="212"/>
      <c r="Q3" s="212"/>
      <c r="R3" s="212"/>
      <c r="S3" s="212"/>
      <c r="T3" s="212"/>
      <c r="U3" s="212"/>
      <c r="V3" s="212"/>
      <c r="W3" s="212"/>
      <c r="X3" s="212"/>
      <c r="Y3" s="212"/>
      <c r="Z3" s="213"/>
      <c r="AA3" s="21" t="s">
        <v>130</v>
      </c>
    </row>
    <row r="4" spans="1:27" s="1" customFormat="1" ht="18">
      <c r="A4" s="209"/>
      <c r="B4" s="210"/>
      <c r="C4" s="211" t="s">
        <v>131</v>
      </c>
      <c r="D4" s="212"/>
      <c r="E4" s="212"/>
      <c r="F4" s="212"/>
      <c r="G4" s="212"/>
      <c r="H4" s="212"/>
      <c r="I4" s="212"/>
      <c r="J4" s="212"/>
      <c r="K4" s="212"/>
      <c r="L4" s="212"/>
      <c r="M4" s="212"/>
      <c r="N4" s="212"/>
      <c r="O4" s="212"/>
      <c r="P4" s="212"/>
      <c r="Q4" s="212"/>
      <c r="R4" s="212"/>
      <c r="S4" s="212"/>
      <c r="T4" s="212"/>
      <c r="U4" s="212"/>
      <c r="V4" s="212"/>
      <c r="W4" s="212"/>
      <c r="X4" s="212"/>
      <c r="Y4" s="212"/>
      <c r="Z4" s="213"/>
      <c r="AA4" s="21" t="s">
        <v>477</v>
      </c>
    </row>
    <row r="5" spans="1:27" s="1" customFormat="1" ht="26.25">
      <c r="A5" s="201" t="s">
        <v>478</v>
      </c>
      <c r="B5" s="202"/>
      <c r="C5" s="203" t="s">
        <v>134</v>
      </c>
      <c r="D5" s="204"/>
      <c r="E5" s="204"/>
      <c r="F5" s="204"/>
      <c r="G5" s="204"/>
      <c r="H5" s="204"/>
      <c r="I5" s="204"/>
      <c r="J5" s="204"/>
      <c r="K5" s="204"/>
      <c r="L5" s="204"/>
      <c r="M5" s="204"/>
      <c r="N5" s="204"/>
      <c r="O5" s="204"/>
      <c r="P5" s="204"/>
      <c r="Q5" s="204"/>
      <c r="R5" s="204"/>
      <c r="S5" s="204"/>
      <c r="T5" s="204"/>
      <c r="U5" s="204"/>
      <c r="V5" s="204"/>
      <c r="W5" s="204"/>
      <c r="X5" s="204"/>
      <c r="Y5" s="204"/>
      <c r="Z5" s="204"/>
      <c r="AA5" s="32"/>
    </row>
    <row r="6" spans="1:27" s="1" customFormat="1" ht="15" customHeight="1">
      <c r="A6" s="193" t="s">
        <v>479</v>
      </c>
      <c r="B6" s="193"/>
      <c r="C6" s="193"/>
      <c r="D6" s="193"/>
      <c r="E6" s="193"/>
      <c r="F6" s="193"/>
      <c r="G6" s="193"/>
      <c r="H6" s="193"/>
      <c r="I6" s="193"/>
      <c r="J6" s="193"/>
      <c r="K6" s="193"/>
      <c r="L6" s="193"/>
      <c r="M6" s="193"/>
      <c r="N6" s="193"/>
      <c r="O6" s="193"/>
      <c r="P6" s="193"/>
      <c r="Q6" s="193"/>
      <c r="R6" s="193"/>
      <c r="S6" s="193"/>
      <c r="T6" s="193"/>
      <c r="U6" s="193"/>
      <c r="V6" s="193"/>
      <c r="W6" s="193"/>
      <c r="X6" s="193"/>
      <c r="Y6" s="194"/>
      <c r="Z6" s="197" t="s">
        <v>480</v>
      </c>
      <c r="AA6" s="198"/>
    </row>
    <row r="7" spans="1:27" s="1" customFormat="1">
      <c r="A7" s="195"/>
      <c r="B7" s="195"/>
      <c r="C7" s="195"/>
      <c r="D7" s="195"/>
      <c r="E7" s="195"/>
      <c r="F7" s="195"/>
      <c r="G7" s="195"/>
      <c r="H7" s="195"/>
      <c r="I7" s="195"/>
      <c r="J7" s="195"/>
      <c r="K7" s="195"/>
      <c r="L7" s="195"/>
      <c r="M7" s="195"/>
      <c r="N7" s="195"/>
      <c r="O7" s="195"/>
      <c r="P7" s="195"/>
      <c r="Q7" s="195"/>
      <c r="R7" s="195"/>
      <c r="S7" s="195"/>
      <c r="T7" s="195"/>
      <c r="U7" s="195"/>
      <c r="V7" s="195"/>
      <c r="W7" s="195"/>
      <c r="X7" s="195"/>
      <c r="Y7" s="196"/>
      <c r="Z7" s="199"/>
      <c r="AA7" s="200"/>
    </row>
    <row r="8" spans="1:27" s="15" customFormat="1" ht="43.5" customHeight="1">
      <c r="A8" s="31" t="s">
        <v>10</v>
      </c>
      <c r="B8" s="31" t="s">
        <v>481</v>
      </c>
      <c r="C8" s="31" t="s">
        <v>482</v>
      </c>
      <c r="D8" s="31" t="s">
        <v>483</v>
      </c>
      <c r="E8" s="31" t="s">
        <v>42</v>
      </c>
      <c r="F8" s="31" t="s">
        <v>44</v>
      </c>
      <c r="G8" s="31" t="s">
        <v>46</v>
      </c>
      <c r="H8" s="31" t="s">
        <v>48</v>
      </c>
      <c r="I8" s="31" t="s">
        <v>50</v>
      </c>
      <c r="J8" s="31" t="s">
        <v>52</v>
      </c>
      <c r="K8" s="31"/>
      <c r="L8" s="86" t="s">
        <v>484</v>
      </c>
      <c r="M8" s="86" t="s">
        <v>485</v>
      </c>
      <c r="N8" s="86" t="s">
        <v>486</v>
      </c>
      <c r="O8" s="86" t="s">
        <v>487</v>
      </c>
      <c r="P8" s="86" t="s">
        <v>488</v>
      </c>
      <c r="Q8" s="86" t="s">
        <v>489</v>
      </c>
      <c r="R8" s="86" t="s">
        <v>490</v>
      </c>
      <c r="S8" s="86" t="s">
        <v>491</v>
      </c>
      <c r="T8" s="86" t="s">
        <v>492</v>
      </c>
      <c r="U8" s="86" t="s">
        <v>493</v>
      </c>
      <c r="V8" s="86" t="s">
        <v>494</v>
      </c>
      <c r="W8" s="86" t="s">
        <v>495</v>
      </c>
      <c r="X8" s="86" t="s">
        <v>496</v>
      </c>
      <c r="Y8" s="31" t="s">
        <v>56</v>
      </c>
      <c r="Z8" s="31" t="s">
        <v>60</v>
      </c>
      <c r="AA8" s="31" t="s">
        <v>62</v>
      </c>
    </row>
    <row r="9" spans="1:27" ht="87.6" customHeight="1">
      <c r="A9" s="177" t="s">
        <v>161</v>
      </c>
      <c r="B9" s="177" t="s">
        <v>497</v>
      </c>
      <c r="C9" s="189" t="s">
        <v>498</v>
      </c>
      <c r="D9" s="189" t="s">
        <v>499</v>
      </c>
      <c r="E9" s="177" t="s">
        <v>500</v>
      </c>
      <c r="F9" s="184" t="s">
        <v>501</v>
      </c>
      <c r="G9" s="41" t="s">
        <v>163</v>
      </c>
      <c r="H9" s="41" t="s">
        <v>166</v>
      </c>
      <c r="I9" s="87" t="s">
        <v>502</v>
      </c>
      <c r="J9" s="87" t="s">
        <v>503</v>
      </c>
      <c r="K9" s="87">
        <v>15</v>
      </c>
      <c r="L9" s="127">
        <f>2/K9</f>
        <v>0.13333333333333333</v>
      </c>
      <c r="M9" s="127"/>
      <c r="N9" s="127">
        <f>3/K9</f>
        <v>0.2</v>
      </c>
      <c r="O9" s="127">
        <f>1/K9</f>
        <v>6.6666666666666666E-2</v>
      </c>
      <c r="P9" s="127"/>
      <c r="Q9" s="127">
        <f>2/K9</f>
        <v>0.13333333333333333</v>
      </c>
      <c r="R9" s="127"/>
      <c r="S9" s="127"/>
      <c r="T9" s="127"/>
      <c r="U9" s="127"/>
      <c r="V9" s="127"/>
      <c r="W9" s="127"/>
      <c r="X9" s="127">
        <f>+AVERAGE(L9:W9)</f>
        <v>0.13333333333333333</v>
      </c>
      <c r="Y9" s="87"/>
      <c r="Z9" s="185" t="s">
        <v>504</v>
      </c>
      <c r="AA9" s="88" t="s">
        <v>505</v>
      </c>
    </row>
    <row r="10" spans="1:27" ht="72">
      <c r="A10" s="177"/>
      <c r="B10" s="177"/>
      <c r="C10" s="190"/>
      <c r="D10" s="191"/>
      <c r="E10" s="177"/>
      <c r="F10" s="184"/>
      <c r="G10" s="41" t="s">
        <v>170</v>
      </c>
      <c r="H10" s="41" t="s">
        <v>171</v>
      </c>
      <c r="I10" s="87" t="s">
        <v>502</v>
      </c>
      <c r="J10" s="87" t="s">
        <v>503</v>
      </c>
      <c r="K10" s="87" t="s">
        <v>172</v>
      </c>
      <c r="L10" s="87"/>
      <c r="M10" s="87"/>
      <c r="N10" s="87"/>
      <c r="O10" s="87"/>
      <c r="P10" s="87"/>
      <c r="Q10" s="87"/>
      <c r="R10" s="87"/>
      <c r="S10" s="87"/>
      <c r="T10" s="87"/>
      <c r="U10" s="87"/>
      <c r="V10" s="87"/>
      <c r="W10" s="87"/>
      <c r="X10" s="127" t="e">
        <f t="shared" ref="X10:X62" si="0">+AVERAGE(L10:W10)</f>
        <v>#DIV/0!</v>
      </c>
      <c r="Y10" s="87"/>
      <c r="Z10" s="186"/>
      <c r="AA10" s="88" t="s">
        <v>506</v>
      </c>
    </row>
    <row r="11" spans="1:27" ht="108">
      <c r="A11" s="44" t="s">
        <v>176</v>
      </c>
      <c r="B11" s="44" t="s">
        <v>507</v>
      </c>
      <c r="C11" s="44" t="s">
        <v>498</v>
      </c>
      <c r="D11" s="191"/>
      <c r="E11" s="177"/>
      <c r="F11" s="184"/>
      <c r="G11" s="41" t="s">
        <v>178</v>
      </c>
      <c r="H11" s="41" t="s">
        <v>179</v>
      </c>
      <c r="I11" s="87" t="s">
        <v>502</v>
      </c>
      <c r="J11" s="87" t="s">
        <v>503</v>
      </c>
      <c r="K11" s="87" t="s">
        <v>172</v>
      </c>
      <c r="L11" s="87"/>
      <c r="M11" s="87"/>
      <c r="N11" s="87"/>
      <c r="O11" s="87"/>
      <c r="P11" s="87"/>
      <c r="Q11" s="87"/>
      <c r="R11" s="87"/>
      <c r="S11" s="87"/>
      <c r="T11" s="87"/>
      <c r="U11" s="87"/>
      <c r="V11" s="87"/>
      <c r="W11" s="87"/>
      <c r="X11" s="127" t="e">
        <f t="shared" si="0"/>
        <v>#DIV/0!</v>
      </c>
      <c r="Y11" s="87"/>
      <c r="Z11" s="186"/>
      <c r="AA11" s="88" t="s">
        <v>508</v>
      </c>
    </row>
    <row r="12" spans="1:27" ht="108">
      <c r="A12" s="44" t="s">
        <v>180</v>
      </c>
      <c r="B12" s="44" t="s">
        <v>507</v>
      </c>
      <c r="C12" s="44" t="s">
        <v>509</v>
      </c>
      <c r="D12" s="191"/>
      <c r="E12" s="177"/>
      <c r="F12" s="184"/>
      <c r="G12" s="41" t="s">
        <v>181</v>
      </c>
      <c r="H12" s="41" t="s">
        <v>182</v>
      </c>
      <c r="I12" s="87" t="s">
        <v>502</v>
      </c>
      <c r="J12" s="87" t="s">
        <v>503</v>
      </c>
      <c r="K12" s="87">
        <v>5</v>
      </c>
      <c r="L12" s="87"/>
      <c r="M12" s="87"/>
      <c r="N12" s="87"/>
      <c r="O12" s="87"/>
      <c r="P12" s="87"/>
      <c r="Q12" s="87"/>
      <c r="R12" s="87"/>
      <c r="S12" s="87"/>
      <c r="T12" s="87"/>
      <c r="U12" s="87"/>
      <c r="V12" s="87"/>
      <c r="W12" s="87"/>
      <c r="X12" s="127" t="e">
        <f t="shared" si="0"/>
        <v>#DIV/0!</v>
      </c>
      <c r="Y12" s="87"/>
      <c r="Z12" s="186"/>
      <c r="AA12" s="87"/>
    </row>
    <row r="13" spans="1:27" ht="180">
      <c r="A13" s="44" t="s">
        <v>186</v>
      </c>
      <c r="B13" s="44" t="s">
        <v>507</v>
      </c>
      <c r="C13" s="44" t="s">
        <v>509</v>
      </c>
      <c r="D13" s="191"/>
      <c r="E13" s="177"/>
      <c r="F13" s="184"/>
      <c r="G13" s="41" t="s">
        <v>188</v>
      </c>
      <c r="H13" s="41" t="s">
        <v>189</v>
      </c>
      <c r="I13" s="87" t="s">
        <v>502</v>
      </c>
      <c r="J13" s="87" t="s">
        <v>503</v>
      </c>
      <c r="K13" s="87">
        <v>1</v>
      </c>
      <c r="L13" s="87"/>
      <c r="M13" s="127">
        <f>1/K13</f>
        <v>1</v>
      </c>
      <c r="N13" s="87"/>
      <c r="O13" s="87"/>
      <c r="P13" s="87"/>
      <c r="Q13" s="127">
        <f>1/K13</f>
        <v>1</v>
      </c>
      <c r="R13" s="87"/>
      <c r="S13" s="87"/>
      <c r="T13" s="87"/>
      <c r="U13" s="87"/>
      <c r="V13" s="87"/>
      <c r="W13" s="87"/>
      <c r="X13" s="127">
        <f t="shared" si="0"/>
        <v>1</v>
      </c>
      <c r="Y13" s="87"/>
      <c r="Z13" s="186"/>
      <c r="AA13" s="87"/>
    </row>
    <row r="14" spans="1:27" ht="90">
      <c r="A14" s="44" t="s">
        <v>191</v>
      </c>
      <c r="B14" s="44" t="s">
        <v>507</v>
      </c>
      <c r="C14" s="44" t="s">
        <v>509</v>
      </c>
      <c r="D14" s="191"/>
      <c r="E14" s="177"/>
      <c r="F14" s="184"/>
      <c r="G14" s="41" t="s">
        <v>192</v>
      </c>
      <c r="H14" s="41" t="s">
        <v>193</v>
      </c>
      <c r="I14" s="87" t="s">
        <v>502</v>
      </c>
      <c r="J14" s="87" t="s">
        <v>503</v>
      </c>
      <c r="K14" s="87">
        <v>25</v>
      </c>
      <c r="L14" s="87"/>
      <c r="M14" s="87"/>
      <c r="N14" s="87"/>
      <c r="O14" s="87"/>
      <c r="P14" s="87"/>
      <c r="Q14" s="87"/>
      <c r="R14" s="87"/>
      <c r="S14" s="87"/>
      <c r="T14" s="87"/>
      <c r="U14" s="87"/>
      <c r="V14" s="87"/>
      <c r="W14" s="87"/>
      <c r="X14" s="127" t="e">
        <f t="shared" si="0"/>
        <v>#DIV/0!</v>
      </c>
      <c r="Y14" s="87"/>
      <c r="Z14" s="186"/>
      <c r="AA14" s="88" t="s">
        <v>505</v>
      </c>
    </row>
    <row r="15" spans="1:27" ht="144">
      <c r="A15" s="44" t="s">
        <v>197</v>
      </c>
      <c r="B15" s="44" t="s">
        <v>507</v>
      </c>
      <c r="C15" s="44" t="s">
        <v>509</v>
      </c>
      <c r="D15" s="191"/>
      <c r="E15" s="177"/>
      <c r="F15" s="184"/>
      <c r="G15" s="41" t="s">
        <v>199</v>
      </c>
      <c r="H15" s="41" t="s">
        <v>200</v>
      </c>
      <c r="I15" s="87" t="s">
        <v>502</v>
      </c>
      <c r="J15" s="87" t="s">
        <v>503</v>
      </c>
      <c r="K15" s="87">
        <v>16</v>
      </c>
      <c r="L15" s="87"/>
      <c r="M15" s="87"/>
      <c r="N15" s="87"/>
      <c r="O15" s="87"/>
      <c r="P15" s="87"/>
      <c r="Q15" s="87"/>
      <c r="R15" s="87"/>
      <c r="S15" s="87"/>
      <c r="T15" s="87"/>
      <c r="U15" s="87"/>
      <c r="V15" s="87"/>
      <c r="W15" s="87"/>
      <c r="X15" s="127" t="e">
        <f t="shared" si="0"/>
        <v>#DIV/0!</v>
      </c>
      <c r="Y15" s="87"/>
      <c r="Z15" s="186"/>
      <c r="AA15" s="88" t="s">
        <v>506</v>
      </c>
    </row>
    <row r="16" spans="1:27" ht="144">
      <c r="A16" s="44" t="s">
        <v>204</v>
      </c>
      <c r="B16" s="44" t="s">
        <v>507</v>
      </c>
      <c r="C16" s="44" t="s">
        <v>509</v>
      </c>
      <c r="D16" s="191"/>
      <c r="E16" s="177"/>
      <c r="F16" s="184"/>
      <c r="G16" s="41" t="s">
        <v>206</v>
      </c>
      <c r="H16" s="41" t="s">
        <v>207</v>
      </c>
      <c r="I16" s="87" t="s">
        <v>502</v>
      </c>
      <c r="J16" s="87" t="s">
        <v>503</v>
      </c>
      <c r="K16" s="87" t="s">
        <v>172</v>
      </c>
      <c r="L16" s="87"/>
      <c r="M16" s="87"/>
      <c r="N16" s="87">
        <v>28</v>
      </c>
      <c r="O16" s="87"/>
      <c r="P16" s="87">
        <v>40</v>
      </c>
      <c r="Q16" s="87"/>
      <c r="R16" s="87"/>
      <c r="S16" s="87"/>
      <c r="T16" s="87"/>
      <c r="U16" s="87"/>
      <c r="V16" s="87"/>
      <c r="W16" s="87"/>
      <c r="X16" s="127">
        <f t="shared" si="0"/>
        <v>34</v>
      </c>
      <c r="Y16" s="87"/>
      <c r="Z16" s="186"/>
      <c r="AA16" s="88" t="s">
        <v>508</v>
      </c>
    </row>
    <row r="17" spans="1:27" ht="90">
      <c r="A17" s="177" t="s">
        <v>212</v>
      </c>
      <c r="B17" s="177" t="s">
        <v>507</v>
      </c>
      <c r="C17" s="44" t="s">
        <v>509</v>
      </c>
      <c r="D17" s="191"/>
      <c r="E17" s="177"/>
      <c r="F17" s="184"/>
      <c r="G17" s="41" t="s">
        <v>214</v>
      </c>
      <c r="H17" s="41" t="s">
        <v>215</v>
      </c>
      <c r="I17" s="87" t="s">
        <v>502</v>
      </c>
      <c r="J17" s="87" t="s">
        <v>503</v>
      </c>
      <c r="K17" s="87">
        <v>1</v>
      </c>
      <c r="L17" s="87"/>
      <c r="M17" s="87"/>
      <c r="N17" s="87"/>
      <c r="O17" s="87"/>
      <c r="P17" s="87"/>
      <c r="Q17" s="87"/>
      <c r="R17" s="87"/>
      <c r="S17" s="87"/>
      <c r="T17" s="87"/>
      <c r="U17" s="87"/>
      <c r="V17" s="87"/>
      <c r="W17" s="87"/>
      <c r="X17" s="127" t="e">
        <f t="shared" si="0"/>
        <v>#DIV/0!</v>
      </c>
      <c r="Y17" s="87"/>
      <c r="Z17" s="186"/>
      <c r="AA17" s="87"/>
    </row>
    <row r="18" spans="1:27" ht="90">
      <c r="A18" s="177"/>
      <c r="B18" s="177"/>
      <c r="C18" s="44" t="s">
        <v>509</v>
      </c>
      <c r="D18" s="191"/>
      <c r="E18" s="177"/>
      <c r="F18" s="184"/>
      <c r="G18" s="41" t="s">
        <v>216</v>
      </c>
      <c r="H18" s="41" t="s">
        <v>217</v>
      </c>
      <c r="I18" s="87" t="s">
        <v>502</v>
      </c>
      <c r="J18" s="87" t="s">
        <v>503</v>
      </c>
      <c r="K18" s="87">
        <v>50</v>
      </c>
      <c r="L18" s="87"/>
      <c r="M18" s="87"/>
      <c r="N18" s="87"/>
      <c r="O18" s="87"/>
      <c r="P18" s="127">
        <f>65/K18</f>
        <v>1.3</v>
      </c>
      <c r="Q18" s="87"/>
      <c r="R18" s="87"/>
      <c r="S18" s="87"/>
      <c r="T18" s="87"/>
      <c r="U18" s="87"/>
      <c r="V18" s="87"/>
      <c r="W18" s="87"/>
      <c r="X18" s="127">
        <f t="shared" si="0"/>
        <v>1.3</v>
      </c>
      <c r="Y18" s="87"/>
      <c r="Z18" s="186"/>
      <c r="AA18" s="87"/>
    </row>
    <row r="19" spans="1:27" ht="72">
      <c r="A19" s="177"/>
      <c r="B19" s="177"/>
      <c r="C19" s="44" t="s">
        <v>509</v>
      </c>
      <c r="D19" s="191"/>
      <c r="E19" s="177"/>
      <c r="F19" s="184"/>
      <c r="G19" s="41" t="s">
        <v>222</v>
      </c>
      <c r="H19" s="41" t="s">
        <v>223</v>
      </c>
      <c r="I19" s="87" t="s">
        <v>502</v>
      </c>
      <c r="J19" s="87" t="s">
        <v>503</v>
      </c>
      <c r="K19" s="87" t="s">
        <v>172</v>
      </c>
      <c r="L19" s="87"/>
      <c r="M19" s="87"/>
      <c r="N19" s="87"/>
      <c r="O19" s="87"/>
      <c r="P19" s="87"/>
      <c r="Q19" s="87"/>
      <c r="R19" s="87"/>
      <c r="S19" s="87"/>
      <c r="T19" s="87"/>
      <c r="U19" s="87"/>
      <c r="V19" s="87"/>
      <c r="W19" s="87"/>
      <c r="X19" s="127" t="e">
        <f t="shared" si="0"/>
        <v>#DIV/0!</v>
      </c>
      <c r="Y19" s="87"/>
      <c r="Z19" s="186"/>
      <c r="AA19" s="88" t="s">
        <v>505</v>
      </c>
    </row>
    <row r="20" spans="1:27" ht="126">
      <c r="A20" s="47" t="s">
        <v>226</v>
      </c>
      <c r="B20" s="44" t="s">
        <v>507</v>
      </c>
      <c r="C20" s="44" t="s">
        <v>509</v>
      </c>
      <c r="D20" s="191"/>
      <c r="E20" s="177"/>
      <c r="F20" s="184"/>
      <c r="G20" s="41" t="s">
        <v>228</v>
      </c>
      <c r="H20" s="41" t="s">
        <v>229</v>
      </c>
      <c r="I20" s="87" t="s">
        <v>502</v>
      </c>
      <c r="J20" s="87" t="s">
        <v>503</v>
      </c>
      <c r="K20" s="87" t="s">
        <v>172</v>
      </c>
      <c r="L20" s="87"/>
      <c r="M20" s="87"/>
      <c r="N20" s="87"/>
      <c r="O20" s="87"/>
      <c r="P20" s="87"/>
      <c r="Q20" s="87"/>
      <c r="R20" s="87"/>
      <c r="S20" s="87"/>
      <c r="T20" s="87"/>
      <c r="U20" s="87"/>
      <c r="V20" s="87"/>
      <c r="W20" s="87"/>
      <c r="X20" s="127" t="e">
        <f t="shared" si="0"/>
        <v>#DIV/0!</v>
      </c>
      <c r="Y20" s="87"/>
      <c r="Z20" s="186"/>
      <c r="AA20" s="88" t="s">
        <v>506</v>
      </c>
    </row>
    <row r="21" spans="1:27" ht="162">
      <c r="A21" s="47" t="s">
        <v>232</v>
      </c>
      <c r="B21" s="44" t="s">
        <v>507</v>
      </c>
      <c r="C21" s="44" t="s">
        <v>509</v>
      </c>
      <c r="D21" s="191"/>
      <c r="E21" s="177"/>
      <c r="F21" s="184"/>
      <c r="G21" s="41" t="s">
        <v>234</v>
      </c>
      <c r="H21" s="41" t="s">
        <v>235</v>
      </c>
      <c r="I21" s="87" t="s">
        <v>502</v>
      </c>
      <c r="J21" s="87" t="s">
        <v>503</v>
      </c>
      <c r="K21" s="87">
        <v>10</v>
      </c>
      <c r="L21" s="127"/>
      <c r="M21" s="127"/>
      <c r="N21" s="127">
        <f>1/K21</f>
        <v>0.1</v>
      </c>
      <c r="O21" s="127"/>
      <c r="P21" s="127">
        <f>2/K21</f>
        <v>0.2</v>
      </c>
      <c r="Q21" s="127">
        <f>2/K21</f>
        <v>0.2</v>
      </c>
      <c r="R21" s="87"/>
      <c r="S21" s="87"/>
      <c r="T21" s="87"/>
      <c r="U21" s="87"/>
      <c r="V21" s="87"/>
      <c r="W21" s="87"/>
      <c r="X21" s="127">
        <f t="shared" si="0"/>
        <v>0.16666666666666666</v>
      </c>
      <c r="Y21" s="87"/>
      <c r="Z21" s="186"/>
      <c r="AA21" s="88" t="s">
        <v>508</v>
      </c>
    </row>
    <row r="22" spans="1:27" ht="108">
      <c r="A22" s="47" t="s">
        <v>239</v>
      </c>
      <c r="B22" s="44" t="s">
        <v>507</v>
      </c>
      <c r="C22" s="44" t="s">
        <v>509</v>
      </c>
      <c r="D22" s="191"/>
      <c r="E22" s="177"/>
      <c r="F22" s="184"/>
      <c r="G22" s="41" t="s">
        <v>241</v>
      </c>
      <c r="H22" s="41" t="s">
        <v>242</v>
      </c>
      <c r="I22" s="87" t="s">
        <v>502</v>
      </c>
      <c r="J22" s="87" t="s">
        <v>503</v>
      </c>
      <c r="K22" s="87">
        <v>334</v>
      </c>
      <c r="L22" s="87"/>
      <c r="M22" s="87"/>
      <c r="N22" s="87"/>
      <c r="O22" s="87"/>
      <c r="P22" s="87"/>
      <c r="Q22" s="87"/>
      <c r="R22" s="87"/>
      <c r="S22" s="87"/>
      <c r="T22" s="87"/>
      <c r="U22" s="87"/>
      <c r="V22" s="87"/>
      <c r="W22" s="87"/>
      <c r="X22" s="127" t="e">
        <f t="shared" si="0"/>
        <v>#DIV/0!</v>
      </c>
      <c r="Y22" s="87"/>
      <c r="Z22" s="186"/>
      <c r="AA22" s="88" t="s">
        <v>510</v>
      </c>
    </row>
    <row r="23" spans="1:27" ht="72">
      <c r="A23" s="177" t="s">
        <v>245</v>
      </c>
      <c r="B23" s="177" t="s">
        <v>507</v>
      </c>
      <c r="C23" s="44" t="s">
        <v>509</v>
      </c>
      <c r="D23" s="191"/>
      <c r="E23" s="177"/>
      <c r="F23" s="184"/>
      <c r="G23" s="41" t="s">
        <v>247</v>
      </c>
      <c r="H23" s="41" t="s">
        <v>248</v>
      </c>
      <c r="I23" s="87" t="s">
        <v>502</v>
      </c>
      <c r="J23" s="87" t="s">
        <v>503</v>
      </c>
      <c r="K23" s="87">
        <v>64</v>
      </c>
      <c r="L23" s="87"/>
      <c r="M23" s="87"/>
      <c r="N23" s="87"/>
      <c r="O23" s="87"/>
      <c r="P23" s="87"/>
      <c r="Q23" s="87"/>
      <c r="R23" s="87"/>
      <c r="S23" s="87"/>
      <c r="T23" s="87"/>
      <c r="U23" s="87"/>
      <c r="V23" s="87"/>
      <c r="W23" s="87"/>
      <c r="X23" s="127" t="e">
        <f t="shared" si="0"/>
        <v>#DIV/0!</v>
      </c>
      <c r="Y23" s="87"/>
      <c r="Z23" s="186"/>
      <c r="AA23" s="87"/>
    </row>
    <row r="24" spans="1:27" ht="90">
      <c r="A24" s="177"/>
      <c r="B24" s="177"/>
      <c r="C24" s="44" t="s">
        <v>509</v>
      </c>
      <c r="D24" s="191"/>
      <c r="E24" s="177"/>
      <c r="F24" s="184"/>
      <c r="G24" s="41" t="s">
        <v>249</v>
      </c>
      <c r="H24" s="41" t="s">
        <v>250</v>
      </c>
      <c r="I24" s="87" t="s">
        <v>502</v>
      </c>
      <c r="J24" s="87" t="s">
        <v>503</v>
      </c>
      <c r="K24" s="87">
        <v>10</v>
      </c>
      <c r="L24" s="87"/>
      <c r="M24" s="87"/>
      <c r="N24" s="87"/>
      <c r="O24" s="87"/>
      <c r="P24" s="87"/>
      <c r="Q24" s="87"/>
      <c r="R24" s="87"/>
      <c r="S24" s="87"/>
      <c r="T24" s="87"/>
      <c r="U24" s="87"/>
      <c r="V24" s="87"/>
      <c r="W24" s="87"/>
      <c r="X24" s="127" t="e">
        <f t="shared" si="0"/>
        <v>#DIV/0!</v>
      </c>
      <c r="Y24" s="87"/>
      <c r="Z24" s="186"/>
      <c r="AA24" s="88" t="s">
        <v>505</v>
      </c>
    </row>
    <row r="25" spans="1:27" ht="72">
      <c r="A25" s="177"/>
      <c r="B25" s="177"/>
      <c r="C25" s="44" t="s">
        <v>509</v>
      </c>
      <c r="D25" s="191"/>
      <c r="E25" s="177"/>
      <c r="F25" s="184"/>
      <c r="G25" s="41" t="s">
        <v>253</v>
      </c>
      <c r="H25" s="89" t="s">
        <v>511</v>
      </c>
      <c r="I25" s="87" t="s">
        <v>502</v>
      </c>
      <c r="J25" s="87" t="s">
        <v>503</v>
      </c>
      <c r="K25" s="87">
        <v>10</v>
      </c>
      <c r="L25" s="87"/>
      <c r="M25" s="87"/>
      <c r="N25" s="87"/>
      <c r="O25" s="87"/>
      <c r="P25" s="87"/>
      <c r="Q25" s="87"/>
      <c r="R25" s="87"/>
      <c r="S25" s="87"/>
      <c r="T25" s="87"/>
      <c r="U25" s="87"/>
      <c r="V25" s="87"/>
      <c r="W25" s="87"/>
      <c r="X25" s="127" t="e">
        <f t="shared" si="0"/>
        <v>#DIV/0!</v>
      </c>
      <c r="Y25" s="87"/>
      <c r="Z25" s="186"/>
      <c r="AA25" s="88" t="s">
        <v>506</v>
      </c>
    </row>
    <row r="26" spans="1:27" ht="57">
      <c r="A26" s="177"/>
      <c r="B26" s="177"/>
      <c r="C26" s="44" t="s">
        <v>509</v>
      </c>
      <c r="D26" s="191"/>
      <c r="E26" s="177"/>
      <c r="F26" s="184"/>
      <c r="G26" s="41" t="s">
        <v>257</v>
      </c>
      <c r="H26" s="89" t="s">
        <v>259</v>
      </c>
      <c r="I26" s="87" t="s">
        <v>502</v>
      </c>
      <c r="J26" s="87" t="s">
        <v>503</v>
      </c>
      <c r="K26" s="87">
        <v>4</v>
      </c>
      <c r="L26" s="87"/>
      <c r="M26" s="87"/>
      <c r="N26" s="87"/>
      <c r="O26" s="87"/>
      <c r="P26" s="87"/>
      <c r="Q26" s="87"/>
      <c r="R26" s="87"/>
      <c r="S26" s="87"/>
      <c r="T26" s="87"/>
      <c r="U26" s="87"/>
      <c r="V26" s="87"/>
      <c r="W26" s="87"/>
      <c r="X26" s="127" t="e">
        <f t="shared" si="0"/>
        <v>#DIV/0!</v>
      </c>
      <c r="Y26" s="87"/>
      <c r="Z26" s="186"/>
      <c r="AA26" s="88" t="s">
        <v>508</v>
      </c>
    </row>
    <row r="27" spans="1:27" ht="126">
      <c r="A27" s="47" t="s">
        <v>265</v>
      </c>
      <c r="B27" s="44" t="s">
        <v>507</v>
      </c>
      <c r="C27" s="44" t="s">
        <v>509</v>
      </c>
      <c r="D27" s="191"/>
      <c r="E27" s="177"/>
      <c r="F27" s="184"/>
      <c r="G27" s="45" t="s">
        <v>267</v>
      </c>
      <c r="H27" s="90" t="s">
        <v>268</v>
      </c>
      <c r="I27" s="87" t="s">
        <v>502</v>
      </c>
      <c r="J27" s="87" t="s">
        <v>503</v>
      </c>
      <c r="K27" s="87">
        <v>1</v>
      </c>
      <c r="L27" s="87"/>
      <c r="M27" s="87"/>
      <c r="N27" s="87"/>
      <c r="O27" s="87"/>
      <c r="P27" s="87"/>
      <c r="Q27" s="87"/>
      <c r="R27" s="87"/>
      <c r="S27" s="87"/>
      <c r="T27" s="87"/>
      <c r="U27" s="87"/>
      <c r="V27" s="87"/>
      <c r="W27" s="87"/>
      <c r="X27" s="127" t="e">
        <f t="shared" si="0"/>
        <v>#DIV/0!</v>
      </c>
      <c r="Y27" s="87"/>
      <c r="Z27" s="186"/>
      <c r="AA27" s="88" t="s">
        <v>510</v>
      </c>
    </row>
    <row r="28" spans="1:27" ht="126">
      <c r="A28" s="47" t="s">
        <v>270</v>
      </c>
      <c r="B28" s="44" t="s">
        <v>507</v>
      </c>
      <c r="C28" s="44" t="s">
        <v>509</v>
      </c>
      <c r="D28" s="191"/>
      <c r="E28" s="177"/>
      <c r="F28" s="184"/>
      <c r="G28" s="45" t="s">
        <v>272</v>
      </c>
      <c r="H28" s="90" t="s">
        <v>273</v>
      </c>
      <c r="I28" s="87" t="s">
        <v>502</v>
      </c>
      <c r="J28" s="87" t="s">
        <v>503</v>
      </c>
      <c r="K28" s="87">
        <v>800</v>
      </c>
      <c r="L28" s="87"/>
      <c r="M28" s="87"/>
      <c r="N28" s="87"/>
      <c r="O28" s="87"/>
      <c r="P28" s="87"/>
      <c r="Q28" s="87"/>
      <c r="R28" s="87"/>
      <c r="S28" s="87"/>
      <c r="T28" s="87"/>
      <c r="U28" s="87"/>
      <c r="V28" s="87"/>
      <c r="W28" s="87"/>
      <c r="X28" s="127" t="e">
        <f t="shared" si="0"/>
        <v>#DIV/0!</v>
      </c>
      <c r="Y28" s="87"/>
      <c r="Z28" s="186"/>
      <c r="AA28" s="87"/>
    </row>
    <row r="29" spans="1:27" ht="108">
      <c r="A29" s="47" t="s">
        <v>274</v>
      </c>
      <c r="B29" s="44" t="s">
        <v>507</v>
      </c>
      <c r="C29" s="44" t="s">
        <v>509</v>
      </c>
      <c r="D29" s="191"/>
      <c r="E29" s="177"/>
      <c r="F29" s="184"/>
      <c r="G29" s="45" t="s">
        <v>275</v>
      </c>
      <c r="H29" s="90" t="s">
        <v>512</v>
      </c>
      <c r="I29" s="87" t="s">
        <v>502</v>
      </c>
      <c r="J29" s="87" t="s">
        <v>503</v>
      </c>
      <c r="K29" s="87">
        <v>3000</v>
      </c>
      <c r="L29" s="87"/>
      <c r="M29" s="87"/>
      <c r="N29" s="87"/>
      <c r="O29" s="87"/>
      <c r="P29" s="87"/>
      <c r="Q29" s="87"/>
      <c r="R29" s="87"/>
      <c r="S29" s="87"/>
      <c r="T29" s="87"/>
      <c r="U29" s="87"/>
      <c r="V29" s="87"/>
      <c r="W29" s="87"/>
      <c r="X29" s="127" t="e">
        <f t="shared" si="0"/>
        <v>#DIV/0!</v>
      </c>
      <c r="Y29" s="87"/>
      <c r="Z29" s="186"/>
      <c r="AA29" s="88" t="s">
        <v>505</v>
      </c>
    </row>
    <row r="30" spans="1:27" ht="126">
      <c r="A30" s="47" t="s">
        <v>278</v>
      </c>
      <c r="B30" s="44" t="s">
        <v>507</v>
      </c>
      <c r="C30" s="44" t="s">
        <v>509</v>
      </c>
      <c r="D30" s="191"/>
      <c r="E30" s="177"/>
      <c r="F30" s="184"/>
      <c r="G30" s="45" t="s">
        <v>280</v>
      </c>
      <c r="H30" s="66" t="s">
        <v>281</v>
      </c>
      <c r="I30" s="87" t="s">
        <v>502</v>
      </c>
      <c r="J30" s="87" t="s">
        <v>503</v>
      </c>
      <c r="K30" s="87">
        <v>4</v>
      </c>
      <c r="L30" s="87"/>
      <c r="M30" s="87"/>
      <c r="N30" s="87"/>
      <c r="O30" s="87"/>
      <c r="P30" s="87"/>
      <c r="Q30" s="87"/>
      <c r="R30" s="87"/>
      <c r="S30" s="87"/>
      <c r="T30" s="87"/>
      <c r="U30" s="87"/>
      <c r="V30" s="87"/>
      <c r="W30" s="87"/>
      <c r="X30" s="127" t="e">
        <f t="shared" si="0"/>
        <v>#DIV/0!</v>
      </c>
      <c r="Y30" s="87"/>
      <c r="Z30" s="186"/>
      <c r="AA30" s="88" t="s">
        <v>506</v>
      </c>
    </row>
    <row r="31" spans="1:27" ht="72">
      <c r="A31" s="188" t="s">
        <v>285</v>
      </c>
      <c r="B31" s="177" t="s">
        <v>507</v>
      </c>
      <c r="C31" s="44" t="s">
        <v>509</v>
      </c>
      <c r="D31" s="191"/>
      <c r="E31" s="177"/>
      <c r="F31" s="184"/>
      <c r="G31" s="45" t="s">
        <v>287</v>
      </c>
      <c r="H31" s="66" t="s">
        <v>288</v>
      </c>
      <c r="I31" s="87" t="s">
        <v>502</v>
      </c>
      <c r="J31" s="87" t="s">
        <v>503</v>
      </c>
      <c r="K31" s="87" t="s">
        <v>172</v>
      </c>
      <c r="L31" s="87"/>
      <c r="M31" s="87"/>
      <c r="N31" s="87"/>
      <c r="O31" s="87"/>
      <c r="P31" s="87"/>
      <c r="Q31" s="87"/>
      <c r="R31" s="87"/>
      <c r="S31" s="87"/>
      <c r="T31" s="87"/>
      <c r="U31" s="87"/>
      <c r="V31" s="87"/>
      <c r="W31" s="87"/>
      <c r="X31" s="127" t="e">
        <f t="shared" si="0"/>
        <v>#DIV/0!</v>
      </c>
      <c r="Y31" s="87"/>
      <c r="Z31" s="186"/>
      <c r="AA31" s="88" t="s">
        <v>508</v>
      </c>
    </row>
    <row r="32" spans="1:27" ht="72">
      <c r="A32" s="188"/>
      <c r="B32" s="177"/>
      <c r="C32" s="44" t="s">
        <v>509</v>
      </c>
      <c r="D32" s="191"/>
      <c r="E32" s="177"/>
      <c r="F32" s="184"/>
      <c r="G32" s="45" t="s">
        <v>292</v>
      </c>
      <c r="H32" s="66" t="s">
        <v>293</v>
      </c>
      <c r="I32" s="87" t="s">
        <v>502</v>
      </c>
      <c r="J32" s="87" t="s">
        <v>503</v>
      </c>
      <c r="K32" s="87">
        <v>30</v>
      </c>
      <c r="L32" s="87"/>
      <c r="M32" s="87"/>
      <c r="N32" s="87"/>
      <c r="O32" s="87"/>
      <c r="P32" s="87"/>
      <c r="Q32" s="87"/>
      <c r="R32" s="87"/>
      <c r="S32" s="87"/>
      <c r="T32" s="87"/>
      <c r="U32" s="87"/>
      <c r="V32" s="87"/>
      <c r="W32" s="87"/>
      <c r="X32" s="127" t="e">
        <f t="shared" si="0"/>
        <v>#DIV/0!</v>
      </c>
      <c r="Y32" s="87"/>
      <c r="Z32" s="186"/>
      <c r="AA32" s="88" t="s">
        <v>510</v>
      </c>
    </row>
    <row r="33" spans="1:27" ht="162">
      <c r="A33" s="47" t="s">
        <v>296</v>
      </c>
      <c r="B33" s="44" t="s">
        <v>507</v>
      </c>
      <c r="C33" s="44" t="s">
        <v>509</v>
      </c>
      <c r="D33" s="191"/>
      <c r="E33" s="177"/>
      <c r="F33" s="184"/>
      <c r="G33" s="45" t="s">
        <v>298</v>
      </c>
      <c r="H33" s="66" t="s">
        <v>513</v>
      </c>
      <c r="I33" s="87" t="s">
        <v>502</v>
      </c>
      <c r="J33" s="87" t="s">
        <v>503</v>
      </c>
      <c r="K33" s="87">
        <v>2</v>
      </c>
      <c r="L33" s="87"/>
      <c r="M33" s="87"/>
      <c r="N33" s="87"/>
      <c r="O33" s="87"/>
      <c r="P33" s="87"/>
      <c r="Q33" s="87"/>
      <c r="R33" s="87"/>
      <c r="S33" s="87"/>
      <c r="T33" s="87"/>
      <c r="U33" s="87"/>
      <c r="V33" s="87"/>
      <c r="W33" s="87"/>
      <c r="X33" s="127" t="e">
        <f t="shared" si="0"/>
        <v>#DIV/0!</v>
      </c>
      <c r="Y33" s="87"/>
      <c r="Z33" s="186"/>
      <c r="AA33" s="87"/>
    </row>
    <row r="34" spans="1:27" ht="72">
      <c r="A34" s="44" t="s">
        <v>303</v>
      </c>
      <c r="B34" s="44" t="s">
        <v>507</v>
      </c>
      <c r="C34" s="44" t="s">
        <v>509</v>
      </c>
      <c r="D34" s="191"/>
      <c r="E34" s="177"/>
      <c r="F34" s="184"/>
      <c r="G34" s="45" t="s">
        <v>305</v>
      </c>
      <c r="H34" s="66" t="s">
        <v>306</v>
      </c>
      <c r="I34" s="87" t="s">
        <v>502</v>
      </c>
      <c r="J34" s="87" t="s">
        <v>503</v>
      </c>
      <c r="K34" s="87">
        <v>5</v>
      </c>
      <c r="L34" s="87"/>
      <c r="M34" s="87"/>
      <c r="N34" s="87"/>
      <c r="O34" s="87"/>
      <c r="P34" s="127">
        <f>2/K34</f>
        <v>0.4</v>
      </c>
      <c r="Q34" s="87"/>
      <c r="R34" s="87"/>
      <c r="S34" s="87"/>
      <c r="T34" s="87"/>
      <c r="U34" s="87"/>
      <c r="V34" s="87"/>
      <c r="W34" s="87"/>
      <c r="X34" s="127">
        <f t="shared" si="0"/>
        <v>0.4</v>
      </c>
      <c r="Y34" s="87"/>
      <c r="Z34" s="186"/>
      <c r="AA34" s="88" t="s">
        <v>505</v>
      </c>
    </row>
    <row r="35" spans="1:27" ht="90">
      <c r="A35" s="47" t="s">
        <v>310</v>
      </c>
      <c r="B35" s="44" t="s">
        <v>507</v>
      </c>
      <c r="C35" s="44" t="s">
        <v>509</v>
      </c>
      <c r="D35" s="191"/>
      <c r="E35" s="177"/>
      <c r="F35" s="184"/>
      <c r="G35" s="45" t="s">
        <v>312</v>
      </c>
      <c r="H35" s="66" t="s">
        <v>313</v>
      </c>
      <c r="I35" s="87" t="s">
        <v>502</v>
      </c>
      <c r="J35" s="87" t="s">
        <v>503</v>
      </c>
      <c r="K35" s="87">
        <v>200</v>
      </c>
      <c r="L35" s="87"/>
      <c r="M35" s="87"/>
      <c r="N35" s="127">
        <f>200/K35</f>
        <v>1</v>
      </c>
      <c r="O35" s="87"/>
      <c r="P35" s="87"/>
      <c r="Q35" s="87"/>
      <c r="R35" s="87"/>
      <c r="S35" s="87"/>
      <c r="T35" s="87"/>
      <c r="U35" s="87"/>
      <c r="V35" s="87"/>
      <c r="W35" s="87"/>
      <c r="X35" s="127">
        <f t="shared" si="0"/>
        <v>1</v>
      </c>
      <c r="Y35" s="87"/>
      <c r="Z35" s="186"/>
      <c r="AA35" s="88" t="s">
        <v>506</v>
      </c>
    </row>
    <row r="36" spans="1:27" ht="108">
      <c r="A36" s="47" t="s">
        <v>318</v>
      </c>
      <c r="B36" s="44" t="s">
        <v>507</v>
      </c>
      <c r="C36" s="44" t="s">
        <v>509</v>
      </c>
      <c r="D36" s="191"/>
      <c r="E36" s="177"/>
      <c r="F36" s="184"/>
      <c r="G36" s="45" t="s">
        <v>320</v>
      </c>
      <c r="H36" s="66" t="s">
        <v>321</v>
      </c>
      <c r="I36" s="87" t="s">
        <v>502</v>
      </c>
      <c r="J36" s="87" t="s">
        <v>503</v>
      </c>
      <c r="K36" s="87">
        <v>100</v>
      </c>
      <c r="L36" s="87"/>
      <c r="M36" s="87"/>
      <c r="N36" s="87"/>
      <c r="O36" s="127">
        <f>209/K36</f>
        <v>2.09</v>
      </c>
      <c r="P36" s="87"/>
      <c r="Q36" s="87"/>
      <c r="R36" s="87"/>
      <c r="S36" s="87"/>
      <c r="T36" s="87"/>
      <c r="U36" s="87"/>
      <c r="V36" s="87"/>
      <c r="W36" s="87"/>
      <c r="X36" s="127">
        <f t="shared" si="0"/>
        <v>2.09</v>
      </c>
      <c r="Y36" s="87"/>
      <c r="Z36" s="186"/>
      <c r="AA36" s="88" t="s">
        <v>508</v>
      </c>
    </row>
    <row r="37" spans="1:27" ht="54">
      <c r="A37" s="47" t="s">
        <v>328</v>
      </c>
      <c r="B37" s="44" t="s">
        <v>507</v>
      </c>
      <c r="C37" s="44" t="s">
        <v>509</v>
      </c>
      <c r="D37" s="191"/>
      <c r="E37" s="177"/>
      <c r="F37" s="184"/>
      <c r="G37" s="45" t="s">
        <v>330</v>
      </c>
      <c r="H37" s="66" t="s">
        <v>514</v>
      </c>
      <c r="I37" s="87" t="s">
        <v>502</v>
      </c>
      <c r="J37" s="87" t="s">
        <v>503</v>
      </c>
      <c r="K37" s="87">
        <v>25</v>
      </c>
      <c r="L37" s="87"/>
      <c r="M37" s="87"/>
      <c r="N37" s="87"/>
      <c r="O37" s="127">
        <f>285/K37</f>
        <v>11.4</v>
      </c>
      <c r="P37" s="87"/>
      <c r="Q37" s="87"/>
      <c r="R37" s="87"/>
      <c r="S37" s="87"/>
      <c r="T37" s="87"/>
      <c r="U37" s="87"/>
      <c r="V37" s="87"/>
      <c r="W37" s="87"/>
      <c r="X37" s="127">
        <f t="shared" si="0"/>
        <v>11.4</v>
      </c>
      <c r="Y37" s="87"/>
      <c r="Z37" s="187"/>
      <c r="AA37" s="88" t="s">
        <v>510</v>
      </c>
    </row>
    <row r="38" spans="1:27" ht="108">
      <c r="A38" s="47" t="s">
        <v>335</v>
      </c>
      <c r="B38" s="44" t="s">
        <v>507</v>
      </c>
      <c r="C38" s="44" t="s">
        <v>509</v>
      </c>
      <c r="D38" s="191"/>
      <c r="E38" s="177"/>
      <c r="F38" s="184"/>
      <c r="G38" s="45" t="s">
        <v>337</v>
      </c>
      <c r="H38" s="66" t="s">
        <v>338</v>
      </c>
      <c r="I38" s="87" t="s">
        <v>502</v>
      </c>
      <c r="J38" s="87" t="s">
        <v>503</v>
      </c>
      <c r="K38" s="87">
        <v>50</v>
      </c>
      <c r="L38" s="87"/>
      <c r="M38" s="87"/>
      <c r="N38" s="87"/>
      <c r="O38" s="87"/>
      <c r="P38" s="87"/>
      <c r="Q38" s="87"/>
      <c r="R38" s="87"/>
      <c r="S38" s="87"/>
      <c r="T38" s="87"/>
      <c r="U38" s="87"/>
      <c r="V38" s="87"/>
      <c r="W38" s="87"/>
      <c r="X38" s="127" t="e">
        <f t="shared" si="0"/>
        <v>#DIV/0!</v>
      </c>
      <c r="Y38" s="87"/>
      <c r="Z38" s="87"/>
      <c r="AA38" s="87"/>
    </row>
    <row r="39" spans="1:27" ht="72">
      <c r="A39" s="91" t="s">
        <v>341</v>
      </c>
      <c r="B39" s="44" t="s">
        <v>507</v>
      </c>
      <c r="C39" s="44" t="s">
        <v>509</v>
      </c>
      <c r="D39" s="191"/>
      <c r="E39" s="177"/>
      <c r="F39" s="184"/>
      <c r="G39" s="45" t="s">
        <v>343</v>
      </c>
      <c r="H39" s="66" t="s">
        <v>344</v>
      </c>
      <c r="I39" s="87" t="s">
        <v>502</v>
      </c>
      <c r="J39" s="87" t="s">
        <v>503</v>
      </c>
      <c r="K39" s="87">
        <v>1</v>
      </c>
      <c r="L39" s="87"/>
      <c r="M39" s="87"/>
      <c r="N39" s="87"/>
      <c r="O39" s="87"/>
      <c r="P39" s="87"/>
      <c r="Q39" s="87"/>
      <c r="R39" s="87"/>
      <c r="S39" s="87"/>
      <c r="T39" s="87"/>
      <c r="U39" s="87"/>
      <c r="V39" s="87"/>
      <c r="W39" s="87"/>
      <c r="X39" s="127" t="e">
        <f t="shared" si="0"/>
        <v>#DIV/0!</v>
      </c>
      <c r="Y39" s="87"/>
      <c r="Z39" s="87"/>
      <c r="AA39" s="87"/>
    </row>
    <row r="40" spans="1:27" ht="72">
      <c r="A40" s="47" t="s">
        <v>346</v>
      </c>
      <c r="B40" s="44" t="s">
        <v>507</v>
      </c>
      <c r="C40" s="44" t="s">
        <v>509</v>
      </c>
      <c r="D40" s="191"/>
      <c r="E40" s="177"/>
      <c r="F40" s="184"/>
      <c r="G40" s="45" t="s">
        <v>348</v>
      </c>
      <c r="H40" s="66" t="s">
        <v>349</v>
      </c>
      <c r="I40" s="87" t="s">
        <v>502</v>
      </c>
      <c r="J40" s="87" t="s">
        <v>503</v>
      </c>
      <c r="K40" s="87">
        <v>1</v>
      </c>
      <c r="L40" s="87"/>
      <c r="M40" s="87"/>
      <c r="N40" s="87"/>
      <c r="O40" s="87"/>
      <c r="P40" s="87"/>
      <c r="Q40" s="87"/>
      <c r="R40" s="87"/>
      <c r="S40" s="87"/>
      <c r="T40" s="87"/>
      <c r="U40" s="87"/>
      <c r="V40" s="87"/>
      <c r="W40" s="87"/>
      <c r="X40" s="127" t="e">
        <f t="shared" si="0"/>
        <v>#DIV/0!</v>
      </c>
      <c r="Y40" s="87"/>
      <c r="Z40" s="87"/>
      <c r="AA40" s="87"/>
    </row>
    <row r="41" spans="1:27" ht="72">
      <c r="A41" s="47" t="s">
        <v>355</v>
      </c>
      <c r="B41" s="44" t="s">
        <v>507</v>
      </c>
      <c r="C41" s="44" t="s">
        <v>509</v>
      </c>
      <c r="D41" s="191"/>
      <c r="E41" s="177"/>
      <c r="F41" s="184"/>
      <c r="G41" s="45" t="s">
        <v>357</v>
      </c>
      <c r="H41" s="66" t="s">
        <v>359</v>
      </c>
      <c r="I41" s="87" t="s">
        <v>502</v>
      </c>
      <c r="J41" s="87" t="s">
        <v>503</v>
      </c>
      <c r="K41" s="87">
        <v>1000</v>
      </c>
      <c r="L41" s="87"/>
      <c r="M41" s="87"/>
      <c r="N41" s="87"/>
      <c r="O41" s="87"/>
      <c r="P41" s="87"/>
      <c r="Q41" s="87"/>
      <c r="R41" s="87"/>
      <c r="S41" s="87"/>
      <c r="T41" s="87"/>
      <c r="U41" s="87"/>
      <c r="V41" s="87"/>
      <c r="W41" s="87"/>
      <c r="X41" s="127" t="e">
        <f t="shared" si="0"/>
        <v>#DIV/0!</v>
      </c>
      <c r="Y41" s="87"/>
      <c r="Z41" s="87"/>
      <c r="AA41" s="87"/>
    </row>
    <row r="42" spans="1:27" ht="72">
      <c r="A42" s="177" t="s">
        <v>364</v>
      </c>
      <c r="B42" s="177" t="s">
        <v>507</v>
      </c>
      <c r="C42" s="44" t="s">
        <v>509</v>
      </c>
      <c r="D42" s="191"/>
      <c r="E42" s="177"/>
      <c r="F42" s="184"/>
      <c r="G42" s="45" t="s">
        <v>366</v>
      </c>
      <c r="H42" s="66" t="s">
        <v>367</v>
      </c>
      <c r="I42" s="87" t="s">
        <v>502</v>
      </c>
      <c r="J42" s="87" t="s">
        <v>503</v>
      </c>
      <c r="K42" s="87">
        <v>0</v>
      </c>
      <c r="L42" s="87"/>
      <c r="M42" s="87"/>
      <c r="N42" s="87"/>
      <c r="O42" s="87"/>
      <c r="P42" s="87">
        <v>1</v>
      </c>
      <c r="Q42" s="87"/>
      <c r="R42" s="87"/>
      <c r="S42" s="87"/>
      <c r="T42" s="87"/>
      <c r="U42" s="87"/>
      <c r="V42" s="87"/>
      <c r="W42" s="87"/>
      <c r="X42" s="127">
        <f t="shared" si="0"/>
        <v>1</v>
      </c>
      <c r="Y42" s="87"/>
      <c r="Z42" s="87"/>
      <c r="AA42" s="87"/>
    </row>
    <row r="43" spans="1:27" ht="90">
      <c r="A43" s="177"/>
      <c r="B43" s="177"/>
      <c r="C43" s="44" t="s">
        <v>509</v>
      </c>
      <c r="D43" s="191"/>
      <c r="E43" s="177"/>
      <c r="F43" s="184"/>
      <c r="G43" s="45" t="s">
        <v>369</v>
      </c>
      <c r="H43" s="66" t="s">
        <v>370</v>
      </c>
      <c r="I43" s="87" t="s">
        <v>502</v>
      </c>
      <c r="J43" s="87" t="s">
        <v>503</v>
      </c>
      <c r="K43" s="87">
        <v>900</v>
      </c>
      <c r="L43" s="87"/>
      <c r="M43" s="87"/>
      <c r="N43" s="127">
        <f>200/K43</f>
        <v>0.22222222222222221</v>
      </c>
      <c r="O43" s="87"/>
      <c r="P43" s="127">
        <f>246/K43</f>
        <v>0.27333333333333332</v>
      </c>
      <c r="Q43" s="127">
        <f>100/K43</f>
        <v>0.1111111111111111</v>
      </c>
      <c r="R43" s="87"/>
      <c r="S43" s="87"/>
      <c r="T43" s="87"/>
      <c r="U43" s="87"/>
      <c r="V43" s="87"/>
      <c r="W43" s="87"/>
      <c r="X43" s="127">
        <f t="shared" si="0"/>
        <v>0.20222222222222222</v>
      </c>
      <c r="Y43" s="87"/>
      <c r="Z43" s="87"/>
      <c r="AA43" s="87"/>
    </row>
    <row r="44" spans="1:27" ht="54">
      <c r="A44" s="47" t="s">
        <v>373</v>
      </c>
      <c r="B44" s="44" t="s">
        <v>507</v>
      </c>
      <c r="C44" s="44" t="s">
        <v>509</v>
      </c>
      <c r="D44" s="191"/>
      <c r="E44" s="177"/>
      <c r="F44" s="184"/>
      <c r="G44" s="45" t="s">
        <v>375</v>
      </c>
      <c r="H44" s="66" t="s">
        <v>376</v>
      </c>
      <c r="I44" s="87" t="s">
        <v>502</v>
      </c>
      <c r="J44" s="87" t="s">
        <v>503</v>
      </c>
      <c r="K44" s="87">
        <v>500</v>
      </c>
      <c r="L44" s="127"/>
      <c r="M44" s="127"/>
      <c r="N44" s="127"/>
      <c r="O44" s="127"/>
      <c r="P44" s="127">
        <f>20/K44</f>
        <v>0.04</v>
      </c>
      <c r="Q44" s="127">
        <f>25/K44</f>
        <v>0.05</v>
      </c>
      <c r="R44" s="87"/>
      <c r="S44" s="87"/>
      <c r="T44" s="87"/>
      <c r="U44" s="87"/>
      <c r="V44" s="87"/>
      <c r="W44" s="87"/>
      <c r="X44" s="127">
        <f t="shared" si="0"/>
        <v>4.4999999999999998E-2</v>
      </c>
      <c r="Y44" s="87"/>
      <c r="Z44" s="87"/>
      <c r="AA44" s="87"/>
    </row>
    <row r="45" spans="1:27" ht="54">
      <c r="A45" s="177" t="s">
        <v>379</v>
      </c>
      <c r="B45" s="177" t="s">
        <v>507</v>
      </c>
      <c r="C45" s="44" t="s">
        <v>509</v>
      </c>
      <c r="D45" s="191"/>
      <c r="E45" s="177"/>
      <c r="F45" s="184"/>
      <c r="G45" s="45" t="s">
        <v>381</v>
      </c>
      <c r="H45" s="66" t="s">
        <v>382</v>
      </c>
      <c r="I45" s="87" t="s">
        <v>502</v>
      </c>
      <c r="J45" s="87" t="s">
        <v>503</v>
      </c>
      <c r="K45" s="87">
        <v>1</v>
      </c>
      <c r="L45" s="127"/>
      <c r="M45" s="127"/>
      <c r="N45" s="127">
        <f>1/K45</f>
        <v>1</v>
      </c>
      <c r="O45" s="127"/>
      <c r="P45" s="127">
        <f>1/K45</f>
        <v>1</v>
      </c>
      <c r="Q45" s="87"/>
      <c r="R45" s="87"/>
      <c r="S45" s="87"/>
      <c r="T45" s="87"/>
      <c r="U45" s="87"/>
      <c r="V45" s="87"/>
      <c r="W45" s="87"/>
      <c r="X45" s="127">
        <f t="shared" si="0"/>
        <v>1</v>
      </c>
      <c r="Y45" s="87"/>
      <c r="Z45" s="87"/>
      <c r="AA45" s="87"/>
    </row>
    <row r="46" spans="1:27" ht="72">
      <c r="A46" s="177"/>
      <c r="B46" s="177"/>
      <c r="C46" s="44" t="s">
        <v>509</v>
      </c>
      <c r="D46" s="191"/>
      <c r="E46" s="177"/>
      <c r="F46" s="184"/>
      <c r="G46" s="45" t="s">
        <v>385</v>
      </c>
      <c r="H46" s="66" t="s">
        <v>386</v>
      </c>
      <c r="I46" s="87" t="s">
        <v>502</v>
      </c>
      <c r="J46" s="87" t="s">
        <v>503</v>
      </c>
      <c r="K46" s="87" t="s">
        <v>172</v>
      </c>
      <c r="L46" s="87"/>
      <c r="M46" s="87"/>
      <c r="N46" s="87"/>
      <c r="O46" s="87"/>
      <c r="P46" s="87"/>
      <c r="Q46" s="87"/>
      <c r="R46" s="87"/>
      <c r="S46" s="87"/>
      <c r="T46" s="87"/>
      <c r="U46" s="87"/>
      <c r="V46" s="87"/>
      <c r="W46" s="87"/>
      <c r="X46" s="127" t="e">
        <f t="shared" si="0"/>
        <v>#DIV/0!</v>
      </c>
      <c r="Y46" s="87"/>
      <c r="Z46" s="87"/>
      <c r="AA46" s="87"/>
    </row>
    <row r="47" spans="1:27" ht="72">
      <c r="A47" s="177"/>
      <c r="B47" s="177"/>
      <c r="C47" s="44" t="s">
        <v>509</v>
      </c>
      <c r="D47" s="191"/>
      <c r="E47" s="177"/>
      <c r="F47" s="184"/>
      <c r="G47" s="45" t="s">
        <v>387</v>
      </c>
      <c r="H47" s="66" t="s">
        <v>515</v>
      </c>
      <c r="I47" s="87" t="s">
        <v>502</v>
      </c>
      <c r="J47" s="87" t="s">
        <v>503</v>
      </c>
      <c r="K47" s="87">
        <v>2</v>
      </c>
      <c r="L47" s="87"/>
      <c r="M47" s="87"/>
      <c r="N47" s="127">
        <f>1/K47</f>
        <v>0.5</v>
      </c>
      <c r="O47" s="87"/>
      <c r="P47" s="87"/>
      <c r="Q47" s="87"/>
      <c r="R47" s="87"/>
      <c r="S47" s="87"/>
      <c r="T47" s="87"/>
      <c r="U47" s="87"/>
      <c r="V47" s="87"/>
      <c r="W47" s="87"/>
      <c r="X47" s="127">
        <f t="shared" si="0"/>
        <v>0.5</v>
      </c>
      <c r="Y47" s="87"/>
      <c r="Z47" s="87"/>
      <c r="AA47" s="87"/>
    </row>
    <row r="48" spans="1:27" ht="90">
      <c r="A48" s="177" t="s">
        <v>391</v>
      </c>
      <c r="B48" s="177" t="s">
        <v>507</v>
      </c>
      <c r="C48" s="44" t="s">
        <v>509</v>
      </c>
      <c r="D48" s="191"/>
      <c r="E48" s="177"/>
      <c r="F48" s="184"/>
      <c r="G48" s="45" t="s">
        <v>393</v>
      </c>
      <c r="H48" s="66" t="s">
        <v>394</v>
      </c>
      <c r="I48" s="87" t="s">
        <v>502</v>
      </c>
      <c r="J48" s="87" t="s">
        <v>503</v>
      </c>
      <c r="K48" s="87">
        <v>9</v>
      </c>
      <c r="L48" s="127"/>
      <c r="M48" s="127"/>
      <c r="N48" s="127"/>
      <c r="O48" s="127"/>
      <c r="P48" s="127">
        <f>2/K48</f>
        <v>0.22222222222222221</v>
      </c>
      <c r="Q48" s="127">
        <f>1/K48</f>
        <v>0.1111111111111111</v>
      </c>
      <c r="R48" s="87"/>
      <c r="S48" s="87"/>
      <c r="T48" s="87"/>
      <c r="U48" s="87"/>
      <c r="V48" s="87"/>
      <c r="W48" s="87"/>
      <c r="X48" s="127">
        <f t="shared" si="0"/>
        <v>0.16666666666666666</v>
      </c>
      <c r="Y48" s="87"/>
      <c r="Z48" s="87"/>
      <c r="AA48" s="87"/>
    </row>
    <row r="49" spans="1:27" ht="72">
      <c r="A49" s="177"/>
      <c r="B49" s="177"/>
      <c r="C49" s="44" t="s">
        <v>509</v>
      </c>
      <c r="D49" s="191"/>
      <c r="E49" s="177"/>
      <c r="F49" s="184"/>
      <c r="G49" s="45" t="s">
        <v>396</v>
      </c>
      <c r="H49" s="66" t="s">
        <v>397</v>
      </c>
      <c r="I49" s="87" t="s">
        <v>502</v>
      </c>
      <c r="J49" s="87" t="s">
        <v>503</v>
      </c>
      <c r="K49" s="87">
        <v>10</v>
      </c>
      <c r="L49" s="127"/>
      <c r="M49" s="127">
        <f>1/K49</f>
        <v>0.1</v>
      </c>
      <c r="N49" s="127">
        <f>2/K49</f>
        <v>0.2</v>
      </c>
      <c r="O49" s="127"/>
      <c r="P49" s="127">
        <f>5/K49</f>
        <v>0.5</v>
      </c>
      <c r="Q49" s="127">
        <f>1/K49</f>
        <v>0.1</v>
      </c>
      <c r="R49" s="87"/>
      <c r="S49" s="87"/>
      <c r="T49" s="87"/>
      <c r="U49" s="87"/>
      <c r="V49" s="87"/>
      <c r="W49" s="87"/>
      <c r="X49" s="127">
        <f t="shared" si="0"/>
        <v>0.22500000000000001</v>
      </c>
      <c r="Y49" s="87"/>
      <c r="Z49" s="87"/>
      <c r="AA49" s="87"/>
    </row>
    <row r="50" spans="1:27" ht="72">
      <c r="A50" s="177" t="s">
        <v>402</v>
      </c>
      <c r="B50" s="177" t="s">
        <v>507</v>
      </c>
      <c r="C50" s="44" t="s">
        <v>509</v>
      </c>
      <c r="D50" s="191"/>
      <c r="E50" s="177"/>
      <c r="F50" s="184"/>
      <c r="G50" s="45" t="s">
        <v>404</v>
      </c>
      <c r="H50" s="66" t="s">
        <v>405</v>
      </c>
      <c r="I50" s="87" t="s">
        <v>502</v>
      </c>
      <c r="J50" s="87" t="s">
        <v>503</v>
      </c>
      <c r="K50" s="87">
        <v>10</v>
      </c>
      <c r="L50" s="127">
        <f>1/K50</f>
        <v>0.1</v>
      </c>
      <c r="M50" s="87"/>
      <c r="N50" s="87"/>
      <c r="O50" s="87"/>
      <c r="P50" s="87"/>
      <c r="Q50" s="87"/>
      <c r="R50" s="87"/>
      <c r="S50" s="87"/>
      <c r="T50" s="87"/>
      <c r="U50" s="87"/>
      <c r="V50" s="87"/>
      <c r="W50" s="87"/>
      <c r="X50" s="127">
        <f t="shared" si="0"/>
        <v>0.1</v>
      </c>
      <c r="Y50" s="87"/>
      <c r="Z50" s="87"/>
      <c r="AA50" s="87"/>
    </row>
    <row r="51" spans="1:27" ht="90">
      <c r="A51" s="177"/>
      <c r="B51" s="177"/>
      <c r="C51" s="44" t="s">
        <v>509</v>
      </c>
      <c r="D51" s="191"/>
      <c r="E51" s="177"/>
      <c r="F51" s="184"/>
      <c r="G51" s="45"/>
      <c r="H51" s="66" t="s">
        <v>407</v>
      </c>
      <c r="I51" s="87" t="s">
        <v>502</v>
      </c>
      <c r="J51" s="87" t="s">
        <v>503</v>
      </c>
      <c r="K51" s="87">
        <v>1</v>
      </c>
      <c r="L51" s="87"/>
      <c r="M51" s="87"/>
      <c r="N51" s="87"/>
      <c r="O51" s="87"/>
      <c r="P51" s="87"/>
      <c r="Q51" s="87"/>
      <c r="R51" s="87"/>
      <c r="S51" s="87"/>
      <c r="T51" s="87"/>
      <c r="U51" s="87"/>
      <c r="V51" s="87"/>
      <c r="W51" s="87"/>
      <c r="X51" s="127" t="e">
        <f t="shared" si="0"/>
        <v>#DIV/0!</v>
      </c>
      <c r="Y51" s="87"/>
      <c r="Z51" s="87"/>
      <c r="AA51" s="87"/>
    </row>
    <row r="52" spans="1:27" ht="90">
      <c r="A52" s="65" t="s">
        <v>411</v>
      </c>
      <c r="B52" s="44" t="s">
        <v>507</v>
      </c>
      <c r="C52" s="44" t="s">
        <v>509</v>
      </c>
      <c r="D52" s="191"/>
      <c r="E52" s="177"/>
      <c r="F52" s="184"/>
      <c r="G52" s="45" t="s">
        <v>413</v>
      </c>
      <c r="H52" s="66" t="s">
        <v>415</v>
      </c>
      <c r="I52" s="87" t="s">
        <v>502</v>
      </c>
      <c r="J52" s="87" t="s">
        <v>503</v>
      </c>
      <c r="K52" s="87">
        <v>0.46</v>
      </c>
      <c r="L52" s="87"/>
      <c r="M52" s="87"/>
      <c r="N52" s="87"/>
      <c r="O52" s="87"/>
      <c r="P52" s="127">
        <f>7.74/K52</f>
        <v>16.826086956521738</v>
      </c>
      <c r="Q52" s="87"/>
      <c r="R52" s="87"/>
      <c r="S52" s="87"/>
      <c r="T52" s="87"/>
      <c r="U52" s="87"/>
      <c r="V52" s="87"/>
      <c r="W52" s="87"/>
      <c r="X52" s="127">
        <f t="shared" si="0"/>
        <v>16.826086956521738</v>
      </c>
      <c r="Y52" s="87"/>
      <c r="Z52" s="87"/>
      <c r="AA52" s="87"/>
    </row>
    <row r="53" spans="1:27" ht="54">
      <c r="A53" s="65" t="s">
        <v>417</v>
      </c>
      <c r="B53" s="44" t="s">
        <v>507</v>
      </c>
      <c r="C53" s="44" t="s">
        <v>509</v>
      </c>
      <c r="D53" s="191"/>
      <c r="E53" s="177"/>
      <c r="F53" s="184"/>
      <c r="G53" s="45" t="s">
        <v>418</v>
      </c>
      <c r="H53" s="66" t="s">
        <v>419</v>
      </c>
      <c r="I53" s="87" t="s">
        <v>502</v>
      </c>
      <c r="J53" s="87" t="s">
        <v>503</v>
      </c>
      <c r="K53" s="87">
        <v>1</v>
      </c>
      <c r="L53" s="87"/>
      <c r="M53" s="87"/>
      <c r="N53" s="87"/>
      <c r="O53" s="87"/>
      <c r="P53" s="87"/>
      <c r="Q53" s="87"/>
      <c r="R53" s="87"/>
      <c r="S53" s="87"/>
      <c r="T53" s="87"/>
      <c r="U53" s="87"/>
      <c r="V53" s="87"/>
      <c r="W53" s="87"/>
      <c r="X53" s="127" t="e">
        <f t="shared" si="0"/>
        <v>#DIV/0!</v>
      </c>
      <c r="Y53" s="87"/>
      <c r="Z53" s="87"/>
      <c r="AA53" s="87"/>
    </row>
    <row r="54" spans="1:27" ht="72">
      <c r="A54" s="92" t="s">
        <v>422</v>
      </c>
      <c r="B54" s="44" t="s">
        <v>507</v>
      </c>
      <c r="C54" s="44" t="s">
        <v>509</v>
      </c>
      <c r="D54" s="191"/>
      <c r="E54" s="177"/>
      <c r="F54" s="184"/>
      <c r="G54" s="45" t="s">
        <v>424</v>
      </c>
      <c r="H54" s="66" t="s">
        <v>426</v>
      </c>
      <c r="I54" s="87" t="s">
        <v>502</v>
      </c>
      <c r="J54" s="87" t="s">
        <v>503</v>
      </c>
      <c r="K54" s="87">
        <v>4</v>
      </c>
      <c r="L54" s="87"/>
      <c r="M54" s="87"/>
      <c r="N54" s="87"/>
      <c r="O54" s="87"/>
      <c r="P54" s="87"/>
      <c r="Q54" s="87"/>
      <c r="R54" s="87"/>
      <c r="S54" s="87"/>
      <c r="T54" s="87"/>
      <c r="U54" s="87"/>
      <c r="V54" s="87"/>
      <c r="W54" s="87"/>
      <c r="X54" s="127" t="e">
        <f t="shared" si="0"/>
        <v>#DIV/0!</v>
      </c>
      <c r="Y54" s="87"/>
      <c r="Z54" s="87"/>
      <c r="AA54" s="87"/>
    </row>
    <row r="55" spans="1:27" ht="54">
      <c r="A55" s="93" t="s">
        <v>432</v>
      </c>
      <c r="B55" s="44" t="s">
        <v>507</v>
      </c>
      <c r="C55" s="44" t="s">
        <v>509</v>
      </c>
      <c r="D55" s="191"/>
      <c r="E55" s="177"/>
      <c r="F55" s="184"/>
      <c r="G55" s="45" t="s">
        <v>434</v>
      </c>
      <c r="H55" s="66" t="s">
        <v>435</v>
      </c>
      <c r="I55" s="87" t="s">
        <v>502</v>
      </c>
      <c r="J55" s="87" t="s">
        <v>503</v>
      </c>
      <c r="K55" s="87">
        <v>2</v>
      </c>
      <c r="L55" s="127"/>
      <c r="M55" s="127"/>
      <c r="N55" s="127">
        <f>1/K55</f>
        <v>0.5</v>
      </c>
      <c r="O55" s="127"/>
      <c r="P55" s="127"/>
      <c r="Q55" s="127">
        <f>1/K55</f>
        <v>0.5</v>
      </c>
      <c r="R55" s="87"/>
      <c r="S55" s="87"/>
      <c r="T55" s="87"/>
      <c r="U55" s="87"/>
      <c r="V55" s="87"/>
      <c r="W55" s="87"/>
      <c r="X55" s="127">
        <f t="shared" si="0"/>
        <v>0.5</v>
      </c>
      <c r="Y55" s="87"/>
      <c r="Z55" s="87"/>
      <c r="AA55" s="87"/>
    </row>
    <row r="56" spans="1:27" ht="54">
      <c r="A56" s="93" t="s">
        <v>439</v>
      </c>
      <c r="B56" s="44" t="s">
        <v>507</v>
      </c>
      <c r="C56" s="44" t="s">
        <v>509</v>
      </c>
      <c r="D56" s="191"/>
      <c r="E56" s="177"/>
      <c r="F56" s="184"/>
      <c r="G56" s="45" t="s">
        <v>441</v>
      </c>
      <c r="H56" s="66" t="s">
        <v>442</v>
      </c>
      <c r="I56" s="87" t="s">
        <v>502</v>
      </c>
      <c r="J56" s="87" t="s">
        <v>503</v>
      </c>
      <c r="K56" s="87">
        <v>5</v>
      </c>
      <c r="L56" s="87"/>
      <c r="M56" s="87"/>
      <c r="N56" s="87"/>
      <c r="O56" s="87"/>
      <c r="P56" s="87"/>
      <c r="Q56" s="87"/>
      <c r="R56" s="87"/>
      <c r="S56" s="87"/>
      <c r="T56" s="87"/>
      <c r="U56" s="87"/>
      <c r="V56" s="87"/>
      <c r="W56" s="87"/>
      <c r="X56" s="127" t="e">
        <f t="shared" si="0"/>
        <v>#DIV/0!</v>
      </c>
      <c r="Y56" s="87"/>
      <c r="Z56" s="87"/>
      <c r="AA56" s="87"/>
    </row>
    <row r="57" spans="1:27" ht="90">
      <c r="A57" s="93" t="s">
        <v>445</v>
      </c>
      <c r="B57" s="44" t="s">
        <v>507</v>
      </c>
      <c r="C57" s="44" t="s">
        <v>509</v>
      </c>
      <c r="D57" s="191"/>
      <c r="E57" s="177"/>
      <c r="F57" s="184"/>
      <c r="G57" s="45" t="s">
        <v>447</v>
      </c>
      <c r="H57" s="66" t="s">
        <v>449</v>
      </c>
      <c r="I57" s="87" t="s">
        <v>502</v>
      </c>
      <c r="J57" s="87" t="s">
        <v>503</v>
      </c>
      <c r="K57" s="87">
        <v>1</v>
      </c>
      <c r="L57" s="87"/>
      <c r="M57" s="87"/>
      <c r="N57" s="87"/>
      <c r="O57" s="87"/>
      <c r="P57" s="87"/>
      <c r="Q57" s="87"/>
      <c r="R57" s="87"/>
      <c r="S57" s="87"/>
      <c r="T57" s="87"/>
      <c r="U57" s="87"/>
      <c r="V57" s="87"/>
      <c r="W57" s="87"/>
      <c r="X57" s="127" t="e">
        <f t="shared" si="0"/>
        <v>#DIV/0!</v>
      </c>
      <c r="Y57" s="87"/>
      <c r="Z57" s="87"/>
      <c r="AA57" s="87"/>
    </row>
    <row r="58" spans="1:27" ht="144">
      <c r="A58" s="192" t="s">
        <v>455</v>
      </c>
      <c r="B58" s="44" t="s">
        <v>507</v>
      </c>
      <c r="C58" s="44" t="s">
        <v>509</v>
      </c>
      <c r="D58" s="191"/>
      <c r="E58" s="177"/>
      <c r="F58" s="184"/>
      <c r="G58" s="45" t="s">
        <v>457</v>
      </c>
      <c r="H58" s="66" t="s">
        <v>458</v>
      </c>
      <c r="I58" s="87" t="s">
        <v>502</v>
      </c>
      <c r="J58" s="87" t="s">
        <v>503</v>
      </c>
      <c r="K58" s="87">
        <v>3</v>
      </c>
      <c r="L58" s="87"/>
      <c r="M58" s="87"/>
      <c r="N58" s="87"/>
      <c r="O58" s="87"/>
      <c r="P58" s="87"/>
      <c r="Q58" s="87"/>
      <c r="R58" s="87"/>
      <c r="S58" s="87"/>
      <c r="T58" s="87"/>
      <c r="U58" s="87"/>
      <c r="V58" s="87"/>
      <c r="W58" s="87"/>
      <c r="X58" s="127" t="e">
        <f t="shared" si="0"/>
        <v>#DIV/0!</v>
      </c>
      <c r="Y58" s="87"/>
      <c r="Z58" s="87"/>
      <c r="AA58" s="87"/>
    </row>
    <row r="59" spans="1:27" ht="162">
      <c r="A59" s="192"/>
      <c r="B59" s="44" t="s">
        <v>507</v>
      </c>
      <c r="C59" s="44" t="s">
        <v>509</v>
      </c>
      <c r="D59" s="191"/>
      <c r="E59" s="177"/>
      <c r="F59" s="184"/>
      <c r="G59" s="45" t="s">
        <v>461</v>
      </c>
      <c r="H59" s="66" t="s">
        <v>462</v>
      </c>
      <c r="I59" s="87" t="s">
        <v>502</v>
      </c>
      <c r="J59" s="87" t="s">
        <v>503</v>
      </c>
      <c r="K59" s="87">
        <v>1</v>
      </c>
      <c r="L59" s="87"/>
      <c r="M59" s="87"/>
      <c r="N59" s="87"/>
      <c r="O59" s="87"/>
      <c r="P59" s="87"/>
      <c r="Q59" s="87"/>
      <c r="R59" s="87"/>
      <c r="S59" s="87"/>
      <c r="T59" s="87"/>
      <c r="U59" s="87"/>
      <c r="V59" s="87"/>
      <c r="W59" s="87"/>
      <c r="X59" s="127" t="e">
        <f t="shared" si="0"/>
        <v>#DIV/0!</v>
      </c>
      <c r="Y59" s="87"/>
      <c r="Z59" s="87"/>
      <c r="AA59" s="87"/>
    </row>
    <row r="60" spans="1:27" ht="126">
      <c r="A60" s="192"/>
      <c r="B60" s="44" t="s">
        <v>507</v>
      </c>
      <c r="C60" s="44" t="s">
        <v>509</v>
      </c>
      <c r="D60" s="191"/>
      <c r="E60" s="177"/>
      <c r="F60" s="184"/>
      <c r="G60" s="45" t="s">
        <v>465</v>
      </c>
      <c r="H60" s="66" t="s">
        <v>466</v>
      </c>
      <c r="I60" s="87" t="s">
        <v>502</v>
      </c>
      <c r="J60" s="87" t="s">
        <v>503</v>
      </c>
      <c r="K60" s="87">
        <v>5</v>
      </c>
      <c r="L60" s="87"/>
      <c r="M60" s="87"/>
      <c r="N60" s="87"/>
      <c r="O60" s="87"/>
      <c r="P60" s="87"/>
      <c r="Q60" s="87"/>
      <c r="R60" s="87"/>
      <c r="S60" s="87"/>
      <c r="T60" s="87"/>
      <c r="U60" s="87"/>
      <c r="V60" s="87"/>
      <c r="W60" s="87"/>
      <c r="X60" s="127" t="e">
        <f t="shared" si="0"/>
        <v>#DIV/0!</v>
      </c>
      <c r="Y60" s="87"/>
      <c r="Z60" s="87"/>
      <c r="AA60" s="87"/>
    </row>
    <row r="61" spans="1:27" ht="108">
      <c r="A61" s="177" t="s">
        <v>469</v>
      </c>
      <c r="B61" s="44" t="s">
        <v>507</v>
      </c>
      <c r="C61" s="44" t="s">
        <v>509</v>
      </c>
      <c r="D61" s="191"/>
      <c r="E61" s="177"/>
      <c r="F61" s="184"/>
      <c r="G61" s="45" t="s">
        <v>471</v>
      </c>
      <c r="H61" s="66" t="s">
        <v>472</v>
      </c>
      <c r="I61" s="87" t="s">
        <v>502</v>
      </c>
      <c r="J61" s="87" t="s">
        <v>503</v>
      </c>
      <c r="K61" s="87">
        <v>5</v>
      </c>
      <c r="L61" s="87"/>
      <c r="M61" s="87"/>
      <c r="N61" s="87"/>
      <c r="O61" s="87"/>
      <c r="P61" s="87"/>
      <c r="Q61" s="87"/>
      <c r="R61" s="87"/>
      <c r="S61" s="87"/>
      <c r="T61" s="87"/>
      <c r="U61" s="87"/>
      <c r="V61" s="87"/>
      <c r="W61" s="87"/>
      <c r="X61" s="127" t="e">
        <f t="shared" si="0"/>
        <v>#DIV/0!</v>
      </c>
      <c r="Y61" s="87"/>
      <c r="Z61" s="87"/>
      <c r="AA61" s="87"/>
    </row>
    <row r="62" spans="1:27" ht="72">
      <c r="A62" s="177"/>
      <c r="B62" s="44" t="s">
        <v>507</v>
      </c>
      <c r="C62" s="44" t="s">
        <v>509</v>
      </c>
      <c r="D62" s="190"/>
      <c r="E62" s="177"/>
      <c r="F62" s="184"/>
      <c r="G62" s="45" t="s">
        <v>473</v>
      </c>
      <c r="H62" s="66" t="s">
        <v>474</v>
      </c>
      <c r="I62" s="87" t="s">
        <v>502</v>
      </c>
      <c r="J62" s="87" t="s">
        <v>503</v>
      </c>
      <c r="K62" s="87">
        <v>1</v>
      </c>
      <c r="L62" s="87"/>
      <c r="M62" s="87"/>
      <c r="N62" s="87"/>
      <c r="O62" s="87"/>
      <c r="P62" s="87"/>
      <c r="Q62" s="87"/>
      <c r="R62" s="87"/>
      <c r="S62" s="87"/>
      <c r="T62" s="87"/>
      <c r="U62" s="87"/>
      <c r="V62" s="87"/>
      <c r="W62" s="87"/>
      <c r="X62" s="127" t="e">
        <f t="shared" si="0"/>
        <v>#DIV/0!</v>
      </c>
      <c r="Y62" s="87"/>
      <c r="Z62" s="87"/>
      <c r="AA62" s="87"/>
    </row>
  </sheetData>
  <mergeCells count="32">
    <mergeCell ref="A6:Y7"/>
    <mergeCell ref="Z6:AA7"/>
    <mergeCell ref="A5:B5"/>
    <mergeCell ref="C5:Z5"/>
    <mergeCell ref="A1:B4"/>
    <mergeCell ref="C1:Z1"/>
    <mergeCell ref="C2:Z2"/>
    <mergeCell ref="C3:Z3"/>
    <mergeCell ref="C4:Z4"/>
    <mergeCell ref="A9:A10"/>
    <mergeCell ref="B9:B10"/>
    <mergeCell ref="C9:C10"/>
    <mergeCell ref="D9:D62"/>
    <mergeCell ref="E9:E62"/>
    <mergeCell ref="A58:A60"/>
    <mergeCell ref="A61:A62"/>
    <mergeCell ref="F9:F62"/>
    <mergeCell ref="Z9:Z37"/>
    <mergeCell ref="A17:A19"/>
    <mergeCell ref="B17:B19"/>
    <mergeCell ref="A23:A26"/>
    <mergeCell ref="B23:B26"/>
    <mergeCell ref="A31:A32"/>
    <mergeCell ref="B31:B32"/>
    <mergeCell ref="A42:A43"/>
    <mergeCell ref="B42:B43"/>
    <mergeCell ref="A45:A47"/>
    <mergeCell ref="B45:B47"/>
    <mergeCell ref="A48:A49"/>
    <mergeCell ref="B48:B49"/>
    <mergeCell ref="A50:A51"/>
    <mergeCell ref="B50:B5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107"/>
  <sheetViews>
    <sheetView topLeftCell="W4" zoomScale="50" zoomScaleNormal="50" workbookViewId="0">
      <pane ySplit="5" topLeftCell="A103" activePane="bottomLeft" state="frozen"/>
      <selection activeCell="Q4" sqref="Q4"/>
      <selection pane="bottomLeft" activeCell="AP105" sqref="AP105"/>
    </sheetView>
  </sheetViews>
  <sheetFormatPr baseColWidth="10" defaultColWidth="13" defaultRowHeight="15" customHeight="1"/>
  <cols>
    <col min="1" max="1" width="23.125" style="64" customWidth="1"/>
    <col min="2" max="2" width="20.875" style="64" customWidth="1"/>
    <col min="3" max="3" width="34.375" style="64" customWidth="1"/>
    <col min="4" max="4" width="39.375" style="34" customWidth="1"/>
    <col min="5" max="5" width="21" style="34" customWidth="1"/>
    <col min="6" max="6" width="21.875" style="34" customWidth="1"/>
    <col min="7" max="7" width="24.75" style="34" customWidth="1"/>
    <col min="8" max="8" width="21.25" style="34" customWidth="1"/>
    <col min="9" max="12" width="21.875" style="34" customWidth="1"/>
    <col min="13" max="13" width="20.875" style="34" customWidth="1"/>
    <col min="14" max="14" width="34.875" style="34" customWidth="1"/>
    <col min="15" max="15" width="23.375" style="34" customWidth="1"/>
    <col min="16" max="16" width="30.125" style="34" customWidth="1"/>
    <col min="17" max="22" width="22.875" style="34" customWidth="1"/>
    <col min="23" max="23" width="17.25" style="34" customWidth="1"/>
    <col min="24" max="24" width="19.125" style="34" customWidth="1"/>
    <col min="25" max="25" width="17.75" style="34" customWidth="1"/>
    <col min="26" max="26" width="20.625" style="34" customWidth="1"/>
    <col min="27" max="27" width="21.25" style="34" customWidth="1"/>
    <col min="28" max="28" width="18.625" style="34" customWidth="1"/>
    <col min="29" max="29" width="25" style="34" customWidth="1"/>
    <col min="30" max="30" width="25.25" style="34" customWidth="1"/>
    <col min="31" max="31" width="22" style="34" customWidth="1"/>
    <col min="32" max="32" width="36.75" style="34" customWidth="1"/>
    <col min="33" max="33" width="23.75" style="34" bestFit="1" customWidth="1"/>
    <col min="34" max="34" width="16.375" style="63" customWidth="1"/>
    <col min="35" max="35" width="15" style="64" customWidth="1"/>
    <col min="36" max="36" width="22.125" style="34" customWidth="1"/>
    <col min="37" max="38" width="23.75" style="34" bestFit="1" customWidth="1"/>
    <col min="39" max="39" width="20.625" style="34" customWidth="1"/>
    <col min="40" max="40" width="53.375" style="34" bestFit="1" customWidth="1"/>
    <col min="41" max="41" width="31.25" style="34" customWidth="1"/>
    <col min="42" max="42" width="27.125" style="34" customWidth="1"/>
    <col min="43" max="43" width="32" style="34" customWidth="1"/>
    <col min="44" max="44" width="32.375" style="34" customWidth="1"/>
    <col min="45" max="45" width="29.25" style="34" customWidth="1"/>
    <col min="46" max="16384" width="13" style="34"/>
  </cols>
  <sheetData>
    <row r="1" spans="1:45" ht="23.25" customHeight="1">
      <c r="A1" s="181" t="s">
        <v>516</v>
      </c>
      <c r="B1" s="181"/>
      <c r="C1" s="225" t="s">
        <v>125</v>
      </c>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7"/>
      <c r="AN1" s="33" t="s">
        <v>126</v>
      </c>
    </row>
    <row r="2" spans="1:45" ht="23.25" customHeight="1">
      <c r="A2" s="181"/>
      <c r="B2" s="181"/>
      <c r="C2" s="225" t="s">
        <v>127</v>
      </c>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7"/>
      <c r="AN2" s="33" t="s">
        <v>128</v>
      </c>
    </row>
    <row r="3" spans="1:45" ht="23.25" customHeight="1">
      <c r="A3" s="181"/>
      <c r="B3" s="181"/>
      <c r="C3" s="225" t="s">
        <v>129</v>
      </c>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7"/>
      <c r="AN3" s="33" t="s">
        <v>130</v>
      </c>
    </row>
    <row r="4" spans="1:45" ht="23.25" customHeight="1">
      <c r="A4" s="181"/>
      <c r="B4" s="181"/>
      <c r="C4" s="225" t="s">
        <v>131</v>
      </c>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7"/>
      <c r="AN4" s="33" t="s">
        <v>517</v>
      </c>
    </row>
    <row r="5" spans="1:45" ht="26.25" customHeight="1">
      <c r="A5" s="232" t="s">
        <v>478</v>
      </c>
      <c r="B5" s="232"/>
      <c r="C5" s="240" t="s">
        <v>134</v>
      </c>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58"/>
    </row>
    <row r="6" spans="1:45" ht="15" customHeight="1">
      <c r="A6" s="228" t="s">
        <v>518</v>
      </c>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9"/>
      <c r="AE6" s="233" t="s">
        <v>519</v>
      </c>
      <c r="AF6" s="234"/>
      <c r="AG6" s="234"/>
      <c r="AH6" s="234"/>
      <c r="AI6" s="234"/>
      <c r="AJ6" s="234"/>
      <c r="AK6" s="237" t="s">
        <v>520</v>
      </c>
      <c r="AL6" s="228"/>
      <c r="AM6" s="228"/>
      <c r="AN6" s="229"/>
    </row>
    <row r="7" spans="1:45" ht="15" customHeight="1">
      <c r="A7" s="230"/>
      <c r="B7" s="230"/>
      <c r="C7" s="230"/>
      <c r="D7" s="230"/>
      <c r="E7" s="230"/>
      <c r="F7" s="230"/>
      <c r="G7" s="230"/>
      <c r="H7" s="230"/>
      <c r="I7" s="230"/>
      <c r="J7" s="230"/>
      <c r="K7" s="230"/>
      <c r="L7" s="230"/>
      <c r="M7" s="230"/>
      <c r="N7" s="230"/>
      <c r="O7" s="230"/>
      <c r="P7" s="230"/>
      <c r="Q7" s="230"/>
      <c r="R7" s="230"/>
      <c r="S7" s="230"/>
      <c r="T7" s="230"/>
      <c r="U7" s="230"/>
      <c r="V7" s="230"/>
      <c r="W7" s="230"/>
      <c r="X7" s="230"/>
      <c r="Y7" s="230"/>
      <c r="Z7" s="230"/>
      <c r="AA7" s="230"/>
      <c r="AB7" s="230"/>
      <c r="AC7" s="230"/>
      <c r="AD7" s="231"/>
      <c r="AE7" s="235"/>
      <c r="AF7" s="236"/>
      <c r="AG7" s="236"/>
      <c r="AH7" s="236"/>
      <c r="AI7" s="236"/>
      <c r="AJ7" s="236"/>
      <c r="AK7" s="238"/>
      <c r="AL7" s="239"/>
      <c r="AM7" s="239"/>
      <c r="AN7" s="231"/>
    </row>
    <row r="8" spans="1:45" s="35" customFormat="1" ht="162.75" customHeight="1">
      <c r="A8" s="59" t="s">
        <v>10</v>
      </c>
      <c r="B8" s="59" t="s">
        <v>139</v>
      </c>
      <c r="C8" s="59" t="s">
        <v>14</v>
      </c>
      <c r="D8" s="59" t="s">
        <v>521</v>
      </c>
      <c r="E8" s="60" t="s">
        <v>65</v>
      </c>
      <c r="F8" s="60" t="s">
        <v>67</v>
      </c>
      <c r="G8" s="60" t="s">
        <v>69</v>
      </c>
      <c r="H8" s="60" t="s">
        <v>522</v>
      </c>
      <c r="I8" s="60" t="s">
        <v>73</v>
      </c>
      <c r="J8" s="113" t="s">
        <v>523</v>
      </c>
      <c r="K8" s="113" t="s">
        <v>524</v>
      </c>
      <c r="L8" s="113" t="s">
        <v>525</v>
      </c>
      <c r="M8" s="60" t="s">
        <v>526</v>
      </c>
      <c r="N8" s="60" t="s">
        <v>527</v>
      </c>
      <c r="O8" s="60" t="s">
        <v>79</v>
      </c>
      <c r="P8" s="60" t="s">
        <v>81</v>
      </c>
      <c r="Q8" s="60" t="s">
        <v>528</v>
      </c>
      <c r="R8" s="103" t="s">
        <v>529</v>
      </c>
      <c r="S8" s="104" t="s">
        <v>530</v>
      </c>
      <c r="T8" s="103" t="s">
        <v>531</v>
      </c>
      <c r="U8" s="103" t="s">
        <v>532</v>
      </c>
      <c r="V8" s="104" t="s">
        <v>533</v>
      </c>
      <c r="W8" s="60" t="s">
        <v>534</v>
      </c>
      <c r="X8" s="60" t="s">
        <v>535</v>
      </c>
      <c r="Y8" s="60" t="s">
        <v>89</v>
      </c>
      <c r="Z8" s="60" t="s">
        <v>91</v>
      </c>
      <c r="AA8" s="60" t="s">
        <v>93</v>
      </c>
      <c r="AB8" s="60" t="s">
        <v>95</v>
      </c>
      <c r="AC8" s="60" t="s">
        <v>97</v>
      </c>
      <c r="AD8" s="60" t="s">
        <v>99</v>
      </c>
      <c r="AE8" s="60" t="s">
        <v>102</v>
      </c>
      <c r="AF8" s="60" t="s">
        <v>536</v>
      </c>
      <c r="AG8" s="60" t="s">
        <v>106</v>
      </c>
      <c r="AH8" s="60" t="s">
        <v>108</v>
      </c>
      <c r="AI8" s="60" t="s">
        <v>110</v>
      </c>
      <c r="AJ8" s="60" t="s">
        <v>112</v>
      </c>
      <c r="AK8" s="60" t="s">
        <v>115</v>
      </c>
      <c r="AL8" s="60" t="s">
        <v>537</v>
      </c>
      <c r="AM8" s="61" t="s">
        <v>119</v>
      </c>
      <c r="AN8" s="62" t="s">
        <v>121</v>
      </c>
      <c r="AO8" s="98" t="s">
        <v>538</v>
      </c>
      <c r="AP8" s="99" t="s">
        <v>539</v>
      </c>
      <c r="AQ8" s="100" t="s">
        <v>540</v>
      </c>
      <c r="AR8" s="101" t="s">
        <v>541</v>
      </c>
      <c r="AS8" s="102" t="s">
        <v>542</v>
      </c>
    </row>
    <row r="9" spans="1:45" ht="72">
      <c r="A9" s="177" t="s">
        <v>161</v>
      </c>
      <c r="B9" s="179" t="s">
        <v>162</v>
      </c>
      <c r="C9" s="41" t="s">
        <v>163</v>
      </c>
      <c r="D9" s="41" t="s">
        <v>166</v>
      </c>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67"/>
      <c r="AI9" s="68"/>
      <c r="AJ9" s="43"/>
      <c r="AK9" s="43"/>
      <c r="AL9" s="43"/>
      <c r="AM9" s="43"/>
      <c r="AN9" s="43"/>
      <c r="AO9" s="43"/>
      <c r="AP9" s="43"/>
      <c r="AQ9" s="43"/>
      <c r="AR9" s="43"/>
      <c r="AS9" s="43"/>
    </row>
    <row r="10" spans="1:45" ht="122.45" customHeight="1">
      <c r="A10" s="177"/>
      <c r="B10" s="179"/>
      <c r="C10" s="41" t="s">
        <v>170</v>
      </c>
      <c r="D10" s="41" t="s">
        <v>171</v>
      </c>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67"/>
      <c r="AI10" s="68"/>
      <c r="AJ10" s="43"/>
      <c r="AK10" s="43"/>
      <c r="AL10" s="43"/>
      <c r="AM10" s="43"/>
      <c r="AN10" s="43"/>
      <c r="AO10" s="43"/>
      <c r="AP10" s="43"/>
      <c r="AQ10" s="43"/>
      <c r="AR10" s="43"/>
      <c r="AS10" s="43"/>
    </row>
    <row r="11" spans="1:45" ht="122.45" customHeight="1">
      <c r="A11" s="47"/>
      <c r="B11" s="65"/>
      <c r="C11" s="41"/>
      <c r="D11" s="41"/>
      <c r="E11" s="43"/>
      <c r="F11" s="217" t="s">
        <v>543</v>
      </c>
      <c r="G11" s="218"/>
      <c r="H11" s="218"/>
      <c r="I11" s="218"/>
      <c r="J11" s="218"/>
      <c r="K11" s="218"/>
      <c r="L11" s="218"/>
      <c r="M11" s="218"/>
      <c r="N11" s="218"/>
      <c r="O11" s="218"/>
      <c r="P11" s="218"/>
      <c r="Q11" s="218"/>
      <c r="R11" s="218"/>
      <c r="S11" s="218"/>
      <c r="T11" s="218"/>
      <c r="U11" s="219"/>
      <c r="V11" s="108"/>
      <c r="W11" s="107"/>
      <c r="X11" s="107"/>
      <c r="Y11" s="107"/>
      <c r="Z11" s="107"/>
      <c r="AA11" s="107"/>
      <c r="AB11" s="107"/>
      <c r="AC11" s="107"/>
      <c r="AD11" s="107"/>
      <c r="AE11" s="107"/>
      <c r="AF11" s="107"/>
      <c r="AG11" s="107"/>
      <c r="AH11" s="109"/>
      <c r="AI11" s="110"/>
      <c r="AJ11" s="107"/>
      <c r="AK11" s="107"/>
      <c r="AL11" s="107"/>
      <c r="AM11" s="107"/>
      <c r="AN11" s="107"/>
      <c r="AO11" s="111">
        <f>+AO3+AO7</f>
        <v>0</v>
      </c>
      <c r="AP11" s="111">
        <f>+AP3+AP7</f>
        <v>0</v>
      </c>
      <c r="AQ11" s="111">
        <f>+AQ3+AQ7</f>
        <v>0</v>
      </c>
      <c r="AR11" s="112" t="e">
        <f>+AQ11/AO11</f>
        <v>#DIV/0!</v>
      </c>
      <c r="AS11" s="112" t="e">
        <f>+AP11/AO11</f>
        <v>#DIV/0!</v>
      </c>
    </row>
    <row r="12" spans="1:45" ht="244.9" customHeight="1">
      <c r="A12" s="44" t="s">
        <v>176</v>
      </c>
      <c r="B12" s="179" t="s">
        <v>177</v>
      </c>
      <c r="C12" s="41" t="s">
        <v>178</v>
      </c>
      <c r="D12" s="41" t="s">
        <v>179</v>
      </c>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67"/>
      <c r="AI12" s="68"/>
      <c r="AJ12" s="43"/>
      <c r="AK12" s="43"/>
      <c r="AL12" s="43"/>
      <c r="AM12" s="43"/>
      <c r="AN12" s="43"/>
      <c r="AO12" s="43"/>
      <c r="AP12" s="43"/>
      <c r="AQ12" s="43"/>
      <c r="AR12" s="43"/>
      <c r="AS12" s="43"/>
    </row>
    <row r="13" spans="1:45" ht="180">
      <c r="A13" s="44" t="s">
        <v>180</v>
      </c>
      <c r="B13" s="179"/>
      <c r="C13" s="41" t="s">
        <v>181</v>
      </c>
      <c r="D13" s="41" t="s">
        <v>182</v>
      </c>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67"/>
      <c r="AI13" s="68"/>
      <c r="AJ13" s="43"/>
      <c r="AK13" s="43"/>
      <c r="AL13" s="43"/>
      <c r="AM13" s="69"/>
      <c r="AN13" s="43"/>
      <c r="AO13" s="43"/>
      <c r="AP13" s="43"/>
      <c r="AQ13" s="43"/>
      <c r="AR13" s="43"/>
      <c r="AS13" s="43"/>
    </row>
    <row r="14" spans="1:45" ht="122.45" customHeight="1">
      <c r="A14" s="47"/>
      <c r="B14" s="65"/>
      <c r="C14" s="41"/>
      <c r="D14" s="41"/>
      <c r="E14" s="43"/>
      <c r="F14" s="217" t="s">
        <v>544</v>
      </c>
      <c r="G14" s="218"/>
      <c r="H14" s="218"/>
      <c r="I14" s="218"/>
      <c r="J14" s="218"/>
      <c r="K14" s="218"/>
      <c r="L14" s="218"/>
      <c r="M14" s="218"/>
      <c r="N14" s="218"/>
      <c r="O14" s="218"/>
      <c r="P14" s="218"/>
      <c r="Q14" s="218"/>
      <c r="R14" s="218"/>
      <c r="S14" s="218"/>
      <c r="T14" s="218"/>
      <c r="U14" s="219"/>
      <c r="V14" s="108"/>
      <c r="W14" s="107"/>
      <c r="X14" s="107"/>
      <c r="Y14" s="107"/>
      <c r="Z14" s="107"/>
      <c r="AA14" s="107"/>
      <c r="AB14" s="107"/>
      <c r="AC14" s="107"/>
      <c r="AD14" s="107"/>
      <c r="AE14" s="107"/>
      <c r="AF14" s="107"/>
      <c r="AG14" s="107"/>
      <c r="AH14" s="109"/>
      <c r="AI14" s="110"/>
      <c r="AJ14" s="107"/>
      <c r="AK14" s="107"/>
      <c r="AL14" s="107"/>
      <c r="AM14" s="107"/>
      <c r="AN14" s="107"/>
      <c r="AO14" s="111">
        <f>+AO6+AO10</f>
        <v>0</v>
      </c>
      <c r="AP14" s="111">
        <f>+AP6+AP10</f>
        <v>0</v>
      </c>
      <c r="AQ14" s="111">
        <f>+AQ6+AQ10</f>
        <v>0</v>
      </c>
      <c r="AR14" s="112" t="e">
        <f>+AQ14/AO14</f>
        <v>#DIV/0!</v>
      </c>
      <c r="AS14" s="112" t="e">
        <f>+AP14/AO14</f>
        <v>#DIV/0!</v>
      </c>
    </row>
    <row r="15" spans="1:45" ht="322.89999999999998" customHeight="1">
      <c r="A15" s="44" t="s">
        <v>186</v>
      </c>
      <c r="B15" s="179" t="s">
        <v>187</v>
      </c>
      <c r="C15" s="41" t="s">
        <v>188</v>
      </c>
      <c r="D15" s="41" t="s">
        <v>189</v>
      </c>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67"/>
      <c r="AI15" s="68"/>
      <c r="AJ15" s="43"/>
      <c r="AK15" s="43"/>
      <c r="AL15" s="43"/>
      <c r="AM15" s="69"/>
      <c r="AN15" s="43"/>
      <c r="AO15" s="43"/>
      <c r="AP15" s="43"/>
      <c r="AQ15" s="43"/>
      <c r="AR15" s="43"/>
      <c r="AS15" s="43"/>
    </row>
    <row r="16" spans="1:45" ht="162">
      <c r="A16" s="44" t="s">
        <v>191</v>
      </c>
      <c r="B16" s="179"/>
      <c r="C16" s="41" t="s">
        <v>192</v>
      </c>
      <c r="D16" s="41" t="s">
        <v>193</v>
      </c>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67"/>
      <c r="AI16" s="68"/>
      <c r="AJ16" s="43"/>
      <c r="AK16" s="43"/>
      <c r="AL16" s="43"/>
      <c r="AM16" s="69"/>
      <c r="AN16" s="43"/>
      <c r="AO16" s="43"/>
      <c r="AP16" s="43"/>
      <c r="AQ16" s="43"/>
      <c r="AR16" s="43"/>
      <c r="AS16" s="43"/>
    </row>
    <row r="17" spans="1:45" ht="122.45" customHeight="1">
      <c r="A17" s="47"/>
      <c r="B17" s="65"/>
      <c r="C17" s="41"/>
      <c r="D17" s="41"/>
      <c r="E17" s="43"/>
      <c r="F17" s="217" t="s">
        <v>545</v>
      </c>
      <c r="G17" s="218"/>
      <c r="H17" s="218"/>
      <c r="I17" s="218"/>
      <c r="J17" s="218"/>
      <c r="K17" s="218"/>
      <c r="L17" s="218"/>
      <c r="M17" s="218"/>
      <c r="N17" s="218"/>
      <c r="O17" s="218"/>
      <c r="P17" s="218"/>
      <c r="Q17" s="218"/>
      <c r="R17" s="218"/>
      <c r="S17" s="218"/>
      <c r="T17" s="218"/>
      <c r="U17" s="219"/>
      <c r="V17" s="108"/>
      <c r="W17" s="107"/>
      <c r="X17" s="107"/>
      <c r="Y17" s="107"/>
      <c r="Z17" s="107"/>
      <c r="AA17" s="107"/>
      <c r="AB17" s="107"/>
      <c r="AC17" s="107"/>
      <c r="AD17" s="107"/>
      <c r="AE17" s="107"/>
      <c r="AF17" s="107"/>
      <c r="AG17" s="107"/>
      <c r="AH17" s="109"/>
      <c r="AI17" s="110"/>
      <c r="AJ17" s="107"/>
      <c r="AK17" s="107"/>
      <c r="AL17" s="107"/>
      <c r="AM17" s="107"/>
      <c r="AN17" s="107"/>
      <c r="AO17" s="111">
        <f>+AO9+AO13</f>
        <v>0</v>
      </c>
      <c r="AP17" s="111">
        <f>+AP9+AP13</f>
        <v>0</v>
      </c>
      <c r="AQ17" s="111">
        <f>+AQ9+AQ13</f>
        <v>0</v>
      </c>
      <c r="AR17" s="112" t="e">
        <f>+AQ17/AO17</f>
        <v>#DIV/0!</v>
      </c>
      <c r="AS17" s="112" t="e">
        <f>+AP17/AO17</f>
        <v>#DIV/0!</v>
      </c>
    </row>
    <row r="18" spans="1:45" ht="198">
      <c r="A18" s="44" t="s">
        <v>197</v>
      </c>
      <c r="B18" s="65" t="s">
        <v>198</v>
      </c>
      <c r="C18" s="41" t="s">
        <v>199</v>
      </c>
      <c r="D18" s="41" t="s">
        <v>200</v>
      </c>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67"/>
      <c r="AI18" s="68"/>
      <c r="AJ18" s="43"/>
      <c r="AK18" s="43"/>
      <c r="AL18" s="43"/>
      <c r="AM18" s="70"/>
      <c r="AN18" s="43"/>
      <c r="AO18" s="43"/>
      <c r="AP18" s="43"/>
      <c r="AQ18" s="43"/>
      <c r="AR18" s="43"/>
      <c r="AS18" s="43"/>
    </row>
    <row r="19" spans="1:45" ht="122.45" customHeight="1">
      <c r="A19" s="47"/>
      <c r="B19" s="65"/>
      <c r="C19" s="41"/>
      <c r="D19" s="41"/>
      <c r="E19" s="43"/>
      <c r="F19" s="217" t="s">
        <v>546</v>
      </c>
      <c r="G19" s="218"/>
      <c r="H19" s="218"/>
      <c r="I19" s="218"/>
      <c r="J19" s="218"/>
      <c r="K19" s="218"/>
      <c r="L19" s="218"/>
      <c r="M19" s="218"/>
      <c r="N19" s="218"/>
      <c r="O19" s="218"/>
      <c r="P19" s="218"/>
      <c r="Q19" s="218"/>
      <c r="R19" s="218"/>
      <c r="S19" s="218"/>
      <c r="T19" s="218"/>
      <c r="U19" s="219"/>
      <c r="V19" s="108"/>
      <c r="W19" s="107"/>
      <c r="X19" s="107"/>
      <c r="Y19" s="107"/>
      <c r="Z19" s="107"/>
      <c r="AA19" s="107"/>
      <c r="AB19" s="107"/>
      <c r="AC19" s="107"/>
      <c r="AD19" s="107"/>
      <c r="AE19" s="107"/>
      <c r="AF19" s="107"/>
      <c r="AG19" s="107"/>
      <c r="AH19" s="109"/>
      <c r="AI19" s="110"/>
      <c r="AJ19" s="107"/>
      <c r="AK19" s="107"/>
      <c r="AL19" s="107"/>
      <c r="AM19" s="107"/>
      <c r="AN19" s="107"/>
      <c r="AO19" s="111">
        <f>+AO11+AO15</f>
        <v>0</v>
      </c>
      <c r="AP19" s="111">
        <f>+AP11+AP15</f>
        <v>0</v>
      </c>
      <c r="AQ19" s="111">
        <f>+AQ11+AQ15</f>
        <v>0</v>
      </c>
      <c r="AR19" s="112" t="e">
        <f>+AQ19/AO19</f>
        <v>#DIV/0!</v>
      </c>
      <c r="AS19" s="112" t="e">
        <f>+AP19/AO19</f>
        <v>#DIV/0!</v>
      </c>
    </row>
    <row r="20" spans="1:45" ht="252">
      <c r="A20" s="44" t="s">
        <v>204</v>
      </c>
      <c r="B20" s="65" t="s">
        <v>205</v>
      </c>
      <c r="C20" s="41" t="s">
        <v>206</v>
      </c>
      <c r="D20" s="41" t="s">
        <v>207</v>
      </c>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67"/>
      <c r="AI20" s="68"/>
      <c r="AJ20" s="43"/>
      <c r="AK20" s="43"/>
      <c r="AL20" s="43"/>
      <c r="AM20" s="69"/>
      <c r="AN20" s="43"/>
      <c r="AO20" s="43"/>
      <c r="AP20" s="43"/>
      <c r="AQ20" s="43"/>
      <c r="AR20" s="43"/>
      <c r="AS20" s="43"/>
    </row>
    <row r="21" spans="1:45" ht="122.45" customHeight="1">
      <c r="A21" s="47"/>
      <c r="B21" s="65"/>
      <c r="C21" s="41"/>
      <c r="D21" s="41"/>
      <c r="E21" s="43"/>
      <c r="F21" s="217" t="s">
        <v>547</v>
      </c>
      <c r="G21" s="218"/>
      <c r="H21" s="218"/>
      <c r="I21" s="218"/>
      <c r="J21" s="218"/>
      <c r="K21" s="218"/>
      <c r="L21" s="218"/>
      <c r="M21" s="218"/>
      <c r="N21" s="218"/>
      <c r="O21" s="218"/>
      <c r="P21" s="218"/>
      <c r="Q21" s="218"/>
      <c r="R21" s="218"/>
      <c r="S21" s="218"/>
      <c r="T21" s="218"/>
      <c r="U21" s="219"/>
      <c r="V21" s="108"/>
      <c r="W21" s="107"/>
      <c r="X21" s="107"/>
      <c r="Y21" s="107"/>
      <c r="Z21" s="107"/>
      <c r="AA21" s="107"/>
      <c r="AB21" s="107"/>
      <c r="AC21" s="107"/>
      <c r="AD21" s="107"/>
      <c r="AE21" s="107"/>
      <c r="AF21" s="107"/>
      <c r="AG21" s="107"/>
      <c r="AH21" s="109"/>
      <c r="AI21" s="110"/>
      <c r="AJ21" s="107"/>
      <c r="AK21" s="107"/>
      <c r="AL21" s="107"/>
      <c r="AM21" s="107"/>
      <c r="AN21" s="107"/>
      <c r="AO21" s="111">
        <f>+AO13+AO17</f>
        <v>0</v>
      </c>
      <c r="AP21" s="111">
        <f>+AP13+AP17</f>
        <v>0</v>
      </c>
      <c r="AQ21" s="111">
        <f>+AQ13+AQ17</f>
        <v>0</v>
      </c>
      <c r="AR21" s="112" t="e">
        <f>+AQ21/AO21</f>
        <v>#DIV/0!</v>
      </c>
      <c r="AS21" s="112" t="e">
        <f>+AP21/AO21</f>
        <v>#DIV/0!</v>
      </c>
    </row>
    <row r="22" spans="1:45" ht="90">
      <c r="A22" s="177" t="s">
        <v>212</v>
      </c>
      <c r="B22" s="179" t="s">
        <v>213</v>
      </c>
      <c r="C22" s="41" t="s">
        <v>214</v>
      </c>
      <c r="D22" s="41" t="s">
        <v>215</v>
      </c>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67"/>
      <c r="AI22" s="68"/>
      <c r="AJ22" s="43"/>
      <c r="AK22" s="43"/>
      <c r="AL22" s="43"/>
      <c r="AM22" s="69"/>
      <c r="AN22" s="43"/>
      <c r="AO22" s="43"/>
      <c r="AP22" s="43"/>
      <c r="AQ22" s="43"/>
      <c r="AR22" s="43"/>
      <c r="AS22" s="43"/>
    </row>
    <row r="23" spans="1:45" ht="155.44999999999999" customHeight="1">
      <c r="A23" s="177"/>
      <c r="B23" s="179"/>
      <c r="C23" s="41" t="s">
        <v>216</v>
      </c>
      <c r="D23" s="41" t="s">
        <v>217</v>
      </c>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67"/>
      <c r="AI23" s="68"/>
      <c r="AJ23" s="43"/>
      <c r="AK23" s="43"/>
      <c r="AL23" s="43"/>
      <c r="AM23" s="69"/>
      <c r="AN23" s="43"/>
      <c r="AO23" s="43"/>
      <c r="AP23" s="43"/>
      <c r="AQ23" s="43"/>
      <c r="AR23" s="43"/>
      <c r="AS23" s="43"/>
    </row>
    <row r="24" spans="1:45" ht="122.45" customHeight="1">
      <c r="A24" s="177"/>
      <c r="B24" s="65"/>
      <c r="C24" s="41"/>
      <c r="D24" s="41"/>
      <c r="E24" s="43"/>
      <c r="F24" s="217" t="s">
        <v>548</v>
      </c>
      <c r="G24" s="218"/>
      <c r="H24" s="218"/>
      <c r="I24" s="218"/>
      <c r="J24" s="218"/>
      <c r="K24" s="218"/>
      <c r="L24" s="218"/>
      <c r="M24" s="218"/>
      <c r="N24" s="218"/>
      <c r="O24" s="218"/>
      <c r="P24" s="218"/>
      <c r="Q24" s="218"/>
      <c r="R24" s="218"/>
      <c r="S24" s="218"/>
      <c r="T24" s="218"/>
      <c r="U24" s="219"/>
      <c r="V24" s="108"/>
      <c r="W24" s="107"/>
      <c r="X24" s="107"/>
      <c r="Y24" s="107"/>
      <c r="Z24" s="107"/>
      <c r="AA24" s="107"/>
      <c r="AB24" s="107"/>
      <c r="AC24" s="107"/>
      <c r="AD24" s="107"/>
      <c r="AE24" s="107"/>
      <c r="AF24" s="107"/>
      <c r="AG24" s="107"/>
      <c r="AH24" s="109"/>
      <c r="AI24" s="110"/>
      <c r="AJ24" s="107"/>
      <c r="AK24" s="107"/>
      <c r="AL24" s="107"/>
      <c r="AM24" s="107"/>
      <c r="AN24" s="107"/>
      <c r="AO24" s="111">
        <f>+AO16+AO20</f>
        <v>0</v>
      </c>
      <c r="AP24" s="111">
        <f>+AP16+AP20</f>
        <v>0</v>
      </c>
      <c r="AQ24" s="111">
        <f>+AQ16+AQ20</f>
        <v>0</v>
      </c>
      <c r="AR24" s="112" t="e">
        <f>+AQ24/AO24</f>
        <v>#DIV/0!</v>
      </c>
      <c r="AS24" s="112" t="e">
        <f>+AP24/AO24</f>
        <v>#DIV/0!</v>
      </c>
    </row>
    <row r="25" spans="1:45" ht="162">
      <c r="A25" s="177"/>
      <c r="B25" s="65" t="s">
        <v>221</v>
      </c>
      <c r="C25" s="41" t="s">
        <v>222</v>
      </c>
      <c r="D25" s="41" t="s">
        <v>223</v>
      </c>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67"/>
      <c r="AI25" s="68"/>
      <c r="AJ25" s="43"/>
      <c r="AK25" s="43"/>
      <c r="AL25" s="43"/>
      <c r="AM25" s="43"/>
      <c r="AN25" s="43"/>
      <c r="AO25" s="43"/>
      <c r="AP25" s="43"/>
      <c r="AQ25" s="43"/>
      <c r="AR25" s="43"/>
      <c r="AS25" s="43"/>
    </row>
    <row r="26" spans="1:45" ht="122.45" customHeight="1">
      <c r="A26" s="47"/>
      <c r="B26" s="65"/>
      <c r="C26" s="41"/>
      <c r="D26" s="41"/>
      <c r="E26" s="43"/>
      <c r="F26" s="217" t="s">
        <v>549</v>
      </c>
      <c r="G26" s="218"/>
      <c r="H26" s="218"/>
      <c r="I26" s="218"/>
      <c r="J26" s="218"/>
      <c r="K26" s="218"/>
      <c r="L26" s="218"/>
      <c r="M26" s="218"/>
      <c r="N26" s="218"/>
      <c r="O26" s="218"/>
      <c r="P26" s="218"/>
      <c r="Q26" s="218"/>
      <c r="R26" s="218"/>
      <c r="S26" s="218"/>
      <c r="T26" s="218"/>
      <c r="U26" s="219"/>
      <c r="V26" s="108"/>
      <c r="W26" s="107"/>
      <c r="X26" s="107"/>
      <c r="Y26" s="107"/>
      <c r="Z26" s="107"/>
      <c r="AA26" s="107"/>
      <c r="AB26" s="107"/>
      <c r="AC26" s="107"/>
      <c r="AD26" s="107"/>
      <c r="AE26" s="107"/>
      <c r="AF26" s="107"/>
      <c r="AG26" s="107"/>
      <c r="AH26" s="109"/>
      <c r="AI26" s="110"/>
      <c r="AJ26" s="107"/>
      <c r="AK26" s="107"/>
      <c r="AL26" s="107"/>
      <c r="AM26" s="107"/>
      <c r="AN26" s="107"/>
      <c r="AO26" s="111">
        <f>+AO18+AO22</f>
        <v>0</v>
      </c>
      <c r="AP26" s="111">
        <f>+AP18+AP22</f>
        <v>0</v>
      </c>
      <c r="AQ26" s="111">
        <f>+AQ18+AQ22</f>
        <v>0</v>
      </c>
      <c r="AR26" s="112" t="e">
        <f>+AQ26/AO26</f>
        <v>#DIV/0!</v>
      </c>
      <c r="AS26" s="112" t="e">
        <f>+AP26/AO26</f>
        <v>#DIV/0!</v>
      </c>
    </row>
    <row r="27" spans="1:45" ht="108">
      <c r="A27" s="47" t="s">
        <v>226</v>
      </c>
      <c r="B27" s="65" t="s">
        <v>227</v>
      </c>
      <c r="C27" s="41" t="s">
        <v>228</v>
      </c>
      <c r="D27" s="41" t="s">
        <v>229</v>
      </c>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67"/>
      <c r="AI27" s="68"/>
      <c r="AJ27" s="43"/>
      <c r="AK27" s="43"/>
      <c r="AL27" s="43"/>
      <c r="AM27" s="43"/>
      <c r="AN27" s="43"/>
      <c r="AO27" s="43"/>
      <c r="AP27" s="43"/>
      <c r="AQ27" s="43"/>
      <c r="AR27" s="43"/>
      <c r="AS27" s="43"/>
    </row>
    <row r="28" spans="1:45" ht="122.45" customHeight="1">
      <c r="A28" s="47"/>
      <c r="B28" s="65"/>
      <c r="C28" s="41"/>
      <c r="D28" s="41"/>
      <c r="E28" s="43"/>
      <c r="F28" s="217" t="s">
        <v>550</v>
      </c>
      <c r="G28" s="218"/>
      <c r="H28" s="218"/>
      <c r="I28" s="218"/>
      <c r="J28" s="218"/>
      <c r="K28" s="218"/>
      <c r="L28" s="218"/>
      <c r="M28" s="218"/>
      <c r="N28" s="218"/>
      <c r="O28" s="218"/>
      <c r="P28" s="218"/>
      <c r="Q28" s="218"/>
      <c r="R28" s="218"/>
      <c r="S28" s="218"/>
      <c r="T28" s="218"/>
      <c r="U28" s="219"/>
      <c r="V28" s="108"/>
      <c r="W28" s="107"/>
      <c r="X28" s="107"/>
      <c r="Y28" s="107"/>
      <c r="Z28" s="107"/>
      <c r="AA28" s="107"/>
      <c r="AB28" s="107"/>
      <c r="AC28" s="107"/>
      <c r="AD28" s="107"/>
      <c r="AE28" s="107"/>
      <c r="AF28" s="107"/>
      <c r="AG28" s="107"/>
      <c r="AH28" s="109"/>
      <c r="AI28" s="110"/>
      <c r="AJ28" s="107"/>
      <c r="AK28" s="107"/>
      <c r="AL28" s="107"/>
      <c r="AM28" s="107"/>
      <c r="AN28" s="107"/>
      <c r="AO28" s="111">
        <f>+AO20+AO24</f>
        <v>0</v>
      </c>
      <c r="AP28" s="111">
        <f>+AP20+AP24</f>
        <v>0</v>
      </c>
      <c r="AQ28" s="111">
        <f>+AQ20+AQ24</f>
        <v>0</v>
      </c>
      <c r="AR28" s="112" t="e">
        <f>+AQ28/AO28</f>
        <v>#DIV/0!</v>
      </c>
      <c r="AS28" s="112" t="e">
        <f>+AP28/AO28</f>
        <v>#DIV/0!</v>
      </c>
    </row>
    <row r="29" spans="1:45" ht="270">
      <c r="A29" s="47" t="s">
        <v>232</v>
      </c>
      <c r="B29" s="65" t="s">
        <v>233</v>
      </c>
      <c r="C29" s="41" t="s">
        <v>234</v>
      </c>
      <c r="D29" s="41" t="s">
        <v>235</v>
      </c>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67"/>
      <c r="AI29" s="68"/>
      <c r="AJ29" s="43"/>
      <c r="AK29" s="43"/>
      <c r="AL29" s="43"/>
      <c r="AM29" s="43"/>
      <c r="AN29" s="43"/>
      <c r="AO29" s="43"/>
      <c r="AP29" s="43"/>
      <c r="AQ29" s="43"/>
      <c r="AR29" s="43"/>
      <c r="AS29" s="43"/>
    </row>
    <row r="30" spans="1:45" ht="122.45" customHeight="1">
      <c r="A30" s="47"/>
      <c r="B30" s="65"/>
      <c r="C30" s="41"/>
      <c r="D30" s="41"/>
      <c r="E30" s="43"/>
      <c r="F30" s="217" t="s">
        <v>551</v>
      </c>
      <c r="G30" s="218"/>
      <c r="H30" s="218"/>
      <c r="I30" s="218"/>
      <c r="J30" s="218"/>
      <c r="K30" s="218"/>
      <c r="L30" s="218"/>
      <c r="M30" s="218"/>
      <c r="N30" s="218"/>
      <c r="O30" s="218"/>
      <c r="P30" s="218"/>
      <c r="Q30" s="218"/>
      <c r="R30" s="218"/>
      <c r="S30" s="218"/>
      <c r="T30" s="218"/>
      <c r="U30" s="219"/>
      <c r="V30" s="108"/>
      <c r="W30" s="107"/>
      <c r="X30" s="107"/>
      <c r="Y30" s="107"/>
      <c r="Z30" s="107"/>
      <c r="AA30" s="107"/>
      <c r="AB30" s="107"/>
      <c r="AC30" s="107"/>
      <c r="AD30" s="107"/>
      <c r="AE30" s="107"/>
      <c r="AF30" s="107"/>
      <c r="AG30" s="107"/>
      <c r="AH30" s="109"/>
      <c r="AI30" s="110"/>
      <c r="AJ30" s="107"/>
      <c r="AK30" s="107"/>
      <c r="AL30" s="107"/>
      <c r="AM30" s="107"/>
      <c r="AN30" s="107"/>
      <c r="AO30" s="111">
        <f>+AO22+AO26</f>
        <v>0</v>
      </c>
      <c r="AP30" s="111">
        <f>+AP22+AP26</f>
        <v>0</v>
      </c>
      <c r="AQ30" s="111">
        <f>+AQ22+AQ26</f>
        <v>0</v>
      </c>
      <c r="AR30" s="112" t="e">
        <f>+AQ30/AO30</f>
        <v>#DIV/0!</v>
      </c>
      <c r="AS30" s="112" t="e">
        <f>+AP30/AO30</f>
        <v>#DIV/0!</v>
      </c>
    </row>
    <row r="31" spans="1:45" ht="180">
      <c r="A31" s="47" t="s">
        <v>239</v>
      </c>
      <c r="B31" s="65" t="s">
        <v>240</v>
      </c>
      <c r="C31" s="41" t="s">
        <v>241</v>
      </c>
      <c r="D31" s="41" t="s">
        <v>242</v>
      </c>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67"/>
      <c r="AI31" s="68"/>
      <c r="AJ31" s="43"/>
      <c r="AK31" s="43"/>
      <c r="AL31" s="43"/>
      <c r="AM31" s="43"/>
      <c r="AN31" s="43"/>
      <c r="AO31" s="43"/>
      <c r="AP31" s="43"/>
      <c r="AQ31" s="43"/>
      <c r="AR31" s="43"/>
      <c r="AS31" s="43"/>
    </row>
    <row r="32" spans="1:45" ht="122.45" customHeight="1">
      <c r="A32" s="47"/>
      <c r="B32" s="65"/>
      <c r="C32" s="41"/>
      <c r="D32" s="41"/>
      <c r="E32" s="43"/>
      <c r="F32" s="217" t="s">
        <v>552</v>
      </c>
      <c r="G32" s="218"/>
      <c r="H32" s="218"/>
      <c r="I32" s="218"/>
      <c r="J32" s="218"/>
      <c r="K32" s="218"/>
      <c r="L32" s="218"/>
      <c r="M32" s="218"/>
      <c r="N32" s="218"/>
      <c r="O32" s="218"/>
      <c r="P32" s="218"/>
      <c r="Q32" s="218"/>
      <c r="R32" s="218"/>
      <c r="S32" s="218"/>
      <c r="T32" s="218"/>
      <c r="U32" s="219"/>
      <c r="V32" s="108"/>
      <c r="W32" s="107"/>
      <c r="X32" s="107"/>
      <c r="Y32" s="107"/>
      <c r="Z32" s="107"/>
      <c r="AA32" s="107"/>
      <c r="AB32" s="107"/>
      <c r="AC32" s="107"/>
      <c r="AD32" s="107"/>
      <c r="AE32" s="107"/>
      <c r="AF32" s="107"/>
      <c r="AG32" s="107"/>
      <c r="AH32" s="109"/>
      <c r="AI32" s="110"/>
      <c r="AJ32" s="107"/>
      <c r="AK32" s="107"/>
      <c r="AL32" s="107"/>
      <c r="AM32" s="107"/>
      <c r="AN32" s="107"/>
      <c r="AO32" s="111">
        <f>+AO18+AO25</f>
        <v>0</v>
      </c>
      <c r="AP32" s="111">
        <f>+AP18+AP25</f>
        <v>0</v>
      </c>
      <c r="AQ32" s="111">
        <f>+AQ18+AQ25</f>
        <v>0</v>
      </c>
      <c r="AR32" s="112" t="e">
        <f>+AQ32/AO32</f>
        <v>#DIV/0!</v>
      </c>
      <c r="AS32" s="112" t="e">
        <f>+AP32/AO32</f>
        <v>#DIV/0!</v>
      </c>
    </row>
    <row r="33" spans="1:45" ht="409.5">
      <c r="A33" s="177" t="s">
        <v>245</v>
      </c>
      <c r="B33" s="223" t="s">
        <v>246</v>
      </c>
      <c r="C33" s="96" t="s">
        <v>247</v>
      </c>
      <c r="D33" s="96" t="s">
        <v>248</v>
      </c>
      <c r="E33" s="96" t="s">
        <v>553</v>
      </c>
      <c r="F33" s="106">
        <v>202130010086</v>
      </c>
      <c r="G33" s="96" t="s">
        <v>554</v>
      </c>
      <c r="H33" s="96"/>
      <c r="I33" s="96" t="s">
        <v>555</v>
      </c>
      <c r="J33" s="96"/>
      <c r="K33" s="96"/>
      <c r="L33" s="96"/>
      <c r="M33" s="105">
        <v>1</v>
      </c>
      <c r="N33" s="96" t="s">
        <v>556</v>
      </c>
      <c r="O33" s="96"/>
      <c r="P33" s="96" t="s">
        <v>557</v>
      </c>
      <c r="Q33" s="96"/>
      <c r="R33" s="96"/>
      <c r="S33" s="96"/>
      <c r="T33" s="96"/>
      <c r="U33" s="96"/>
      <c r="V33" s="96"/>
      <c r="W33" s="96" t="s">
        <v>558</v>
      </c>
      <c r="X33" s="96" t="s">
        <v>559</v>
      </c>
      <c r="Y33" s="96"/>
      <c r="Z33" s="96"/>
      <c r="AA33" s="96" t="s">
        <v>560</v>
      </c>
      <c r="AB33" s="96" t="s">
        <v>561</v>
      </c>
      <c r="AC33" s="96" t="s">
        <v>562</v>
      </c>
      <c r="AD33" s="96" t="s">
        <v>563</v>
      </c>
      <c r="AE33" s="96" t="s">
        <v>564</v>
      </c>
      <c r="AF33" s="96" t="s">
        <v>565</v>
      </c>
      <c r="AG33" s="97"/>
      <c r="AH33" s="96" t="s">
        <v>566</v>
      </c>
      <c r="AI33" s="96" t="s">
        <v>567</v>
      </c>
      <c r="AJ33" s="96"/>
      <c r="AK33" s="97">
        <v>1400000000</v>
      </c>
      <c r="AL33" s="97"/>
      <c r="AM33" s="96" t="s">
        <v>568</v>
      </c>
      <c r="AN33" s="96" t="s">
        <v>569</v>
      </c>
      <c r="AO33" s="134">
        <v>1400000000</v>
      </c>
      <c r="AP33" s="95"/>
      <c r="AQ33" s="95"/>
      <c r="AR33" s="95"/>
      <c r="AS33" s="95"/>
    </row>
    <row r="34" spans="1:45" ht="90" customHeight="1">
      <c r="A34" s="177"/>
      <c r="B34" s="224"/>
      <c r="C34" s="96" t="s">
        <v>249</v>
      </c>
      <c r="D34" s="96" t="s">
        <v>250</v>
      </c>
      <c r="E34" s="96"/>
      <c r="F34" s="96"/>
      <c r="G34" s="96"/>
      <c r="H34" s="96"/>
      <c r="I34" s="96"/>
      <c r="J34" s="96"/>
      <c r="K34" s="96"/>
      <c r="L34" s="96"/>
      <c r="M34" s="43"/>
      <c r="N34" s="43"/>
      <c r="O34" s="43"/>
      <c r="P34" s="43"/>
      <c r="Q34" s="43"/>
      <c r="R34" s="43"/>
      <c r="S34" s="43"/>
      <c r="T34" s="43"/>
      <c r="U34" s="43"/>
      <c r="V34" s="43"/>
      <c r="W34" s="43"/>
      <c r="X34" s="43"/>
      <c r="Y34" s="43"/>
      <c r="Z34" s="43"/>
      <c r="AA34" s="43"/>
      <c r="AB34" s="43"/>
      <c r="AC34" s="43"/>
      <c r="AD34" s="43"/>
      <c r="AE34" s="43"/>
      <c r="AF34" s="43"/>
      <c r="AG34" s="43"/>
      <c r="AH34" s="67"/>
      <c r="AI34" s="68"/>
      <c r="AJ34" s="43"/>
      <c r="AK34" s="43"/>
      <c r="AL34" s="43"/>
      <c r="AM34" s="43"/>
      <c r="AN34" s="43"/>
      <c r="AO34" s="43"/>
      <c r="AP34" s="43"/>
      <c r="AQ34" s="43"/>
      <c r="AR34" s="43"/>
      <c r="AS34" s="43"/>
    </row>
    <row r="35" spans="1:45" ht="122.45" customHeight="1">
      <c r="A35" s="177"/>
      <c r="B35" s="65"/>
      <c r="C35" s="41"/>
      <c r="D35" s="41"/>
      <c r="E35" s="43"/>
      <c r="F35" s="217" t="s">
        <v>570</v>
      </c>
      <c r="G35" s="218"/>
      <c r="H35" s="218"/>
      <c r="I35" s="218"/>
      <c r="J35" s="218"/>
      <c r="K35" s="218"/>
      <c r="L35" s="218"/>
      <c r="M35" s="218"/>
      <c r="N35" s="218"/>
      <c r="O35" s="218"/>
      <c r="P35" s="218"/>
      <c r="Q35" s="218"/>
      <c r="R35" s="218"/>
      <c r="S35" s="218"/>
      <c r="T35" s="218"/>
      <c r="U35" s="219"/>
      <c r="V35" s="108"/>
      <c r="W35" s="107"/>
      <c r="X35" s="107"/>
      <c r="Y35" s="107"/>
      <c r="Z35" s="107"/>
      <c r="AA35" s="107"/>
      <c r="AB35" s="107"/>
      <c r="AC35" s="107"/>
      <c r="AD35" s="107"/>
      <c r="AE35" s="107"/>
      <c r="AF35" s="107"/>
      <c r="AG35" s="107"/>
      <c r="AH35" s="109"/>
      <c r="AI35" s="110"/>
      <c r="AJ35" s="107"/>
      <c r="AK35" s="107"/>
      <c r="AL35" s="107"/>
      <c r="AM35" s="107"/>
      <c r="AN35" s="107"/>
      <c r="AO35" s="135">
        <f>AO33+AO34</f>
        <v>1400000000</v>
      </c>
      <c r="AP35" s="111">
        <f>+AP23+AP31</f>
        <v>0</v>
      </c>
      <c r="AQ35" s="111">
        <f>+AQ23+AQ31</f>
        <v>0</v>
      </c>
      <c r="AR35" s="112">
        <f>+AQ35/AO35</f>
        <v>0</v>
      </c>
      <c r="AS35" s="112">
        <f>+AP35/AO35</f>
        <v>0</v>
      </c>
    </row>
    <row r="36" spans="1:45" ht="126">
      <c r="A36" s="177"/>
      <c r="B36" s="65" t="s">
        <v>252</v>
      </c>
      <c r="C36" s="41" t="s">
        <v>253</v>
      </c>
      <c r="D36" s="41" t="s">
        <v>511</v>
      </c>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67"/>
      <c r="AI36" s="68"/>
      <c r="AJ36" s="43"/>
      <c r="AK36" s="43"/>
      <c r="AL36" s="43"/>
      <c r="AM36" s="43"/>
      <c r="AN36" s="43"/>
      <c r="AO36" s="43"/>
      <c r="AP36" s="43"/>
      <c r="AQ36" s="43"/>
      <c r="AR36" s="43"/>
      <c r="AS36" s="43"/>
    </row>
    <row r="37" spans="1:45" ht="122.45" customHeight="1">
      <c r="A37" s="177"/>
      <c r="B37" s="65"/>
      <c r="C37" s="41"/>
      <c r="D37" s="41"/>
      <c r="E37" s="43"/>
      <c r="F37" s="217" t="s">
        <v>571</v>
      </c>
      <c r="G37" s="218"/>
      <c r="H37" s="218"/>
      <c r="I37" s="218"/>
      <c r="J37" s="218"/>
      <c r="K37" s="218"/>
      <c r="L37" s="218"/>
      <c r="M37" s="218"/>
      <c r="N37" s="218"/>
      <c r="O37" s="218"/>
      <c r="P37" s="218"/>
      <c r="Q37" s="218"/>
      <c r="R37" s="218"/>
      <c r="S37" s="218"/>
      <c r="T37" s="218"/>
      <c r="U37" s="219"/>
      <c r="V37" s="108"/>
      <c r="W37" s="107"/>
      <c r="X37" s="107"/>
      <c r="Y37" s="107"/>
      <c r="Z37" s="107"/>
      <c r="AA37" s="107"/>
      <c r="AB37" s="107"/>
      <c r="AC37" s="107"/>
      <c r="AD37" s="107"/>
      <c r="AE37" s="107"/>
      <c r="AF37" s="107"/>
      <c r="AG37" s="107"/>
      <c r="AH37" s="109"/>
      <c r="AI37" s="110"/>
      <c r="AJ37" s="107"/>
      <c r="AK37" s="107"/>
      <c r="AL37" s="107"/>
      <c r="AM37" s="107"/>
      <c r="AN37" s="107"/>
      <c r="AO37" s="111"/>
      <c r="AP37" s="111">
        <f>+AP27+AP33</f>
        <v>0</v>
      </c>
      <c r="AQ37" s="111">
        <f>+AQ27+AQ33</f>
        <v>0</v>
      </c>
      <c r="AR37" s="112" t="e">
        <f>+AQ37/AO37</f>
        <v>#DIV/0!</v>
      </c>
      <c r="AS37" s="112" t="e">
        <f>+AP37/AO37</f>
        <v>#DIV/0!</v>
      </c>
    </row>
    <row r="38" spans="1:45" ht="144">
      <c r="A38" s="177"/>
      <c r="B38" s="65" t="s">
        <v>256</v>
      </c>
      <c r="C38" s="41" t="s">
        <v>257</v>
      </c>
      <c r="D38" s="41" t="s">
        <v>259</v>
      </c>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67"/>
      <c r="AI38" s="68"/>
      <c r="AJ38" s="43"/>
      <c r="AK38" s="43"/>
      <c r="AL38" s="43"/>
      <c r="AM38" s="43"/>
      <c r="AN38" s="43"/>
      <c r="AO38" s="43"/>
      <c r="AP38" s="43"/>
      <c r="AQ38" s="43"/>
      <c r="AR38" s="43"/>
      <c r="AS38" s="43"/>
    </row>
    <row r="39" spans="1:45" ht="122.45" customHeight="1">
      <c r="A39" s="47"/>
      <c r="B39" s="65"/>
      <c r="C39" s="41"/>
      <c r="D39" s="41"/>
      <c r="E39" s="43"/>
      <c r="F39" s="217" t="s">
        <v>572</v>
      </c>
      <c r="G39" s="218"/>
      <c r="H39" s="218"/>
      <c r="I39" s="218"/>
      <c r="J39" s="218"/>
      <c r="K39" s="218"/>
      <c r="L39" s="218"/>
      <c r="M39" s="218"/>
      <c r="N39" s="218"/>
      <c r="O39" s="218"/>
      <c r="P39" s="218"/>
      <c r="Q39" s="218"/>
      <c r="R39" s="218"/>
      <c r="S39" s="218"/>
      <c r="T39" s="218"/>
      <c r="U39" s="219"/>
      <c r="V39" s="108"/>
      <c r="W39" s="107"/>
      <c r="X39" s="107"/>
      <c r="Y39" s="107"/>
      <c r="Z39" s="107"/>
      <c r="AA39" s="107"/>
      <c r="AB39" s="107"/>
      <c r="AC39" s="107"/>
      <c r="AD39" s="107"/>
      <c r="AE39" s="107"/>
      <c r="AF39" s="107"/>
      <c r="AG39" s="107"/>
      <c r="AH39" s="109"/>
      <c r="AI39" s="110"/>
      <c r="AJ39" s="107"/>
      <c r="AK39" s="107"/>
      <c r="AL39" s="107"/>
      <c r="AM39" s="107"/>
      <c r="AN39" s="107"/>
      <c r="AO39" s="111"/>
      <c r="AP39" s="111">
        <f>+AP31+AP35</f>
        <v>0</v>
      </c>
      <c r="AQ39" s="111">
        <f>+AQ31+AQ35</f>
        <v>0</v>
      </c>
      <c r="AR39" s="112" t="e">
        <f>+AQ39/AO39</f>
        <v>#DIV/0!</v>
      </c>
      <c r="AS39" s="112" t="e">
        <f>+AP39/AO39</f>
        <v>#DIV/0!</v>
      </c>
    </row>
    <row r="40" spans="1:45" ht="234">
      <c r="A40" s="47" t="s">
        <v>265</v>
      </c>
      <c r="B40" s="65" t="s">
        <v>266</v>
      </c>
      <c r="C40" s="45" t="s">
        <v>267</v>
      </c>
      <c r="D40" s="66" t="s">
        <v>268</v>
      </c>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67"/>
      <c r="AI40" s="68"/>
      <c r="AJ40" s="43"/>
      <c r="AK40" s="43"/>
      <c r="AL40" s="43"/>
      <c r="AM40" s="43"/>
      <c r="AN40" s="43"/>
      <c r="AO40" s="43"/>
      <c r="AP40" s="43"/>
      <c r="AQ40" s="43"/>
      <c r="AR40" s="43"/>
      <c r="AS40" s="43"/>
    </row>
    <row r="41" spans="1:45" ht="122.45" customHeight="1">
      <c r="A41" s="47"/>
      <c r="B41" s="65"/>
      <c r="C41" s="41"/>
      <c r="D41" s="41"/>
      <c r="E41" s="43"/>
      <c r="F41" s="217" t="s">
        <v>573</v>
      </c>
      <c r="G41" s="218"/>
      <c r="H41" s="218"/>
      <c r="I41" s="218"/>
      <c r="J41" s="218"/>
      <c r="K41" s="218"/>
      <c r="L41" s="218"/>
      <c r="M41" s="218"/>
      <c r="N41" s="218"/>
      <c r="O41" s="218"/>
      <c r="P41" s="218"/>
      <c r="Q41" s="218"/>
      <c r="R41" s="218"/>
      <c r="S41" s="218"/>
      <c r="T41" s="218"/>
      <c r="U41" s="219"/>
      <c r="V41" s="108"/>
      <c r="W41" s="107"/>
      <c r="X41" s="107"/>
      <c r="Y41" s="107"/>
      <c r="Z41" s="107"/>
      <c r="AA41" s="107"/>
      <c r="AB41" s="107"/>
      <c r="AC41" s="107"/>
      <c r="AD41" s="107"/>
      <c r="AE41" s="107"/>
      <c r="AF41" s="107"/>
      <c r="AG41" s="107"/>
      <c r="AH41" s="109"/>
      <c r="AI41" s="110"/>
      <c r="AJ41" s="107"/>
      <c r="AK41" s="107"/>
      <c r="AL41" s="107"/>
      <c r="AM41" s="107"/>
      <c r="AN41" s="107"/>
      <c r="AO41" s="111"/>
      <c r="AP41" s="111">
        <f>+AP33+AP37</f>
        <v>0</v>
      </c>
      <c r="AQ41" s="111">
        <f>+AQ33+AQ37</f>
        <v>0</v>
      </c>
      <c r="AR41" s="112" t="e">
        <f>+AQ41/AO41</f>
        <v>#DIV/0!</v>
      </c>
      <c r="AS41" s="112" t="e">
        <f>+AP41/AO41</f>
        <v>#DIV/0!</v>
      </c>
    </row>
    <row r="42" spans="1:45" ht="252">
      <c r="A42" s="47" t="s">
        <v>270</v>
      </c>
      <c r="B42" s="65" t="s">
        <v>271</v>
      </c>
      <c r="C42" s="45" t="s">
        <v>272</v>
      </c>
      <c r="D42" s="66" t="s">
        <v>273</v>
      </c>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67"/>
      <c r="AI42" s="68"/>
      <c r="AJ42" s="43"/>
      <c r="AK42" s="43"/>
      <c r="AL42" s="43"/>
      <c r="AM42" s="43"/>
      <c r="AN42" s="43"/>
      <c r="AO42" s="43"/>
      <c r="AP42" s="43"/>
      <c r="AQ42" s="43"/>
      <c r="AR42" s="43"/>
      <c r="AS42" s="43"/>
    </row>
    <row r="43" spans="1:45" ht="198">
      <c r="A43" s="47" t="s">
        <v>274</v>
      </c>
      <c r="B43" s="65" t="s">
        <v>271</v>
      </c>
      <c r="C43" s="45" t="s">
        <v>275</v>
      </c>
      <c r="D43" s="66" t="s">
        <v>512</v>
      </c>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67"/>
      <c r="AI43" s="68"/>
      <c r="AJ43" s="43"/>
      <c r="AK43" s="43"/>
      <c r="AL43" s="43"/>
      <c r="AM43" s="43"/>
      <c r="AN43" s="43"/>
      <c r="AO43" s="43"/>
      <c r="AP43" s="43"/>
      <c r="AQ43" s="43"/>
      <c r="AR43" s="43"/>
      <c r="AS43" s="43"/>
    </row>
    <row r="44" spans="1:45" ht="122.45" customHeight="1">
      <c r="A44" s="47"/>
      <c r="B44" s="65"/>
      <c r="C44" s="41"/>
      <c r="D44" s="41"/>
      <c r="E44" s="43"/>
      <c r="F44" s="217" t="s">
        <v>574</v>
      </c>
      <c r="G44" s="218"/>
      <c r="H44" s="218"/>
      <c r="I44" s="218"/>
      <c r="J44" s="218"/>
      <c r="K44" s="218"/>
      <c r="L44" s="218"/>
      <c r="M44" s="218"/>
      <c r="N44" s="218"/>
      <c r="O44" s="218"/>
      <c r="P44" s="218"/>
      <c r="Q44" s="218"/>
      <c r="R44" s="218"/>
      <c r="S44" s="218"/>
      <c r="T44" s="218"/>
      <c r="U44" s="219"/>
      <c r="V44" s="108"/>
      <c r="W44" s="107"/>
      <c r="X44" s="107"/>
      <c r="Y44" s="107"/>
      <c r="Z44" s="107"/>
      <c r="AA44" s="107"/>
      <c r="AB44" s="107"/>
      <c r="AC44" s="107"/>
      <c r="AD44" s="107"/>
      <c r="AE44" s="107"/>
      <c r="AF44" s="107"/>
      <c r="AG44" s="107"/>
      <c r="AH44" s="109"/>
      <c r="AI44" s="110"/>
      <c r="AJ44" s="107"/>
      <c r="AK44" s="107"/>
      <c r="AL44" s="107"/>
      <c r="AM44" s="107"/>
      <c r="AN44" s="107"/>
      <c r="AO44" s="111">
        <f>+AO36+AO40</f>
        <v>0</v>
      </c>
      <c r="AP44" s="111">
        <f>+AP36+AP40</f>
        <v>0</v>
      </c>
      <c r="AQ44" s="111">
        <f>+AQ36+AQ40</f>
        <v>0</v>
      </c>
      <c r="AR44" s="112" t="e">
        <f>+AQ44/AO44</f>
        <v>#DIV/0!</v>
      </c>
      <c r="AS44" s="112" t="e">
        <f>+AP44/AO44</f>
        <v>#DIV/0!</v>
      </c>
    </row>
    <row r="45" spans="1:45" ht="150.6" customHeight="1">
      <c r="A45" s="47" t="s">
        <v>278</v>
      </c>
      <c r="B45" s="65" t="s">
        <v>279</v>
      </c>
      <c r="C45" s="45" t="s">
        <v>280</v>
      </c>
      <c r="D45" s="66" t="s">
        <v>281</v>
      </c>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67"/>
      <c r="AI45" s="68"/>
      <c r="AJ45" s="43"/>
      <c r="AK45" s="43"/>
      <c r="AL45" s="43"/>
      <c r="AM45" s="43"/>
      <c r="AN45" s="43"/>
      <c r="AO45" s="43"/>
      <c r="AP45" s="43"/>
      <c r="AQ45" s="43"/>
      <c r="AR45" s="43"/>
      <c r="AS45" s="43"/>
    </row>
    <row r="46" spans="1:45" ht="122.45" customHeight="1">
      <c r="A46" s="47"/>
      <c r="B46" s="65"/>
      <c r="C46" s="41"/>
      <c r="D46" s="41"/>
      <c r="E46" s="43"/>
      <c r="F46" s="217" t="s">
        <v>575</v>
      </c>
      <c r="G46" s="218"/>
      <c r="H46" s="218"/>
      <c r="I46" s="218"/>
      <c r="J46" s="218"/>
      <c r="K46" s="218"/>
      <c r="L46" s="218"/>
      <c r="M46" s="218"/>
      <c r="N46" s="218"/>
      <c r="O46" s="218"/>
      <c r="P46" s="218"/>
      <c r="Q46" s="218"/>
      <c r="R46" s="218"/>
      <c r="S46" s="218"/>
      <c r="T46" s="218"/>
      <c r="U46" s="219"/>
      <c r="V46" s="108"/>
      <c r="W46" s="107"/>
      <c r="X46" s="107"/>
      <c r="Y46" s="107"/>
      <c r="Z46" s="107"/>
      <c r="AA46" s="107"/>
      <c r="AB46" s="107"/>
      <c r="AC46" s="107"/>
      <c r="AD46" s="107"/>
      <c r="AE46" s="107"/>
      <c r="AF46" s="107"/>
      <c r="AG46" s="107"/>
      <c r="AH46" s="109"/>
      <c r="AI46" s="110"/>
      <c r="AJ46" s="107"/>
      <c r="AK46" s="107"/>
      <c r="AL46" s="107"/>
      <c r="AM46" s="107"/>
      <c r="AN46" s="107"/>
      <c r="AO46" s="111">
        <f>+AO38+AO42</f>
        <v>0</v>
      </c>
      <c r="AP46" s="111">
        <f>+AP38+AP42</f>
        <v>0</v>
      </c>
      <c r="AQ46" s="111">
        <f>+AQ38+AQ42</f>
        <v>0</v>
      </c>
      <c r="AR46" s="112" t="e">
        <f>+AQ46/AO46</f>
        <v>#DIV/0!</v>
      </c>
      <c r="AS46" s="112" t="e">
        <f>+AP46/AO46</f>
        <v>#DIV/0!</v>
      </c>
    </row>
    <row r="47" spans="1:45" ht="72">
      <c r="A47" s="177" t="s">
        <v>285</v>
      </c>
      <c r="B47" s="65" t="s">
        <v>286</v>
      </c>
      <c r="C47" s="45" t="s">
        <v>287</v>
      </c>
      <c r="D47" s="66" t="s">
        <v>288</v>
      </c>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67"/>
      <c r="AI47" s="68"/>
      <c r="AJ47" s="43"/>
      <c r="AK47" s="43"/>
      <c r="AL47" s="43"/>
      <c r="AM47" s="43"/>
      <c r="AN47" s="43"/>
      <c r="AO47" s="43"/>
      <c r="AP47" s="43"/>
      <c r="AQ47" s="43"/>
      <c r="AR47" s="43"/>
      <c r="AS47" s="43"/>
    </row>
    <row r="48" spans="1:45" ht="122.45" customHeight="1">
      <c r="A48" s="177"/>
      <c r="B48" s="65"/>
      <c r="C48" s="41"/>
      <c r="D48" s="41"/>
      <c r="E48" s="43"/>
      <c r="F48" s="217" t="s">
        <v>576</v>
      </c>
      <c r="G48" s="218"/>
      <c r="H48" s="218"/>
      <c r="I48" s="218"/>
      <c r="J48" s="218"/>
      <c r="K48" s="218"/>
      <c r="L48" s="218"/>
      <c r="M48" s="218"/>
      <c r="N48" s="218"/>
      <c r="O48" s="218"/>
      <c r="P48" s="218"/>
      <c r="Q48" s="218"/>
      <c r="R48" s="218"/>
      <c r="S48" s="218"/>
      <c r="T48" s="218"/>
      <c r="U48" s="219"/>
      <c r="V48" s="108"/>
      <c r="W48" s="107"/>
      <c r="X48" s="107"/>
      <c r="Y48" s="107"/>
      <c r="Z48" s="107"/>
      <c r="AA48" s="107"/>
      <c r="AB48" s="107"/>
      <c r="AC48" s="107"/>
      <c r="AD48" s="107"/>
      <c r="AE48" s="107"/>
      <c r="AF48" s="107"/>
      <c r="AG48" s="107"/>
      <c r="AH48" s="109"/>
      <c r="AI48" s="110"/>
      <c r="AJ48" s="107"/>
      <c r="AK48" s="107"/>
      <c r="AL48" s="107"/>
      <c r="AM48" s="107"/>
      <c r="AN48" s="107"/>
      <c r="AO48" s="111">
        <f>+AO40+AO44</f>
        <v>0</v>
      </c>
      <c r="AP48" s="111">
        <f>+AP40+AP44</f>
        <v>0</v>
      </c>
      <c r="AQ48" s="111">
        <f>+AQ40+AQ44</f>
        <v>0</v>
      </c>
      <c r="AR48" s="112" t="e">
        <f>+AQ48/AO48</f>
        <v>#DIV/0!</v>
      </c>
      <c r="AS48" s="112" t="e">
        <f>+AP48/AO48</f>
        <v>#DIV/0!</v>
      </c>
    </row>
    <row r="49" spans="1:45" ht="139.15" customHeight="1">
      <c r="A49" s="177"/>
      <c r="B49" s="65" t="s">
        <v>291</v>
      </c>
      <c r="C49" s="45" t="s">
        <v>292</v>
      </c>
      <c r="D49" s="66" t="s">
        <v>293</v>
      </c>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67"/>
      <c r="AI49" s="68"/>
      <c r="AJ49" s="43"/>
      <c r="AK49" s="43"/>
      <c r="AL49" s="43"/>
      <c r="AM49" s="43"/>
      <c r="AN49" s="43"/>
      <c r="AO49" s="43"/>
      <c r="AP49" s="43"/>
      <c r="AQ49" s="43"/>
      <c r="AR49" s="43"/>
      <c r="AS49" s="43"/>
    </row>
    <row r="50" spans="1:45" ht="122.45" customHeight="1">
      <c r="A50" s="47"/>
      <c r="B50" s="65"/>
      <c r="C50" s="41"/>
      <c r="D50" s="41"/>
      <c r="E50" s="43"/>
      <c r="F50" s="217" t="s">
        <v>577</v>
      </c>
      <c r="G50" s="218"/>
      <c r="H50" s="218"/>
      <c r="I50" s="218"/>
      <c r="J50" s="218"/>
      <c r="K50" s="218"/>
      <c r="L50" s="218"/>
      <c r="M50" s="218"/>
      <c r="N50" s="218"/>
      <c r="O50" s="218"/>
      <c r="P50" s="218"/>
      <c r="Q50" s="218"/>
      <c r="R50" s="218"/>
      <c r="S50" s="218"/>
      <c r="T50" s="218"/>
      <c r="U50" s="219"/>
      <c r="V50" s="108"/>
      <c r="W50" s="107"/>
      <c r="X50" s="107"/>
      <c r="Y50" s="107"/>
      <c r="Z50" s="107"/>
      <c r="AA50" s="107"/>
      <c r="AB50" s="107"/>
      <c r="AC50" s="107"/>
      <c r="AD50" s="107"/>
      <c r="AE50" s="107"/>
      <c r="AF50" s="107"/>
      <c r="AG50" s="107"/>
      <c r="AH50" s="109"/>
      <c r="AI50" s="110"/>
      <c r="AJ50" s="107"/>
      <c r="AK50" s="107"/>
      <c r="AL50" s="107"/>
      <c r="AM50" s="107"/>
      <c r="AN50" s="107"/>
      <c r="AO50" s="111">
        <f>+AO42+AO46</f>
        <v>0</v>
      </c>
      <c r="AP50" s="111">
        <f>+AP42+AP46</f>
        <v>0</v>
      </c>
      <c r="AQ50" s="111">
        <f>+AQ42+AQ46</f>
        <v>0</v>
      </c>
      <c r="AR50" s="112" t="e">
        <f>+AQ50/AO50</f>
        <v>#DIV/0!</v>
      </c>
      <c r="AS50" s="112" t="e">
        <f>+AP50/AO50</f>
        <v>#DIV/0!</v>
      </c>
    </row>
    <row r="51" spans="1:45" ht="288">
      <c r="A51" s="47" t="s">
        <v>296</v>
      </c>
      <c r="B51" s="65" t="s">
        <v>297</v>
      </c>
      <c r="C51" s="45" t="s">
        <v>298</v>
      </c>
      <c r="D51" s="66" t="s">
        <v>299</v>
      </c>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67"/>
      <c r="AI51" s="68"/>
      <c r="AJ51" s="43"/>
      <c r="AK51" s="43"/>
      <c r="AL51" s="43"/>
      <c r="AM51" s="43"/>
      <c r="AN51" s="43"/>
      <c r="AO51" s="43"/>
      <c r="AP51" s="43"/>
      <c r="AQ51" s="43"/>
      <c r="AR51" s="43"/>
      <c r="AS51" s="43"/>
    </row>
    <row r="52" spans="1:45" ht="122.45" customHeight="1">
      <c r="A52" s="47"/>
      <c r="B52" s="65"/>
      <c r="C52" s="41"/>
      <c r="D52" s="41"/>
      <c r="E52" s="43"/>
      <c r="F52" s="217" t="s">
        <v>578</v>
      </c>
      <c r="G52" s="218"/>
      <c r="H52" s="218"/>
      <c r="I52" s="218"/>
      <c r="J52" s="218"/>
      <c r="K52" s="218"/>
      <c r="L52" s="218"/>
      <c r="M52" s="218"/>
      <c r="N52" s="218"/>
      <c r="O52" s="218"/>
      <c r="P52" s="218"/>
      <c r="Q52" s="218"/>
      <c r="R52" s="218"/>
      <c r="S52" s="218"/>
      <c r="T52" s="218"/>
      <c r="U52" s="219"/>
      <c r="V52" s="108"/>
      <c r="W52" s="107"/>
      <c r="X52" s="107"/>
      <c r="Y52" s="107"/>
      <c r="Z52" s="107"/>
      <c r="AA52" s="107"/>
      <c r="AB52" s="107"/>
      <c r="AC52" s="107"/>
      <c r="AD52" s="107"/>
      <c r="AE52" s="107"/>
      <c r="AF52" s="107"/>
      <c r="AG52" s="107"/>
      <c r="AH52" s="109"/>
      <c r="AI52" s="110"/>
      <c r="AJ52" s="107"/>
      <c r="AK52" s="107"/>
      <c r="AL52" s="107"/>
      <c r="AM52" s="107"/>
      <c r="AN52" s="107"/>
      <c r="AO52" s="111">
        <f>+AO44+AO48</f>
        <v>0</v>
      </c>
      <c r="AP52" s="111">
        <f>+AP44+AP48</f>
        <v>0</v>
      </c>
      <c r="AQ52" s="111">
        <f>+AQ44+AQ48</f>
        <v>0</v>
      </c>
      <c r="AR52" s="112" t="e">
        <f>+AQ52/AO52</f>
        <v>#DIV/0!</v>
      </c>
      <c r="AS52" s="112" t="e">
        <f>+AP52/AO52</f>
        <v>#DIV/0!</v>
      </c>
    </row>
    <row r="53" spans="1:45" ht="409.5">
      <c r="A53" s="44" t="s">
        <v>303</v>
      </c>
      <c r="B53" s="96" t="s">
        <v>304</v>
      </c>
      <c r="C53" s="96" t="s">
        <v>305</v>
      </c>
      <c r="D53" s="96" t="s">
        <v>306</v>
      </c>
      <c r="E53" s="96" t="s">
        <v>579</v>
      </c>
      <c r="F53" s="106">
        <v>202130010260</v>
      </c>
      <c r="G53" s="96" t="s">
        <v>580</v>
      </c>
      <c r="H53" s="96"/>
      <c r="I53" s="96" t="s">
        <v>581</v>
      </c>
      <c r="J53" s="96"/>
      <c r="K53" s="96"/>
      <c r="L53" s="96"/>
      <c r="M53" s="105">
        <v>1</v>
      </c>
      <c r="N53" s="96" t="s">
        <v>582</v>
      </c>
      <c r="O53" s="96"/>
      <c r="P53" s="96" t="s">
        <v>583</v>
      </c>
      <c r="Q53" s="96"/>
      <c r="R53" s="96"/>
      <c r="S53" s="96"/>
      <c r="T53" s="96"/>
      <c r="U53" s="96"/>
      <c r="V53" s="96"/>
      <c r="W53" s="96" t="s">
        <v>584</v>
      </c>
      <c r="X53" s="96" t="s">
        <v>559</v>
      </c>
      <c r="Y53" s="96"/>
      <c r="Z53" s="96"/>
      <c r="AA53" s="96">
        <v>12</v>
      </c>
      <c r="AB53" s="96" t="s">
        <v>561</v>
      </c>
      <c r="AC53" s="96" t="s">
        <v>562</v>
      </c>
      <c r="AD53" s="96" t="s">
        <v>563</v>
      </c>
      <c r="AE53" s="96" t="s">
        <v>564</v>
      </c>
      <c r="AF53" s="96" t="s">
        <v>585</v>
      </c>
      <c r="AG53" s="97"/>
      <c r="AH53" s="96" t="s">
        <v>566</v>
      </c>
      <c r="AI53" s="96" t="s">
        <v>567</v>
      </c>
      <c r="AJ53" s="96"/>
      <c r="AK53" s="97">
        <v>1400000000</v>
      </c>
      <c r="AL53" s="97"/>
      <c r="AM53" s="96" t="s">
        <v>568</v>
      </c>
      <c r="AN53" s="96" t="s">
        <v>586</v>
      </c>
      <c r="AO53" s="134">
        <v>1100000000</v>
      </c>
      <c r="AP53" s="95"/>
      <c r="AQ53" s="95"/>
      <c r="AR53" s="95"/>
      <c r="AS53" s="95"/>
    </row>
    <row r="54" spans="1:45" ht="122.45" customHeight="1">
      <c r="A54" s="47"/>
      <c r="B54" s="65"/>
      <c r="C54" s="41"/>
      <c r="D54" s="41"/>
      <c r="E54" s="43"/>
      <c r="F54" s="217" t="s">
        <v>587</v>
      </c>
      <c r="G54" s="218"/>
      <c r="H54" s="218"/>
      <c r="I54" s="218"/>
      <c r="J54" s="218"/>
      <c r="K54" s="218"/>
      <c r="L54" s="218"/>
      <c r="M54" s="218"/>
      <c r="N54" s="218"/>
      <c r="O54" s="218"/>
      <c r="P54" s="218"/>
      <c r="Q54" s="218"/>
      <c r="R54" s="218"/>
      <c r="S54" s="218"/>
      <c r="T54" s="218"/>
      <c r="U54" s="219"/>
      <c r="V54" s="108"/>
      <c r="W54" s="107"/>
      <c r="X54" s="107"/>
      <c r="Y54" s="107"/>
      <c r="Z54" s="107"/>
      <c r="AA54" s="107"/>
      <c r="AB54" s="107"/>
      <c r="AC54" s="107"/>
      <c r="AD54" s="107"/>
      <c r="AE54" s="107"/>
      <c r="AF54" s="107"/>
      <c r="AG54" s="107"/>
      <c r="AH54" s="109"/>
      <c r="AI54" s="110"/>
      <c r="AJ54" s="107"/>
      <c r="AK54" s="107"/>
      <c r="AL54" s="107"/>
      <c r="AM54" s="107"/>
      <c r="AN54" s="107"/>
      <c r="AO54" s="135">
        <f>AO53</f>
        <v>1100000000</v>
      </c>
      <c r="AP54" s="111">
        <f>+AP46+AP50</f>
        <v>0</v>
      </c>
      <c r="AQ54" s="111">
        <f>+AQ46+AQ50</f>
        <v>0</v>
      </c>
      <c r="AR54" s="112">
        <f>+AQ54/AO54</f>
        <v>0</v>
      </c>
      <c r="AS54" s="112">
        <f>+AP54/AO54</f>
        <v>0</v>
      </c>
    </row>
    <row r="55" spans="1:45" ht="234">
      <c r="A55" s="47" t="s">
        <v>310</v>
      </c>
      <c r="B55" s="65" t="s">
        <v>311</v>
      </c>
      <c r="C55" s="45" t="s">
        <v>312</v>
      </c>
      <c r="D55" s="66" t="s">
        <v>313</v>
      </c>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67"/>
      <c r="AI55" s="68"/>
      <c r="AJ55" s="43"/>
      <c r="AK55" s="43"/>
      <c r="AL55" s="43"/>
      <c r="AM55" s="43"/>
      <c r="AN55" s="43"/>
      <c r="AO55" s="43"/>
      <c r="AP55" s="43"/>
      <c r="AQ55" s="43"/>
      <c r="AR55" s="43"/>
      <c r="AS55" s="43"/>
    </row>
    <row r="56" spans="1:45" ht="122.45" customHeight="1">
      <c r="A56" s="47"/>
      <c r="B56" s="65"/>
      <c r="C56" s="41"/>
      <c r="D56" s="41"/>
      <c r="E56" s="43"/>
      <c r="F56" s="217" t="s">
        <v>588</v>
      </c>
      <c r="G56" s="218"/>
      <c r="H56" s="218"/>
      <c r="I56" s="218"/>
      <c r="J56" s="218"/>
      <c r="K56" s="218"/>
      <c r="L56" s="218"/>
      <c r="M56" s="218"/>
      <c r="N56" s="218"/>
      <c r="O56" s="218"/>
      <c r="P56" s="218"/>
      <c r="Q56" s="218"/>
      <c r="R56" s="218"/>
      <c r="S56" s="218"/>
      <c r="T56" s="218"/>
      <c r="U56" s="219"/>
      <c r="V56" s="108"/>
      <c r="W56" s="107"/>
      <c r="X56" s="107"/>
      <c r="Y56" s="107"/>
      <c r="Z56" s="107"/>
      <c r="AA56" s="107"/>
      <c r="AB56" s="107"/>
      <c r="AC56" s="107"/>
      <c r="AD56" s="107"/>
      <c r="AE56" s="107"/>
      <c r="AF56" s="107"/>
      <c r="AG56" s="107"/>
      <c r="AH56" s="109"/>
      <c r="AI56" s="110"/>
      <c r="AJ56" s="107"/>
      <c r="AK56" s="107"/>
      <c r="AL56" s="107"/>
      <c r="AM56" s="107"/>
      <c r="AN56" s="107"/>
      <c r="AO56" s="111"/>
      <c r="AP56" s="111">
        <f>+AP48+AP52</f>
        <v>0</v>
      </c>
      <c r="AQ56" s="111">
        <f>+AQ48+AQ52</f>
        <v>0</v>
      </c>
      <c r="AR56" s="112" t="e">
        <f>+AQ56/AO56</f>
        <v>#DIV/0!</v>
      </c>
      <c r="AS56" s="112" t="e">
        <f>+AP56/AO56</f>
        <v>#DIV/0!</v>
      </c>
    </row>
    <row r="57" spans="1:45" ht="198">
      <c r="A57" s="47" t="s">
        <v>318</v>
      </c>
      <c r="B57" s="65" t="s">
        <v>319</v>
      </c>
      <c r="C57" s="45" t="s">
        <v>320</v>
      </c>
      <c r="D57" s="66" t="s">
        <v>321</v>
      </c>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67"/>
      <c r="AI57" s="68"/>
      <c r="AJ57" s="43"/>
      <c r="AK57" s="43"/>
      <c r="AL57" s="43"/>
      <c r="AM57" s="43"/>
      <c r="AN57" s="43"/>
      <c r="AO57" s="43"/>
      <c r="AP57" s="43"/>
      <c r="AQ57" s="43"/>
      <c r="AR57" s="43"/>
      <c r="AS57" s="43"/>
    </row>
    <row r="58" spans="1:45" ht="122.45" customHeight="1">
      <c r="A58" s="47"/>
      <c r="B58" s="65"/>
      <c r="C58" s="41"/>
      <c r="D58" s="41"/>
      <c r="E58" s="43"/>
      <c r="F58" s="217" t="s">
        <v>589</v>
      </c>
      <c r="G58" s="218"/>
      <c r="H58" s="218"/>
      <c r="I58" s="218"/>
      <c r="J58" s="218"/>
      <c r="K58" s="218"/>
      <c r="L58" s="218"/>
      <c r="M58" s="218"/>
      <c r="N58" s="218"/>
      <c r="O58" s="218"/>
      <c r="P58" s="218"/>
      <c r="Q58" s="218"/>
      <c r="R58" s="218"/>
      <c r="S58" s="218"/>
      <c r="T58" s="218"/>
      <c r="U58" s="219"/>
      <c r="V58" s="108"/>
      <c r="W58" s="107"/>
      <c r="X58" s="107"/>
      <c r="Y58" s="107"/>
      <c r="Z58" s="107"/>
      <c r="AA58" s="107"/>
      <c r="AB58" s="107"/>
      <c r="AC58" s="107"/>
      <c r="AD58" s="107"/>
      <c r="AE58" s="107"/>
      <c r="AF58" s="107"/>
      <c r="AG58" s="107"/>
      <c r="AH58" s="109"/>
      <c r="AI58" s="110"/>
      <c r="AJ58" s="107"/>
      <c r="AK58" s="107"/>
      <c r="AL58" s="107"/>
      <c r="AM58" s="107"/>
      <c r="AN58" s="107"/>
      <c r="AO58" s="111"/>
      <c r="AP58" s="111">
        <f>+AP50+AP54</f>
        <v>0</v>
      </c>
      <c r="AQ58" s="111">
        <f>+AQ50+AQ54</f>
        <v>0</v>
      </c>
      <c r="AR58" s="112" t="e">
        <f>+AQ58/AO58</f>
        <v>#DIV/0!</v>
      </c>
      <c r="AS58" s="112" t="e">
        <f>+AP58/AO58</f>
        <v>#DIV/0!</v>
      </c>
    </row>
    <row r="59" spans="1:45" ht="108">
      <c r="A59" s="47" t="s">
        <v>328</v>
      </c>
      <c r="B59" s="65" t="s">
        <v>329</v>
      </c>
      <c r="C59" s="45" t="s">
        <v>330</v>
      </c>
      <c r="D59" s="66" t="s">
        <v>514</v>
      </c>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67"/>
      <c r="AI59" s="68"/>
      <c r="AJ59" s="43"/>
      <c r="AK59" s="43"/>
      <c r="AL59" s="43"/>
      <c r="AM59" s="43"/>
      <c r="AN59" s="43"/>
      <c r="AO59" s="43"/>
      <c r="AP59" s="43"/>
      <c r="AQ59" s="43"/>
      <c r="AR59" s="43"/>
      <c r="AS59" s="43"/>
    </row>
    <row r="60" spans="1:45" ht="122.45" customHeight="1">
      <c r="A60" s="47"/>
      <c r="B60" s="65"/>
      <c r="C60" s="41"/>
      <c r="D60" s="41"/>
      <c r="E60" s="43"/>
      <c r="F60" s="217" t="s">
        <v>590</v>
      </c>
      <c r="G60" s="218"/>
      <c r="H60" s="218"/>
      <c r="I60" s="218"/>
      <c r="J60" s="218"/>
      <c r="K60" s="218"/>
      <c r="L60" s="218"/>
      <c r="M60" s="218"/>
      <c r="N60" s="218"/>
      <c r="O60" s="218"/>
      <c r="P60" s="218"/>
      <c r="Q60" s="218"/>
      <c r="R60" s="218"/>
      <c r="S60" s="218"/>
      <c r="T60" s="218"/>
      <c r="U60" s="219"/>
      <c r="V60" s="108"/>
      <c r="W60" s="107"/>
      <c r="X60" s="107"/>
      <c r="Y60" s="107"/>
      <c r="Z60" s="107"/>
      <c r="AA60" s="107"/>
      <c r="AB60" s="107"/>
      <c r="AC60" s="107"/>
      <c r="AD60" s="107"/>
      <c r="AE60" s="107"/>
      <c r="AF60" s="107"/>
      <c r="AG60" s="107"/>
      <c r="AH60" s="109"/>
      <c r="AI60" s="110"/>
      <c r="AJ60" s="107"/>
      <c r="AK60" s="107"/>
      <c r="AL60" s="107"/>
      <c r="AM60" s="107"/>
      <c r="AN60" s="107"/>
      <c r="AO60" s="111"/>
      <c r="AP60" s="111">
        <f>+AP52+AP56</f>
        <v>0</v>
      </c>
      <c r="AQ60" s="111">
        <f>+AQ52+AQ56</f>
        <v>0</v>
      </c>
      <c r="AR60" s="112" t="e">
        <f>+AQ60/AO60</f>
        <v>#DIV/0!</v>
      </c>
      <c r="AS60" s="112" t="e">
        <f>+AP60/AO60</f>
        <v>#DIV/0!</v>
      </c>
    </row>
    <row r="61" spans="1:45" ht="198">
      <c r="A61" s="47" t="s">
        <v>335</v>
      </c>
      <c r="B61" s="65" t="s">
        <v>336</v>
      </c>
      <c r="C61" s="45" t="s">
        <v>337</v>
      </c>
      <c r="D61" s="66" t="s">
        <v>338</v>
      </c>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67"/>
      <c r="AI61" s="68"/>
      <c r="AJ61" s="43"/>
      <c r="AK61" s="43"/>
      <c r="AL61" s="43"/>
      <c r="AM61" s="43"/>
      <c r="AN61" s="43"/>
      <c r="AO61" s="43"/>
      <c r="AP61" s="43"/>
      <c r="AQ61" s="43"/>
      <c r="AR61" s="43"/>
      <c r="AS61" s="43"/>
    </row>
    <row r="62" spans="1:45" ht="122.45" customHeight="1">
      <c r="A62" s="47"/>
      <c r="B62" s="65"/>
      <c r="C62" s="41"/>
      <c r="D62" s="41"/>
      <c r="E62" s="43"/>
      <c r="F62" s="217" t="s">
        <v>591</v>
      </c>
      <c r="G62" s="218"/>
      <c r="H62" s="218"/>
      <c r="I62" s="218"/>
      <c r="J62" s="218"/>
      <c r="K62" s="218"/>
      <c r="L62" s="218"/>
      <c r="M62" s="218"/>
      <c r="N62" s="218"/>
      <c r="O62" s="218"/>
      <c r="P62" s="218"/>
      <c r="Q62" s="218"/>
      <c r="R62" s="218"/>
      <c r="S62" s="218"/>
      <c r="T62" s="218"/>
      <c r="U62" s="219"/>
      <c r="V62" s="108"/>
      <c r="W62" s="107"/>
      <c r="X62" s="107"/>
      <c r="Y62" s="107"/>
      <c r="Z62" s="107"/>
      <c r="AA62" s="107"/>
      <c r="AB62" s="107"/>
      <c r="AC62" s="107"/>
      <c r="AD62" s="107"/>
      <c r="AE62" s="107"/>
      <c r="AF62" s="107"/>
      <c r="AG62" s="107"/>
      <c r="AH62" s="109"/>
      <c r="AI62" s="110"/>
      <c r="AJ62" s="107"/>
      <c r="AK62" s="107"/>
      <c r="AL62" s="107"/>
      <c r="AM62" s="107"/>
      <c r="AN62" s="107"/>
      <c r="AO62" s="111"/>
      <c r="AP62" s="111">
        <f>+AP54+AP58</f>
        <v>0</v>
      </c>
      <c r="AQ62" s="111">
        <f>+AQ54+AQ58</f>
        <v>0</v>
      </c>
      <c r="AR62" s="112" t="e">
        <f>+AQ62/AO62</f>
        <v>#DIV/0!</v>
      </c>
      <c r="AS62" s="112" t="e">
        <f>+AP62/AO62</f>
        <v>#DIV/0!</v>
      </c>
    </row>
    <row r="63" spans="1:45" ht="144">
      <c r="A63" s="47" t="s">
        <v>341</v>
      </c>
      <c r="B63" s="65" t="s">
        <v>342</v>
      </c>
      <c r="C63" s="45" t="s">
        <v>343</v>
      </c>
      <c r="D63" s="66" t="s">
        <v>344</v>
      </c>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67"/>
      <c r="AI63" s="68"/>
      <c r="AJ63" s="43"/>
      <c r="AK63" s="43"/>
      <c r="AL63" s="43"/>
      <c r="AM63" s="43"/>
      <c r="AN63" s="43"/>
      <c r="AO63" s="43"/>
      <c r="AP63" s="43"/>
      <c r="AQ63" s="43"/>
      <c r="AR63" s="43"/>
      <c r="AS63" s="43"/>
    </row>
    <row r="64" spans="1:45" ht="122.45" customHeight="1">
      <c r="A64" s="47"/>
      <c r="B64" s="65"/>
      <c r="C64" s="41"/>
      <c r="D64" s="41"/>
      <c r="E64" s="43"/>
      <c r="F64" s="217" t="s">
        <v>592</v>
      </c>
      <c r="G64" s="218"/>
      <c r="H64" s="218"/>
      <c r="I64" s="218"/>
      <c r="J64" s="218"/>
      <c r="K64" s="218"/>
      <c r="L64" s="218"/>
      <c r="M64" s="218"/>
      <c r="N64" s="218"/>
      <c r="O64" s="218"/>
      <c r="P64" s="218"/>
      <c r="Q64" s="218"/>
      <c r="R64" s="218"/>
      <c r="S64" s="218"/>
      <c r="T64" s="218"/>
      <c r="U64" s="219"/>
      <c r="V64" s="108"/>
      <c r="W64" s="107"/>
      <c r="X64" s="107"/>
      <c r="Y64" s="107"/>
      <c r="Z64" s="107"/>
      <c r="AA64" s="107"/>
      <c r="AB64" s="107"/>
      <c r="AC64" s="107"/>
      <c r="AD64" s="107"/>
      <c r="AE64" s="107"/>
      <c r="AF64" s="107"/>
      <c r="AG64" s="107"/>
      <c r="AH64" s="109"/>
      <c r="AI64" s="110"/>
      <c r="AJ64" s="107"/>
      <c r="AK64" s="107"/>
      <c r="AL64" s="107"/>
      <c r="AM64" s="107"/>
      <c r="AN64" s="107"/>
      <c r="AO64" s="111">
        <f>+AO56+AO60</f>
        <v>0</v>
      </c>
      <c r="AP64" s="111">
        <f>+AP56+AP60</f>
        <v>0</v>
      </c>
      <c r="AQ64" s="111">
        <f>+AQ56+AQ60</f>
        <v>0</v>
      </c>
      <c r="AR64" s="112" t="e">
        <f>+AQ64/AO64</f>
        <v>#DIV/0!</v>
      </c>
      <c r="AS64" s="112" t="e">
        <f>+AP64/AO64</f>
        <v>#DIV/0!</v>
      </c>
    </row>
    <row r="65" spans="1:45" ht="181.15" customHeight="1">
      <c r="A65" s="47" t="s">
        <v>346</v>
      </c>
      <c r="B65" s="65" t="s">
        <v>347</v>
      </c>
      <c r="C65" s="45" t="s">
        <v>348</v>
      </c>
      <c r="D65" s="66" t="s">
        <v>349</v>
      </c>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67"/>
      <c r="AI65" s="68"/>
      <c r="AJ65" s="43"/>
      <c r="AK65" s="43"/>
      <c r="AL65" s="43"/>
      <c r="AM65" s="43"/>
      <c r="AN65" s="43"/>
      <c r="AO65" s="43"/>
      <c r="AP65" s="43"/>
      <c r="AQ65" s="43"/>
      <c r="AR65" s="43"/>
      <c r="AS65" s="43"/>
    </row>
    <row r="66" spans="1:45" ht="122.45" customHeight="1">
      <c r="A66" s="47"/>
      <c r="B66" s="65"/>
      <c r="C66" s="41"/>
      <c r="D66" s="41"/>
      <c r="E66" s="43"/>
      <c r="F66" s="217" t="s">
        <v>593</v>
      </c>
      <c r="G66" s="218"/>
      <c r="H66" s="218"/>
      <c r="I66" s="218"/>
      <c r="J66" s="218"/>
      <c r="K66" s="218"/>
      <c r="L66" s="218"/>
      <c r="M66" s="218"/>
      <c r="N66" s="218"/>
      <c r="O66" s="218"/>
      <c r="P66" s="218"/>
      <c r="Q66" s="218"/>
      <c r="R66" s="218"/>
      <c r="S66" s="218"/>
      <c r="T66" s="218"/>
      <c r="U66" s="219"/>
      <c r="V66" s="108"/>
      <c r="W66" s="107"/>
      <c r="X66" s="107"/>
      <c r="Y66" s="107"/>
      <c r="Z66" s="107"/>
      <c r="AA66" s="107"/>
      <c r="AB66" s="107"/>
      <c r="AC66" s="107"/>
      <c r="AD66" s="107"/>
      <c r="AE66" s="107"/>
      <c r="AF66" s="107"/>
      <c r="AG66" s="107"/>
      <c r="AH66" s="109"/>
      <c r="AI66" s="110"/>
      <c r="AJ66" s="107"/>
      <c r="AK66" s="107"/>
      <c r="AL66" s="107"/>
      <c r="AM66" s="107"/>
      <c r="AN66" s="107"/>
      <c r="AO66" s="111">
        <f>+AO58+AO62</f>
        <v>0</v>
      </c>
      <c r="AP66" s="111">
        <f>+AP58+AP62</f>
        <v>0</v>
      </c>
      <c r="AQ66" s="111">
        <f>+AQ58+AQ62</f>
        <v>0</v>
      </c>
      <c r="AR66" s="112" t="e">
        <f>+AQ66/AO66</f>
        <v>#DIV/0!</v>
      </c>
      <c r="AS66" s="112" t="e">
        <f>+AP66/AO66</f>
        <v>#DIV/0!</v>
      </c>
    </row>
    <row r="67" spans="1:45" ht="126">
      <c r="A67" s="47" t="s">
        <v>355</v>
      </c>
      <c r="B67" s="65" t="s">
        <v>356</v>
      </c>
      <c r="C67" s="45" t="s">
        <v>357</v>
      </c>
      <c r="D67" s="66" t="s">
        <v>359</v>
      </c>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67"/>
      <c r="AI67" s="68"/>
      <c r="AJ67" s="43"/>
      <c r="AK67" s="43"/>
      <c r="AL67" s="43"/>
      <c r="AM67" s="43"/>
      <c r="AN67" s="43"/>
      <c r="AO67" s="43"/>
      <c r="AP67" s="43"/>
      <c r="AQ67" s="43"/>
      <c r="AR67" s="43"/>
      <c r="AS67" s="43"/>
    </row>
    <row r="68" spans="1:45" ht="122.45" customHeight="1">
      <c r="A68" s="47"/>
      <c r="B68" s="65"/>
      <c r="C68" s="41"/>
      <c r="D68" s="41"/>
      <c r="E68" s="43"/>
      <c r="F68" s="217" t="s">
        <v>594</v>
      </c>
      <c r="G68" s="218"/>
      <c r="H68" s="218"/>
      <c r="I68" s="218"/>
      <c r="J68" s="218"/>
      <c r="K68" s="218"/>
      <c r="L68" s="218"/>
      <c r="M68" s="218"/>
      <c r="N68" s="218"/>
      <c r="O68" s="218"/>
      <c r="P68" s="218"/>
      <c r="Q68" s="218"/>
      <c r="R68" s="218"/>
      <c r="S68" s="218"/>
      <c r="T68" s="218"/>
      <c r="U68" s="219"/>
      <c r="V68" s="108"/>
      <c r="W68" s="107"/>
      <c r="X68" s="107"/>
      <c r="Y68" s="107"/>
      <c r="Z68" s="107"/>
      <c r="AA68" s="107"/>
      <c r="AB68" s="107"/>
      <c r="AC68" s="107"/>
      <c r="AD68" s="107"/>
      <c r="AE68" s="107"/>
      <c r="AF68" s="107"/>
      <c r="AG68" s="107"/>
      <c r="AH68" s="109"/>
      <c r="AI68" s="110"/>
      <c r="AJ68" s="107"/>
      <c r="AK68" s="107"/>
      <c r="AL68" s="107"/>
      <c r="AM68" s="107"/>
      <c r="AN68" s="107"/>
      <c r="AO68" s="111">
        <f>+AO60+AO64</f>
        <v>0</v>
      </c>
      <c r="AP68" s="111">
        <f>+AP60+AP64</f>
        <v>0</v>
      </c>
      <c r="AQ68" s="111">
        <f>+AQ60+AQ64</f>
        <v>0</v>
      </c>
      <c r="AR68" s="112" t="e">
        <f>+AQ68/AO68</f>
        <v>#DIV/0!</v>
      </c>
      <c r="AS68" s="112" t="e">
        <f>+AP68/AO68</f>
        <v>#DIV/0!</v>
      </c>
    </row>
    <row r="69" spans="1:45" ht="72">
      <c r="A69" s="177" t="s">
        <v>364</v>
      </c>
      <c r="B69" s="179" t="s">
        <v>365</v>
      </c>
      <c r="C69" s="45" t="s">
        <v>366</v>
      </c>
      <c r="D69" s="66" t="s">
        <v>367</v>
      </c>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67"/>
      <c r="AI69" s="68"/>
      <c r="AJ69" s="43"/>
      <c r="AK69" s="43"/>
      <c r="AL69" s="43"/>
      <c r="AM69" s="43"/>
      <c r="AN69" s="43"/>
      <c r="AO69" s="43"/>
      <c r="AP69" s="43"/>
      <c r="AQ69" s="43"/>
      <c r="AR69" s="43"/>
      <c r="AS69" s="43"/>
    </row>
    <row r="70" spans="1:45" ht="120" customHeight="1">
      <c r="A70" s="177"/>
      <c r="B70" s="179"/>
      <c r="C70" s="45" t="s">
        <v>369</v>
      </c>
      <c r="D70" s="66" t="s">
        <v>370</v>
      </c>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67"/>
      <c r="AI70" s="68"/>
      <c r="AJ70" s="43"/>
      <c r="AK70" s="43"/>
      <c r="AL70" s="43"/>
      <c r="AM70" s="43"/>
      <c r="AN70" s="43"/>
      <c r="AO70" s="43"/>
      <c r="AP70" s="43"/>
      <c r="AQ70" s="43"/>
      <c r="AR70" s="43"/>
      <c r="AS70" s="43"/>
    </row>
    <row r="71" spans="1:45" ht="122.45" customHeight="1">
      <c r="A71" s="47"/>
      <c r="B71" s="65"/>
      <c r="C71" s="41"/>
      <c r="D71" s="41"/>
      <c r="E71" s="43"/>
      <c r="F71" s="217" t="s">
        <v>595</v>
      </c>
      <c r="G71" s="218"/>
      <c r="H71" s="218"/>
      <c r="I71" s="218"/>
      <c r="J71" s="218"/>
      <c r="K71" s="218"/>
      <c r="L71" s="218"/>
      <c r="M71" s="218"/>
      <c r="N71" s="218"/>
      <c r="O71" s="218"/>
      <c r="P71" s="218"/>
      <c r="Q71" s="218"/>
      <c r="R71" s="218"/>
      <c r="S71" s="218"/>
      <c r="T71" s="218"/>
      <c r="U71" s="219"/>
      <c r="V71" s="108"/>
      <c r="W71" s="107"/>
      <c r="X71" s="107"/>
      <c r="Y71" s="107"/>
      <c r="Z71" s="107"/>
      <c r="AA71" s="107"/>
      <c r="AB71" s="107"/>
      <c r="AC71" s="107"/>
      <c r="AD71" s="107"/>
      <c r="AE71" s="107"/>
      <c r="AF71" s="107"/>
      <c r="AG71" s="107"/>
      <c r="AH71" s="109"/>
      <c r="AI71" s="110"/>
      <c r="AJ71" s="107"/>
      <c r="AK71" s="107"/>
      <c r="AL71" s="107"/>
      <c r="AM71" s="107"/>
      <c r="AN71" s="107"/>
      <c r="AO71" s="111">
        <f>+AO63+AO67</f>
        <v>0</v>
      </c>
      <c r="AP71" s="111">
        <f>+AP63+AP67</f>
        <v>0</v>
      </c>
      <c r="AQ71" s="111">
        <f>+AQ63+AQ67</f>
        <v>0</v>
      </c>
      <c r="AR71" s="112" t="e">
        <f>+AQ71/AO71</f>
        <v>#DIV/0!</v>
      </c>
      <c r="AS71" s="112" t="e">
        <f>+AP71/AO71</f>
        <v>#DIV/0!</v>
      </c>
    </row>
    <row r="72" spans="1:45" ht="126">
      <c r="A72" s="47" t="s">
        <v>373</v>
      </c>
      <c r="B72" s="65" t="s">
        <v>374</v>
      </c>
      <c r="C72" s="45" t="s">
        <v>375</v>
      </c>
      <c r="D72" s="66" t="s">
        <v>376</v>
      </c>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67"/>
      <c r="AI72" s="68"/>
      <c r="AJ72" s="43"/>
      <c r="AK72" s="43"/>
      <c r="AL72" s="43"/>
      <c r="AM72" s="43"/>
      <c r="AN72" s="43"/>
      <c r="AO72" s="43"/>
      <c r="AP72" s="43"/>
      <c r="AQ72" s="43"/>
      <c r="AR72" s="43"/>
      <c r="AS72" s="43"/>
    </row>
    <row r="73" spans="1:45" ht="122.45" customHeight="1">
      <c r="A73" s="47"/>
      <c r="B73" s="65"/>
      <c r="C73" s="41"/>
      <c r="D73" s="41"/>
      <c r="E73" s="43"/>
      <c r="F73" s="217" t="s">
        <v>596</v>
      </c>
      <c r="G73" s="218"/>
      <c r="H73" s="218"/>
      <c r="I73" s="218"/>
      <c r="J73" s="218"/>
      <c r="K73" s="218"/>
      <c r="L73" s="218"/>
      <c r="M73" s="218"/>
      <c r="N73" s="218"/>
      <c r="O73" s="218"/>
      <c r="P73" s="218"/>
      <c r="Q73" s="218"/>
      <c r="R73" s="218"/>
      <c r="S73" s="218"/>
      <c r="T73" s="218"/>
      <c r="U73" s="219"/>
      <c r="V73" s="108"/>
      <c r="W73" s="107"/>
      <c r="X73" s="107"/>
      <c r="Y73" s="107"/>
      <c r="Z73" s="107"/>
      <c r="AA73" s="107"/>
      <c r="AB73" s="107"/>
      <c r="AC73" s="107"/>
      <c r="AD73" s="107"/>
      <c r="AE73" s="107"/>
      <c r="AF73" s="107"/>
      <c r="AG73" s="107"/>
      <c r="AH73" s="109"/>
      <c r="AI73" s="110"/>
      <c r="AJ73" s="107"/>
      <c r="AK73" s="107"/>
      <c r="AL73" s="107"/>
      <c r="AM73" s="107"/>
      <c r="AN73" s="107"/>
      <c r="AO73" s="111">
        <f>+AO65+AO69</f>
        <v>0</v>
      </c>
      <c r="AP73" s="111">
        <f>+AP65+AP69</f>
        <v>0</v>
      </c>
      <c r="AQ73" s="111">
        <f>+AQ65+AQ69</f>
        <v>0</v>
      </c>
      <c r="AR73" s="112" t="e">
        <f>+AQ73/AO73</f>
        <v>#DIV/0!</v>
      </c>
      <c r="AS73" s="112" t="e">
        <f>+AP73/AO73</f>
        <v>#DIV/0!</v>
      </c>
    </row>
    <row r="74" spans="1:45" ht="54">
      <c r="A74" s="177" t="s">
        <v>379</v>
      </c>
      <c r="B74" s="173" t="s">
        <v>380</v>
      </c>
      <c r="C74" s="45" t="s">
        <v>381</v>
      </c>
      <c r="D74" s="66" t="s">
        <v>382</v>
      </c>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67"/>
      <c r="AI74" s="68"/>
      <c r="AJ74" s="43"/>
      <c r="AK74" s="43"/>
      <c r="AL74" s="43"/>
      <c r="AM74" s="43"/>
      <c r="AN74" s="43"/>
      <c r="AO74" s="43"/>
      <c r="AP74" s="43"/>
      <c r="AQ74" s="43"/>
      <c r="AR74" s="43"/>
      <c r="AS74" s="43"/>
    </row>
    <row r="75" spans="1:45" ht="72">
      <c r="A75" s="177"/>
      <c r="B75" s="176"/>
      <c r="C75" s="45" t="s">
        <v>385</v>
      </c>
      <c r="D75" s="66" t="s">
        <v>386</v>
      </c>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67"/>
      <c r="AI75" s="68"/>
      <c r="AJ75" s="43"/>
      <c r="AK75" s="43"/>
      <c r="AL75" s="43"/>
      <c r="AM75" s="43"/>
      <c r="AN75" s="43"/>
      <c r="AO75" s="43"/>
      <c r="AP75" s="43"/>
      <c r="AQ75" s="43"/>
      <c r="AR75" s="43"/>
      <c r="AS75" s="43"/>
    </row>
    <row r="76" spans="1:45" ht="54">
      <c r="A76" s="177"/>
      <c r="B76" s="174"/>
      <c r="C76" s="45" t="s">
        <v>387</v>
      </c>
      <c r="D76" s="66" t="s">
        <v>515</v>
      </c>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67"/>
      <c r="AI76" s="68"/>
      <c r="AJ76" s="43"/>
      <c r="AK76" s="43"/>
      <c r="AL76" s="43"/>
      <c r="AM76" s="43"/>
      <c r="AN76" s="43"/>
      <c r="AO76" s="43"/>
      <c r="AP76" s="43"/>
      <c r="AQ76" s="43"/>
      <c r="AR76" s="43"/>
      <c r="AS76" s="43"/>
    </row>
    <row r="77" spans="1:45" ht="122.45" customHeight="1">
      <c r="A77" s="47"/>
      <c r="B77" s="65"/>
      <c r="C77" s="41"/>
      <c r="D77" s="41"/>
      <c r="E77" s="43"/>
      <c r="F77" s="217" t="s">
        <v>597</v>
      </c>
      <c r="G77" s="218"/>
      <c r="H77" s="218"/>
      <c r="I77" s="218"/>
      <c r="J77" s="218"/>
      <c r="K77" s="218"/>
      <c r="L77" s="218"/>
      <c r="M77" s="218"/>
      <c r="N77" s="218"/>
      <c r="O77" s="218"/>
      <c r="P77" s="218"/>
      <c r="Q77" s="218"/>
      <c r="R77" s="218"/>
      <c r="S77" s="218"/>
      <c r="T77" s="218"/>
      <c r="U77" s="219"/>
      <c r="V77" s="108"/>
      <c r="W77" s="107"/>
      <c r="X77" s="107"/>
      <c r="Y77" s="107"/>
      <c r="Z77" s="107"/>
      <c r="AA77" s="107"/>
      <c r="AB77" s="107"/>
      <c r="AC77" s="107"/>
      <c r="AD77" s="107"/>
      <c r="AE77" s="107"/>
      <c r="AF77" s="107"/>
      <c r="AG77" s="107"/>
      <c r="AH77" s="109"/>
      <c r="AI77" s="110"/>
      <c r="AJ77" s="107"/>
      <c r="AK77" s="107"/>
      <c r="AL77" s="107"/>
      <c r="AM77" s="107"/>
      <c r="AN77" s="107"/>
      <c r="AO77" s="111">
        <f>+AO69+AO73</f>
        <v>0</v>
      </c>
      <c r="AP77" s="111">
        <f>+AP69+AP73</f>
        <v>0</v>
      </c>
      <c r="AQ77" s="111">
        <f>+AQ69+AQ73</f>
        <v>0</v>
      </c>
      <c r="AR77" s="112" t="e">
        <f>+AQ77/AO77</f>
        <v>#DIV/0!</v>
      </c>
      <c r="AS77" s="112" t="e">
        <f>+AP77/AO77</f>
        <v>#DIV/0!</v>
      </c>
    </row>
    <row r="78" spans="1:45" ht="409.5">
      <c r="A78" s="177" t="s">
        <v>391</v>
      </c>
      <c r="B78" s="96" t="s">
        <v>392</v>
      </c>
      <c r="C78" s="96" t="s">
        <v>393</v>
      </c>
      <c r="D78" s="96" t="s">
        <v>394</v>
      </c>
      <c r="E78" s="96" t="s">
        <v>598</v>
      </c>
      <c r="F78" s="106">
        <v>202130010139</v>
      </c>
      <c r="G78" s="96" t="s">
        <v>599</v>
      </c>
      <c r="H78" s="96"/>
      <c r="I78" s="96" t="s">
        <v>600</v>
      </c>
      <c r="J78" s="96"/>
      <c r="K78" s="96"/>
      <c r="L78" s="96"/>
      <c r="M78" s="105">
        <v>1</v>
      </c>
      <c r="N78" s="96" t="s">
        <v>601</v>
      </c>
      <c r="O78" s="96"/>
      <c r="P78" s="96" t="s">
        <v>602</v>
      </c>
      <c r="Q78" s="96"/>
      <c r="R78" s="96"/>
      <c r="S78" s="96"/>
      <c r="T78" s="96"/>
      <c r="U78" s="96"/>
      <c r="V78" s="96"/>
      <c r="W78" s="96" t="s">
        <v>603</v>
      </c>
      <c r="X78" s="96" t="s">
        <v>559</v>
      </c>
      <c r="Y78" s="96"/>
      <c r="Z78" s="96"/>
      <c r="AA78" s="96" t="s">
        <v>604</v>
      </c>
      <c r="AB78" s="96" t="s">
        <v>561</v>
      </c>
      <c r="AC78" s="96" t="s">
        <v>605</v>
      </c>
      <c r="AD78" s="96" t="s">
        <v>606</v>
      </c>
      <c r="AE78" s="96" t="s">
        <v>564</v>
      </c>
      <c r="AF78" s="96" t="s">
        <v>607</v>
      </c>
      <c r="AG78" s="97"/>
      <c r="AH78" s="96" t="s">
        <v>566</v>
      </c>
      <c r="AI78" s="96" t="s">
        <v>567</v>
      </c>
      <c r="AJ78" s="96"/>
      <c r="AK78" s="97">
        <v>1400000000</v>
      </c>
      <c r="AL78" s="97"/>
      <c r="AM78" s="96" t="s">
        <v>568</v>
      </c>
      <c r="AN78" s="96" t="s">
        <v>608</v>
      </c>
      <c r="AO78" s="134">
        <v>1400000000</v>
      </c>
      <c r="AP78" s="95"/>
      <c r="AQ78" s="95"/>
      <c r="AR78" s="95"/>
      <c r="AS78" s="95"/>
    </row>
    <row r="79" spans="1:45" ht="136.15" customHeight="1">
      <c r="A79" s="177"/>
      <c r="B79" s="96"/>
      <c r="C79" s="45" t="s">
        <v>396</v>
      </c>
      <c r="D79" s="66" t="s">
        <v>397</v>
      </c>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67"/>
      <c r="AI79" s="68"/>
      <c r="AJ79" s="43"/>
      <c r="AK79" s="43"/>
      <c r="AL79" s="43"/>
      <c r="AM79" s="43"/>
      <c r="AN79" s="43"/>
      <c r="AO79" s="43"/>
      <c r="AP79" s="43"/>
      <c r="AQ79" s="43"/>
      <c r="AR79" s="43"/>
      <c r="AS79" s="43"/>
    </row>
    <row r="80" spans="1:45" ht="122.45" customHeight="1">
      <c r="A80" s="47"/>
      <c r="B80" s="65"/>
      <c r="C80" s="41"/>
      <c r="D80" s="41"/>
      <c r="E80" s="43"/>
      <c r="F80" s="217" t="s">
        <v>609</v>
      </c>
      <c r="G80" s="218"/>
      <c r="H80" s="218"/>
      <c r="I80" s="218"/>
      <c r="J80" s="218"/>
      <c r="K80" s="218"/>
      <c r="L80" s="218"/>
      <c r="M80" s="218"/>
      <c r="N80" s="218"/>
      <c r="O80" s="218"/>
      <c r="P80" s="218"/>
      <c r="Q80" s="218"/>
      <c r="R80" s="218"/>
      <c r="S80" s="218"/>
      <c r="T80" s="218"/>
      <c r="U80" s="219"/>
      <c r="V80" s="108"/>
      <c r="W80" s="107"/>
      <c r="X80" s="107"/>
      <c r="Y80" s="107"/>
      <c r="Z80" s="107"/>
      <c r="AA80" s="107"/>
      <c r="AB80" s="107"/>
      <c r="AC80" s="107"/>
      <c r="AD80" s="107"/>
      <c r="AE80" s="107"/>
      <c r="AF80" s="107"/>
      <c r="AG80" s="107"/>
      <c r="AH80" s="109"/>
      <c r="AI80" s="110"/>
      <c r="AJ80" s="107"/>
      <c r="AK80" s="107"/>
      <c r="AL80" s="107"/>
      <c r="AM80" s="107"/>
      <c r="AN80" s="107"/>
      <c r="AO80" s="135">
        <f>AO78+AO79</f>
        <v>1400000000</v>
      </c>
      <c r="AP80" s="111">
        <f>+AP72+AP76</f>
        <v>0</v>
      </c>
      <c r="AQ80" s="111">
        <f>+AQ72+AQ76</f>
        <v>0</v>
      </c>
      <c r="AR80" s="112">
        <f>+AQ80/AO80</f>
        <v>0</v>
      </c>
      <c r="AS80" s="112">
        <f>+AP80/AO80</f>
        <v>0</v>
      </c>
    </row>
    <row r="81" spans="1:45" ht="72">
      <c r="A81" s="177" t="s">
        <v>402</v>
      </c>
      <c r="B81" s="179" t="s">
        <v>403</v>
      </c>
      <c r="C81" s="45" t="s">
        <v>404</v>
      </c>
      <c r="D81" s="66" t="s">
        <v>405</v>
      </c>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67"/>
      <c r="AI81" s="68"/>
      <c r="AJ81" s="43"/>
      <c r="AK81" s="43"/>
      <c r="AL81" s="43"/>
      <c r="AM81" s="43"/>
      <c r="AN81" s="43"/>
      <c r="AO81" s="43"/>
      <c r="AP81" s="43"/>
      <c r="AQ81" s="43"/>
      <c r="AR81" s="43"/>
      <c r="AS81" s="43"/>
    </row>
    <row r="82" spans="1:45" ht="72">
      <c r="A82" s="177"/>
      <c r="B82" s="179"/>
      <c r="C82" s="68"/>
      <c r="D82" s="66" t="s">
        <v>407</v>
      </c>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67"/>
      <c r="AI82" s="68"/>
      <c r="AJ82" s="43"/>
      <c r="AK82" s="43"/>
      <c r="AL82" s="43"/>
      <c r="AM82" s="43"/>
      <c r="AN82" s="43"/>
      <c r="AO82" s="43"/>
      <c r="AP82" s="43"/>
      <c r="AQ82" s="43"/>
      <c r="AR82" s="43"/>
      <c r="AS82" s="43"/>
    </row>
    <row r="83" spans="1:45" ht="122.45" customHeight="1">
      <c r="A83" s="47"/>
      <c r="B83" s="65"/>
      <c r="C83" s="41"/>
      <c r="D83" s="41"/>
      <c r="E83" s="43"/>
      <c r="F83" s="217" t="s">
        <v>610</v>
      </c>
      <c r="G83" s="218"/>
      <c r="H83" s="218"/>
      <c r="I83" s="218"/>
      <c r="J83" s="218"/>
      <c r="K83" s="218"/>
      <c r="L83" s="218"/>
      <c r="M83" s="218"/>
      <c r="N83" s="218"/>
      <c r="O83" s="218"/>
      <c r="P83" s="218"/>
      <c r="Q83" s="218"/>
      <c r="R83" s="218"/>
      <c r="S83" s="218"/>
      <c r="T83" s="218"/>
      <c r="U83" s="219"/>
      <c r="V83" s="108"/>
      <c r="W83" s="107"/>
      <c r="X83" s="107"/>
      <c r="Y83" s="107"/>
      <c r="Z83" s="107"/>
      <c r="AA83" s="107"/>
      <c r="AB83" s="107"/>
      <c r="AC83" s="107"/>
      <c r="AD83" s="107"/>
      <c r="AE83" s="107"/>
      <c r="AF83" s="107"/>
      <c r="AG83" s="107"/>
      <c r="AH83" s="109"/>
      <c r="AI83" s="110"/>
      <c r="AJ83" s="107"/>
      <c r="AK83" s="107"/>
      <c r="AL83" s="107"/>
      <c r="AM83" s="107"/>
      <c r="AN83" s="107"/>
      <c r="AO83" s="111">
        <f>+AO75+AO79</f>
        <v>0</v>
      </c>
      <c r="AP83" s="111">
        <f>+AP75+AP79</f>
        <v>0</v>
      </c>
      <c r="AQ83" s="111">
        <f>+AQ75+AQ79</f>
        <v>0</v>
      </c>
      <c r="AR83" s="112" t="e">
        <f>+AQ83/AO83</f>
        <v>#DIV/0!</v>
      </c>
      <c r="AS83" s="112" t="e">
        <f>+AP83/AO83</f>
        <v>#DIV/0!</v>
      </c>
    </row>
    <row r="84" spans="1:45" ht="409.15" customHeight="1">
      <c r="A84" s="65" t="s">
        <v>411</v>
      </c>
      <c r="B84" s="96" t="s">
        <v>412</v>
      </c>
      <c r="C84" s="96" t="s">
        <v>413</v>
      </c>
      <c r="D84" s="96" t="s">
        <v>415</v>
      </c>
      <c r="E84" s="96" t="s">
        <v>611</v>
      </c>
      <c r="F84" s="106">
        <v>2021130010166</v>
      </c>
      <c r="G84" s="96" t="s">
        <v>612</v>
      </c>
      <c r="H84" s="96"/>
      <c r="I84" s="96" t="s">
        <v>613</v>
      </c>
      <c r="J84" s="96"/>
      <c r="K84" s="96"/>
      <c r="L84" s="96"/>
      <c r="M84" s="105">
        <v>1</v>
      </c>
      <c r="N84" s="96" t="s">
        <v>614</v>
      </c>
      <c r="O84" s="96"/>
      <c r="P84" s="96" t="s">
        <v>615</v>
      </c>
      <c r="Q84" s="96"/>
      <c r="R84" s="96"/>
      <c r="S84" s="96"/>
      <c r="T84" s="96"/>
      <c r="U84" s="96"/>
      <c r="V84" s="96"/>
      <c r="W84" s="96" t="s">
        <v>616</v>
      </c>
      <c r="X84" s="96" t="s">
        <v>559</v>
      </c>
      <c r="Y84" s="96"/>
      <c r="Z84" s="96"/>
      <c r="AA84" s="96" t="s">
        <v>617</v>
      </c>
      <c r="AB84" s="96" t="s">
        <v>561</v>
      </c>
      <c r="AC84" s="96" t="s">
        <v>618</v>
      </c>
      <c r="AD84" s="96" t="s">
        <v>619</v>
      </c>
      <c r="AE84" s="96" t="s">
        <v>564</v>
      </c>
      <c r="AF84" s="96" t="s">
        <v>620</v>
      </c>
      <c r="AG84" s="97"/>
      <c r="AH84" s="96" t="s">
        <v>566</v>
      </c>
      <c r="AI84" s="96" t="s">
        <v>567</v>
      </c>
      <c r="AJ84" s="96"/>
      <c r="AK84" s="97">
        <v>2700000000</v>
      </c>
      <c r="AL84" s="97"/>
      <c r="AM84" s="96" t="s">
        <v>568</v>
      </c>
      <c r="AN84" s="96" t="s">
        <v>621</v>
      </c>
      <c r="AO84" s="134">
        <v>1400000000</v>
      </c>
      <c r="AP84" s="95"/>
      <c r="AQ84" s="95"/>
      <c r="AR84" s="95"/>
      <c r="AS84" s="95"/>
    </row>
    <row r="85" spans="1:45" ht="109.9" customHeight="1">
      <c r="A85" s="65" t="s">
        <v>417</v>
      </c>
      <c r="B85" s="96"/>
      <c r="C85" s="45" t="s">
        <v>418</v>
      </c>
      <c r="D85" s="66" t="s">
        <v>419</v>
      </c>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67"/>
      <c r="AI85" s="68"/>
      <c r="AJ85" s="43"/>
      <c r="AK85" s="43"/>
      <c r="AL85" s="43"/>
      <c r="AM85" s="43"/>
      <c r="AN85" s="43"/>
      <c r="AO85" s="43"/>
      <c r="AP85" s="43"/>
      <c r="AQ85" s="43"/>
      <c r="AR85" s="43"/>
      <c r="AS85" s="43"/>
    </row>
    <row r="86" spans="1:45" ht="122.45" customHeight="1">
      <c r="A86" s="47"/>
      <c r="B86" s="65"/>
      <c r="C86" s="41"/>
      <c r="D86" s="41"/>
      <c r="E86" s="43"/>
      <c r="F86" s="217" t="s">
        <v>622</v>
      </c>
      <c r="G86" s="218"/>
      <c r="H86" s="218"/>
      <c r="I86" s="218"/>
      <c r="J86" s="218"/>
      <c r="K86" s="218"/>
      <c r="L86" s="218"/>
      <c r="M86" s="218"/>
      <c r="N86" s="218"/>
      <c r="O86" s="218"/>
      <c r="P86" s="218"/>
      <c r="Q86" s="218"/>
      <c r="R86" s="218"/>
      <c r="S86" s="218"/>
      <c r="T86" s="218"/>
      <c r="U86" s="219"/>
      <c r="V86" s="108"/>
      <c r="W86" s="107"/>
      <c r="X86" s="107"/>
      <c r="Y86" s="107"/>
      <c r="Z86" s="107"/>
      <c r="AA86" s="107"/>
      <c r="AB86" s="107"/>
      <c r="AC86" s="107"/>
      <c r="AD86" s="107"/>
      <c r="AE86" s="107"/>
      <c r="AF86" s="107"/>
      <c r="AG86" s="107"/>
      <c r="AH86" s="109"/>
      <c r="AI86" s="110"/>
      <c r="AJ86" s="107"/>
      <c r="AK86" s="107"/>
      <c r="AL86" s="107"/>
      <c r="AM86" s="107"/>
      <c r="AN86" s="107"/>
      <c r="AO86" s="136">
        <f>AO84+AO85</f>
        <v>1400000000</v>
      </c>
      <c r="AP86" s="111">
        <f>+AP78+AP82</f>
        <v>0</v>
      </c>
      <c r="AQ86" s="111">
        <f>+AQ78+AQ82</f>
        <v>0</v>
      </c>
      <c r="AR86" s="112">
        <f>+AQ86/AO86</f>
        <v>0</v>
      </c>
      <c r="AS86" s="112">
        <f>+AP86/AO86</f>
        <v>0</v>
      </c>
    </row>
    <row r="87" spans="1:45" ht="90">
      <c r="A87" s="65" t="s">
        <v>422</v>
      </c>
      <c r="B87" s="65" t="s">
        <v>423</v>
      </c>
      <c r="C87" s="45" t="s">
        <v>424</v>
      </c>
      <c r="D87" s="66" t="s">
        <v>426</v>
      </c>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96" t="s">
        <v>564</v>
      </c>
      <c r="AF87" s="96"/>
      <c r="AG87" s="97"/>
      <c r="AH87" s="96" t="s">
        <v>566</v>
      </c>
      <c r="AI87" s="96" t="s">
        <v>567</v>
      </c>
      <c r="AJ87" s="96"/>
      <c r="AK87" s="97">
        <v>3000000000</v>
      </c>
      <c r="AL87" s="97"/>
      <c r="AM87" s="96" t="s">
        <v>568</v>
      </c>
      <c r="AN87" s="96" t="s">
        <v>621</v>
      </c>
      <c r="AO87" s="137">
        <v>3000000000</v>
      </c>
      <c r="AP87" s="95"/>
      <c r="AQ87" s="95"/>
      <c r="AR87" s="95"/>
      <c r="AS87" s="95"/>
    </row>
    <row r="88" spans="1:45" ht="122.45" customHeight="1">
      <c r="A88" s="47"/>
      <c r="B88" s="65"/>
      <c r="C88" s="41"/>
      <c r="D88" s="41"/>
      <c r="E88" s="43"/>
      <c r="F88" s="217" t="s">
        <v>623</v>
      </c>
      <c r="G88" s="218"/>
      <c r="H88" s="218"/>
      <c r="I88" s="218"/>
      <c r="J88" s="218"/>
      <c r="K88" s="218"/>
      <c r="L88" s="218"/>
      <c r="M88" s="218"/>
      <c r="N88" s="218"/>
      <c r="O88" s="218"/>
      <c r="P88" s="218"/>
      <c r="Q88" s="218"/>
      <c r="R88" s="218"/>
      <c r="S88" s="218"/>
      <c r="T88" s="218"/>
      <c r="U88" s="219"/>
      <c r="V88" s="108"/>
      <c r="W88" s="107"/>
      <c r="X88" s="107"/>
      <c r="Y88" s="107"/>
      <c r="Z88" s="107"/>
      <c r="AA88" s="107"/>
      <c r="AB88" s="107"/>
      <c r="AC88" s="107"/>
      <c r="AD88" s="107"/>
      <c r="AE88" s="107"/>
      <c r="AF88" s="107"/>
      <c r="AG88" s="107"/>
      <c r="AH88" s="109"/>
      <c r="AI88" s="110"/>
      <c r="AJ88" s="107"/>
      <c r="AK88" s="107"/>
      <c r="AL88" s="107"/>
      <c r="AM88" s="107"/>
      <c r="AN88" s="107"/>
      <c r="AO88" s="136">
        <v>3000000000</v>
      </c>
      <c r="AP88" s="111">
        <f>+AP80+AP84</f>
        <v>0</v>
      </c>
      <c r="AQ88" s="111">
        <f>+AQ80+AQ84</f>
        <v>0</v>
      </c>
      <c r="AR88" s="112">
        <f>+AQ88/AO88</f>
        <v>0</v>
      </c>
      <c r="AS88" s="112">
        <f>+AP88/AO88</f>
        <v>0</v>
      </c>
    </row>
    <row r="89" spans="1:45" ht="99" customHeight="1">
      <c r="A89" s="51" t="s">
        <v>432</v>
      </c>
      <c r="B89" s="65" t="s">
        <v>433</v>
      </c>
      <c r="C89" s="45" t="s">
        <v>434</v>
      </c>
      <c r="D89" s="66" t="s">
        <v>435</v>
      </c>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67"/>
      <c r="AI89" s="68"/>
      <c r="AJ89" s="43"/>
      <c r="AK89" s="43"/>
      <c r="AL89" s="43"/>
      <c r="AM89" s="43"/>
      <c r="AN89" s="43"/>
      <c r="AO89" s="43"/>
      <c r="AP89" s="43"/>
      <c r="AQ89" s="43"/>
      <c r="AR89" s="43"/>
      <c r="AS89" s="43"/>
    </row>
    <row r="90" spans="1:45" ht="122.45" customHeight="1">
      <c r="A90" s="47"/>
      <c r="B90" s="65"/>
      <c r="C90" s="41"/>
      <c r="D90" s="41"/>
      <c r="E90" s="43"/>
      <c r="F90" s="217" t="s">
        <v>624</v>
      </c>
      <c r="G90" s="218"/>
      <c r="H90" s="218"/>
      <c r="I90" s="218"/>
      <c r="J90" s="218"/>
      <c r="K90" s="218"/>
      <c r="L90" s="218"/>
      <c r="M90" s="218"/>
      <c r="N90" s="218"/>
      <c r="O90" s="218"/>
      <c r="P90" s="218"/>
      <c r="Q90" s="218"/>
      <c r="R90" s="218"/>
      <c r="S90" s="218"/>
      <c r="T90" s="218"/>
      <c r="U90" s="219"/>
      <c r="V90" s="108"/>
      <c r="W90" s="107"/>
      <c r="X90" s="107"/>
      <c r="Y90" s="107"/>
      <c r="Z90" s="107"/>
      <c r="AA90" s="107"/>
      <c r="AB90" s="107"/>
      <c r="AC90" s="107"/>
      <c r="AD90" s="107"/>
      <c r="AE90" s="107"/>
      <c r="AF90" s="107"/>
      <c r="AG90" s="107"/>
      <c r="AH90" s="109"/>
      <c r="AI90" s="110"/>
      <c r="AJ90" s="107"/>
      <c r="AK90" s="107"/>
      <c r="AL90" s="107"/>
      <c r="AM90" s="107"/>
      <c r="AN90" s="107"/>
      <c r="AO90" s="111"/>
      <c r="AP90" s="111">
        <f>+AP82+AP86</f>
        <v>0</v>
      </c>
      <c r="AQ90" s="111">
        <f>+AQ82+AQ86</f>
        <v>0</v>
      </c>
      <c r="AR90" s="112" t="e">
        <f>+AQ90/AO90</f>
        <v>#DIV/0!</v>
      </c>
      <c r="AS90" s="112" t="e">
        <f>+AP90/AO90</f>
        <v>#DIV/0!</v>
      </c>
    </row>
    <row r="91" spans="1:45" ht="126">
      <c r="A91" s="51" t="s">
        <v>439</v>
      </c>
      <c r="B91" s="65" t="s">
        <v>440</v>
      </c>
      <c r="C91" s="45" t="s">
        <v>441</v>
      </c>
      <c r="D91" s="66" t="s">
        <v>442</v>
      </c>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67"/>
      <c r="AI91" s="68"/>
      <c r="AJ91" s="43"/>
      <c r="AK91" s="43"/>
      <c r="AL91" s="43"/>
      <c r="AM91" s="43"/>
      <c r="AN91" s="43"/>
      <c r="AO91" s="43"/>
      <c r="AP91" s="43"/>
      <c r="AQ91" s="43"/>
      <c r="AR91" s="43"/>
      <c r="AS91" s="43"/>
    </row>
    <row r="92" spans="1:45" ht="122.45" customHeight="1">
      <c r="A92" s="47"/>
      <c r="B92" s="65"/>
      <c r="C92" s="41"/>
      <c r="D92" s="41"/>
      <c r="E92" s="43"/>
      <c r="F92" s="217" t="s">
        <v>625</v>
      </c>
      <c r="G92" s="218"/>
      <c r="H92" s="218"/>
      <c r="I92" s="218"/>
      <c r="J92" s="218"/>
      <c r="K92" s="218"/>
      <c r="L92" s="218"/>
      <c r="M92" s="218"/>
      <c r="N92" s="218"/>
      <c r="O92" s="218"/>
      <c r="P92" s="218"/>
      <c r="Q92" s="218"/>
      <c r="R92" s="218"/>
      <c r="S92" s="218"/>
      <c r="T92" s="218"/>
      <c r="U92" s="219"/>
      <c r="V92" s="108"/>
      <c r="W92" s="107"/>
      <c r="X92" s="107"/>
      <c r="Y92" s="107"/>
      <c r="Z92" s="107"/>
      <c r="AA92" s="107"/>
      <c r="AB92" s="107"/>
      <c r="AC92" s="107"/>
      <c r="AD92" s="107"/>
      <c r="AE92" s="107"/>
      <c r="AF92" s="107"/>
      <c r="AG92" s="107"/>
      <c r="AH92" s="109"/>
      <c r="AI92" s="110"/>
      <c r="AJ92" s="107"/>
      <c r="AK92" s="107"/>
      <c r="AL92" s="107"/>
      <c r="AM92" s="107"/>
      <c r="AN92" s="107"/>
      <c r="AO92" s="111"/>
      <c r="AP92" s="111">
        <f>+AP84+AP88</f>
        <v>0</v>
      </c>
      <c r="AQ92" s="111">
        <f>+AQ84+AQ88</f>
        <v>0</v>
      </c>
      <c r="AR92" s="112" t="e">
        <f>+AQ92/AO92</f>
        <v>#DIV/0!</v>
      </c>
      <c r="AS92" s="112" t="e">
        <f>+AP92/AO92</f>
        <v>#DIV/0!</v>
      </c>
    </row>
    <row r="93" spans="1:45" ht="90">
      <c r="A93" s="51" t="s">
        <v>445</v>
      </c>
      <c r="B93" s="65" t="s">
        <v>446</v>
      </c>
      <c r="C93" s="45" t="s">
        <v>447</v>
      </c>
      <c r="D93" s="66" t="s">
        <v>449</v>
      </c>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67"/>
      <c r="AI93" s="68"/>
      <c r="AJ93" s="43"/>
      <c r="AK93" s="43"/>
      <c r="AL93" s="43"/>
      <c r="AM93" s="43"/>
      <c r="AN93" s="43"/>
      <c r="AO93" s="43"/>
      <c r="AP93" s="43"/>
      <c r="AQ93" s="43"/>
      <c r="AR93" s="43"/>
      <c r="AS93" s="43"/>
    </row>
    <row r="94" spans="1:45" ht="122.45" customHeight="1">
      <c r="A94" s="47"/>
      <c r="B94" s="65"/>
      <c r="C94" s="41"/>
      <c r="D94" s="41"/>
      <c r="E94" s="43"/>
      <c r="F94" s="217" t="s">
        <v>626</v>
      </c>
      <c r="G94" s="218"/>
      <c r="H94" s="218"/>
      <c r="I94" s="218"/>
      <c r="J94" s="218"/>
      <c r="K94" s="218"/>
      <c r="L94" s="218"/>
      <c r="M94" s="218"/>
      <c r="N94" s="218"/>
      <c r="O94" s="218"/>
      <c r="P94" s="218"/>
      <c r="Q94" s="218"/>
      <c r="R94" s="218"/>
      <c r="S94" s="218"/>
      <c r="T94" s="218"/>
      <c r="U94" s="219"/>
      <c r="V94" s="108"/>
      <c r="W94" s="107"/>
      <c r="X94" s="107"/>
      <c r="Y94" s="107"/>
      <c r="Z94" s="107"/>
      <c r="AA94" s="107"/>
      <c r="AB94" s="107"/>
      <c r="AC94" s="107"/>
      <c r="AD94" s="107"/>
      <c r="AE94" s="107"/>
      <c r="AF94" s="107"/>
      <c r="AG94" s="107"/>
      <c r="AH94" s="109"/>
      <c r="AI94" s="110"/>
      <c r="AJ94" s="107"/>
      <c r="AK94" s="107"/>
      <c r="AL94" s="107"/>
      <c r="AM94" s="107"/>
      <c r="AN94" s="107"/>
      <c r="AO94" s="111"/>
      <c r="AP94" s="111">
        <f>+AP86+AP90</f>
        <v>0</v>
      </c>
      <c r="AQ94" s="111">
        <f>+AQ86+AQ90</f>
        <v>0</v>
      </c>
      <c r="AR94" s="112" t="e">
        <f>+AQ94/AO94</f>
        <v>#DIV/0!</v>
      </c>
      <c r="AS94" s="112" t="e">
        <f>+AP94/AO94</f>
        <v>#DIV/0!</v>
      </c>
    </row>
    <row r="95" spans="1:45" ht="198">
      <c r="A95" s="179" t="s">
        <v>455</v>
      </c>
      <c r="B95" s="65" t="s">
        <v>456</v>
      </c>
      <c r="C95" s="45" t="s">
        <v>457</v>
      </c>
      <c r="D95" s="66" t="s">
        <v>458</v>
      </c>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67"/>
      <c r="AI95" s="68"/>
      <c r="AJ95" s="43"/>
      <c r="AK95" s="43"/>
      <c r="AL95" s="43"/>
      <c r="AM95" s="43"/>
      <c r="AN95" s="43"/>
      <c r="AO95" s="43"/>
      <c r="AP95" s="43"/>
      <c r="AQ95" s="43"/>
      <c r="AR95" s="43"/>
      <c r="AS95" s="43"/>
    </row>
    <row r="96" spans="1:45" ht="122.45" customHeight="1">
      <c r="A96" s="179"/>
      <c r="B96" s="65"/>
      <c r="C96" s="41"/>
      <c r="D96" s="41"/>
      <c r="E96" s="43"/>
      <c r="F96" s="217" t="s">
        <v>627</v>
      </c>
      <c r="G96" s="218"/>
      <c r="H96" s="218"/>
      <c r="I96" s="218"/>
      <c r="J96" s="218"/>
      <c r="K96" s="218"/>
      <c r="L96" s="218"/>
      <c r="M96" s="218"/>
      <c r="N96" s="218"/>
      <c r="O96" s="218"/>
      <c r="P96" s="218"/>
      <c r="Q96" s="218"/>
      <c r="R96" s="218"/>
      <c r="S96" s="218"/>
      <c r="T96" s="218"/>
      <c r="U96" s="219"/>
      <c r="V96" s="108"/>
      <c r="W96" s="107"/>
      <c r="X96" s="107"/>
      <c r="Y96" s="107"/>
      <c r="Z96" s="107"/>
      <c r="AA96" s="107"/>
      <c r="AB96" s="107"/>
      <c r="AC96" s="107"/>
      <c r="AD96" s="107"/>
      <c r="AE96" s="107"/>
      <c r="AF96" s="107"/>
      <c r="AG96" s="107"/>
      <c r="AH96" s="109"/>
      <c r="AI96" s="110"/>
      <c r="AJ96" s="107"/>
      <c r="AK96" s="107"/>
      <c r="AL96" s="107"/>
      <c r="AM96" s="107"/>
      <c r="AN96" s="107"/>
      <c r="AO96" s="111">
        <v>0</v>
      </c>
      <c r="AP96" s="111">
        <f>+AP88+AP92</f>
        <v>0</v>
      </c>
      <c r="AQ96" s="111">
        <f>+AQ88+AQ92</f>
        <v>0</v>
      </c>
      <c r="AR96" s="112" t="e">
        <f>+AQ96/AO96</f>
        <v>#DIV/0!</v>
      </c>
      <c r="AS96" s="112" t="e">
        <f>+AP96/AO96</f>
        <v>#DIV/0!</v>
      </c>
    </row>
    <row r="97" spans="1:45" ht="162">
      <c r="A97" s="179"/>
      <c r="B97" s="65" t="s">
        <v>460</v>
      </c>
      <c r="C97" s="45" t="s">
        <v>461</v>
      </c>
      <c r="D97" s="66" t="s">
        <v>462</v>
      </c>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67"/>
      <c r="AI97" s="68"/>
      <c r="AJ97" s="43"/>
      <c r="AK97" s="43"/>
      <c r="AL97" s="43"/>
      <c r="AM97" s="43"/>
      <c r="AN97" s="43"/>
      <c r="AO97" s="43"/>
      <c r="AP97" s="43"/>
      <c r="AQ97" s="43"/>
      <c r="AR97" s="43"/>
      <c r="AS97" s="43"/>
    </row>
    <row r="98" spans="1:45" ht="122.45" customHeight="1">
      <c r="A98" s="179"/>
      <c r="B98" s="65"/>
      <c r="C98" s="41"/>
      <c r="D98" s="41"/>
      <c r="E98" s="43"/>
      <c r="F98" s="217" t="s">
        <v>628</v>
      </c>
      <c r="G98" s="218"/>
      <c r="H98" s="218"/>
      <c r="I98" s="218"/>
      <c r="J98" s="218"/>
      <c r="K98" s="218"/>
      <c r="L98" s="218"/>
      <c r="M98" s="218"/>
      <c r="N98" s="218"/>
      <c r="O98" s="218"/>
      <c r="P98" s="218"/>
      <c r="Q98" s="218"/>
      <c r="R98" s="218"/>
      <c r="S98" s="218"/>
      <c r="T98" s="218"/>
      <c r="U98" s="219"/>
      <c r="V98" s="108"/>
      <c r="W98" s="107"/>
      <c r="X98" s="107"/>
      <c r="Y98" s="107"/>
      <c r="Z98" s="107"/>
      <c r="AA98" s="107"/>
      <c r="AB98" s="107"/>
      <c r="AC98" s="107"/>
      <c r="AD98" s="107"/>
      <c r="AE98" s="107"/>
      <c r="AF98" s="107"/>
      <c r="AG98" s="107"/>
      <c r="AH98" s="109"/>
      <c r="AI98" s="110"/>
      <c r="AJ98" s="107"/>
      <c r="AK98" s="107"/>
      <c r="AL98" s="107"/>
      <c r="AM98" s="107"/>
      <c r="AN98" s="107"/>
      <c r="AO98" s="111">
        <f>+AO90+AO94</f>
        <v>0</v>
      </c>
      <c r="AP98" s="111">
        <f>+AP90+AP94</f>
        <v>0</v>
      </c>
      <c r="AQ98" s="111">
        <f>+AQ90+AQ94</f>
        <v>0</v>
      </c>
      <c r="AR98" s="112" t="e">
        <f>+AQ98/AO98</f>
        <v>#DIV/0!</v>
      </c>
      <c r="AS98" s="112" t="e">
        <f>+AP98/AO98</f>
        <v>#DIV/0!</v>
      </c>
    </row>
    <row r="99" spans="1:45" ht="234">
      <c r="A99" s="179"/>
      <c r="B99" s="65" t="s">
        <v>464</v>
      </c>
      <c r="C99" s="45" t="s">
        <v>465</v>
      </c>
      <c r="D99" s="66" t="s">
        <v>466</v>
      </c>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67"/>
      <c r="AI99" s="68"/>
      <c r="AJ99" s="43"/>
      <c r="AK99" s="43"/>
      <c r="AL99" s="43"/>
      <c r="AM99" s="43"/>
      <c r="AN99" s="43"/>
      <c r="AO99" s="43"/>
      <c r="AP99" s="43"/>
      <c r="AQ99" s="43"/>
      <c r="AR99" s="43"/>
      <c r="AS99" s="43"/>
    </row>
    <row r="100" spans="1:45" ht="122.45" customHeight="1">
      <c r="A100" s="65"/>
      <c r="B100" s="65"/>
      <c r="C100" s="41"/>
      <c r="D100" s="41"/>
      <c r="E100" s="43"/>
      <c r="F100" s="217" t="s">
        <v>629</v>
      </c>
      <c r="G100" s="218"/>
      <c r="H100" s="218"/>
      <c r="I100" s="218"/>
      <c r="J100" s="218"/>
      <c r="K100" s="218"/>
      <c r="L100" s="218"/>
      <c r="M100" s="218"/>
      <c r="N100" s="218"/>
      <c r="O100" s="218"/>
      <c r="P100" s="218"/>
      <c r="Q100" s="218"/>
      <c r="R100" s="218"/>
      <c r="S100" s="218"/>
      <c r="T100" s="218"/>
      <c r="U100" s="219"/>
      <c r="V100" s="108"/>
      <c r="W100" s="107"/>
      <c r="X100" s="107"/>
      <c r="Y100" s="107"/>
      <c r="Z100" s="107"/>
      <c r="AA100" s="107"/>
      <c r="AB100" s="107"/>
      <c r="AC100" s="107"/>
      <c r="AD100" s="107"/>
      <c r="AE100" s="107"/>
      <c r="AF100" s="107"/>
      <c r="AG100" s="107"/>
      <c r="AH100" s="109"/>
      <c r="AI100" s="110"/>
      <c r="AJ100" s="107"/>
      <c r="AK100" s="107"/>
      <c r="AL100" s="107"/>
      <c r="AM100" s="107"/>
      <c r="AN100" s="107"/>
      <c r="AO100" s="111">
        <f>+AO92+AO96</f>
        <v>0</v>
      </c>
      <c r="AP100" s="111">
        <f>+AP92+AP96</f>
        <v>0</v>
      </c>
      <c r="AQ100" s="111">
        <f>+AQ92+AQ96</f>
        <v>0</v>
      </c>
      <c r="AR100" s="112" t="e">
        <f>+AQ100/AO100</f>
        <v>#DIV/0!</v>
      </c>
      <c r="AS100" s="112" t="e">
        <f>+AP100/AO100</f>
        <v>#DIV/0!</v>
      </c>
    </row>
    <row r="101" spans="1:45" ht="106.9" customHeight="1">
      <c r="A101" s="177" t="s">
        <v>469</v>
      </c>
      <c r="B101" s="173" t="s">
        <v>470</v>
      </c>
      <c r="C101" s="45" t="s">
        <v>471</v>
      </c>
      <c r="D101" s="66" t="s">
        <v>466</v>
      </c>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67"/>
      <c r="AI101" s="68"/>
      <c r="AJ101" s="43"/>
      <c r="AK101" s="43"/>
      <c r="AL101" s="43"/>
      <c r="AM101" s="43"/>
      <c r="AN101" s="43"/>
      <c r="AO101" s="43"/>
      <c r="AP101" s="43"/>
      <c r="AQ101" s="43"/>
      <c r="AR101" s="43"/>
      <c r="AS101" s="43"/>
    </row>
    <row r="102" spans="1:45" ht="242.45" customHeight="1">
      <c r="A102" s="177"/>
      <c r="B102" s="174"/>
      <c r="C102" s="45" t="s">
        <v>473</v>
      </c>
      <c r="D102" s="66" t="s">
        <v>474</v>
      </c>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67"/>
      <c r="AI102" s="68"/>
      <c r="AJ102" s="43"/>
      <c r="AK102" s="43"/>
      <c r="AL102" s="43"/>
      <c r="AM102" s="43"/>
      <c r="AN102" s="43"/>
      <c r="AO102" s="43"/>
      <c r="AP102" s="43"/>
      <c r="AQ102" s="43"/>
      <c r="AR102" s="43"/>
      <c r="AS102" s="43"/>
    </row>
    <row r="103" spans="1:45" ht="122.45" customHeight="1">
      <c r="A103" s="65"/>
      <c r="B103" s="65"/>
      <c r="C103" s="41"/>
      <c r="D103" s="41"/>
      <c r="E103" s="43"/>
      <c r="F103" s="217" t="s">
        <v>630</v>
      </c>
      <c r="G103" s="218"/>
      <c r="H103" s="218"/>
      <c r="I103" s="218"/>
      <c r="J103" s="218"/>
      <c r="K103" s="218"/>
      <c r="L103" s="218"/>
      <c r="M103" s="218"/>
      <c r="N103" s="218"/>
      <c r="O103" s="218"/>
      <c r="P103" s="218"/>
      <c r="Q103" s="218"/>
      <c r="R103" s="218"/>
      <c r="S103" s="218"/>
      <c r="T103" s="218"/>
      <c r="U103" s="219"/>
      <c r="V103" s="108"/>
      <c r="W103" s="107"/>
      <c r="X103" s="107"/>
      <c r="Y103" s="107"/>
      <c r="Z103" s="107"/>
      <c r="AA103" s="107"/>
      <c r="AB103" s="107"/>
      <c r="AC103" s="107"/>
      <c r="AD103" s="107"/>
      <c r="AE103" s="107"/>
      <c r="AF103" s="107"/>
      <c r="AG103" s="107"/>
      <c r="AH103" s="109"/>
      <c r="AI103" s="110"/>
      <c r="AJ103" s="107"/>
      <c r="AK103" s="107"/>
      <c r="AL103" s="107"/>
      <c r="AM103" s="107"/>
      <c r="AN103" s="107"/>
      <c r="AO103" s="136">
        <v>0</v>
      </c>
      <c r="AP103" s="111">
        <f>+AP95+AP99</f>
        <v>0</v>
      </c>
      <c r="AQ103" s="111">
        <f>+AQ95+AQ99</f>
        <v>0</v>
      </c>
      <c r="AR103" s="112" t="e">
        <f>+AQ103/AO103</f>
        <v>#DIV/0!</v>
      </c>
      <c r="AS103" s="112" t="e">
        <f>+AP103/AO103</f>
        <v>#DIV/0!</v>
      </c>
    </row>
    <row r="107" spans="1:45" s="114" customFormat="1" ht="101.25" customHeight="1">
      <c r="E107" s="220" t="s">
        <v>631</v>
      </c>
      <c r="F107" s="221"/>
      <c r="G107" s="221"/>
      <c r="H107" s="221"/>
      <c r="I107" s="221"/>
      <c r="J107" s="221"/>
      <c r="K107" s="221"/>
      <c r="L107" s="221"/>
      <c r="M107" s="221"/>
      <c r="N107" s="221"/>
      <c r="O107" s="221"/>
      <c r="P107" s="221"/>
      <c r="Q107" s="221"/>
      <c r="R107" s="221"/>
      <c r="S107" s="221"/>
      <c r="T107" s="222"/>
      <c r="U107" s="115"/>
      <c r="V107" s="116">
        <f>+(V11+V14+V17+V19+V21+V24+V26+V28+V30+V32+V35+V37+V39+V41+V44+V46+V48+V50+V52+V54+V56+V58+V60+V62+V64+V66+V68+V71+V73+V77+V80+V83+V86+V88+V90+V92+V94+V96+V98+V100+V103)/41</f>
        <v>0</v>
      </c>
      <c r="AH107" s="117"/>
      <c r="AI107" s="117"/>
      <c r="AK107" s="214" t="s">
        <v>632</v>
      </c>
      <c r="AL107" s="215"/>
      <c r="AM107" s="215"/>
      <c r="AN107" s="216"/>
      <c r="AO107" s="118">
        <v>8300000000</v>
      </c>
      <c r="AP107" s="118">
        <f>+(AP11+AP14+AP17+AP19+AP21+AP24+AP26+AP28+AP30+AP32+AP35+AP37+AP39+AP41+AP44+AP46+AP48+AP50+AP52+AP54+AP56+AP58+AP60+AP62+AP64+AP66+AP68+AP71+AP73+AP77+AP80+AP83+AP86+AP88+AP90+AP92+AP94+AP96+AP98+AP100+AP103)</f>
        <v>0</v>
      </c>
      <c r="AQ107" s="119">
        <f>+(AQ11+AQ14+AQ17+AQ19+AQ21+AQ24+AQ26+AQ28+AQ30+AQ32+AQ35+AQ37+AQ39+AQ41+AQ44+AQ46+AQ48+AQ50+AQ52+AQ54+AQ56+AQ58+AQ60+AQ62+AQ64+AQ66+AQ68+AQ71+AQ73+AQ77+AQ80+AQ83+AQ86+AQ88+AQ90+AQ92+AQ94+AQ96+AQ98+AQ100+AQ103)</f>
        <v>0</v>
      </c>
      <c r="AR107" s="132">
        <f>+AQ107/AO107</f>
        <v>0</v>
      </c>
      <c r="AS107" s="133">
        <f>+AP107/AO107</f>
        <v>0</v>
      </c>
    </row>
  </sheetData>
  <autoFilter ref="A8:AN102" xr:uid="{00000000-0009-0000-0000-000003000000}"/>
  <mergeCells count="72">
    <mergeCell ref="A22:A25"/>
    <mergeCell ref="B22:B23"/>
    <mergeCell ref="A74:A76"/>
    <mergeCell ref="A78:A79"/>
    <mergeCell ref="A33:A38"/>
    <mergeCell ref="A47:A49"/>
    <mergeCell ref="A69:A70"/>
    <mergeCell ref="B69:B70"/>
    <mergeCell ref="A81:A82"/>
    <mergeCell ref="B81:B82"/>
    <mergeCell ref="A95:A99"/>
    <mergeCell ref="A101:A102"/>
    <mergeCell ref="C3:AM3"/>
    <mergeCell ref="C4:AM4"/>
    <mergeCell ref="A6:AD7"/>
    <mergeCell ref="A5:B5"/>
    <mergeCell ref="A1:B4"/>
    <mergeCell ref="AE6:AJ7"/>
    <mergeCell ref="AK6:AN7"/>
    <mergeCell ref="C1:AM1"/>
    <mergeCell ref="C2:AM2"/>
    <mergeCell ref="C5:AM5"/>
    <mergeCell ref="A9:A10"/>
    <mergeCell ref="B9:B10"/>
    <mergeCell ref="F11:U11"/>
    <mergeCell ref="F14:U14"/>
    <mergeCell ref="F17:U17"/>
    <mergeCell ref="B33:B34"/>
    <mergeCell ref="F32:U32"/>
    <mergeCell ref="F19:U19"/>
    <mergeCell ref="F21:U21"/>
    <mergeCell ref="F24:U24"/>
    <mergeCell ref="F26:U26"/>
    <mergeCell ref="F28:U28"/>
    <mergeCell ref="F30:U30"/>
    <mergeCell ref="B12:B13"/>
    <mergeCell ref="B15:B16"/>
    <mergeCell ref="F35:U35"/>
    <mergeCell ref="F37:U37"/>
    <mergeCell ref="F39:U39"/>
    <mergeCell ref="F41:U41"/>
    <mergeCell ref="F44:U44"/>
    <mergeCell ref="F46:U46"/>
    <mergeCell ref="F48:U48"/>
    <mergeCell ref="F50:U50"/>
    <mergeCell ref="F52:U52"/>
    <mergeCell ref="B74:B76"/>
    <mergeCell ref="F54:U54"/>
    <mergeCell ref="F56:U56"/>
    <mergeCell ref="F58:U58"/>
    <mergeCell ref="F60:U60"/>
    <mergeCell ref="F62:U62"/>
    <mergeCell ref="F64:U64"/>
    <mergeCell ref="F66:U66"/>
    <mergeCell ref="F68:U68"/>
    <mergeCell ref="F71:U71"/>
    <mergeCell ref="F73:U73"/>
    <mergeCell ref="F77:U77"/>
    <mergeCell ref="F80:U80"/>
    <mergeCell ref="F83:U83"/>
    <mergeCell ref="F86:U86"/>
    <mergeCell ref="F88:U88"/>
    <mergeCell ref="F90:U90"/>
    <mergeCell ref="F92:U92"/>
    <mergeCell ref="F94:U94"/>
    <mergeCell ref="F96:U96"/>
    <mergeCell ref="F98:U98"/>
    <mergeCell ref="AK107:AN107"/>
    <mergeCell ref="F100:U100"/>
    <mergeCell ref="F103:U103"/>
    <mergeCell ref="B101:B102"/>
    <mergeCell ref="E107:T107"/>
  </mergeCells>
  <dataValidations count="1">
    <dataValidation type="list" allowBlank="1" showInputMessage="1" showErrorMessage="1" sqref="O9:O10 O12:O13 O15:O16 O31 O33:O34 O36 O38 O40 O42:O43 O45 O47 O49 O51 O18 O20 O22:O23 O25 O27 O29 O53 O55 O57 O59 O61 O63 O65 O67 O69:O70 O72 O74:O76 O78:O79 O81:O82 O84:O85 O87 O89 O91 O93 O107" xr:uid="{00000000-0002-0000-0300-000000000000}">
      <formula1>#REF!</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AH52 AH32 AH35 AH37 AH39 AH41 AH44 AH46 AH48 AH50 AH9:AH24 AH26 AH28 AH30 AH54 AH56 AH58 AH60 AH62 AH64 AH66 AH68 AH71 AH73 AH77 AH80 AH83 AH86 AH88 AH90 AH92 AH94 AH96 AH98 AH100 AH103</xm:sqref>
        </x14:dataValidation>
        <x14:dataValidation type="list" allowBlank="1" showInputMessage="1" showErrorMessage="1" xr:uid="{00000000-0002-0000-0300-000002000000}">
          <x14:formula1>
            <xm:f>ANEXO1!$F$2:$F$7</xm:f>
          </x14:formula1>
          <xm:sqref>AI52 AI34:AI37 AI39 AI41 AI44 AI46 AI48 AI50 AI9:AI32 AI54 AI56 AI58 AI60 AI62 AI64 AI66 AI68 AI71 AI73 AI77 AI80 AI83 AI86 AI88 AI90 AI92 AI94 AI96 AI98 AI100 AI103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75" defaultRowHeight="14.25"/>
  <cols>
    <col min="1" max="1" width="20.75" customWidth="1"/>
    <col min="2" max="2" width="25" customWidth="1"/>
    <col min="3" max="3" width="19.75" customWidth="1"/>
    <col min="4" max="4" width="20.25" customWidth="1"/>
    <col min="5" max="6" width="22.875" customWidth="1"/>
    <col min="7" max="7" width="25.25" customWidth="1"/>
  </cols>
  <sheetData>
    <row r="2" spans="1:7">
      <c r="A2" s="249" t="s">
        <v>633</v>
      </c>
      <c r="B2" s="250"/>
      <c r="C2" s="250"/>
      <c r="D2" s="250"/>
      <c r="E2" s="250"/>
      <c r="F2" s="250"/>
      <c r="G2" s="251"/>
    </row>
    <row r="3" spans="1:7" s="2" customFormat="1">
      <c r="A3" s="22" t="s">
        <v>634</v>
      </c>
      <c r="B3" s="246" t="s">
        <v>635</v>
      </c>
      <c r="C3" s="246"/>
      <c r="D3" s="246"/>
      <c r="E3" s="246"/>
      <c r="F3" s="246"/>
      <c r="G3" s="23" t="s">
        <v>636</v>
      </c>
    </row>
    <row r="4" spans="1:7" ht="12.75" customHeight="1">
      <c r="A4" s="24">
        <v>45489</v>
      </c>
      <c r="B4" s="247" t="s">
        <v>637</v>
      </c>
      <c r="C4" s="247"/>
      <c r="D4" s="247"/>
      <c r="E4" s="247"/>
      <c r="F4" s="247"/>
      <c r="G4" s="25" t="s">
        <v>638</v>
      </c>
    </row>
    <row r="5" spans="1:7" ht="12.75" customHeight="1">
      <c r="A5" s="26"/>
      <c r="B5" s="247"/>
      <c r="C5" s="247"/>
      <c r="D5" s="247"/>
      <c r="E5" s="247"/>
      <c r="F5" s="247"/>
      <c r="G5" s="25"/>
    </row>
    <row r="6" spans="1:7">
      <c r="A6" s="26"/>
      <c r="B6" s="248"/>
      <c r="C6" s="248"/>
      <c r="D6" s="248"/>
      <c r="E6" s="248"/>
      <c r="F6" s="248"/>
      <c r="G6" s="27"/>
    </row>
    <row r="7" spans="1:7">
      <c r="A7" s="26"/>
      <c r="B7" s="248"/>
      <c r="C7" s="248"/>
      <c r="D7" s="248"/>
      <c r="E7" s="248"/>
      <c r="F7" s="248"/>
      <c r="G7" s="27"/>
    </row>
    <row r="8" spans="1:7">
      <c r="A8" s="26"/>
      <c r="B8" s="28"/>
      <c r="C8" s="28"/>
      <c r="D8" s="28"/>
      <c r="E8" s="28"/>
      <c r="F8" s="28"/>
      <c r="G8" s="27"/>
    </row>
    <row r="9" spans="1:7">
      <c r="A9" s="242" t="s">
        <v>639</v>
      </c>
      <c r="B9" s="243"/>
      <c r="C9" s="243"/>
      <c r="D9" s="243"/>
      <c r="E9" s="243"/>
      <c r="F9" s="243"/>
      <c r="G9" s="244"/>
    </row>
    <row r="10" spans="1:7" s="2" customFormat="1">
      <c r="A10" s="29"/>
      <c r="B10" s="246" t="s">
        <v>640</v>
      </c>
      <c r="C10" s="246"/>
      <c r="D10" s="246" t="s">
        <v>641</v>
      </c>
      <c r="E10" s="246"/>
      <c r="F10" s="29" t="s">
        <v>634</v>
      </c>
      <c r="G10" s="29" t="s">
        <v>642</v>
      </c>
    </row>
    <row r="11" spans="1:7">
      <c r="A11" s="30" t="s">
        <v>643</v>
      </c>
      <c r="B11" s="247" t="s">
        <v>644</v>
      </c>
      <c r="C11" s="247"/>
      <c r="D11" s="245" t="s">
        <v>645</v>
      </c>
      <c r="E11" s="245"/>
      <c r="F11" s="26" t="s">
        <v>646</v>
      </c>
      <c r="G11" s="27"/>
    </row>
    <row r="12" spans="1:7">
      <c r="A12" s="30" t="s">
        <v>647</v>
      </c>
      <c r="B12" s="245" t="s">
        <v>648</v>
      </c>
      <c r="C12" s="245"/>
      <c r="D12" s="245" t="s">
        <v>649</v>
      </c>
      <c r="E12" s="245"/>
      <c r="F12" s="26" t="s">
        <v>646</v>
      </c>
      <c r="G12" s="27"/>
    </row>
    <row r="13" spans="1:7">
      <c r="A13" s="30" t="s">
        <v>650</v>
      </c>
      <c r="B13" s="245" t="s">
        <v>648</v>
      </c>
      <c r="C13" s="245"/>
      <c r="D13" s="245" t="s">
        <v>649</v>
      </c>
      <c r="E13" s="245"/>
      <c r="F13" s="26" t="s">
        <v>646</v>
      </c>
      <c r="G13" s="27"/>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
    </sheetView>
  </sheetViews>
  <sheetFormatPr baseColWidth="10" defaultColWidth="10.875" defaultRowHeight="14.25"/>
  <cols>
    <col min="1" max="1" width="55.25" customWidth="1"/>
    <col min="5" max="5" width="20.125" customWidth="1"/>
    <col min="6" max="6" width="34.75" customWidth="1"/>
  </cols>
  <sheetData>
    <row r="1" spans="1:6" ht="52.5" customHeight="1">
      <c r="A1" s="20" t="s">
        <v>651</v>
      </c>
      <c r="E1" s="3" t="s">
        <v>652</v>
      </c>
      <c r="F1" s="3" t="s">
        <v>653</v>
      </c>
    </row>
    <row r="2" spans="1:6" ht="25.5" customHeight="1">
      <c r="A2" s="19" t="s">
        <v>654</v>
      </c>
      <c r="E2" s="4">
        <v>0</v>
      </c>
      <c r="F2" s="5" t="s">
        <v>567</v>
      </c>
    </row>
    <row r="3" spans="1:6" ht="45" customHeight="1">
      <c r="A3" s="19" t="s">
        <v>655</v>
      </c>
      <c r="E3" s="4">
        <v>1</v>
      </c>
      <c r="F3" s="5" t="s">
        <v>656</v>
      </c>
    </row>
    <row r="4" spans="1:6" ht="45" customHeight="1">
      <c r="A4" s="19" t="s">
        <v>657</v>
      </c>
      <c r="E4" s="4">
        <v>2</v>
      </c>
      <c r="F4" s="5" t="s">
        <v>658</v>
      </c>
    </row>
    <row r="5" spans="1:6" ht="45" customHeight="1">
      <c r="A5" s="19" t="s">
        <v>659</v>
      </c>
      <c r="E5" s="4">
        <v>3</v>
      </c>
      <c r="F5" s="5" t="s">
        <v>660</v>
      </c>
    </row>
    <row r="6" spans="1:6" ht="45" customHeight="1">
      <c r="A6" s="19" t="s">
        <v>661</v>
      </c>
      <c r="E6" s="4">
        <v>4</v>
      </c>
      <c r="F6" s="5" t="s">
        <v>662</v>
      </c>
    </row>
    <row r="7" spans="1:6" ht="45" customHeight="1">
      <c r="A7" s="19" t="s">
        <v>663</v>
      </c>
      <c r="E7" s="4">
        <v>5</v>
      </c>
      <c r="F7" s="5" t="s">
        <v>664</v>
      </c>
    </row>
    <row r="8" spans="1:6" ht="45" customHeight="1">
      <c r="A8" s="19" t="s">
        <v>566</v>
      </c>
    </row>
    <row r="9" spans="1:6" ht="45" customHeight="1">
      <c r="A9" s="19" t="s">
        <v>665</v>
      </c>
    </row>
    <row r="10" spans="1:6" ht="45" customHeight="1">
      <c r="A10" s="19" t="s">
        <v>666</v>
      </c>
    </row>
    <row r="11" spans="1:6" ht="45" customHeight="1">
      <c r="A11" s="19" t="s">
        <v>667</v>
      </c>
    </row>
    <row r="12" spans="1:6" ht="45" customHeight="1">
      <c r="A12" s="19" t="s">
        <v>668</v>
      </c>
    </row>
    <row r="13" spans="1:6" ht="45" customHeight="1">
      <c r="A13" s="19" t="s">
        <v>669</v>
      </c>
    </row>
    <row r="14" spans="1:6" ht="45" customHeight="1">
      <c r="A14" s="19" t="s">
        <v>670</v>
      </c>
    </row>
    <row r="15" spans="1:6" ht="45" customHeight="1">
      <c r="A15" s="19" t="s">
        <v>671</v>
      </c>
    </row>
    <row r="16" spans="1:6" ht="45" customHeight="1">
      <c r="A16" s="19" t="s">
        <v>672</v>
      </c>
    </row>
    <row r="17" spans="1:1" ht="45" customHeight="1">
      <c r="A17" s="19" t="s">
        <v>673</v>
      </c>
    </row>
    <row r="18" spans="1:1" ht="45" customHeight="1">
      <c r="A18" s="19" t="s">
        <v>674</v>
      </c>
    </row>
    <row r="19" spans="1:1" ht="45" customHeight="1">
      <c r="A19" s="19" t="s">
        <v>675</v>
      </c>
    </row>
    <row r="20" spans="1:1" ht="45" customHeight="1">
      <c r="A20" s="19" t="s">
        <v>676</v>
      </c>
    </row>
    <row r="21" spans="1:1" ht="45" customHeight="1">
      <c r="A21" s="19" t="s">
        <v>677</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 </vt:lpstr>
      <vt:lpstr>2, GESTION -MIPG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Alexander Parga</cp:lastModifiedBy>
  <cp:revision/>
  <dcterms:created xsi:type="dcterms:W3CDTF">2024-07-04T17:50:33Z</dcterms:created>
  <dcterms:modified xsi:type="dcterms:W3CDTF">2025-08-19T15:29:22Z</dcterms:modified>
  <cp:category/>
  <cp:contentStatus/>
</cp:coreProperties>
</file>