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https://d.docs.live.net/f23f44e7ac32099d/Escritorio/ESCRITORIO/ALEX/ALEX PARGA/ALCALDIA/ALCALDIA/SECRETARIA GENERAL/2025/CORTE 30 DE JUNIO/INFORMATICA/"/>
    </mc:Choice>
  </mc:AlternateContent>
  <xr:revisionPtr revIDLastSave="0" documentId="8_{57E1F6A9-885F-4D46-859A-6F38F68F643B}" xr6:coauthVersionLast="47" xr6:coauthVersionMax="47" xr10:uidLastSave="{00000000-0000-0000-0000-000000000000}"/>
  <bookViews>
    <workbookView xWindow="-120" yWindow="-120" windowWidth="20730" windowHeight="11040" firstSheet="1" activeTab="1" xr2:uid="{00000000-000D-0000-FFFF-FFFF00000000}"/>
  </bookViews>
  <sheets>
    <sheet name="INSTRUCTIVO" sheetId="2" r:id="rId1"/>
    <sheet name="1. ESTRATÉGICO" sheetId="1" r:id="rId2"/>
    <sheet name="2. INVERSIÓN" sheetId="6" r:id="rId3"/>
    <sheet name="ANEXO1" sheetId="4" r:id="rId4"/>
    <sheet name="CONTROL DE CAMBIOS " sheetId="3" r:id="rId5"/>
    <sheet name="." sheetId="7" r:id="rId6"/>
  </sheets>
  <externalReferences>
    <externalReference r:id="rId7"/>
    <externalReference r:id="rId8"/>
    <externalReference r:id="rId9"/>
    <externalReference r:id="rId10"/>
  </externalReferences>
  <definedNames>
    <definedName name="_xlnm._FilterDatabase" localSheetId="1" hidden="1">'1. ESTRATÉGICO'!$A$1:$AF$7</definedName>
    <definedName name="_xlnm.Print_Area" localSheetId="1">'1. ESTRATÉGICO'!$A$1:$AG$28</definedName>
    <definedName name="_xlnm.Print_Area" localSheetId="2">'2. INVERSIÓN'!$E$1:$BD$33</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18" i="6" l="1"/>
  <c r="AU18" i="6"/>
  <c r="AV18" i="6"/>
  <c r="AT18" i="6"/>
  <c r="AR18" i="6"/>
  <c r="AP18" i="6"/>
  <c r="T18" i="6"/>
  <c r="AV33" i="6"/>
  <c r="AT33" i="6"/>
  <c r="AU33" i="6" s="1"/>
  <c r="AW33" i="6"/>
  <c r="AJ33" i="6"/>
  <c r="AK33" i="6"/>
  <c r="AE30" i="1"/>
  <c r="AD30" i="1"/>
  <c r="AC30" i="1"/>
  <c r="AW27" i="6" l="1"/>
  <c r="AU27" i="6"/>
  <c r="AS27" i="6"/>
  <c r="AQ27" i="6"/>
  <c r="AP25" i="6"/>
  <c r="AQ19" i="6"/>
  <c r="AW19" i="6"/>
  <c r="AU19" i="6"/>
  <c r="AS19" i="6"/>
  <c r="AW16" i="6"/>
  <c r="AU16" i="6"/>
  <c r="AS16" i="6"/>
  <c r="AQ16" i="6"/>
  <c r="AW9" i="6"/>
  <c r="AU9" i="6"/>
  <c r="S28" i="6" l="1"/>
  <c r="S29" i="6"/>
  <c r="S30" i="6"/>
  <c r="S27" i="6"/>
  <c r="S22" i="6"/>
  <c r="S20" i="6"/>
  <c r="S19" i="6"/>
  <c r="S16" i="6"/>
  <c r="S10" i="6"/>
  <c r="S11" i="6"/>
  <c r="S12" i="6"/>
  <c r="S13" i="6"/>
  <c r="S14" i="6"/>
  <c r="S9" i="6"/>
  <c r="AQ31" i="6" l="1"/>
  <c r="AP31" i="6"/>
  <c r="AH30" i="6"/>
  <c r="V30" i="6"/>
  <c r="U30" i="6"/>
  <c r="T30" i="6"/>
  <c r="AH29" i="6"/>
  <c r="V29" i="6"/>
  <c r="U29" i="6"/>
  <c r="T29" i="6"/>
  <c r="M29" i="6"/>
  <c r="AH28" i="6"/>
  <c r="V28" i="6"/>
  <c r="U28" i="6"/>
  <c r="N28" i="6"/>
  <c r="T28" i="6" s="1"/>
  <c r="M28" i="6"/>
  <c r="J28" i="6"/>
  <c r="AI27" i="6"/>
  <c r="AH27" i="6"/>
  <c r="V27" i="6"/>
  <c r="U27" i="6"/>
  <c r="T27" i="6"/>
  <c r="M27" i="6"/>
  <c r="AP26" i="6"/>
  <c r="AR24" i="6"/>
  <c r="AE23" i="6"/>
  <c r="AH22" i="6"/>
  <c r="V22" i="6"/>
  <c r="U22" i="6"/>
  <c r="T22" i="6"/>
  <c r="M22" i="6"/>
  <c r="AE21" i="6"/>
  <c r="AH20" i="6"/>
  <c r="V20" i="6"/>
  <c r="U20" i="6"/>
  <c r="T20" i="6"/>
  <c r="AH19" i="6"/>
  <c r="V19" i="6"/>
  <c r="U19" i="6"/>
  <c r="T19" i="6"/>
  <c r="AH16" i="6"/>
  <c r="V16" i="6"/>
  <c r="U16" i="6"/>
  <c r="T16" i="6"/>
  <c r="AQ15" i="6"/>
  <c r="AP15" i="6"/>
  <c r="AH14" i="6"/>
  <c r="V14" i="6"/>
  <c r="U14" i="6"/>
  <c r="T14" i="6"/>
  <c r="M14" i="6"/>
  <c r="J14" i="6"/>
  <c r="AH13" i="6"/>
  <c r="V13" i="6"/>
  <c r="U13" i="6"/>
  <c r="T13" i="6"/>
  <c r="M13" i="6"/>
  <c r="J13" i="6"/>
  <c r="AH12" i="6"/>
  <c r="V12" i="6"/>
  <c r="U12" i="6"/>
  <c r="T12" i="6"/>
  <c r="M12" i="6"/>
  <c r="J12" i="6"/>
  <c r="V11" i="6"/>
  <c r="U11" i="6"/>
  <c r="T11" i="6"/>
  <c r="M11" i="6"/>
  <c r="J11" i="6"/>
  <c r="V10" i="6"/>
  <c r="U10" i="6"/>
  <c r="T10" i="6"/>
  <c r="M10" i="6"/>
  <c r="J10" i="6"/>
  <c r="AS9" i="6"/>
  <c r="AH9" i="6"/>
  <c r="V9" i="6"/>
  <c r="U9" i="6"/>
  <c r="T9" i="6"/>
  <c r="M9" i="6"/>
  <c r="J9" i="6"/>
  <c r="W19" i="6" l="1"/>
  <c r="AP33" i="6"/>
  <c r="AQ33" i="6" s="1"/>
  <c r="AR25" i="6"/>
  <c r="AR33" i="6"/>
  <c r="AS33" i="6" s="1"/>
  <c r="W22" i="6"/>
  <c r="W28" i="6"/>
  <c r="W9" i="6"/>
  <c r="W10" i="6"/>
  <c r="W13" i="6"/>
  <c r="W20" i="6"/>
  <c r="W11" i="6"/>
  <c r="W14" i="6"/>
  <c r="AS31" i="6"/>
  <c r="T15" i="6"/>
  <c r="W16" i="6"/>
  <c r="W29" i="6"/>
  <c r="W30" i="6"/>
  <c r="W12" i="6"/>
  <c r="W27" i="6"/>
  <c r="T24" i="6"/>
  <c r="T31" i="6"/>
  <c r="AS15" i="6"/>
  <c r="T33" i="6" l="1"/>
  <c r="U25" i="1"/>
  <c r="X25" i="1" s="1"/>
  <c r="AF25" i="1" s="1"/>
  <c r="U26" i="1"/>
  <c r="X26" i="1" s="1"/>
  <c r="AF26" i="1" s="1"/>
  <c r="U27" i="1"/>
  <c r="X27" i="1" s="1"/>
  <c r="AF27" i="1" s="1"/>
  <c r="U24" i="1"/>
  <c r="AE24" i="1" s="1"/>
  <c r="U16" i="1"/>
  <c r="X16" i="1" s="1"/>
  <c r="AD16" i="1" s="1"/>
  <c r="U17" i="1"/>
  <c r="AC17" i="1" s="1"/>
  <c r="U19" i="1"/>
  <c r="AC19" i="1" s="1"/>
  <c r="U15" i="1"/>
  <c r="AC15" i="1" s="1"/>
  <c r="AC21" i="1" s="1"/>
  <c r="U9" i="1"/>
  <c r="AE9" i="1" s="1"/>
  <c r="U10" i="1"/>
  <c r="X10" i="1" s="1"/>
  <c r="U12" i="1"/>
  <c r="AC12" i="1" s="1"/>
  <c r="U13" i="1"/>
  <c r="AC13" i="1" s="1"/>
  <c r="U8" i="1"/>
  <c r="AE8" i="1" s="1"/>
  <c r="U11" i="1"/>
  <c r="X11" i="1" s="1"/>
  <c r="Y22" i="1"/>
  <c r="AC27" i="1" l="1"/>
  <c r="AC26" i="1"/>
  <c r="AE27" i="1"/>
  <c r="AC10" i="1"/>
  <c r="AC8" i="1"/>
  <c r="X8" i="1"/>
  <c r="AD8" i="1" s="1"/>
  <c r="AC25" i="1"/>
  <c r="X9" i="1"/>
  <c r="AD9" i="1" s="1"/>
  <c r="AC9" i="1"/>
  <c r="AE26" i="1"/>
  <c r="AE25" i="1"/>
  <c r="AF10" i="1"/>
  <c r="AD10" i="1"/>
  <c r="AE13" i="1"/>
  <c r="AF8" i="1"/>
  <c r="AF9" i="1"/>
  <c r="AE15" i="1"/>
  <c r="AD27" i="1"/>
  <c r="X13" i="1"/>
  <c r="X15" i="1"/>
  <c r="AE12" i="1"/>
  <c r="AE19" i="1"/>
  <c r="AD26" i="1"/>
  <c r="X12" i="1"/>
  <c r="X19" i="1"/>
  <c r="AE10" i="1"/>
  <c r="AE17" i="1"/>
  <c r="AF16" i="1"/>
  <c r="AD25" i="1"/>
  <c r="X17" i="1"/>
  <c r="AC24" i="1"/>
  <c r="AC28" i="1" s="1"/>
  <c r="X24" i="1"/>
  <c r="AE11" i="1"/>
  <c r="AC11" i="1"/>
  <c r="AF11" i="1"/>
  <c r="AD11" i="1"/>
  <c r="AE28" i="1" l="1"/>
  <c r="AC14" i="1"/>
  <c r="AD13" i="1"/>
  <c r="AF13" i="1"/>
  <c r="AD17" i="1"/>
  <c r="AF17" i="1"/>
  <c r="AE14" i="1"/>
  <c r="AD19" i="1"/>
  <c r="AF19" i="1"/>
  <c r="AE21" i="1"/>
  <c r="AF24" i="1"/>
  <c r="AF28" i="1" s="1"/>
  <c r="AD24" i="1"/>
  <c r="AD28" i="1" s="1"/>
  <c r="AF12" i="1"/>
  <c r="AF14" i="1" s="1"/>
  <c r="AD12" i="1"/>
  <c r="AD14" i="1" s="1"/>
  <c r="AF15" i="1"/>
  <c r="AD15" i="1"/>
  <c r="AD22" i="1"/>
  <c r="AF22" i="1" s="1"/>
  <c r="AF23" i="1" s="1"/>
  <c r="AF30" i="1" s="1"/>
  <c r="AD21" i="1" l="1"/>
  <c r="AF21" i="1"/>
  <c r="AC22" i="1"/>
  <c r="F14" i="7" l="1"/>
  <c r="I19" i="7" l="1"/>
  <c r="J19" i="7"/>
  <c r="K19" i="7"/>
  <c r="H19" i="7"/>
  <c r="O15" i="7" a="1"/>
  <c r="O15" i="7" s="1"/>
  <c r="N15" i="7" a="1"/>
  <c r="N15" i="7" s="1"/>
  <c r="M15" i="7" a="1"/>
  <c r="M15" i="7" s="1"/>
  <c r="O14" i="7"/>
  <c r="N14" i="7"/>
  <c r="M14" i="7"/>
  <c r="O13" i="7"/>
  <c r="N13" i="7"/>
  <c r="M13" i="7"/>
  <c r="O10" i="7" a="1"/>
  <c r="O10" i="7" s="1"/>
  <c r="N10" i="7" a="1"/>
  <c r="N10" i="7" s="1"/>
  <c r="M12" i="7"/>
  <c r="M11" i="7"/>
  <c r="M10" i="7"/>
  <c r="O9" i="7"/>
  <c r="N9" i="7"/>
  <c r="M9" i="7"/>
  <c r="O8" i="7"/>
  <c r="N8" i="7"/>
  <c r="M8" i="7"/>
  <c r="O2" i="7" a="1"/>
  <c r="O2" i="7" s="1"/>
  <c r="N2" i="7" a="1"/>
  <c r="N2" i="7" s="1"/>
  <c r="L15" i="7" a="1"/>
  <c r="L12" i="7"/>
  <c r="L2" i="7" a="1"/>
  <c r="F19" i="7"/>
  <c r="E19" i="7"/>
  <c r="L15" i="7" l="1"/>
  <c r="L2" i="7"/>
  <c r="O19" i="7"/>
  <c r="N19" i="7"/>
  <c r="M2" i="7" a="1"/>
  <c r="M2" i="7" s="1"/>
  <c r="M19" i="7" s="1"/>
  <c r="L19" i="7" l="1"/>
  <c r="L20"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48" authorId="0" shapeId="0" xr:uid="{00000000-0006-0000-0000-00000100000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M7" authorId="0" shapeId="0" xr:uid="{00000000-0006-0000-0100-000001000000}">
      <text>
        <r>
          <rPr>
            <b/>
            <sz val="9"/>
            <color rgb="FF000000"/>
            <rFont val="Tahoma"/>
            <family val="2"/>
          </rPr>
          <t xml:space="preserve">USUARIO:
</t>
        </r>
        <r>
          <rPr>
            <b/>
            <sz val="9"/>
            <color rgb="FF000000"/>
            <rFont val="Tahoma"/>
            <family val="2"/>
          </rPr>
          <t xml:space="preserve">1. BIEN
</t>
        </r>
        <r>
          <rPr>
            <b/>
            <sz val="9"/>
            <color rgb="FF000000"/>
            <rFont val="Tahoma"/>
            <family val="2"/>
          </rPr>
          <t>2. SERVICIO</t>
        </r>
        <r>
          <rPr>
            <sz val="9"/>
            <color rgb="FF000000"/>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JOHANA VIELLAR</author>
  </authors>
  <commentList>
    <comment ref="M8" authorId="0" shapeId="0" xr:uid="{00000000-0006-0000-0200-00000100000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F8" authorId="1" shapeId="0" xr:uid="{00000000-0006-0000-0200-000002000000}">
      <text>
        <r>
          <rPr>
            <sz val="9"/>
            <color rgb="FF000000"/>
            <rFont val="Tahoma"/>
            <family val="2"/>
          </rPr>
          <t xml:space="preserve">VER ANEXO 1
</t>
        </r>
        <r>
          <rPr>
            <sz val="9"/>
            <color rgb="FF000000"/>
            <rFont val="Tahoma"/>
            <family val="2"/>
          </rPr>
          <t xml:space="preserve">
</t>
        </r>
      </text>
    </comment>
    <comment ref="AG8" authorId="1" shapeId="0" xr:uid="{00000000-0006-0000-0200-000003000000}">
      <text>
        <r>
          <rPr>
            <b/>
            <sz val="9"/>
            <color rgb="FF000000"/>
            <rFont val="Tahoma"/>
            <family val="2"/>
          </rPr>
          <t>VER ANEXO 1</t>
        </r>
        <r>
          <rPr>
            <sz val="9"/>
            <color rgb="FF000000"/>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<sst xmlns="http://schemas.openxmlformats.org/spreadsheetml/2006/main" count="947" uniqueCount="453">
  <si>
    <t>INSTRUCTIVO PARA EL DILIGENCIAMIENTO DEL PLAN DE ACCIÓN INSTITUCIONAL VIGENCIA 2024</t>
  </si>
  <si>
    <t>PLANTEAMIENTO ESTRATÉGICO PLAN DE ACCIÓN INSTITUCIONAL (Hoja 1)</t>
  </si>
  <si>
    <t>OBJETIVO DE DESARROLLO SOSTENIBLE</t>
  </si>
  <si>
    <t>Ingrese en esta casilla el ODS con el que se articula el programa de su competencia según el Acuerdo 139 que adopta el Plan de Desarrollo Distrital 2024-2027 'Cartagena, Ciudad de Derechos'.</t>
  </si>
  <si>
    <t>OBJETIVO ESTRATÉGICO</t>
  </si>
  <si>
    <t>Ingrese en esta casilla el objetivo estratégico definido en la plataforma estratégica,  relacionado con su proceso y con la línea estratégica en la cual el Acuerdo 139 del 2024 le asignó su responsabilidad.</t>
  </si>
  <si>
    <t xml:space="preserve">LINEA ESTRATÉGICA </t>
  </si>
  <si>
    <t>Ingrese en esta casilla la línea estratégica correspondiente al programa de su competencia según el Acuerdo 139 que adopta el Plan de Desarrollo Distrital 2024-2027 'Cartagena, Ciudad de Derechos'.</t>
  </si>
  <si>
    <t xml:space="preserve">IMPULSOR DE AVANCE </t>
  </si>
  <si>
    <t>Ingrese en esta casilla el impulsor de avance que facilita el logro del objetivo del programa de su competencia según el Acuerdo 139 que adopta el Plan de Desarrollo Distrital 2024-2027 'Cartagena, Ciudad de Derechos'.</t>
  </si>
  <si>
    <t>META DE RESULTADO</t>
  </si>
  <si>
    <t>Ingrese en esta casilla la meta de resultado esperada del programa de su competencia según el Acuerdo 139 que adopta el Plan de Desarrollo Distrital 2024-2027 'Cartagena, Ciudad de Derechos'.</t>
  </si>
  <si>
    <t>PROGRAMA</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</si>
  <si>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</si>
  <si>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</si>
  <si>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</si>
  <si>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INDICADOR DE PRODUCTO SEGÚN PDD</t>
  </si>
  <si>
    <t xml:space="preserve">Ingrese en este casilla el indicador definido para cumplir la meta de producto en el Plan de Desarrollo según el Acuerdo 139 que adopta el Plan de Desarrollo Distrital 2024-2027 'Cartagena, Ciudad de Derechos' </t>
  </si>
  <si>
    <t>UNIDAD DE MEDIDA DEL INDICADOR DE PRODUCTO</t>
  </si>
  <si>
    <t>Ingrese en esta casilla la expresion fisica con la que se mostrará el resultado de la meta propuesta. (Ejemplo: número, porcentaje, kilometro).</t>
  </si>
  <si>
    <t>LINEA BASE SEGUN PDD</t>
  </si>
  <si>
    <t xml:space="preserve">Ingrese en esta casilla el valor que se encuentra en el Acuerdo 139 que adopta el Plan de Desarrollo Distrital 2024-2027 'Cartagena, Ciudad de Derechos', como el punto de partida para definir el alcance de la meta producto.  </t>
  </si>
  <si>
    <t>DESCRIPCION DE LA META PRODUCTO 2024-2027</t>
  </si>
  <si>
    <t>Ingrese en esta casilla lo que persigue el indicador en el cuatrenio, se encuentra plasmado en el Acuerdo 139 que adopta el Plan de Desarrollo Distrital 2024-2027 'Cartagena, Ciudad de Derechos'</t>
  </si>
  <si>
    <t xml:space="preserve">PONDERACION DE LA META PRODUCTO </t>
  </si>
  <si>
    <t xml:space="preserve">Ingrese en esta casilla el valor porcentual asignado a la meta producto </t>
  </si>
  <si>
    <t>DENOMINACION DEL PRODUCTO</t>
  </si>
  <si>
    <t>Ingrese en esta casilla la naturaleza del producto a entregar, señalando con una X si es bien o servicio</t>
  </si>
  <si>
    <t>ENTREGABLE
INDICADOR DE PRODUCTO SEGÚN CATALOGO DE PRODUCTO</t>
  </si>
  <si>
    <t>Ingrese en esta casilla el indicador de producto según el catálogo de producto de la MGA</t>
  </si>
  <si>
    <t>VALOR DE LA META PRODUCTO 2024-2027</t>
  </si>
  <si>
    <t>Ingrese en esta casilla el numero de la meta a alcanzar al finalizar el cuatrienio. Esto se encuentra inmerso en la descripcion de la meta producto identificada en el Plan de Desarrollo Distrital.</t>
  </si>
  <si>
    <t>PROGRAMACIÓN META PRODUCTO A 2024</t>
  </si>
  <si>
    <t>Ingrese en esta casilla, la cantidad de la meta propuesta para la actual vigencia, relacionada con el Plan Indicativo.</t>
  </si>
  <si>
    <t>GESTIÓN ADMINISTRATIVA MIPG (Hoja 2)</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</si>
  <si>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</si>
  <si>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DIMENSIONES DE MIPG</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</si>
  <si>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</si>
  <si>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POLÍTICAS DE GESTIÓN Y DESEMPEÑO INSTITUCIONAL</t>
  </si>
  <si>
    <t xml:space="preserve">Relacione en esta casilla la política de gestión y desempeño institucional alineada a su proceso (Éstas se ubican en una de las siete dimensiones de MIPG y las 19 políticas)
</t>
  </si>
  <si>
    <t>PROCESO ASOCIADO A PROGRAMA Y PRODUCTO</t>
  </si>
  <si>
    <t xml:space="preserve">Relacione en esta casilla el proceso de gestión asociado al programa y al producto (Identifique el proceso de su competencia en el mapa de interrelacion de procesos alineado con su dependencia).
</t>
  </si>
  <si>
    <t>SUBPROCESO ASOCIADO</t>
  </si>
  <si>
    <t>Relacione en esta casilla el subproceso de su competencia (Identifique esto en el mapa de interrelación de procesos).</t>
  </si>
  <si>
    <t>OBJETIVO DEL SUBPROCESO</t>
  </si>
  <si>
    <t xml:space="preserve">Descripcion del objetivo del subproceso al cual pertenece </t>
  </si>
  <si>
    <t>NOMBRE DEL INDICADOR</t>
  </si>
  <si>
    <t>Ingrese en esta casilla el nombre del indicador asociado a los objetivos estratégicos de la entidad, de acuerdo al proceso o subproceso de su competencia.</t>
  </si>
  <si>
    <t>PROPÓSITO</t>
  </si>
  <si>
    <t>Describa en esta casilla la meta que espera lograr a partir del indicador mencionado en la casilla anterior.</t>
  </si>
  <si>
    <t>FRECUENCIA</t>
  </si>
  <si>
    <t>Describa en esta casilla la frecuencia con la que se hará el reporte.</t>
  </si>
  <si>
    <t>TIPO DE INDICADOR</t>
  </si>
  <si>
    <t>Describa en esta casilla el tipo de indicador relacionado, según su naturaleza (eficiencia, eficaz, efectividad, etc).</t>
  </si>
  <si>
    <t>GRUPOS DE VALOR</t>
  </si>
  <si>
    <t>Defina en esta casilla con una X a qué grupo de valor pertenece, ya sea entidades, ciudadanía, servidores-interno.</t>
  </si>
  <si>
    <t>PLANES DECRETO 612 DE 2018</t>
  </si>
  <si>
    <t>Indique a cuál Plan Institucional, de los establecidos en el Decreto 612 del 2018, le aporta este producto.</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</si>
  <si>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</si>
  <si>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</si>
  <si>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 xml:space="preserve">RIESGOS ASOCIADOS AL PROCESO </t>
  </si>
  <si>
    <t>Ingrese en esta casilla cada uno de los riesgos identificados en el proceso definido, y desarrollado en la caracterización de la gestión por proceso</t>
  </si>
  <si>
    <t>CONTROLES ESTABLECIDOS PARA LOS RIESGOS</t>
  </si>
  <si>
    <t xml:space="preserve">Ingrese en esta casilla cada uno de los controles formulados para cada riesgo identificado en el proceso definido </t>
  </si>
  <si>
    <t>PLAN DE ACCION - INVERSIÓN (Hoja 3)</t>
  </si>
  <si>
    <t>PROYECTO DE INVERSIÓN</t>
  </si>
  <si>
    <t>Ingrese en esta casilla el nombre del proyecto a partir del cual se desarrollará el programa con el que se articula.</t>
  </si>
  <si>
    <t>CÓDIGO DE PROYECTO BPIN</t>
  </si>
  <si>
    <t>Ingrese en esta casilla el número BPIN del proyecto a partir del cual se desarrollará el programa con el que se articula.</t>
  </si>
  <si>
    <t>OBJETIVO GENERAL DEL PROYECTO</t>
  </si>
  <si>
    <t>Ingrese en esta casilla el fin general del proyecto a partir del cual se desarrollará el programa con el que se articula.</t>
  </si>
  <si>
    <t>OBJETIVO ESPECÍFICO DEL PROYECTO</t>
  </si>
  <si>
    <t>Ingrese en esta casilla el objetivo específico asociado al objetivo general diligenciado en la casilla anterior.</t>
  </si>
  <si>
    <t>PRODUCTO DEL PROYECTO</t>
  </si>
  <si>
    <t>Ingrese en esta casilla el producto que materializa el objetivo específico relacionado en la casilla anterior.</t>
  </si>
  <si>
    <t>PONDERACIÓN DE PRODUCTO</t>
  </si>
  <si>
    <t>Ingrese en esta casilla la ponderacion asignada al producto en cuestión.</t>
  </si>
  <si>
    <t>ACTIVIDADES DE PROYECTO DE INVERSIÓN
( HITOS )</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</si>
  <si>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</si>
  <si>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TRAZADOR PRESUPUESTAL</t>
  </si>
  <si>
    <t>Ingrese en esta casilla el trazador presupuestal asociado a la actividad de proyecto.</t>
  </si>
  <si>
    <t>ENTREGABLE</t>
  </si>
  <si>
    <t>Ingrese en esta casilla el producto resultante de cada actividad de proyecto a realizar.</t>
  </si>
  <si>
    <t>PROGRAMACIÓN NUMÉRICA DE LA ACTIVIDAD PROYECTO 2024</t>
  </si>
  <si>
    <t>Ingrese en esta casilla el número o pocentaje que se pretende alcanzar con cada actividad del proyecto durante la vigencia.</t>
  </si>
  <si>
    <t>FECHA DE INICIO DE LA ACTIVIDAD O ENTREGABLE</t>
  </si>
  <si>
    <t>Indique en esta casilla la fecha de inicio de la actividad en la vigencia 2024</t>
  </si>
  <si>
    <t>FECHA DE TERMINACIÓN DEL ENTREGABLE</t>
  </si>
  <si>
    <t>Indique en esta casilla la fecha de terminación de la actividad en la vigencia 2024</t>
  </si>
  <si>
    <t>TIEMPO DE EJECUCIÓN
(número de días)</t>
  </si>
  <si>
    <t>Indique en esta casilla el número de días que requiere el desarrollo de la actividad para la vigencia 2024</t>
  </si>
  <si>
    <t>BENEFICIARIOS PROGRAMADOS</t>
  </si>
  <si>
    <t>Ingrese en esta casilla el número de personas estimadas que van a recibir beneficio de la actividad programada en el proyecto</t>
  </si>
  <si>
    <t>UNIDAD COMUNERA DE GOBIERNO A IMPACTAR</t>
  </si>
  <si>
    <t>Ingrese en esta casilla la Unidad Comunera de Gobierno donde se aplica el proyecto asociado</t>
  </si>
  <si>
    <t>NOMBRE DEL RESPONSABLE</t>
  </si>
  <si>
    <t xml:space="preserve">Indique en esta casilla el nombre de la pesona encargada de supervisar las actividades del proyecto encaminadas a conseguir la meta propuesta </t>
  </si>
  <si>
    <t xml:space="preserve">RIESGOS DEL PROYECTO </t>
  </si>
  <si>
    <t xml:space="preserve">Ingrese en esta casilla los riesgos identificados al proyecto </t>
  </si>
  <si>
    <t>ACCIONES DE CONTROL DE LOS RIESGOS DE LOS PROYECTOS</t>
  </si>
  <si>
    <t xml:space="preserve">Ingrese en esta casilla las acciones para controlar los riesgos identificados al proyecto </t>
  </si>
  <si>
    <t>PLAN ANUAL DE ADQUISICIONES (Hoja 3)</t>
  </si>
  <si>
    <t>¿REQUIERE CONTRATACIÓN?</t>
  </si>
  <si>
    <t>En esta casilla ingrese si es necesaria la contratación</t>
  </si>
  <si>
    <t>DESCRIPCION DE LA ADQUISICION ASOCIADA AL PROYECTO</t>
  </si>
  <si>
    <t xml:space="preserve">Relacione la descripcion que se encuentra en el Plan Anual de Adquisiciones asociada al proyecto de inversión </t>
  </si>
  <si>
    <t>CUANTÍA ASIGNADA A LA CONTRATACIÓN</t>
  </si>
  <si>
    <t>Ingrese en esta casilla el valor de la contratación relacionada</t>
  </si>
  <si>
    <t>MODALIDAD DE SELECCIÓN</t>
  </si>
  <si>
    <t>Indique la modalidad de contratación selecionada (Licitación Pública, concurso de méritos, selección abreviada, mínima cuantía, contratación directa)</t>
  </si>
  <si>
    <t>FUENTE DE RECURSOS</t>
  </si>
  <si>
    <t>Indique la fuente de recursos asignada por el acuerdo de presupuesto</t>
  </si>
  <si>
    <t>FECHA DE INICIO DE CONTRATACIÓN</t>
  </si>
  <si>
    <t>Indique la fecha tentativa de inicio del proceso de contratación</t>
  </si>
  <si>
    <t>PROGRAMACIÓN PRESUPUESTAL (Hoja 3)</t>
  </si>
  <si>
    <t>APROPIACIÓN INICIAL
(en pesos)</t>
  </si>
  <si>
    <t>Ingrese el valor numérico en pesos del Plan Operativo Anual de Inversión asignado al rubro presupuestal</t>
  </si>
  <si>
    <t>APROPACION DEFINITIVA POR PROYECTO</t>
  </si>
  <si>
    <t xml:space="preserve">Ingrese el valor numérico en pesos del Plan Operativo Anual de Inversion asignado al rubro presupuestal luego de adiciones y deducciones </t>
  </si>
  <si>
    <t>FUENTE DE FINANCIACIÓN</t>
  </si>
  <si>
    <t>Ingrese el nombre de la fuente de recursos con lo que financiará la actividad</t>
  </si>
  <si>
    <t>RUBRO PRESUPUESTAL</t>
  </si>
  <si>
    <t>Indique el rubro del presupuesto que abarca el sector de su competencia.</t>
  </si>
  <si>
    <t>CODIGO RUBRO PRESUPUESTAL</t>
  </si>
  <si>
    <t>Ingrese el código numérico que identifica el concepto del gasto (Funcionamiento, Deuda, Inversión) y el cual es definido en el Decreto de Liquidación.</t>
  </si>
  <si>
    <t>ALCALDIA DISTRITAL DE CARTAGENA DE INDIAS</t>
  </si>
  <si>
    <t>Código: PTDGI01-F001</t>
  </si>
  <si>
    <t>MACROPROCESO: PLANEACIÓN TERRITORIAL Y DIRECCIONAMIENTO ESTRATEGICO</t>
  </si>
  <si>
    <t>Versión: 1.0</t>
  </si>
  <si>
    <t>PROCESO / SUBPROCESO: GESTIÓN DE LA INVERSIÓN PUBLICA / GESTIÓN DEL PLAN DE DESARROLLO Y SUS INSTRUMENTOS DE EJECUCIÓN</t>
  </si>
  <si>
    <t>Fecha: 16/07/2024</t>
  </si>
  <si>
    <t>FORMATO PLAN DE ACCIÓN INSTITUCIONAL</t>
  </si>
  <si>
    <t>Página: 3 de 3</t>
  </si>
  <si>
    <t>DEPENDENCIA:</t>
  </si>
  <si>
    <t>INSTITUTO DISTRITAL DE ACCIÓN COMUNAL DE CARTAGENA Y EL CARIBE - IDACCC</t>
  </si>
  <si>
    <t>PLANTEAMIENTO ESTRATÉGICO- PLAN DE DESARROLLO</t>
  </si>
  <si>
    <t>LÍNEA ESTRATÉGICA</t>
  </si>
  <si>
    <t>IMPULSOR DE AVANCE</t>
  </si>
  <si>
    <t>META RESULTADO</t>
  </si>
  <si>
    <t xml:space="preserve">PROGRAMA </t>
  </si>
  <si>
    <t>LÍNEA BASE 
SEGUN PDD</t>
  </si>
  <si>
    <t>DESCRIPCIÓN DE LA META PRODUCTO 2024-2027</t>
  </si>
  <si>
    <t>PONDERACIÓN DE LA META PRODUCTO</t>
  </si>
  <si>
    <t>DENOMINACIÓN DEL PRODUCTO</t>
  </si>
  <si>
    <t>PROGRAMACIÓN META PRODUCTO 2024</t>
  </si>
  <si>
    <t>PROGRAMACIÓN META PRODUCTO 2025</t>
  </si>
  <si>
    <t>PROGRAMACIÓN META PRODUCTO 2026</t>
  </si>
  <si>
    <t>PROGRAMACIÓN META PRODUCTO 2027</t>
  </si>
  <si>
    <t>ACUMULADO META PRODUCTO AL AÑO 2024</t>
  </si>
  <si>
    <t>ACUMULADO META PRODUCTO AL AÑO 2025</t>
  </si>
  <si>
    <t>ACUMULADO META PRODUCTO AL AÑO 2026</t>
  </si>
  <si>
    <t>ACUMULADO META PRODUCTO AL AÑO 2027</t>
  </si>
  <si>
    <t>ACUMULADO AL CUATRIENIO</t>
  </si>
  <si>
    <t>REPORTE META PRODUCTO
ENERO 01 A
MARZO 31 
2025</t>
  </si>
  <si>
    <t>REPORTE META PRODUCTO
ABRIL 01 A
JUNIO 30
2025</t>
  </si>
  <si>
    <t>REPORTE META PRODUCTO
JULIO 01 A
SEPTIEMBRE 30
2025</t>
  </si>
  <si>
    <t>REPORTE META PRODUCTO
OCTUBRE 01 A
DICIEMBRE 31
2025</t>
  </si>
  <si>
    <t>AVANCE META PRODUCTO AL AÑO (PONDERADO)</t>
  </si>
  <si>
    <t>AVANCE META PRODUCTO AL CUATRIENIO (PONDERADO)</t>
  </si>
  <si>
    <t>AVANCE META PRODUCTO AL AÑO (SIMPLE)</t>
  </si>
  <si>
    <t>AVANCE META PRODUCTO AL CUATRIENIO (SIMPLE)</t>
  </si>
  <si>
    <t>16: Paz, justicia e      instituciones sólidas.</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</si>
  <si>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</si>
  <si>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 xml:space="preserve">INNOVACION PÚBLICA Y PARTICIPACIÓN CIUDADANA          </t>
  </si>
  <si>
    <t>PARTICIPACIÓN CIUDADANA Y ACCIÓN COMUNAL</t>
  </si>
  <si>
    <t>Fortalecer el 100% los Organismos Comunales distritales</t>
  </si>
  <si>
    <t>ORGANISMOS COMUNALES TÉCNICOS Y ADMINISTRATIVAMENTE EFICIENTES</t>
  </si>
  <si>
    <t>05-05-03</t>
  </si>
  <si>
    <t>Número de organismos de acción comunal asesoradas y acompañados para el trámite exitoso de su Registro Único Tributario (RUT) ante la DIAN</t>
  </si>
  <si>
    <t>Número</t>
  </si>
  <si>
    <t>209 organismos de acción comunal acompañados a corte 2023</t>
  </si>
  <si>
    <t>Asesorar y acompañar doscientos nueve (209) organismos de acción comunal para el trámite exitoso de su Registro Único Tributario (RUT) ante la DIAN</t>
  </si>
  <si>
    <t>Servicio</t>
  </si>
  <si>
    <t>Organismos Asistidos Técnicamente</t>
  </si>
  <si>
    <t>Número de organismos de acción comunal asesoradas y acompañados para el trámite exitoso de su Registro Único Comunal (RUC) ante el Ministerio del Interior</t>
  </si>
  <si>
    <t>90 organismos de acción comunal acompañados a corte 2023</t>
  </si>
  <si>
    <t>Asesorar y acompañar trescientos veintiocho (328) organismos de acción comunal para el trámite exitoso de su Registro Único Comunal (RUC) ante el Ministerio del Interior</t>
  </si>
  <si>
    <t xml:space="preserve">Bien </t>
  </si>
  <si>
    <t>Número de organismos de acción comunal asesorados y acompañados en procesos de actualización estatutaria</t>
  </si>
  <si>
    <t>16 organismos de acción comunal acompañados a corte 2023</t>
  </si>
  <si>
    <t>Asesorar y acompañar cuatrocientos dos (402) organismos de acción comunal en procesos de actualización estatutaria</t>
  </si>
  <si>
    <t>Guía metodológica para la formulación de Planes de Desarrollo Estratégicos Comunales - PDEC creada e implementada</t>
  </si>
  <si>
    <t>Crear e implementar una (1) guía metodológica para la formulación de Planes de Desarrollo Estratégicos Comunales (PDEC) en el Distrito</t>
  </si>
  <si>
    <t>Documentos de Lineamientos Técnicos Realizados</t>
  </si>
  <si>
    <t>Ruta para garantizar la protección y acompañamiento a líderes y lideresas sociales, dignatarios y/o afiliados a organismos comunales de la ciudad en situación de riesgo diseñada</t>
  </si>
  <si>
    <t>Diseñar una (1) ruta para garantizar la protección y acompañamiento a cien líderes, lideresas sociales, dignatarios y/o afiliados a organismos comunales en el Distrito</t>
  </si>
  <si>
    <t>Plataforma web de seguimiento a procesos y procedimientos de organismos comunales y organizaciones sociales de base creada y en funcionamiento</t>
  </si>
  <si>
    <t>Crear y poner en funcionamiento una (1) plataforma web institucional de seguimiento a procesos y procedimientos de organismos comunales y organizaciones sociales de base</t>
  </si>
  <si>
    <t>Sistemas de Información Implementados</t>
  </si>
  <si>
    <t>ORGANIZACIONES SOCIALES SÓLIDAS E INCIDENTES EN EL DESARROLLO LOCAL</t>
  </si>
  <si>
    <t>05-05-04</t>
  </si>
  <si>
    <t>Número de obras de interés comunitarias con organismos de acción comunal financiadas a través de convenios solidarios</t>
  </si>
  <si>
    <t xml:space="preserve">Financiar trescientas (300) obras de interés comunitario con organismos de acción comunal a través de convenios solidarios </t>
  </si>
  <si>
    <t>Obras de Interés
Comunitario</t>
  </si>
  <si>
    <t xml:space="preserve">Número de sedes de organismos comunales dotadas y/o adecuadas </t>
  </si>
  <si>
    <t xml:space="preserve">Dotar y/o adecuar cien (100) sedes comunales en el Distrito </t>
  </si>
  <si>
    <t>Salón Comunal Dotado
Salón Comunal Adecuado</t>
  </si>
  <si>
    <t>70
0</t>
  </si>
  <si>
    <t>30
0</t>
  </si>
  <si>
    <t>0
0</t>
  </si>
  <si>
    <t>Sedes de organismos comunales construidas</t>
  </si>
  <si>
    <t>Construir tres (3) sedes comunales en el Distrito</t>
  </si>
  <si>
    <t>Salón Comunal Construido</t>
  </si>
  <si>
    <t>Banco de proyectos de iniciativa comunal y comunitaria creado</t>
  </si>
  <si>
    <t>Crear un (1) banco de proyectos de iniciativas comunales y comunitarias</t>
  </si>
  <si>
    <t>Servicio de Información Implementado</t>
  </si>
  <si>
    <t>np</t>
  </si>
  <si>
    <t>Número de acciones de cambio y transformación del entorno desarrolladas con organismos de acción comunal y la cuadrilla comunal en los barrios de la ciudad</t>
  </si>
  <si>
    <t>Desarrollar doscientas (200) actividades de cambio y transformación del entorno con organismos de acción comunal y la cuadrilla comunal</t>
  </si>
  <si>
    <t>Servicio de Promoción a la Participación Ciudadana</t>
  </si>
  <si>
    <t>Número de fondos de financiamiento y apalancamiento para la ejecución de iniciativas y proyectos de organizaciones comunales, comunitarias y/o sociales de base creados</t>
  </si>
  <si>
    <t>Crear un (1) fondo de financiamiento y apalancamiento para la ejecución de iniciativas y proyectos de organizaciones comunales, comunitarias y/o sociales de base</t>
  </si>
  <si>
    <t>Documentos Normativos</t>
  </si>
  <si>
    <t>PRESUPUESTO PARTICIPATIVO</t>
  </si>
  <si>
    <t>05-05-05</t>
  </si>
  <si>
    <t>Cantidad de recursos para presupuestos participativos invertidos</t>
  </si>
  <si>
    <t>Porcentaje</t>
  </si>
  <si>
    <t>Invertir seis mil millones de pesos ($6.000.000.000) pesos para presupuestos participativos por año</t>
  </si>
  <si>
    <t>NP</t>
  </si>
  <si>
    <t>PARTICIPANDO DECIDIMOS Y AVANZAMOS</t>
  </si>
  <si>
    <t>05-05-06</t>
  </si>
  <si>
    <t>Número de ciudadanos vinculados a procesos de construcción de instrumentos de gestión y de políticas públicas</t>
  </si>
  <si>
    <t>Vincular a cincuenta mil (50.000) ciudadanos a procesos de construcción de instrumentos de gestión y de políticas públicas</t>
  </si>
  <si>
    <t>Servicio de Asistencia Técnica</t>
  </si>
  <si>
    <t>Campañas para la promoción de la participación ciudadana creadas</t>
  </si>
  <si>
    <t>Crear cuatro (4) campañas para la promoción de la participación ciudadana</t>
  </si>
  <si>
    <t>Número de encuentros comunales y/o comunitarios de intercambio de experiencias, construcción de ciudad y promoción de la participación ciudadana desarrollados</t>
  </si>
  <si>
    <t>Desarrollar veinte (20) encuentros comunales y/o comunitarios de intercambio de experiencias, construcción de ciudad y promoción de la participación ciudadana</t>
  </si>
  <si>
    <t>Número de afiliados y afiliadas a organismos comunales del Distrito certificados bajo la metodología del programa Formador de Formadores para la Acción Comunal</t>
  </si>
  <si>
    <t>Certificar mil quinientos (1.500) afiliados y afiliadas a organismos comunales del Distrito bajo la metodología del programa Formador de Formadores para la Acción Comunal</t>
  </si>
  <si>
    <t xml:space="preserve">Servicio de Educación Informal </t>
  </si>
  <si>
    <t>AVANCE PLAN DE DESARROLLO PARTE ESTRATÉGICA - IDACCC JUNIO 30 DE  2025</t>
  </si>
  <si>
    <t xml:space="preserve">
</t>
  </si>
  <si>
    <t xml:space="preserve">DEPENDENCIA : </t>
  </si>
  <si>
    <t>PROYECTOS DE INVERSIÓN</t>
  </si>
  <si>
    <t>PLAN ANUAL DE ADQUISICIONES</t>
  </si>
  <si>
    <t>PROGRAMACIÓN PRESUPUESTAL</t>
  </si>
  <si>
    <t xml:space="preserve"> META PRODUCTO PDD 2024</t>
  </si>
  <si>
    <t>OBJETIVO ESPECIFICO DEL PROYECTO</t>
  </si>
  <si>
    <t>PONDERACIÓN DE  PRODUCTO</t>
  </si>
  <si>
    <t>ACTIVIDADES DE PROYECTO DE INVERSIÓN 
( HITOS )</t>
  </si>
  <si>
    <t>PROGRAMACIÓN NUMÉRICA ACTIVIDADES  PROYECTO 
VIGENCIA 2025</t>
  </si>
  <si>
    <t>REPORTE ACTIVIDAD PROYECTO EJECUTADO DE
ENERO 1 A MARZO 31 DE 2025</t>
  </si>
  <si>
    <t>REPORTE ACTIVIDAD PROYECTO EJECUTADO DE
ABRIL 1 A JUNIO 30 DE 2025</t>
  </si>
  <si>
    <t>REPORTE ACTIVIDAD PROYECTO EJECUTADO DE
JULIO 1 A SEPTIEMB. 30 DE 2025</t>
  </si>
  <si>
    <t>REPORTE ACTIVIDAD PROYECTO EJECUTADO DE
OCTUBRE 1 A DICIEMB. 31 DE 2025</t>
  </si>
  <si>
    <t>ACUMULADO ACTIVIDAD DE PROYECTO 2025</t>
  </si>
  <si>
    <t>AVANCES ACTIVIDADES DE PROYECTO</t>
  </si>
  <si>
    <t>FECHA DE INICIO DE LA ACTIVIDAD</t>
  </si>
  <si>
    <t>FECHA DE TERMINACIÓN DE LA ACTIVIDAD</t>
  </si>
  <si>
    <t>DESCRIPCIÓN DE LA ADQUISICIÓN ASOCIADA AL PROYECTO</t>
  </si>
  <si>
    <t>CUANTÍA ASIGNADA A LA    CONTRATACIÓN</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</si>
  <si>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</si>
  <si>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</si>
  <si>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</si>
  <si>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</si>
  <si>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</si>
  <si>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</si>
  <si>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</si>
  <si>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</si>
  <si>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</si>
  <si>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</si>
  <si>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</si>
  <si>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</si>
  <si>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</si>
  <si>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</si>
  <si>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SEPTIEMBRE OBLIGACIONES</t>
  </si>
  <si>
    <t>PORCENTAJE EJECUTADO SEPTIEMBRE SEGÚN OBLIGACIONES</t>
  </si>
  <si>
    <t>PRESUPUESTO EJECUTADO DICIEMBRE COMPROMISOS</t>
  </si>
  <si>
    <t>PORCENTAJE EJECUTADO DICIEMBRE SEGÚN COMPROMISOS</t>
  </si>
  <si>
    <t>PRESUPUESTO EJECUTADO DICIEMBRE OBLIGACIONES</t>
  </si>
  <si>
    <t>PORCENTAJE EJECUTADO DICIEMBRE SEGÚN OBLIGACIONES</t>
  </si>
  <si>
    <t>OBSERVACIONES</t>
  </si>
  <si>
    <t>Asesorar y acompañar doscientos nueve (209) organismos de acción comunal para el trámite exitoso de su Registro Único Tributario (RUT) ante la DIAN.</t>
  </si>
  <si>
    <t>INNOVACIÓN DE PROCESOS PARA FORTALECER LA CAPACIDAD ADMINISTRATIVA Y TÉCNICA DE LOS ORGANISMO DE ACCIÓN COMUNAL DEL DISTRITO DE CARTAGENEA DE INDIAS</t>
  </si>
  <si>
    <t>ORGANIZAR ESTRUCTURALMENTE LOS ORGANISMOS DE ACCIÓN COMUNAL DEL DISTRITO DE CARTAGENA DE INDIAS, Y EL ENTE ENCARGADO DE LA INSPECCIÓN, VIGILANCIA Y CONTROL</t>
  </si>
  <si>
    <t>Brindar asistencia técnica para el fortalecimiento de las capacidades de los organismo de acción comunal (OAC) en el marco de la normatividad vigente.</t>
  </si>
  <si>
    <t>N/A</t>
  </si>
  <si>
    <t>LOCALIDAD 1
LOCALIDAD 2
LOCALIDAD 3</t>
  </si>
  <si>
    <t>MANUEL GUTIERREZ</t>
  </si>
  <si>
    <t>Insuficiente apoyo y orientación a las organizaciones comunales.</t>
  </si>
  <si>
    <t>Realizar inspección, vigilancia y control a los organismo comunales.</t>
  </si>
  <si>
    <t>SI</t>
  </si>
  <si>
    <t xml:space="preserve"> • Contrtato de Prestación de Servicios
 • Contratación de asistencia técnica, administrativa y operativa para el desarrollo del Primer Congreso de Acción Comunal Distrital.
 • Asesoría y acompañamiento en el fortalecimiento y potencialización integral de las capacidades administrativas y operativas de cuarenta y cinco (45) organismos comunales del distrito de Cartagena de Indias.</t>
  </si>
  <si>
    <t xml:space="preserve"> • Contratación Directa</t>
  </si>
  <si>
    <t xml:space="preserve">Recursos propios </t>
  </si>
  <si>
    <t>1.2.3.2.22-053 - CONTRAPRESTACION PORTUARIA</t>
  </si>
  <si>
    <t>2.3.4502.1000.2024130010247</t>
  </si>
  <si>
    <t>EQUIDAD DE LA MUJER</t>
  </si>
  <si>
    <t>Asesorar y acompañar trescientos veintiocho (328) organismos de acción comunal para el trámite exitoso de su Registro Único Comunal (RUC) ante el Ministerio del Interior.</t>
  </si>
  <si>
    <t>PRIMERA INFANCIA, INFANCIA Y ADOLESCENCIA</t>
  </si>
  <si>
    <t>Asesorar y acompañar cuatrocientos dos (402) organismos de acción comunal en procesos de actualización estatutaria.</t>
  </si>
  <si>
    <t>GRUPOS ÉTNICOS</t>
  </si>
  <si>
    <t>Crear e implementar una (1) guía metodológica para la formulación de Planes de Desarrollo Estratégicos Comunales (PDEC) en el Distrito.</t>
  </si>
  <si>
    <t>Desarrollar documentos y/o instrumentos metodológicos que permitan atender las necesidades de la comunidad.</t>
  </si>
  <si>
    <t>Documentos de Lineamientos Técnicos</t>
  </si>
  <si>
    <t>Personal no idóneo vinculado para el desarrollo de esta actividad.</t>
  </si>
  <si>
    <t>Contratación de personal idóneo en alineación con la necesidad a contratar.</t>
  </si>
  <si>
    <t xml:space="preserve"> • Contrtato de Prestación de Servicios
 • Diseño de la Guía</t>
  </si>
  <si>
    <t xml:space="preserve"> • Contratación Directa
 • Proceso Competitivo</t>
  </si>
  <si>
    <t>CAMBIO CLIMÁTICO</t>
  </si>
  <si>
    <t>Diseñar una (1) ruta para garantizar la protección y acompañamiento a cien líderes, lideresas sociales, dignatarios y/o afiliados a organismos comunales en el Distrito.</t>
  </si>
  <si>
    <t>Diseñar e implementar una (1) ruta para garantizar la protección y acompañamiento a cien líderes, lideresas sociales, dignatarios y/o afiliados a organismos comunales en el Distrito.</t>
  </si>
  <si>
    <t xml:space="preserve"> • Contrtato de Prestación de Servicios</t>
  </si>
  <si>
    <t>GESTIÓN DEL RIESGO DE DESASTRES</t>
  </si>
  <si>
    <t>Crear y poner en funcionamiento una (1) plataforma web institucional de seguimiento a procesos y procedimientos de organismos comunales y organizaciones sociales de base.</t>
  </si>
  <si>
    <t>Implementar una herramienta tecnológica y sistemas para la consolidación de información y seguimiento de los procesos y procedimientos de los organismos comunales y organizaciones sociales de base creadas y en funcionamiento.</t>
  </si>
  <si>
    <t>Recursos insuficientes para el desarrollo de la plataforma web.</t>
  </si>
  <si>
    <t>Gestionar los recursos de inversión para el cumplimiento de la meta.</t>
  </si>
  <si>
    <t>CONSTRUCCIÓN DE PAZ</t>
  </si>
  <si>
    <t>AVANCE PROYECTO INNOVACIÓN DE PROCESOS PARA FORTALECER LA CAPACIDAD ADMINISTRATIVA Y TÉCNICA DE LOS ORGANISMO DE ACCIÓN COMUNAL DEL DISTRITO DE CARTAGENEA DE INDIAS</t>
  </si>
  <si>
    <t>Financiar trescientas (300) obras de interés comunitario con organismos de acción comunal a través de convenios solidarios.</t>
  </si>
  <si>
    <t>DESARROLLO DE OBRAS DE INTERÉS COMUNITARIO Y ACCIÓN COLECTIVA INCIDENTES EN EL DESARROLLO LOCAL EN EL DISTRITO DE CARTAGENA DE INDIAS</t>
  </si>
  <si>
    <t>FORTALECER LA INCIDENCIA DE LA COMUNIDAD CARTAGENERA EN LOS PROCESOS DE PARTICIPACIÓN PARA LA CONSTRUCCIÓN DE LO PÚBLICO.</t>
  </si>
  <si>
    <t>Promover mecanismo de participación que permitan a los ciudadanos y organizaciones sociales a ejercer la vigilancia sobre la gestión pública.</t>
  </si>
  <si>
    <t>Servicio de promoción a la participación ciudadana</t>
  </si>
  <si>
    <t xml:space="preserve"> • Realizar asesorísa técnicas y jurídicas a organismos de acción comunal para la suscripción de convenios solidarios.
• Realizar estudios y diseños técnicos de obra.
• Financiar obras de interés comunitario con Organismos de Acción Comunal a través de convenios solidarios.</t>
  </si>
  <si>
    <t>Áreas de Interés Comuitario Adecuadas</t>
  </si>
  <si>
    <t>PATRICIA ZAPATA NEGRETE</t>
  </si>
  <si>
    <t>Recursos insuficientes para el desarrollo del proyecto de inversión.</t>
  </si>
  <si>
    <t xml:space="preserve"> • Contrtato de Prestación de Servicios
 • Contrato de obra civil.</t>
  </si>
  <si>
    <t xml:space="preserve"> • Contratación Directa
 • Licitación Pública
 • Convenio Solidario</t>
  </si>
  <si>
    <t>2.3.4502.1000.202400000004062</t>
  </si>
  <si>
    <t>DESPLAZADOS</t>
  </si>
  <si>
    <t>1.2.1.0.00-001 - ICLD</t>
  </si>
  <si>
    <t>AVANCE PROYECTO  DESARROLLO DE OBRAS DE INTERÉS COMUNITARIO Y ACCIÓN COLECTIVA INCIDENTES EN EL DESARROLLO LOCAL EN EL DISTRITO DE CARTAGENA DE INDIAS</t>
  </si>
  <si>
    <t>Dotar y/o adecuar cien (100) sedes comunales en el Distrito.</t>
  </si>
  <si>
    <t>CONSOLIDACIÓN DE 
ORGANIZACIONES SOCIALES SÓLIDAS E INCIDENTES EN EL DESARROLLO LOCAL EN EL DISTRITO DE CARTAGENA DE INDIAS</t>
  </si>
  <si>
    <t>MEJORAR LAS CAPACIDADES DE LOS ORGANISMOS DE ACCIÓN COMUNAL A TRAVÉS DE LA GESTIÓN COMUNAL Y COMUNITARIA PARA EL DESARROLLO LOCAL</t>
  </si>
  <si>
    <t>Aumentar la capacidad logística, técnica y operativa de los Organismos de Acción Comunal.</t>
  </si>
  <si>
    <t>Salón Comunal Dotado</t>
  </si>
  <si>
    <t xml:space="preserve"> • Dotar noventa 30 sedes comunales en el Distrito.</t>
  </si>
  <si>
    <t>Salón comunal dotado</t>
  </si>
  <si>
    <t>No cumplimiento por parte de los proveedores con la entrega de la dotación.</t>
  </si>
  <si>
    <t>Contratación a través de grandes superficies</t>
  </si>
  <si>
    <t xml:space="preserve"> • Dotadón con equipos tecnológicos y de oficina para las JAC.
 • Contrtato de Prestación de Servicios</t>
  </si>
  <si>
    <t xml:space="preserve"> • Grandes Superficies 
   Tienda Virtual</t>
  </si>
  <si>
    <t>2.3.4502.1000.2024130010246</t>
  </si>
  <si>
    <t>VÍCTIMAS</t>
  </si>
  <si>
    <t>Construir tres (3) sedes comunales en el Distrito.</t>
  </si>
  <si>
    <t xml:space="preserve"> • Construir una sede comunal en el Distrito.</t>
  </si>
  <si>
    <t>Salón comunal construido</t>
  </si>
  <si>
    <t xml:space="preserve"> • Contratación Directa
 • Licitación Pública
 • Convenio Solidari</t>
  </si>
  <si>
    <t>Crear un (1) banco de proyectos de iniciativas comunales y comunitarias.</t>
  </si>
  <si>
    <t>Implementar un sistema de información para el desarrollo de iniciativas o proyectos comunales.</t>
  </si>
  <si>
    <t>—</t>
  </si>
  <si>
    <t>NO</t>
  </si>
  <si>
    <t>Desarrollar doscientas (200) actividades de cambio y transformación del entorno con organismos de acción comunal y la cuadrilla comunal.</t>
  </si>
  <si>
    <t>Recuperar y transformar espacios de equipamiento comunitario para su goce y aprovechamiento.</t>
  </si>
  <si>
    <t xml:space="preserve"> • Identificar y cuantificar actividades de impacto en entornos comunales.
 • Desarrollar 25 actividades de cambio y transformación del entorno con organismos de acción comunal y la cuadrilla comunal. </t>
  </si>
  <si>
    <t xml:space="preserve"> • Contrtato de Prestación de Servicios
 • Contrato de Suministros de Ferretería y otros.</t>
  </si>
  <si>
    <t xml:space="preserve"> • Contratación Directa
 • Selección Abreviada de
    Menor Cuantía</t>
  </si>
  <si>
    <t>Crear un (1) fondo de financiamiento y apalancamiento para la ejecución de iniciativas y proyectos de organizaciones comunales, comunitarias y/o sociales de base.</t>
  </si>
  <si>
    <t>Crear y operacionalizar un fondo de apalancamiento para la ejecución de proyectos comunales.</t>
  </si>
  <si>
    <t>AVANCE PROYECTO CONSOLIDACIÓN DE 
ORGANIZACIONES SOCIALES SÓLIDAS E INCIDENTES EN EL DESARROLLO LOCAL EN EL DISTRITO DE CARTAGENA DE INDIAS</t>
  </si>
  <si>
    <t>PROYECTO</t>
  </si>
  <si>
    <t>Invertir seis mil millones de pesos ($6.000.000.000) pesos para presupuestos participativos por año.</t>
  </si>
  <si>
    <t>SIN FORMULAR</t>
  </si>
  <si>
    <t>PROYECTO DE INVERSIÓN EN FORMULACION</t>
  </si>
  <si>
    <t>Vincular a cincuenta mil (50.000) ciudadanos a procesos de construcción de instrumentos de gestión y de políticas públicas.</t>
  </si>
  <si>
    <t>APOYO A LA PARTICIPACIÓN CIUDADANA PARA GARANTIZAR LAS DECISIONES  ASERTIVAS EN BIENESTAR GENERAL DE LA POBLACIÓN DEL DISTRITO DE CARTAGENA DE INDIAS</t>
  </si>
  <si>
    <t>MEJORAR LA PARTICIPACIÓN DE LA CIUDADANÍA EN LOS PROCESOS DE CONSTRUCCIÓN DE CIUDAD Y PARTICIPACIÓN CIUDADANA</t>
  </si>
  <si>
    <t>Aumentar la participación de la ciudadanía en los procesos de construcción de instrumentos de gestión y políticas públicas.</t>
  </si>
  <si>
    <t xml:space="preserve"> • Realizar mesas técnicas de alistamiento y estructuración de agenda pública para la formulación de la Política Pública Comunal.
 • Vincular a 15.000 ciudadanos a procesos de construcción de instrumentos de gestión y de la Política Pública Comunal.</t>
  </si>
  <si>
    <t>Baja participación de la ciudadanía en los procesos de construcción de ciudad y participación ciudadana.</t>
  </si>
  <si>
    <t>Realizar acompañamiento permanente a los organismos comunales.</t>
  </si>
  <si>
    <t xml:space="preserve"> • Contratación Directa.</t>
  </si>
  <si>
    <t>2.3.4502.1000.2024130010251</t>
  </si>
  <si>
    <t>Crear cuatro (4) campañas para la promoción de la participación ciudadana.</t>
  </si>
  <si>
    <t>Diseñar estrategias de articulación con los sectores participativos activos de la ciudad para la construcción de ciudad y promoción de la participación ciudadana.</t>
  </si>
  <si>
    <t>Realizar una (1) campaña para la promoción de la participación ciudadana.</t>
  </si>
  <si>
    <t>Mala estimación de costos para el desarrollo de los encuentros comunales y/o comunitarios.</t>
  </si>
  <si>
    <t xml:space="preserve"> • Contrtato de Prestación de Servicios
 • Contratación logística</t>
  </si>
  <si>
    <t>Desarrollar veinte (20) encuentros comunales y/o comunitarios de intercambio de experiencias, construcción de ciudad y promoción de la participación ciudadana.</t>
  </si>
  <si>
    <t>Desarrollar cuatro (4) encuentros comunales y/o comunitarios de intercambio de experiencias, construcción de ciudad y promoción de la participación ciudadana.</t>
  </si>
  <si>
    <t>PATRICIA ZAPATA NEGRETE
MANUEL GUTIERREZ</t>
  </si>
  <si>
    <t>Certificar mil quinientos (1.500) afiliados y afiliadas a organismos comunales del Distrito bajo la metodología del programa Formador de Formadores para la Acción Comunal.</t>
  </si>
  <si>
    <t>Capacitar a dignatarios y miembros de organismos comunales bajo la metodología de formador de formadores.</t>
  </si>
  <si>
    <t>Capacitar y certificar afiliados y afiliadas a organismos comunales del distrito bajo la metodología del programa formador de formadores para la acción comunal</t>
  </si>
  <si>
    <t>Servicio de educación informal</t>
  </si>
  <si>
    <t>Estudios previos mal estructurados para la contratación de profesionales para capacitación en formación informal.</t>
  </si>
  <si>
    <t>Contratación de profesionales con conocimiento y experiencia en contratación pública</t>
  </si>
  <si>
    <t xml:space="preserve"> • Contrtato de Prestación de Servicios
</t>
  </si>
  <si>
    <t>AVANCE PROYECTO APOYO A LA PARTICIPACIÓN CIUDADANA PARA GARANTIZAR LAS DECISIONES  ASERTIVAS EN BIENESTAR GENERAL DE LA POBLACIÓN DEL DISTRITO DE CARTAGENA DE INDIAS</t>
  </si>
  <si>
    <t>REPORTE EJECUCION PRESUPUESTAL (COMPROMISOS)</t>
  </si>
  <si>
    <t xml:space="preserve">% EJECUCION COMPROMISOS </t>
  </si>
  <si>
    <t>REPORTE EJECUCION PRESUPUESTAL (OBLIGACIONES)</t>
  </si>
  <si>
    <t xml:space="preserve">% EJECUCION OBLIGACIONES </t>
  </si>
  <si>
    <t>AVANCE PROYECTOS DEL IDACCC CORTE JUNIO 2025</t>
  </si>
  <si>
    <t>EJECUCIÓN PRESUPUESTAL IDACCC 30 DE JUNIO 2025</t>
  </si>
  <si>
    <t xml:space="preserve">Modalidad de selección </t>
  </si>
  <si>
    <t>Código</t>
  </si>
  <si>
    <t>Fuente de los recursos</t>
  </si>
  <si>
    <t>Solicitud de información a los Proveedores</t>
  </si>
  <si>
    <t>Licitación pública</t>
  </si>
  <si>
    <t>Presupuesto de entidad nacional</t>
  </si>
  <si>
    <t>Licitación pública (Obra pública)</t>
  </si>
  <si>
    <t>Regalías</t>
  </si>
  <si>
    <t>Concurso de méritos con precalificación</t>
  </si>
  <si>
    <t>Recursos de crédito</t>
  </si>
  <si>
    <t>Concurso de méritos abierto</t>
  </si>
  <si>
    <t>SGP</t>
  </si>
  <si>
    <t xml:space="preserve">Contratación directa (con ofertas) </t>
  </si>
  <si>
    <t>No Aplica</t>
  </si>
  <si>
    <t>Selección abreviada menor cuantía</t>
  </si>
  <si>
    <t>Selección Abreviada de Menor Cuantia sin Manifestacion de Interés</t>
  </si>
  <si>
    <t>Selección abreviada subasta inversa</t>
  </si>
  <si>
    <t>Mínima cuantía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</si>
  <si>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</si>
  <si>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</si>
  <si>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</si>
  <si>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</si>
  <si>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</si>
  <si>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</si>
  <si>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</si>
  <si>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</si>
  <si>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Contratación directa.</t>
  </si>
  <si>
    <t>Seléccion abreviada - acuerdo marco</t>
  </si>
  <si>
    <t>CONTROL DE CAMBIOS</t>
  </si>
  <si>
    <t>FECHA</t>
  </si>
  <si>
    <t>DESCRIPCIÓN DEL CAMBIO</t>
  </si>
  <si>
    <t>VERSIÓN</t>
  </si>
  <si>
    <t>Elaboración del  documento</t>
  </si>
  <si>
    <t>1.0</t>
  </si>
  <si>
    <t>VALIDACIÓN DEL DOCUMENTO</t>
  </si>
  <si>
    <t>CARGO</t>
  </si>
  <si>
    <t>NOMBRE</t>
  </si>
  <si>
    <t>FIRMA</t>
  </si>
  <si>
    <t>ELABORÓ</t>
  </si>
  <si>
    <t>Profesional Especializado codigo 222 grado 41</t>
  </si>
  <si>
    <t>María Bernarda Pérez Carmona</t>
  </si>
  <si>
    <t>Julio 16-2024</t>
  </si>
  <si>
    <t>REVISÓ</t>
  </si>
  <si>
    <t>Secretario de Planeación Distrital</t>
  </si>
  <si>
    <t>Camilo Rey Sabogal</t>
  </si>
  <si>
    <t>APROBÓ</t>
  </si>
  <si>
    <t>No.</t>
  </si>
  <si>
    <t>META</t>
  </si>
  <si>
    <t>VALOR META
2024-2027</t>
  </si>
  <si>
    <t>META
2024</t>
  </si>
  <si>
    <t>META
2025</t>
  </si>
  <si>
    <t>META
2026</t>
  </si>
  <si>
    <t>META
2027</t>
  </si>
  <si>
    <t>PRESUPUESTO
2024</t>
  </si>
  <si>
    <t>PRESUPUESTO
2025</t>
  </si>
  <si>
    <t>PRESUPUESTO
2026</t>
  </si>
  <si>
    <t>PRESUPUESTO
2027</t>
  </si>
  <si>
    <t>Financiar trescientas (300) obras de interés comunitario con organismos de acción comunal a través de convenios solidarios</t>
  </si>
  <si>
    <t xml:space="preserve">Adecuar y/o dotar cien (100) sedes comunales </t>
  </si>
  <si>
    <t>Construir tres (3) sedes comunales</t>
  </si>
  <si>
    <t>SUMAS IGUALES</t>
  </si>
  <si>
    <t>SUBTOTAL VIGENCIAS</t>
  </si>
  <si>
    <t>TOTAL CUATRIENIO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</si>
</sst>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4" formatCode="_-&quot;$&quot;\ * #,##0.00_-;\-&quot;$&quot;\ * #,##0.00_-;_-&quot;$&quot;\ * &quot;-&quot;??_-;_-@_-"/>
    <numFmt numFmtId="43" formatCode="_-* #,##0.00_-;\-* #,##0.00_-;_-* &quot;-&quot;??_-;_-@_-"/>
    <numFmt numFmtId="164" formatCode="d/mm/yyyy;@"/>
    <numFmt numFmtId="165" formatCode="0.0%"/>
    <numFmt numFmtId="166" formatCode="#,##0.0"/>
    <numFmt numFmtId="167" formatCode="_-&quot;$&quot;\ * #,##0_-;\-&quot;$&quot;\ * #,##0_-;_-&quot;$&quot;\ * &quot;-&quot;??_-;_-@_-"/>
  </numFmts>
  <fonts count="47">
    <font>
      <sz val="11"/>
      <color theme="1"/>
      <name val="Aptos Narrow"/>
      <family val="2"/>
      <scheme val="minor"/>
    </font>
    <font>
      <sz val="11"/>
      <color theme="1"/>
      <name val="Aptos Narrow"/>
      <family val="2"/>
      <scheme val="minor"/>
    </font>
    <font>
      <sz val="10"/>
      <name val="Arial"/>
      <family val="2"/>
    </font>
    <font>
      <b/>
      <sz val="12"/>
      <color theme="1"/>
      <name val="Arial"/>
      <family val="2"/>
    </font>
    <font>
      <sz val="14"/>
      <color theme="1"/>
      <name val="Aptos Narrow"/>
      <family val="2"/>
      <scheme val="minor"/>
    </font>
    <font>
      <sz val="11"/>
      <color theme="1" tint="4.9989318521683403E-2"/>
      <name val="Aptos Narrow"/>
      <family val="2"/>
      <scheme val="minor"/>
    </font>
    <font>
      <sz val="12"/>
      <name val="Arial"/>
      <family val="2"/>
    </font>
    <font>
      <b/>
      <sz val="10"/>
      <color theme="1"/>
      <name val="Verdana"/>
      <family val="2"/>
    </font>
    <font>
      <sz val="10"/>
      <color theme="1"/>
      <name val="Verdana"/>
      <family val="2"/>
    </font>
    <font>
      <sz val="8"/>
      <name val="Aptos Narrow"/>
      <family val="2"/>
      <scheme val="minor"/>
    </font>
    <font>
      <sz val="12"/>
      <color theme="1"/>
      <name val="Arial"/>
      <family val="2"/>
    </font>
    <font>
      <sz val="12"/>
      <color theme="1" tint="4.9989318521683403E-2"/>
      <name val="Arial"/>
      <family val="2"/>
    </font>
    <font>
      <b/>
      <sz val="16"/>
      <color theme="1"/>
      <name val="Arial"/>
      <family val="2"/>
    </font>
    <font>
      <sz val="8"/>
      <color theme="1"/>
      <name val="Arial"/>
      <family val="2"/>
    </font>
    <font>
      <b/>
      <sz val="8"/>
      <name val="Arial"/>
      <family val="2"/>
    </font>
    <font>
      <sz val="8"/>
      <color theme="1"/>
      <name val="Aptos Narrow"/>
      <family val="2"/>
      <scheme val="minor"/>
    </font>
    <font>
      <sz val="8"/>
      <name val="Arial"/>
      <family val="2"/>
    </font>
    <font>
      <b/>
      <sz val="9"/>
      <color rgb="FF000000"/>
      <name val="Tahoma"/>
      <family val="2"/>
    </font>
    <font>
      <sz val="9"/>
      <color rgb="FF000000"/>
      <name val="Tahoma"/>
      <family val="2"/>
    </font>
    <font>
      <b/>
      <sz val="14"/>
      <color theme="1"/>
      <name val="Arial"/>
      <family val="2"/>
    </font>
    <font>
      <b/>
      <sz val="12"/>
      <color theme="0"/>
      <name val="Arial"/>
      <family val="2"/>
    </font>
    <font>
      <b/>
      <sz val="11"/>
      <color theme="0"/>
      <name val="Arial"/>
      <family val="2"/>
    </font>
    <font>
      <sz val="12"/>
      <color theme="0"/>
      <name val="Arial"/>
      <family val="2"/>
    </font>
    <font>
      <b/>
      <sz val="10"/>
      <color theme="1"/>
      <name val="Arial"/>
      <family val="2"/>
    </font>
    <font>
      <b/>
      <sz val="11"/>
      <color theme="1"/>
      <name val="Aptos Narrow"/>
      <scheme val="minor"/>
    </font>
    <font>
      <sz val="11"/>
      <color theme="1"/>
      <name val="Aptos Narrow"/>
      <scheme val="minor"/>
    </font>
    <font>
      <b/>
      <sz val="20"/>
      <color rgb="FF000000"/>
      <name val="Aptos Narrow"/>
      <scheme val="minor"/>
    </font>
    <font>
      <b/>
      <sz val="11"/>
      <name val="Aptos Narrow"/>
      <scheme val="minor"/>
    </font>
    <font>
      <b/>
      <sz val="11"/>
      <color rgb="FF000000"/>
      <name val="Aptos Narrow"/>
      <scheme val="minor"/>
    </font>
    <font>
      <b/>
      <sz val="11"/>
      <color rgb="FF0D0D0D"/>
      <name val="Aptos Narrow"/>
      <scheme val="minor"/>
    </font>
    <font>
      <sz val="11"/>
      <color rgb="FF000000"/>
      <name val="Aptos Narrow"/>
      <scheme val="minor"/>
    </font>
    <font>
      <sz val="14"/>
      <color rgb="FFFF0000"/>
      <name val="Aptos Narrow"/>
      <scheme val="minor"/>
    </font>
    <font>
      <sz val="11"/>
      <color rgb="FFFF0000"/>
      <name val="Aptos Narrow"/>
      <scheme val="minor"/>
    </font>
    <font>
      <b/>
      <sz val="18"/>
      <color theme="1"/>
      <name val="Aptos Narrow"/>
      <scheme val="minor"/>
    </font>
    <font>
      <b/>
      <sz val="14"/>
      <color theme="1"/>
      <name val="Aptos Narrow"/>
      <scheme val="minor"/>
    </font>
    <font>
      <b/>
      <sz val="10"/>
      <color theme="1"/>
      <name val="Aptos Narrow"/>
      <scheme val="minor"/>
    </font>
    <font>
      <sz val="12"/>
      <color theme="1"/>
      <name val="Aptos Narrow"/>
      <scheme val="minor"/>
    </font>
    <font>
      <sz val="11"/>
      <name val="Aptos Narrow"/>
      <scheme val="minor"/>
    </font>
    <font>
      <sz val="14"/>
      <color theme="1"/>
      <name val="Aptos Narrow"/>
      <scheme val="minor"/>
    </font>
    <font>
      <sz val="10"/>
      <color theme="1"/>
      <name val="Aptos Narrow"/>
      <scheme val="minor"/>
    </font>
    <font>
      <b/>
      <sz val="14"/>
      <color theme="1" tint="4.9989318521683403E-2"/>
      <name val="Aptos Narrow"/>
      <scheme val="minor"/>
    </font>
    <font>
      <b/>
      <sz val="14"/>
      <color rgb="FFFF0000"/>
      <name val="Aptos Narrow"/>
      <scheme val="minor"/>
    </font>
    <font>
      <b/>
      <sz val="18"/>
      <color rgb="FFFF0000"/>
      <name val="Aptos Narrow"/>
      <family val="2"/>
      <scheme val="minor"/>
    </font>
    <font>
      <b/>
      <sz val="24"/>
      <color theme="1" tint="4.9989318521683403E-2"/>
      <name val="Aptos Narrow"/>
      <scheme val="minor"/>
    </font>
    <font>
      <b/>
      <sz val="18"/>
      <color rgb="FF000000"/>
      <name val="Aptos Narrow"/>
      <scheme val="minor"/>
    </font>
    <font>
      <b/>
      <sz val="16"/>
      <color rgb="FFFF0000"/>
      <name val="Aptos Narrow"/>
      <scheme val="minor"/>
    </font>
    <font>
      <b/>
      <sz val="11"/>
      <color theme="4"/>
      <name val="Aptos Narrow"/>
      <scheme val="minor"/>
    </font>
  </fonts>
  <fills count="1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FFFF"/>
        <bgColor rgb="FF000000"/>
      </patternFill>
    </fill>
    <fill>
      <patternFill patternType="solid">
        <fgColor rgb="FFF2F2F2"/>
        <bgColor rgb="FF000000"/>
      </patternFill>
    </fill>
    <fill>
      <patternFill patternType="solid">
        <fgColor rgb="FFCAEDFB"/>
        <bgColor rgb="FF000000"/>
      </patternFill>
    </fill>
    <fill>
      <patternFill patternType="solid">
        <fgColor theme="0"/>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0">
    <xf numFmtId="0" fontId="0" fillId="0" borderId="0"/>
    <xf numFmtId="0" fontId="2" fillId="0" borderId="0"/>
    <xf numFmtId="44" fontId="1" fillId="0" borderId="0" applyFont="0" applyFill="0" applyBorder="0" applyAlignment="0" applyProtection="0"/>
    <xf numFmtId="43" fontId="1" fillId="0" borderId="0" applyFont="0" applyFill="0" applyBorder="0" applyAlignment="0" applyProtection="0"/>
    <xf numFmtId="0" fontId="7" fillId="6" borderId="0" applyNumberFormat="0" applyBorder="0" applyProtection="0">
      <alignment horizontal="center" vertical="center"/>
    </xf>
    <xf numFmtId="49" fontId="8" fillId="0" borderId="0" applyFill="0" applyBorder="0" applyProtection="0">
      <alignment horizontal="left" vertical="center"/>
    </xf>
    <xf numFmtId="3" fontId="8" fillId="0" borderId="0" applyFill="0" applyBorder="0" applyProtection="0">
      <alignment horizontal="right" vertical="center"/>
    </xf>
    <xf numFmtId="9"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cellStyleXfs>
  <cellXfs count="345">
    <xf numFmtId="0" fontId="0" fillId="0" borderId="0" xfId="0"/>
    <xf numFmtId="0" fontId="0" fillId="2" borderId="0" xfId="0" applyFill="1"/>
    <xf numFmtId="0" fontId="0" fillId="2" borderId="0" xfId="0" applyFill="1" applyAlignment="1">
      <alignment horizontal="center" vertical="center"/>
    </xf>
    <xf numFmtId="0" fontId="4" fillId="2" borderId="0" xfId="0" applyFont="1" applyFill="1" applyAlignment="1">
      <alignment horizontal="center" vertical="center"/>
    </xf>
    <xf numFmtId="0" fontId="5" fillId="2" borderId="0" xfId="0" applyFont="1" applyFill="1" applyAlignment="1">
      <alignment horizontal="center"/>
    </xf>
    <xf numFmtId="0" fontId="0" fillId="0" borderId="0" xfId="0" applyAlignment="1">
      <alignment vertical="center"/>
    </xf>
    <xf numFmtId="0" fontId="7" fillId="6" borderId="1" xfId="4" applyBorder="1" applyProtection="1">
      <alignment horizontal="center" vertical="center"/>
    </xf>
    <xf numFmtId="3" fontId="8" fillId="0" borderId="1" xfId="6" applyBorder="1" applyAlignment="1" applyProtection="1">
      <alignment horizontal="center" vertical="center"/>
    </xf>
    <xf numFmtId="49" fontId="8" fillId="0" borderId="1" xfId="5" applyBorder="1" applyProtection="1">
      <alignment horizontal="left" vertical="center"/>
    </xf>
    <xf numFmtId="0" fontId="10" fillId="0" borderId="0" xfId="0" applyFont="1" applyAlignment="1">
      <alignment horizontal="left"/>
    </xf>
    <xf numFmtId="0" fontId="10" fillId="0" borderId="0" xfId="0" applyFont="1" applyAlignment="1">
      <alignment horizontal="left" vertical="center" wrapText="1"/>
    </xf>
    <xf numFmtId="0" fontId="11" fillId="0" borderId="0" xfId="0" applyFont="1" applyAlignment="1">
      <alignment horizontal="left" vertical="center" wrapText="1"/>
    </xf>
    <xf numFmtId="0" fontId="6" fillId="0" borderId="0" xfId="0" applyFont="1" applyAlignment="1">
      <alignment horizontal="left" vertical="center" wrapText="1"/>
    </xf>
    <xf numFmtId="0" fontId="10" fillId="4" borderId="1" xfId="0" applyFont="1" applyFill="1" applyBorder="1" applyAlignment="1">
      <alignment horizontal="left" vertical="center" wrapText="1"/>
    </xf>
    <xf numFmtId="0" fontId="10" fillId="4" borderId="1" xfId="0" applyFont="1" applyFill="1" applyBorder="1" applyAlignment="1">
      <alignment horizontal="left" vertical="center"/>
    </xf>
    <xf numFmtId="0" fontId="11" fillId="4" borderId="1" xfId="0" applyFont="1" applyFill="1" applyBorder="1" applyAlignment="1">
      <alignment horizontal="left" vertical="center" wrapText="1"/>
    </xf>
    <xf numFmtId="0" fontId="6" fillId="4" borderId="1" xfId="0" applyFont="1" applyFill="1" applyBorder="1" applyAlignment="1">
      <alignment horizontal="left" vertical="center" wrapText="1"/>
    </xf>
    <xf numFmtId="0" fontId="10" fillId="0" borderId="0" xfId="0" applyFont="1" applyAlignment="1">
      <alignment horizontal="left"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49" fontId="8" fillId="0" borderId="1" xfId="5" applyBorder="1" applyAlignment="1" applyProtection="1">
      <alignment vertical="center" wrapText="1"/>
    </xf>
    <xf numFmtId="0" fontId="7" fillId="6" borderId="1" xfId="4" applyBorder="1" applyAlignment="1" applyProtection="1">
      <alignment vertical="center"/>
    </xf>
    <xf numFmtId="0" fontId="14" fillId="5" borderId="9" xfId="1" applyFont="1" applyFill="1" applyBorder="1" applyAlignment="1">
      <alignment horizontal="center" vertical="center"/>
    </xf>
    <xf numFmtId="0" fontId="14" fillId="5" borderId="1" xfId="1" applyFont="1" applyFill="1" applyBorder="1" applyAlignment="1">
      <alignment horizontal="center" vertical="center"/>
    </xf>
    <xf numFmtId="0" fontId="14" fillId="5" borderId="10" xfId="1" applyFont="1" applyFill="1" applyBorder="1" applyAlignment="1">
      <alignment horizontal="center" vertical="center"/>
    </xf>
    <xf numFmtId="14" fontId="15" fillId="0" borderId="1" xfId="0" applyNumberFormat="1" applyFont="1" applyBorder="1" applyAlignment="1">
      <alignment horizontal="center" vertical="center"/>
    </xf>
    <xf numFmtId="0" fontId="16" fillId="0" borderId="1" xfId="1" applyFont="1" applyBorder="1" applyAlignment="1">
      <alignment horizontal="center" vertical="center"/>
    </xf>
    <xf numFmtId="14" fontId="16" fillId="0" borderId="1" xfId="1" applyNumberFormat="1" applyFont="1" applyBorder="1" applyAlignment="1">
      <alignment horizontal="center" vertical="center"/>
    </xf>
    <xf numFmtId="0" fontId="16" fillId="0" borderId="1" xfId="1" applyFont="1" applyBorder="1" applyAlignment="1">
      <alignment horizontal="center" wrapText="1"/>
    </xf>
    <xf numFmtId="0" fontId="16" fillId="0" borderId="1" xfId="1" applyFont="1" applyBorder="1"/>
    <xf numFmtId="0" fontId="14" fillId="5" borderId="1" xfId="1" applyFont="1" applyFill="1" applyBorder="1" applyAlignment="1">
      <alignment vertical="center"/>
    </xf>
    <xf numFmtId="0" fontId="20" fillId="0" borderId="0" xfId="0" applyFont="1" applyAlignment="1">
      <alignment horizontal="center" vertical="center" wrapText="1"/>
    </xf>
    <xf numFmtId="0" fontId="21" fillId="0" borderId="0" xfId="0" applyFont="1" applyAlignment="1">
      <alignment horizontal="center" vertical="center" wrapText="1"/>
    </xf>
    <xf numFmtId="0" fontId="22" fillId="0" borderId="0" xfId="0" applyFont="1"/>
    <xf numFmtId="0" fontId="22" fillId="0" borderId="0" xfId="0" applyFont="1" applyAlignment="1">
      <alignment horizontal="center" vertical="center" wrapText="1"/>
    </xf>
    <xf numFmtId="9" fontId="22" fillId="0" borderId="0" xfId="7" applyFont="1" applyFill="1" applyBorder="1" applyAlignment="1">
      <alignment horizontal="center" vertical="center"/>
    </xf>
    <xf numFmtId="3" fontId="22" fillId="0" borderId="0" xfId="0" applyNumberFormat="1" applyFont="1" applyAlignment="1">
      <alignment horizontal="center" vertical="center" wrapText="1"/>
    </xf>
    <xf numFmtId="42" fontId="22" fillId="0" borderId="0" xfId="8" applyFont="1" applyFill="1" applyBorder="1" applyAlignment="1">
      <alignment vertical="center"/>
    </xf>
    <xf numFmtId="4" fontId="22" fillId="0" borderId="0" xfId="0" applyNumberFormat="1" applyFont="1" applyAlignment="1">
      <alignment horizontal="center" vertical="center" wrapText="1"/>
    </xf>
    <xf numFmtId="42" fontId="22" fillId="0" borderId="0" xfId="8" applyFont="1" applyFill="1" applyBorder="1" applyAlignment="1">
      <alignment horizontal="center" vertical="center"/>
    </xf>
    <xf numFmtId="0" fontId="20" fillId="0" borderId="0" xfId="0" applyFont="1" applyAlignment="1">
      <alignment horizontal="center" vertical="center"/>
    </xf>
    <xf numFmtId="9" fontId="20" fillId="0" borderId="0" xfId="0" applyNumberFormat="1" applyFont="1" applyAlignment="1">
      <alignment horizontal="center" vertical="center" wrapText="1"/>
    </xf>
    <xf numFmtId="3" fontId="20" fillId="0" borderId="0" xfId="0" applyNumberFormat="1" applyFont="1" applyAlignment="1">
      <alignment horizontal="center" vertical="center" wrapText="1"/>
    </xf>
    <xf numFmtId="0" fontId="22" fillId="0" borderId="0" xfId="0" applyFont="1" applyAlignment="1">
      <alignment horizontal="center"/>
    </xf>
    <xf numFmtId="9" fontId="20" fillId="0" borderId="0" xfId="0" applyNumberFormat="1" applyFont="1" applyAlignment="1">
      <alignment horizontal="center" vertical="center"/>
    </xf>
    <xf numFmtId="9" fontId="22" fillId="0" borderId="0" xfId="7" applyFont="1" applyFill="1" applyBorder="1" applyAlignment="1">
      <alignment horizontal="center"/>
    </xf>
    <xf numFmtId="42" fontId="20" fillId="0" borderId="0" xfId="0" applyNumberFormat="1" applyFont="1"/>
    <xf numFmtId="0" fontId="22" fillId="0" borderId="0" xfId="0" applyFont="1" applyAlignment="1">
      <alignment horizontal="left"/>
    </xf>
    <xf numFmtId="0" fontId="22" fillId="0" borderId="0" xfId="0" applyFont="1" applyAlignment="1">
      <alignment horizontal="center" vertical="center"/>
    </xf>
    <xf numFmtId="3" fontId="22" fillId="0" borderId="0" xfId="0" applyNumberFormat="1" applyFont="1"/>
    <xf numFmtId="9" fontId="5" fillId="2" borderId="0" xfId="0" applyNumberFormat="1" applyFont="1" applyFill="1" applyAlignment="1">
      <alignment horizontal="center"/>
    </xf>
    <xf numFmtId="0" fontId="24" fillId="11" borderId="1" xfId="0" applyFont="1" applyFill="1" applyBorder="1"/>
    <xf numFmtId="0" fontId="25" fillId="11" borderId="0" xfId="0" applyFont="1" applyFill="1"/>
    <xf numFmtId="0" fontId="25" fillId="0" borderId="0" xfId="0" applyFont="1"/>
    <xf numFmtId="0" fontId="27" fillId="12" borderId="1" xfId="0" applyFont="1" applyFill="1" applyBorder="1" applyAlignment="1">
      <alignment horizontal="center" vertical="center" wrapText="1"/>
    </xf>
    <xf numFmtId="0" fontId="28" fillId="12" borderId="1" xfId="0" applyFont="1" applyFill="1" applyBorder="1" applyAlignment="1">
      <alignment horizontal="center" vertical="center" wrapText="1"/>
    </xf>
    <xf numFmtId="1" fontId="27" fillId="12" borderId="1" xfId="0" applyNumberFormat="1" applyFont="1" applyFill="1" applyBorder="1" applyAlignment="1">
      <alignment horizontal="center" vertical="center" wrapText="1"/>
    </xf>
    <xf numFmtId="9" fontId="28" fillId="12" borderId="1" xfId="7" applyFont="1" applyFill="1" applyBorder="1" applyAlignment="1">
      <alignment horizontal="center" vertical="center" wrapText="1"/>
    </xf>
    <xf numFmtId="0" fontId="29" fillId="12" borderId="1" xfId="0" applyFont="1" applyFill="1" applyBorder="1" applyAlignment="1">
      <alignment horizontal="center" vertical="center" wrapText="1"/>
    </xf>
    <xf numFmtId="42" fontId="27" fillId="12" borderId="1" xfId="8" applyFont="1" applyFill="1" applyBorder="1" applyAlignment="1">
      <alignment horizontal="center" vertical="center" wrapText="1"/>
    </xf>
    <xf numFmtId="0" fontId="27" fillId="0" borderId="1" xfId="0" applyFont="1" applyBorder="1" applyAlignment="1">
      <alignment horizontal="center" vertical="center" wrapText="1"/>
    </xf>
    <xf numFmtId="0" fontId="25" fillId="0" borderId="0" xfId="0" applyFont="1" applyAlignment="1">
      <alignment horizontal="center"/>
    </xf>
    <xf numFmtId="0" fontId="30" fillId="11" borderId="1" xfId="0" applyFont="1" applyFill="1" applyBorder="1" applyAlignment="1">
      <alignment horizontal="center" vertical="center" wrapText="1"/>
    </xf>
    <xf numFmtId="0" fontId="30" fillId="11" borderId="1" xfId="0" applyFont="1" applyFill="1" applyBorder="1" applyAlignment="1">
      <alignment horizontal="justify" vertical="center" wrapText="1"/>
    </xf>
    <xf numFmtId="0" fontId="30" fillId="0" borderId="1" xfId="0" applyFont="1" applyBorder="1" applyAlignment="1">
      <alignment horizontal="center" vertical="center" wrapText="1"/>
    </xf>
    <xf numFmtId="9" fontId="30" fillId="11" borderId="1" xfId="7" applyFont="1" applyFill="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Border="1" applyAlignment="1">
      <alignment horizontal="center" vertical="center"/>
    </xf>
    <xf numFmtId="9" fontId="30" fillId="11" borderId="1" xfId="7" applyFont="1" applyFill="1" applyBorder="1" applyAlignment="1">
      <alignment horizontal="justify" vertical="center" wrapText="1"/>
    </xf>
    <xf numFmtId="9" fontId="30" fillId="0" borderId="1" xfId="7" applyFont="1" applyFill="1" applyBorder="1" applyAlignment="1">
      <alignment horizontal="left" vertical="center" wrapText="1"/>
    </xf>
    <xf numFmtId="44" fontId="25" fillId="0" borderId="1" xfId="9" applyFont="1" applyFill="1" applyBorder="1" applyAlignment="1">
      <alignment horizontal="center" vertical="center"/>
    </xf>
    <xf numFmtId="9" fontId="30" fillId="0" borderId="1" xfId="7" applyFont="1" applyFill="1" applyBorder="1" applyAlignment="1">
      <alignment horizontal="justify" vertical="center" wrapText="1"/>
    </xf>
    <xf numFmtId="44" fontId="25" fillId="11" borderId="13" xfId="9" applyFont="1" applyFill="1" applyBorder="1" applyAlignment="1">
      <alignment horizontal="center" vertical="center" wrapText="1"/>
    </xf>
    <xf numFmtId="0" fontId="30" fillId="11" borderId="1" xfId="7" applyNumberFormat="1" applyFont="1" applyFill="1" applyBorder="1" applyAlignment="1">
      <alignment horizontal="left" vertical="center" wrapText="1"/>
    </xf>
    <xf numFmtId="9" fontId="25" fillId="0" borderId="0" xfId="0" applyNumberFormat="1" applyFont="1" applyAlignment="1">
      <alignment horizontal="center" vertical="center"/>
    </xf>
    <xf numFmtId="44" fontId="25" fillId="0" borderId="0" xfId="9" applyFont="1" applyFill="1" applyBorder="1" applyAlignment="1">
      <alignment horizontal="center" vertical="center"/>
    </xf>
    <xf numFmtId="0" fontId="25" fillId="0" borderId="1" xfId="0" applyFont="1" applyBorder="1"/>
    <xf numFmtId="0" fontId="30" fillId="0" borderId="1" xfId="0" applyFont="1" applyBorder="1" applyAlignment="1">
      <alignment horizontal="justify" vertical="center" wrapText="1"/>
    </xf>
    <xf numFmtId="42" fontId="25" fillId="0" borderId="1" xfId="8" applyFont="1" applyFill="1" applyBorder="1"/>
    <xf numFmtId="9" fontId="25" fillId="0" borderId="1" xfId="0" applyNumberFormat="1" applyFont="1" applyBorder="1" applyAlignment="1">
      <alignment horizontal="center" vertical="center"/>
    </xf>
    <xf numFmtId="1" fontId="25" fillId="0" borderId="0" xfId="0" applyNumberFormat="1" applyFont="1" applyAlignment="1">
      <alignment horizontal="center" vertical="center"/>
    </xf>
    <xf numFmtId="9" fontId="25" fillId="0" borderId="0" xfId="7" applyFont="1" applyFill="1" applyBorder="1"/>
    <xf numFmtId="1" fontId="25" fillId="0" borderId="0" xfId="0" applyNumberFormat="1" applyFont="1"/>
    <xf numFmtId="42" fontId="25" fillId="0" borderId="0" xfId="8" applyFont="1" applyFill="1" applyBorder="1"/>
    <xf numFmtId="0" fontId="29" fillId="13" borderId="1" xfId="0" applyFont="1" applyFill="1" applyBorder="1" applyAlignment="1">
      <alignment horizontal="center" vertical="center" wrapText="1"/>
    </xf>
    <xf numFmtId="1" fontId="30" fillId="0" borderId="1" xfId="0" applyNumberFormat="1" applyFont="1" applyBorder="1" applyAlignment="1">
      <alignment horizontal="center" vertical="center" textRotation="90"/>
    </xf>
    <xf numFmtId="3" fontId="30" fillId="11" borderId="1" xfId="7" applyNumberFormat="1" applyFont="1" applyFill="1" applyBorder="1" applyAlignment="1">
      <alignment horizontal="center" vertical="center" wrapText="1"/>
    </xf>
    <xf numFmtId="164" fontId="30" fillId="11" borderId="1" xfId="7" applyNumberFormat="1" applyFont="1" applyFill="1" applyBorder="1" applyAlignment="1">
      <alignment horizontal="center" vertical="center" wrapText="1"/>
    </xf>
    <xf numFmtId="3" fontId="30" fillId="0" borderId="1" xfId="0" applyNumberFormat="1" applyFont="1" applyBorder="1" applyAlignment="1">
      <alignment horizontal="center" vertical="center"/>
    </xf>
    <xf numFmtId="42" fontId="30" fillId="11" borderId="1" xfId="8" applyFont="1" applyFill="1" applyBorder="1" applyAlignment="1">
      <alignment horizontal="center" vertical="center" wrapText="1"/>
    </xf>
    <xf numFmtId="164" fontId="30" fillId="0" borderId="1" xfId="7" applyNumberFormat="1" applyFont="1" applyFill="1" applyBorder="1" applyAlignment="1">
      <alignment horizontal="center" vertical="center" wrapText="1"/>
    </xf>
    <xf numFmtId="42" fontId="30" fillId="0" borderId="1" xfId="8" applyFont="1" applyFill="1" applyBorder="1" applyAlignment="1">
      <alignment horizontal="center" vertical="center" wrapText="1"/>
    </xf>
    <xf numFmtId="3" fontId="30" fillId="0" borderId="1" xfId="0" applyNumberFormat="1" applyFont="1" applyBorder="1" applyAlignment="1">
      <alignment horizontal="center" vertical="center" wrapText="1"/>
    </xf>
    <xf numFmtId="3" fontId="30" fillId="0" borderId="1" xfId="7" applyNumberFormat="1" applyFont="1" applyFill="1" applyBorder="1" applyAlignment="1">
      <alignment horizontal="center" vertical="center" wrapText="1"/>
    </xf>
    <xf numFmtId="2" fontId="30" fillId="0" borderId="1" xfId="0" applyNumberFormat="1" applyFont="1" applyBorder="1" applyAlignment="1">
      <alignment horizontal="center" vertical="center" wrapText="1"/>
    </xf>
    <xf numFmtId="4" fontId="30" fillId="0" borderId="1" xfId="0" applyNumberFormat="1" applyFont="1" applyBorder="1" applyAlignment="1">
      <alignment horizontal="center" vertical="center" wrapText="1"/>
    </xf>
    <xf numFmtId="4" fontId="30" fillId="11" borderId="1" xfId="7" applyNumberFormat="1" applyFont="1" applyFill="1" applyBorder="1" applyAlignment="1">
      <alignment horizontal="center" vertical="center" wrapText="1"/>
    </xf>
    <xf numFmtId="4" fontId="30" fillId="0" borderId="1" xfId="7" applyNumberFormat="1" applyFont="1" applyFill="1" applyBorder="1" applyAlignment="1">
      <alignment horizontal="center" vertical="center" wrapText="1"/>
    </xf>
    <xf numFmtId="0" fontId="30" fillId="11" borderId="1" xfId="0" applyFont="1" applyFill="1" applyBorder="1" applyAlignment="1">
      <alignment horizontal="center" vertical="center"/>
    </xf>
    <xf numFmtId="0" fontId="32" fillId="11" borderId="1" xfId="0" applyFont="1" applyFill="1" applyBorder="1" applyAlignment="1">
      <alignment horizontal="center" vertical="center" wrapText="1"/>
    </xf>
    <xf numFmtId="165" fontId="28" fillId="12" borderId="1" xfId="7" applyNumberFormat="1" applyFont="1" applyFill="1" applyBorder="1" applyAlignment="1">
      <alignment horizontal="center" vertical="center" wrapText="1"/>
    </xf>
    <xf numFmtId="44" fontId="28" fillId="12" borderId="1" xfId="9" applyFont="1" applyFill="1" applyBorder="1" applyAlignment="1">
      <alignment horizontal="center" vertical="center"/>
    </xf>
    <xf numFmtId="9" fontId="28" fillId="12" borderId="1" xfId="7" applyFont="1" applyFill="1" applyBorder="1" applyAlignment="1">
      <alignment horizontal="center" vertical="center"/>
    </xf>
    <xf numFmtId="0" fontId="30" fillId="11" borderId="1" xfId="7" applyNumberFormat="1" applyFont="1" applyFill="1" applyBorder="1" applyAlignment="1">
      <alignment horizontal="center" vertical="center" wrapText="1"/>
    </xf>
    <xf numFmtId="3" fontId="30" fillId="11" borderId="12" xfId="7" applyNumberFormat="1" applyFont="1" applyFill="1" applyBorder="1" applyAlignment="1">
      <alignment horizontal="center" vertical="center" wrapText="1"/>
    </xf>
    <xf numFmtId="42" fontId="30" fillId="11" borderId="12" xfId="8" applyFont="1" applyFill="1" applyBorder="1" applyAlignment="1">
      <alignment horizontal="center" vertical="center" wrapText="1"/>
    </xf>
    <xf numFmtId="0" fontId="30" fillId="0" borderId="1" xfId="0" applyFont="1" applyBorder="1" applyAlignment="1">
      <alignment horizontal="center" vertical="center" textRotation="90" wrapText="1"/>
    </xf>
    <xf numFmtId="3" fontId="30" fillId="11" borderId="1" xfId="7" applyNumberFormat="1" applyFont="1" applyFill="1" applyBorder="1" applyAlignment="1">
      <alignment vertical="center" wrapText="1"/>
    </xf>
    <xf numFmtId="44" fontId="28" fillId="12" borderId="13" xfId="9" applyFont="1" applyFill="1" applyBorder="1" applyAlignment="1">
      <alignment horizontal="center" vertical="center"/>
    </xf>
    <xf numFmtId="9" fontId="28" fillId="12" borderId="13" xfId="7" applyFont="1" applyFill="1" applyBorder="1" applyAlignment="1">
      <alignment horizontal="center" vertical="center"/>
    </xf>
    <xf numFmtId="44" fontId="30" fillId="11" borderId="1" xfId="7" applyNumberFormat="1" applyFont="1" applyFill="1" applyBorder="1" applyAlignment="1">
      <alignment horizontal="center" vertical="center" wrapText="1"/>
    </xf>
    <xf numFmtId="10" fontId="28" fillId="12" borderId="1" xfId="7" applyNumberFormat="1" applyFont="1" applyFill="1" applyBorder="1" applyAlignment="1">
      <alignment horizontal="center" vertical="center" wrapText="1"/>
    </xf>
    <xf numFmtId="0" fontId="24" fillId="11" borderId="0" xfId="0" applyFont="1" applyFill="1"/>
    <xf numFmtId="0" fontId="24" fillId="8" borderId="2" xfId="0" applyFont="1" applyFill="1" applyBorder="1" applyAlignment="1">
      <alignment horizontal="center" vertical="center" wrapText="1"/>
    </xf>
    <xf numFmtId="0" fontId="24" fillId="8" borderId="1" xfId="0" applyFont="1" applyFill="1" applyBorder="1" applyAlignment="1">
      <alignment horizontal="center" vertical="center" wrapText="1"/>
    </xf>
    <xf numFmtId="0" fontId="27" fillId="8" borderId="1" xfId="0" applyFont="1" applyFill="1" applyBorder="1" applyAlignment="1">
      <alignment horizontal="center" vertical="center" wrapText="1"/>
    </xf>
    <xf numFmtId="0" fontId="35" fillId="8" borderId="1" xfId="0" applyFont="1" applyFill="1" applyBorder="1" applyAlignment="1">
      <alignment horizontal="center" vertical="center" wrapText="1"/>
    </xf>
    <xf numFmtId="0" fontId="35" fillId="9" borderId="1" xfId="0" applyFont="1" applyFill="1" applyBorder="1" applyAlignment="1">
      <alignment horizontal="center" vertical="center" wrapText="1"/>
    </xf>
    <xf numFmtId="0" fontId="27" fillId="10" borderId="1" xfId="0" applyFont="1" applyFill="1" applyBorder="1" applyAlignment="1">
      <alignment horizontal="center" vertical="center" wrapText="1"/>
    </xf>
    <xf numFmtId="0" fontId="25" fillId="2" borderId="0" xfId="0" applyFont="1" applyFill="1"/>
    <xf numFmtId="0" fontId="25" fillId="2" borderId="2" xfId="0" applyFont="1" applyFill="1" applyBorder="1" applyAlignment="1">
      <alignment horizontal="center" vertical="center" wrapText="1"/>
    </xf>
    <xf numFmtId="0" fontId="30" fillId="7" borderId="1" xfId="0" applyFont="1" applyFill="1" applyBorder="1" applyAlignment="1">
      <alignment horizontal="justify" vertical="center" wrapText="1"/>
    </xf>
    <xf numFmtId="0" fontId="25" fillId="2" borderId="1" xfId="0" applyFont="1" applyFill="1" applyBorder="1" applyAlignment="1">
      <alignment horizontal="center" vertical="center" wrapText="1"/>
    </xf>
    <xf numFmtId="0" fontId="37" fillId="2" borderId="1" xfId="0" applyFont="1" applyFill="1" applyBorder="1" applyAlignment="1">
      <alignment horizontal="center" vertical="center" wrapText="1"/>
    </xf>
    <xf numFmtId="9" fontId="38" fillId="2" borderId="1" xfId="7" applyFont="1" applyFill="1" applyBorder="1" applyAlignment="1">
      <alignment horizontal="center" vertical="center" wrapText="1"/>
    </xf>
    <xf numFmtId="0" fontId="25" fillId="2" borderId="1" xfId="0" applyFont="1" applyFill="1" applyBorder="1" applyAlignment="1">
      <alignment horizontal="center" vertical="center"/>
    </xf>
    <xf numFmtId="3" fontId="38" fillId="2" borderId="1" xfId="0" applyNumberFormat="1" applyFont="1" applyFill="1" applyBorder="1" applyAlignment="1">
      <alignment horizontal="center" vertical="center" wrapText="1"/>
    </xf>
    <xf numFmtId="0" fontId="36" fillId="0" borderId="13" xfId="0" applyFont="1" applyBorder="1" applyAlignment="1">
      <alignment horizontal="center" vertical="center" wrapText="1"/>
    </xf>
    <xf numFmtId="0" fontId="38" fillId="0" borderId="13" xfId="0" applyFont="1" applyBorder="1" applyAlignment="1">
      <alignment horizontal="center" vertical="center" wrapText="1"/>
    </xf>
    <xf numFmtId="3" fontId="38" fillId="0" borderId="13" xfId="0" applyNumberFormat="1" applyFont="1" applyBorder="1" applyAlignment="1">
      <alignment horizontal="center" vertical="center" wrapText="1"/>
    </xf>
    <xf numFmtId="3" fontId="38" fillId="0" borderId="1" xfId="0" applyNumberFormat="1" applyFont="1" applyBorder="1" applyAlignment="1">
      <alignment horizontal="center" vertical="center" wrapText="1"/>
    </xf>
    <xf numFmtId="165" fontId="38" fillId="2" borderId="1" xfId="7" applyNumberFormat="1" applyFont="1" applyFill="1" applyBorder="1" applyAlignment="1">
      <alignment horizontal="center" vertical="center" wrapText="1"/>
    </xf>
    <xf numFmtId="3" fontId="38" fillId="2" borderId="0" xfId="0" applyNumberFormat="1" applyFont="1" applyFill="1" applyAlignment="1">
      <alignment horizontal="center" vertical="center"/>
    </xf>
    <xf numFmtId="0" fontId="36" fillId="0" borderId="1" xfId="0" applyFont="1" applyBorder="1" applyAlignment="1">
      <alignment horizontal="center" vertical="center" wrapText="1"/>
    </xf>
    <xf numFmtId="0" fontId="38" fillId="0" borderId="1" xfId="0" applyFont="1" applyBorder="1" applyAlignment="1">
      <alignment horizontal="center" vertical="center" wrapText="1"/>
    </xf>
    <xf numFmtId="2" fontId="36" fillId="0" borderId="1" xfId="0" applyNumberFormat="1" applyFont="1" applyBorder="1" applyAlignment="1">
      <alignment horizontal="center" vertical="center" wrapText="1"/>
    </xf>
    <xf numFmtId="2" fontId="38" fillId="0" borderId="1" xfId="0" applyNumberFormat="1" applyFont="1" applyBorder="1" applyAlignment="1">
      <alignment horizontal="center" vertical="center" wrapText="1"/>
    </xf>
    <xf numFmtId="4" fontId="38" fillId="0" borderId="1" xfId="0" applyNumberFormat="1" applyFont="1" applyBorder="1" applyAlignment="1">
      <alignment horizontal="center" vertical="center" wrapText="1"/>
    </xf>
    <xf numFmtId="166" fontId="38" fillId="0" borderId="1" xfId="0" applyNumberFormat="1" applyFont="1" applyBorder="1" applyAlignment="1">
      <alignment horizontal="center" vertical="center" wrapText="1"/>
    </xf>
    <xf numFmtId="4" fontId="31" fillId="2" borderId="3" xfId="0" applyNumberFormat="1" applyFont="1" applyFill="1" applyBorder="1" applyAlignment="1">
      <alignment vertical="center" wrapText="1"/>
    </xf>
    <xf numFmtId="165" fontId="34" fillId="8" borderId="1" xfId="7" applyNumberFormat="1" applyFont="1" applyFill="1" applyBorder="1" applyAlignment="1">
      <alignment horizontal="center" vertical="center" wrapText="1"/>
    </xf>
    <xf numFmtId="0" fontId="30" fillId="7" borderId="1" xfId="0" applyFont="1" applyFill="1" applyBorder="1" applyAlignment="1">
      <alignment horizontal="center" vertical="center" wrapText="1"/>
    </xf>
    <xf numFmtId="3" fontId="36" fillId="2" borderId="13" xfId="0" applyNumberFormat="1" applyFont="1" applyFill="1" applyBorder="1" applyAlignment="1">
      <alignment horizontal="center" vertical="center" wrapText="1"/>
    </xf>
    <xf numFmtId="0" fontId="39" fillId="2" borderId="1" xfId="0" applyFont="1" applyFill="1" applyBorder="1" applyAlignment="1">
      <alignment horizontal="center" vertical="center" wrapText="1"/>
    </xf>
    <xf numFmtId="3" fontId="36" fillId="2"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30" fillId="7" borderId="12" xfId="0" applyFont="1" applyFill="1" applyBorder="1" applyAlignment="1">
      <alignment horizontal="justify" vertical="center" wrapText="1"/>
    </xf>
    <xf numFmtId="3" fontId="31" fillId="2" borderId="3" xfId="0" applyNumberFormat="1" applyFont="1" applyFill="1" applyBorder="1" applyAlignment="1">
      <alignment vertical="center" wrapText="1"/>
    </xf>
    <xf numFmtId="0" fontId="36" fillId="2" borderId="1" xfId="0" applyFont="1" applyFill="1" applyBorder="1" applyAlignment="1">
      <alignment horizontal="center" vertical="center"/>
    </xf>
    <xf numFmtId="0" fontId="38" fillId="2" borderId="1" xfId="0" applyFont="1" applyFill="1" applyBorder="1" applyAlignment="1">
      <alignment horizontal="center" vertical="center"/>
    </xf>
    <xf numFmtId="0" fontId="25" fillId="2" borderId="12" xfId="0" applyFont="1" applyFill="1" applyBorder="1" applyAlignment="1">
      <alignment horizontal="center" vertical="center" wrapText="1"/>
    </xf>
    <xf numFmtId="0" fontId="36" fillId="2" borderId="12" xfId="0" applyFont="1" applyFill="1" applyBorder="1" applyAlignment="1">
      <alignment horizontal="center" vertical="center"/>
    </xf>
    <xf numFmtId="0" fontId="30" fillId="7" borderId="13" xfId="0" applyFont="1" applyFill="1" applyBorder="1" applyAlignment="1">
      <alignment horizontal="justify" vertical="center" wrapText="1"/>
    </xf>
    <xf numFmtId="3" fontId="38" fillId="2" borderId="1" xfId="0" applyNumberFormat="1" applyFont="1" applyFill="1" applyBorder="1" applyAlignment="1">
      <alignment horizontal="center" vertical="center"/>
    </xf>
    <xf numFmtId="0" fontId="25" fillId="2" borderId="11" xfId="0" applyFont="1" applyFill="1" applyBorder="1" applyAlignment="1">
      <alignment horizontal="center" vertical="center" wrapText="1"/>
    </xf>
    <xf numFmtId="0" fontId="37" fillId="2" borderId="12" xfId="0" applyFont="1" applyFill="1" applyBorder="1" applyAlignment="1">
      <alignment horizontal="center" vertical="center" wrapText="1"/>
    </xf>
    <xf numFmtId="9" fontId="38" fillId="2" borderId="12" xfId="7" applyFont="1" applyFill="1" applyBorder="1" applyAlignment="1">
      <alignment horizontal="center" vertical="center" wrapText="1"/>
    </xf>
    <xf numFmtId="0" fontId="25" fillId="2" borderId="12" xfId="0" applyFont="1" applyFill="1" applyBorder="1" applyAlignment="1">
      <alignment horizontal="center" vertical="center"/>
    </xf>
    <xf numFmtId="0" fontId="39" fillId="2" borderId="12" xfId="0" applyFont="1" applyFill="1" applyBorder="1" applyAlignment="1">
      <alignment horizontal="center" vertical="center" wrapText="1"/>
    </xf>
    <xf numFmtId="3" fontId="38" fillId="2" borderId="12" xfId="0" applyNumberFormat="1" applyFont="1" applyFill="1" applyBorder="1" applyAlignment="1">
      <alignment horizontal="center" vertical="center"/>
    </xf>
    <xf numFmtId="3" fontId="38" fillId="2" borderId="12" xfId="0" applyNumberFormat="1" applyFont="1" applyFill="1" applyBorder="1" applyAlignment="1">
      <alignment horizontal="center" vertical="center" wrapText="1"/>
    </xf>
    <xf numFmtId="0" fontId="31" fillId="2" borderId="3" xfId="0" applyFont="1" applyFill="1" applyBorder="1" applyAlignment="1">
      <alignment vertical="center"/>
    </xf>
    <xf numFmtId="165" fontId="40" fillId="8" borderId="1" xfId="0" applyNumberFormat="1" applyFont="1" applyFill="1" applyBorder="1" applyAlignment="1">
      <alignment horizontal="center" vertical="center"/>
    </xf>
    <xf numFmtId="4" fontId="38" fillId="0" borderId="13" xfId="0" applyNumberFormat="1" applyFont="1" applyBorder="1" applyAlignment="1">
      <alignment horizontal="center" vertical="center" wrapText="1"/>
    </xf>
    <xf numFmtId="1" fontId="36" fillId="0" borderId="1" xfId="0" applyNumberFormat="1" applyFont="1" applyBorder="1" applyAlignment="1">
      <alignment horizontal="center" vertical="center" wrapText="1"/>
    </xf>
    <xf numFmtId="165" fontId="43" fillId="2" borderId="1" xfId="0" applyNumberFormat="1" applyFont="1" applyFill="1" applyBorder="1" applyAlignment="1">
      <alignment horizontal="center" vertical="center"/>
    </xf>
    <xf numFmtId="165" fontId="26" fillId="12" borderId="1" xfId="7" applyNumberFormat="1" applyFont="1" applyFill="1" applyBorder="1" applyAlignment="1">
      <alignment horizontal="center" vertical="center" wrapText="1"/>
    </xf>
    <xf numFmtId="0" fontId="41" fillId="11" borderId="2" xfId="0" applyFont="1" applyFill="1" applyBorder="1" applyAlignment="1">
      <alignment horizontal="center" vertical="center" wrapText="1"/>
    </xf>
    <xf numFmtId="0" fontId="32" fillId="11" borderId="13" xfId="0" applyFont="1" applyFill="1" applyBorder="1" applyAlignment="1">
      <alignment horizontal="center" vertical="center" wrapText="1"/>
    </xf>
    <xf numFmtId="0" fontId="41" fillId="11" borderId="0" xfId="0" applyFont="1" applyFill="1" applyAlignment="1">
      <alignment horizontal="center" vertical="center" wrapText="1"/>
    </xf>
    <xf numFmtId="0" fontId="32" fillId="11" borderId="0" xfId="0" applyFont="1" applyFill="1" applyAlignment="1">
      <alignment horizontal="center" vertical="center" wrapText="1"/>
    </xf>
    <xf numFmtId="42" fontId="32" fillId="0" borderId="0" xfId="8" applyFont="1" applyFill="1" applyBorder="1" applyAlignment="1">
      <alignment horizontal="center" vertical="center" wrapText="1"/>
    </xf>
    <xf numFmtId="164" fontId="30" fillId="11" borderId="12" xfId="7" applyNumberFormat="1" applyFont="1" applyFill="1" applyBorder="1" applyAlignment="1">
      <alignment horizontal="center" vertical="center" wrapText="1"/>
    </xf>
    <xf numFmtId="3" fontId="30" fillId="0" borderId="12" xfId="0" applyNumberFormat="1" applyFont="1" applyBorder="1" applyAlignment="1">
      <alignment horizontal="center" vertical="center"/>
    </xf>
    <xf numFmtId="0" fontId="25" fillId="0" borderId="12" xfId="0" applyFont="1" applyBorder="1" applyAlignment="1">
      <alignment horizontal="center" vertical="center" wrapText="1"/>
    </xf>
    <xf numFmtId="0" fontId="25" fillId="0" borderId="12" xfId="0" applyFont="1" applyBorder="1" applyAlignment="1">
      <alignment horizontal="center" vertical="center"/>
    </xf>
    <xf numFmtId="9" fontId="30" fillId="11" borderId="12" xfId="7" applyFont="1" applyFill="1" applyBorder="1" applyAlignment="1">
      <alignment horizontal="justify" vertical="center" wrapText="1"/>
    </xf>
    <xf numFmtId="9" fontId="30" fillId="11" borderId="12" xfId="7" applyFont="1" applyFill="1" applyBorder="1" applyAlignment="1">
      <alignment horizontal="center" vertical="center" wrapText="1"/>
    </xf>
    <xf numFmtId="9" fontId="30" fillId="0" borderId="12" xfId="7" applyFont="1" applyFill="1" applyBorder="1" applyAlignment="1">
      <alignment horizontal="left" vertical="center" wrapText="1"/>
    </xf>
    <xf numFmtId="164" fontId="30" fillId="0" borderId="12" xfId="7" applyNumberFormat="1" applyFont="1" applyFill="1" applyBorder="1" applyAlignment="1">
      <alignment horizontal="center" vertical="center" wrapText="1"/>
    </xf>
    <xf numFmtId="9" fontId="28" fillId="12" borderId="2" xfId="7" applyFont="1" applyFill="1" applyBorder="1" applyAlignment="1">
      <alignment horizontal="center" vertical="center"/>
    </xf>
    <xf numFmtId="0" fontId="25" fillId="0" borderId="2" xfId="0" applyFont="1" applyBorder="1"/>
    <xf numFmtId="42" fontId="32" fillId="0" borderId="13" xfId="8" applyFont="1" applyFill="1" applyBorder="1" applyAlignment="1">
      <alignment vertical="center" wrapText="1"/>
    </xf>
    <xf numFmtId="42" fontId="45" fillId="0" borderId="1" xfId="8" applyFont="1" applyFill="1" applyBorder="1" applyAlignment="1">
      <alignment vertical="center" wrapText="1"/>
    </xf>
    <xf numFmtId="167" fontId="44" fillId="14" borderId="1" xfId="9" applyNumberFormat="1" applyFont="1" applyFill="1" applyBorder="1" applyAlignment="1">
      <alignment horizontal="center" vertical="center"/>
    </xf>
    <xf numFmtId="10" fontId="44" fillId="14" borderId="1" xfId="7" applyNumberFormat="1" applyFont="1" applyFill="1" applyBorder="1" applyAlignment="1">
      <alignment horizontal="center" vertical="center"/>
    </xf>
    <xf numFmtId="9" fontId="33" fillId="0" borderId="1" xfId="7" applyFont="1" applyFill="1" applyBorder="1" applyAlignment="1">
      <alignment horizontal="center" vertical="center"/>
    </xf>
    <xf numFmtId="42" fontId="30" fillId="11" borderId="14" xfId="8" applyFont="1" applyFill="1" applyBorder="1" applyAlignment="1">
      <alignment horizontal="center" vertical="center" wrapText="1"/>
    </xf>
    <xf numFmtId="0" fontId="46" fillId="2" borderId="0" xfId="0" applyFont="1" applyFill="1" applyAlignment="1">
      <alignment horizontal="center" vertical="center" wrapText="1"/>
    </xf>
    <xf numFmtId="0" fontId="30" fillId="11" borderId="1" xfId="0" applyFont="1" applyFill="1" applyBorder="1" applyAlignment="1">
      <alignment vertical="center" wrapText="1"/>
    </xf>
    <xf numFmtId="9" fontId="25" fillId="0" borderId="17" xfId="7" applyFont="1" applyFill="1" applyBorder="1"/>
    <xf numFmtId="0" fontId="30" fillId="0" borderId="1" xfId="0" applyFont="1" applyBorder="1" applyAlignment="1">
      <alignment vertical="center" wrapText="1"/>
    </xf>
    <xf numFmtId="165" fontId="28" fillId="14" borderId="0" xfId="7" applyNumberFormat="1" applyFont="1" applyFill="1" applyBorder="1" applyAlignment="1">
      <alignment horizontal="center" vertical="center" wrapText="1"/>
    </xf>
    <xf numFmtId="0" fontId="25" fillId="0" borderId="16" xfId="0" applyFont="1" applyBorder="1"/>
    <xf numFmtId="0" fontId="25" fillId="0" borderId="17" xfId="0" applyFont="1" applyBorder="1"/>
    <xf numFmtId="0" fontId="25" fillId="2" borderId="12" xfId="0" applyFont="1" applyFill="1" applyBorder="1" applyAlignment="1">
      <alignment vertical="center" wrapText="1"/>
    </xf>
    <xf numFmtId="0" fontId="25" fillId="2" borderId="1" xfId="0" applyFont="1" applyFill="1" applyBorder="1" applyAlignment="1">
      <alignment vertical="center" wrapText="1"/>
    </xf>
    <xf numFmtId="0" fontId="25" fillId="2" borderId="16" xfId="0" applyFont="1" applyFill="1" applyBorder="1" applyAlignment="1">
      <alignment horizontal="center" vertical="center" wrapText="1"/>
    </xf>
    <xf numFmtId="0" fontId="36" fillId="2" borderId="12" xfId="0" applyFont="1" applyFill="1" applyBorder="1" applyAlignment="1">
      <alignment vertical="center"/>
    </xf>
    <xf numFmtId="0" fontId="25" fillId="2" borderId="15"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12" fillId="0" borderId="1" xfId="0" applyFont="1" applyBorder="1" applyAlignment="1">
      <alignment horizontal="left" vertical="center" wrapText="1"/>
    </xf>
    <xf numFmtId="0" fontId="10" fillId="2" borderId="2"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3" fillId="3" borderId="1" xfId="0" applyFont="1" applyFill="1" applyBorder="1" applyAlignment="1">
      <alignment horizontal="left" vertical="center" wrapText="1"/>
    </xf>
    <xf numFmtId="0" fontId="10" fillId="2" borderId="1" xfId="0" applyFont="1" applyFill="1" applyBorder="1" applyAlignment="1">
      <alignment horizontal="left" vertical="center"/>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Border="1" applyAlignment="1">
      <alignment horizontal="left" vertical="center" wrapText="1"/>
    </xf>
    <xf numFmtId="0" fontId="6"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0" fillId="0" borderId="1" xfId="0" applyFont="1" applyBorder="1" applyAlignment="1">
      <alignment horizontal="left" vertical="center"/>
    </xf>
    <xf numFmtId="0" fontId="10" fillId="0" borderId="1" xfId="0" applyFont="1" applyBorder="1" applyAlignment="1">
      <alignment horizontal="left"/>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10" fillId="0" borderId="3" xfId="0" applyFont="1" applyBorder="1" applyAlignment="1">
      <alignment horizontal="center"/>
    </xf>
    <xf numFmtId="0" fontId="3" fillId="3" borderId="1" xfId="0" applyFont="1" applyFill="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9" fillId="2" borderId="11" xfId="0" applyFont="1" applyFill="1" applyBorder="1" applyAlignment="1">
      <alignment horizontal="center" vertical="center"/>
    </xf>
    <xf numFmtId="0" fontId="19" fillId="2" borderId="5" xfId="0" applyFont="1" applyFill="1" applyBorder="1" applyAlignment="1">
      <alignment horizontal="center" vertical="center"/>
    </xf>
    <xf numFmtId="0" fontId="34" fillId="2" borderId="1" xfId="0" applyFont="1" applyFill="1" applyBorder="1" applyAlignment="1">
      <alignment horizontal="center" vertical="center"/>
    </xf>
    <xf numFmtId="0" fontId="13" fillId="2" borderId="1" xfId="0" applyFont="1" applyFill="1" applyBorder="1" applyAlignment="1">
      <alignment horizontal="center"/>
    </xf>
    <xf numFmtId="4" fontId="41" fillId="2" borderId="2" xfId="0" applyNumberFormat="1" applyFont="1" applyFill="1" applyBorder="1" applyAlignment="1">
      <alignment horizontal="center" vertical="center" wrapText="1"/>
    </xf>
    <xf numFmtId="4" fontId="41" fillId="2" borderId="3" xfId="0" applyNumberFormat="1" applyFont="1" applyFill="1" applyBorder="1" applyAlignment="1">
      <alignment horizontal="center" vertical="center" wrapText="1"/>
    </xf>
    <xf numFmtId="3" fontId="41" fillId="2" borderId="2" xfId="0" applyNumberFormat="1" applyFont="1" applyFill="1" applyBorder="1" applyAlignment="1">
      <alignment horizontal="center" vertical="center" wrapText="1"/>
    </xf>
    <xf numFmtId="3" fontId="41" fillId="2" borderId="3" xfId="0" applyNumberFormat="1"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5" fillId="2" borderId="2" xfId="0" applyFont="1" applyFill="1" applyBorder="1" applyAlignment="1">
      <alignment horizontal="center"/>
    </xf>
    <xf numFmtId="0" fontId="25" fillId="2" borderId="3" xfId="0" applyFont="1" applyFill="1" applyBorder="1" applyAlignment="1">
      <alignment horizontal="center"/>
    </xf>
    <xf numFmtId="0" fontId="25" fillId="2" borderId="4" xfId="0" applyFont="1" applyFill="1" applyBorder="1" applyAlignment="1">
      <alignment horizontal="center"/>
    </xf>
    <xf numFmtId="0" fontId="41" fillId="2" borderId="1" xfId="0" applyFont="1" applyFill="1" applyBorder="1" applyAlignment="1">
      <alignment horizontal="center" vertical="center"/>
    </xf>
    <xf numFmtId="0" fontId="42"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41" fillId="2" borderId="2" xfId="0" applyFont="1" applyFill="1" applyBorder="1" applyAlignment="1">
      <alignment horizontal="center" vertical="center"/>
    </xf>
    <xf numFmtId="0" fontId="41" fillId="2" borderId="3" xfId="0" applyFont="1" applyFill="1" applyBorder="1" applyAlignment="1">
      <alignment horizontal="center" vertical="center"/>
    </xf>
    <xf numFmtId="0" fontId="41" fillId="2" borderId="4" xfId="0" applyFont="1" applyFill="1" applyBorder="1" applyAlignment="1">
      <alignment horizontal="center" vertical="center"/>
    </xf>
    <xf numFmtId="9" fontId="25" fillId="0" borderId="1" xfId="7" applyFont="1" applyFill="1" applyBorder="1" applyAlignment="1">
      <alignment horizontal="center" vertical="center"/>
    </xf>
    <xf numFmtId="42" fontId="30" fillId="0" borderId="1" xfId="0" applyNumberFormat="1" applyFont="1" applyBorder="1" applyAlignment="1">
      <alignment horizontal="center" vertical="center" wrapText="1"/>
    </xf>
    <xf numFmtId="42" fontId="30" fillId="0" borderId="1" xfId="0" applyNumberFormat="1" applyFont="1" applyBorder="1" applyAlignment="1">
      <alignment horizontal="center" vertical="center"/>
    </xf>
    <xf numFmtId="9" fontId="25" fillId="0" borderId="2" xfId="7" applyFont="1" applyFill="1" applyBorder="1" applyAlignment="1">
      <alignment horizontal="center" vertical="center"/>
    </xf>
    <xf numFmtId="42" fontId="30" fillId="0" borderId="12" xfId="0" applyNumberFormat="1" applyFont="1" applyBorder="1" applyAlignment="1">
      <alignment horizontal="center" vertical="center" wrapText="1"/>
    </xf>
    <xf numFmtId="42" fontId="30" fillId="0" borderId="14" xfId="0" applyNumberFormat="1" applyFont="1" applyBorder="1" applyAlignment="1">
      <alignment horizontal="center" vertical="center" wrapText="1"/>
    </xf>
    <xf numFmtId="9" fontId="25" fillId="0" borderId="12" xfId="7" applyFont="1" applyFill="1" applyBorder="1" applyAlignment="1">
      <alignment horizontal="center" vertical="center"/>
    </xf>
    <xf numFmtId="44" fontId="25" fillId="0" borderId="1" xfId="9" applyFont="1" applyFill="1" applyBorder="1" applyAlignment="1">
      <alignment horizontal="center" vertical="center"/>
    </xf>
    <xf numFmtId="44" fontId="25" fillId="0" borderId="12" xfId="9" applyFont="1" applyFill="1" applyBorder="1" applyAlignment="1">
      <alignment horizontal="center" vertical="center"/>
    </xf>
    <xf numFmtId="9" fontId="25" fillId="0" borderId="11" xfId="7" applyFont="1" applyFill="1" applyBorder="1" applyAlignment="1">
      <alignment horizontal="center" vertical="center"/>
    </xf>
    <xf numFmtId="0" fontId="30" fillId="0" borderId="1" xfId="0" applyFont="1" applyBorder="1" applyAlignment="1">
      <alignment horizontal="center" vertical="center" textRotation="90" wrapText="1"/>
    </xf>
    <xf numFmtId="9" fontId="30" fillId="0" borderId="1" xfId="7" applyFont="1" applyFill="1" applyBorder="1" applyAlignment="1">
      <alignment horizontal="center" vertical="center" wrapText="1"/>
    </xf>
    <xf numFmtId="9" fontId="25" fillId="0" borderId="13" xfId="7" applyFont="1" applyFill="1" applyBorder="1" applyAlignment="1">
      <alignment horizontal="center" vertical="center"/>
    </xf>
    <xf numFmtId="44" fontId="25" fillId="11" borderId="12" xfId="9" applyFont="1" applyFill="1" applyBorder="1" applyAlignment="1">
      <alignment horizontal="center" vertical="center" wrapText="1"/>
    </xf>
    <xf numFmtId="44" fontId="25" fillId="11" borderId="13" xfId="9" applyFont="1" applyFill="1" applyBorder="1" applyAlignment="1">
      <alignment horizontal="center" vertical="center" wrapText="1"/>
    </xf>
    <xf numFmtId="42" fontId="30" fillId="11" borderId="12" xfId="8" applyFont="1" applyFill="1" applyBorder="1" applyAlignment="1">
      <alignment horizontal="center" vertical="center" wrapText="1"/>
    </xf>
    <xf numFmtId="42" fontId="30" fillId="11" borderId="13" xfId="8" applyFont="1" applyFill="1" applyBorder="1" applyAlignment="1">
      <alignment horizontal="center" vertical="center" wrapText="1"/>
    </xf>
    <xf numFmtId="9" fontId="25" fillId="0" borderId="16" xfId="7" applyFont="1" applyFill="1" applyBorder="1" applyAlignment="1">
      <alignment horizontal="center" vertical="center"/>
    </xf>
    <xf numFmtId="9" fontId="30" fillId="0" borderId="12" xfId="7" applyFont="1" applyFill="1" applyBorder="1" applyAlignment="1">
      <alignment horizontal="center" vertical="center"/>
    </xf>
    <xf numFmtId="9" fontId="30" fillId="0" borderId="13" xfId="7" applyFont="1" applyFill="1" applyBorder="1" applyAlignment="1">
      <alignment horizontal="center" vertical="center"/>
    </xf>
    <xf numFmtId="9" fontId="25" fillId="11" borderId="12" xfId="7" applyFont="1" applyFill="1" applyBorder="1" applyAlignment="1">
      <alignment horizontal="center" vertical="center" wrapText="1"/>
    </xf>
    <xf numFmtId="9" fontId="25" fillId="11" borderId="13" xfId="7" applyFont="1" applyFill="1" applyBorder="1" applyAlignment="1">
      <alignment horizontal="center" vertical="center" wrapText="1"/>
    </xf>
    <xf numFmtId="0" fontId="30" fillId="0" borderId="1" xfId="8" applyNumberFormat="1" applyFont="1" applyFill="1" applyBorder="1" applyAlignment="1">
      <alignment horizontal="center" vertical="center" textRotation="90" wrapText="1"/>
    </xf>
    <xf numFmtId="44" fontId="30" fillId="0" borderId="1" xfId="0" applyNumberFormat="1" applyFont="1" applyBorder="1" applyAlignment="1">
      <alignment horizontal="center" vertical="center"/>
    </xf>
    <xf numFmtId="44" fontId="30" fillId="0" borderId="12" xfId="0" applyNumberFormat="1" applyFont="1" applyBorder="1" applyAlignment="1">
      <alignment horizontal="center" vertical="center"/>
    </xf>
    <xf numFmtId="44" fontId="30" fillId="0" borderId="14" xfId="0" applyNumberFormat="1" applyFont="1" applyBorder="1" applyAlignment="1">
      <alignment horizontal="center" vertical="center"/>
    </xf>
    <xf numFmtId="44" fontId="30" fillId="0" borderId="13" xfId="0" applyNumberFormat="1" applyFont="1" applyBorder="1" applyAlignment="1">
      <alignment horizontal="center" vertical="center"/>
    </xf>
    <xf numFmtId="42" fontId="30" fillId="0" borderId="12" xfId="8" applyFont="1" applyFill="1" applyBorder="1" applyAlignment="1">
      <alignment horizontal="center" vertical="center" wrapText="1"/>
    </xf>
    <xf numFmtId="42" fontId="30" fillId="0" borderId="14" xfId="8" applyFont="1" applyFill="1" applyBorder="1" applyAlignment="1">
      <alignment horizontal="center" vertical="center" wrapText="1"/>
    </xf>
    <xf numFmtId="42" fontId="30" fillId="0" borderId="13" xfId="8" applyFont="1" applyFill="1" applyBorder="1" applyAlignment="1">
      <alignment horizontal="center" vertical="center" wrapText="1"/>
    </xf>
    <xf numFmtId="0" fontId="28" fillId="11" borderId="1" xfId="0" applyFont="1" applyFill="1" applyBorder="1" applyAlignment="1">
      <alignment horizontal="center" vertical="center" wrapText="1"/>
    </xf>
    <xf numFmtId="3" fontId="30" fillId="11" borderId="12" xfId="7" applyNumberFormat="1" applyFont="1" applyFill="1" applyBorder="1" applyAlignment="1">
      <alignment horizontal="center" vertical="center" wrapText="1"/>
    </xf>
    <xf numFmtId="3" fontId="30" fillId="11" borderId="13" xfId="7" applyNumberFormat="1" applyFont="1" applyFill="1" applyBorder="1" applyAlignment="1">
      <alignment horizontal="center" vertical="center" wrapText="1"/>
    </xf>
    <xf numFmtId="3" fontId="30" fillId="11" borderId="1" xfId="7" applyNumberFormat="1" applyFont="1" applyFill="1" applyBorder="1" applyAlignment="1">
      <alignment horizontal="center" vertical="center" wrapText="1"/>
    </xf>
    <xf numFmtId="1" fontId="30" fillId="0" borderId="1" xfId="0" applyNumberFormat="1" applyFont="1" applyBorder="1" applyAlignment="1">
      <alignment horizontal="center" vertical="center" textRotation="90"/>
    </xf>
    <xf numFmtId="1" fontId="30" fillId="0" borderId="12" xfId="0" applyNumberFormat="1" applyFont="1" applyBorder="1" applyAlignment="1">
      <alignment horizontal="center" vertical="center" textRotation="90"/>
    </xf>
    <xf numFmtId="1" fontId="30" fillId="0" borderId="14" xfId="0" applyNumberFormat="1" applyFont="1" applyBorder="1" applyAlignment="1">
      <alignment horizontal="center" vertical="center" textRotation="90"/>
    </xf>
    <xf numFmtId="1" fontId="30" fillId="0" borderId="13" xfId="0" applyNumberFormat="1" applyFont="1" applyBorder="1" applyAlignment="1">
      <alignment horizontal="center" vertical="center" textRotation="90"/>
    </xf>
    <xf numFmtId="0" fontId="30" fillId="11" borderId="1" xfId="0" applyFont="1" applyFill="1" applyBorder="1" applyAlignment="1">
      <alignment horizontal="justify" vertical="center" wrapText="1"/>
    </xf>
    <xf numFmtId="3" fontId="30" fillId="0" borderId="1" xfId="7" applyNumberFormat="1" applyFont="1" applyFill="1" applyBorder="1" applyAlignment="1">
      <alignment horizontal="center" vertical="center" wrapText="1"/>
    </xf>
    <xf numFmtId="0" fontId="30" fillId="11" borderId="1" xfId="0" applyFont="1" applyFill="1" applyBorder="1" applyAlignment="1">
      <alignment horizontal="center" vertical="center" wrapText="1"/>
    </xf>
    <xf numFmtId="9" fontId="30" fillId="11" borderId="1" xfId="7" applyFont="1" applyFill="1" applyBorder="1" applyAlignment="1">
      <alignment horizontal="center" vertical="center" wrapText="1"/>
    </xf>
    <xf numFmtId="0" fontId="30" fillId="11" borderId="1" xfId="7" applyNumberFormat="1" applyFont="1" applyFill="1" applyBorder="1" applyAlignment="1">
      <alignment horizontal="center" vertical="center" wrapText="1"/>
    </xf>
    <xf numFmtId="42" fontId="32" fillId="0" borderId="1" xfId="8" applyFont="1" applyFill="1" applyBorder="1" applyAlignment="1">
      <alignment horizontal="center" vertical="center" wrapText="1"/>
    </xf>
    <xf numFmtId="164" fontId="30" fillId="0" borderId="1" xfId="7" applyNumberFormat="1" applyFont="1" applyFill="1" applyBorder="1" applyAlignment="1">
      <alignment horizontal="center" vertical="center" wrapText="1"/>
    </xf>
    <xf numFmtId="42" fontId="30" fillId="0" borderId="1" xfId="8" applyFont="1" applyFill="1" applyBorder="1" applyAlignment="1">
      <alignment horizontal="center" vertical="center" wrapText="1"/>
    </xf>
    <xf numFmtId="164" fontId="30" fillId="11" borderId="1" xfId="7" applyNumberFormat="1" applyFont="1" applyFill="1" applyBorder="1" applyAlignment="1">
      <alignment horizontal="center" vertical="center" wrapText="1"/>
    </xf>
    <xf numFmtId="3" fontId="30" fillId="0" borderId="1" xfId="0" applyNumberFormat="1" applyFont="1" applyBorder="1" applyAlignment="1">
      <alignment horizontal="center" vertical="center"/>
    </xf>
    <xf numFmtId="0" fontId="25" fillId="0" borderId="1" xfId="0" applyFont="1" applyBorder="1" applyAlignment="1">
      <alignment horizontal="center" vertical="center" wrapText="1"/>
    </xf>
    <xf numFmtId="9" fontId="30" fillId="11" borderId="1" xfId="7" applyFont="1" applyFill="1" applyBorder="1" applyAlignment="1">
      <alignment horizontal="justify" vertical="center" wrapText="1"/>
    </xf>
    <xf numFmtId="9" fontId="30" fillId="0" borderId="1" xfId="7" applyFont="1" applyFill="1" applyBorder="1" applyAlignment="1">
      <alignment horizontal="justify" vertical="center" wrapText="1"/>
    </xf>
    <xf numFmtId="42" fontId="30" fillId="11" borderId="1" xfId="8" applyFont="1" applyFill="1" applyBorder="1" applyAlignment="1">
      <alignment horizontal="center" vertical="center" wrapText="1"/>
    </xf>
    <xf numFmtId="9" fontId="30" fillId="0" borderId="1" xfId="7" applyFont="1" applyFill="1" applyBorder="1" applyAlignment="1">
      <alignment horizontal="left" vertical="center" wrapText="1"/>
    </xf>
    <xf numFmtId="0" fontId="28" fillId="11" borderId="2" xfId="0" applyFont="1" applyFill="1" applyBorder="1" applyAlignment="1">
      <alignment horizontal="center" vertical="center" wrapText="1"/>
    </xf>
    <xf numFmtId="0" fontId="28" fillId="11" borderId="3" xfId="0" applyFont="1" applyFill="1" applyBorder="1" applyAlignment="1">
      <alignment horizontal="center" vertical="center" wrapText="1"/>
    </xf>
    <xf numFmtId="0" fontId="28" fillId="11" borderId="4" xfId="0" applyFont="1" applyFill="1" applyBorder="1" applyAlignment="1">
      <alignment horizontal="center" vertical="center" wrapText="1"/>
    </xf>
    <xf numFmtId="0" fontId="28" fillId="11" borderId="11" xfId="0" applyFont="1" applyFill="1" applyBorder="1" applyAlignment="1">
      <alignment horizontal="center" vertical="center" wrapText="1"/>
    </xf>
    <xf numFmtId="0" fontId="28" fillId="11" borderId="5" xfId="0" applyFont="1" applyFill="1" applyBorder="1" applyAlignment="1">
      <alignment horizontal="center" vertical="center" wrapText="1"/>
    </xf>
    <xf numFmtId="0" fontId="45" fillId="11" borderId="1" xfId="0" applyFont="1" applyFill="1" applyBorder="1" applyAlignment="1">
      <alignment horizontal="center" vertical="center" wrapText="1"/>
    </xf>
    <xf numFmtId="9" fontId="30" fillId="0" borderId="14" xfId="7" applyFont="1" applyFill="1" applyBorder="1" applyAlignment="1">
      <alignment horizontal="center" vertical="center"/>
    </xf>
    <xf numFmtId="44" fontId="30" fillId="0" borderId="1" xfId="9" applyFont="1" applyFill="1" applyBorder="1" applyAlignment="1">
      <alignment horizontal="center" vertical="center"/>
    </xf>
    <xf numFmtId="44" fontId="30" fillId="0" borderId="12" xfId="9" applyFont="1" applyFill="1" applyBorder="1" applyAlignment="1">
      <alignment horizontal="center" vertical="center"/>
    </xf>
    <xf numFmtId="42" fontId="30" fillId="0" borderId="13"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12" xfId="0" applyFont="1" applyBorder="1" applyAlignment="1">
      <alignment horizontal="center" vertical="center" textRotation="90" wrapText="1"/>
    </xf>
    <xf numFmtId="9" fontId="30" fillId="0" borderId="1" xfId="7" applyFont="1" applyFill="1" applyBorder="1" applyAlignment="1">
      <alignment horizontal="center" vertical="center"/>
    </xf>
    <xf numFmtId="0" fontId="28" fillId="11" borderId="1" xfId="0" applyFont="1" applyFill="1" applyBorder="1" applyAlignment="1">
      <alignment horizontal="center" vertical="center"/>
    </xf>
    <xf numFmtId="0" fontId="41" fillId="11" borderId="2" xfId="0" applyFont="1" applyFill="1" applyBorder="1" applyAlignment="1">
      <alignment horizontal="center" vertical="center" wrapText="1"/>
    </xf>
    <xf numFmtId="0" fontId="41" fillId="11" borderId="3" xfId="0" applyFont="1" applyFill="1" applyBorder="1" applyAlignment="1">
      <alignment horizontal="center" vertical="center" wrapText="1"/>
    </xf>
    <xf numFmtId="0" fontId="41" fillId="11" borderId="4" xfId="0" applyFont="1" applyFill="1" applyBorder="1" applyAlignment="1">
      <alignment horizontal="center" vertical="center" wrapText="1"/>
    </xf>
    <xf numFmtId="0" fontId="41" fillId="11" borderId="1" xfId="0" applyFont="1" applyFill="1" applyBorder="1" applyAlignment="1">
      <alignment horizontal="center" vertical="center" wrapText="1"/>
    </xf>
    <xf numFmtId="0" fontId="25" fillId="0" borderId="1" xfId="0" applyFont="1" applyBorder="1" applyAlignment="1">
      <alignment horizontal="center"/>
    </xf>
    <xf numFmtId="42" fontId="45" fillId="0" borderId="1" xfId="8" applyFont="1" applyFill="1" applyBorder="1" applyAlignment="1">
      <alignment horizontal="center" vertical="center" wrapText="1"/>
    </xf>
    <xf numFmtId="0" fontId="30" fillId="11" borderId="2" xfId="0" applyFont="1" applyFill="1" applyBorder="1" applyAlignment="1">
      <alignment horizontal="center" vertical="center" wrapText="1"/>
    </xf>
    <xf numFmtId="0" fontId="30" fillId="11" borderId="3"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28" fillId="0" borderId="1" xfId="0" applyFont="1" applyBorder="1" applyAlignment="1">
      <alignment horizontal="center" vertical="center"/>
    </xf>
    <xf numFmtId="0" fontId="28" fillId="0" borderId="1" xfId="0" applyFont="1" applyBorder="1" applyAlignment="1">
      <alignment horizontal="center" vertical="center" wrapText="1"/>
    </xf>
    <xf numFmtId="0" fontId="16" fillId="0" borderId="1" xfId="1" applyFont="1" applyBorder="1" applyAlignment="1">
      <alignment horizontal="center" wrapText="1"/>
    </xf>
    <xf numFmtId="0" fontId="14" fillId="5" borderId="6" xfId="1" applyFont="1" applyFill="1" applyBorder="1" applyAlignment="1">
      <alignment horizontal="center" vertical="center"/>
    </xf>
    <xf numFmtId="0" fontId="14" fillId="5" borderId="7" xfId="1" applyFont="1" applyFill="1" applyBorder="1" applyAlignment="1">
      <alignment horizontal="center" vertical="center"/>
    </xf>
    <xf numFmtId="0" fontId="14" fillId="5" borderId="8" xfId="1" applyFont="1" applyFill="1" applyBorder="1" applyAlignment="1">
      <alignment horizontal="center" vertical="center"/>
    </xf>
    <xf numFmtId="0" fontId="14" fillId="5" borderId="1" xfId="1" applyFont="1" applyFill="1" applyBorder="1" applyAlignment="1">
      <alignment horizontal="center" vertical="center"/>
    </xf>
    <xf numFmtId="0" fontId="16" fillId="0" borderId="1" xfId="1" applyFont="1" applyBorder="1" applyAlignment="1">
      <alignment horizontal="center" vertical="center" wrapText="1"/>
    </xf>
    <xf numFmtId="0" fontId="14" fillId="5" borderId="2" xfId="1" applyFont="1" applyFill="1" applyBorder="1" applyAlignment="1">
      <alignment horizontal="center" vertical="center"/>
    </xf>
    <xf numFmtId="0" fontId="14" fillId="5" borderId="3" xfId="1" applyFont="1" applyFill="1" applyBorder="1" applyAlignment="1">
      <alignment horizontal="center" vertical="center"/>
    </xf>
    <xf numFmtId="0" fontId="14" fillId="5" borderId="4" xfId="1" applyFont="1" applyFill="1" applyBorder="1" applyAlignment="1">
      <alignment horizontal="center" vertical="center"/>
    </xf>
    <xf numFmtId="0" fontId="16" fillId="0" borderId="1" xfId="1" applyFont="1" applyBorder="1" applyAlignment="1">
      <alignment horizontal="center" vertical="center"/>
    </xf>
    <xf numFmtId="0" fontId="22" fillId="0" borderId="0" xfId="0" applyFont="1" applyAlignment="1">
      <alignment horizontal="center" vertical="center" wrapText="1"/>
    </xf>
    <xf numFmtId="0" fontId="20" fillId="0" borderId="0" xfId="0" applyFont="1" applyAlignment="1">
      <alignment horizontal="center" vertical="center"/>
    </xf>
    <xf numFmtId="42" fontId="20" fillId="0" borderId="0" xfId="0" applyNumberFormat="1" applyFont="1" applyAlignment="1">
      <alignment horizontal="center"/>
    </xf>
    <xf numFmtId="0" fontId="20" fillId="0" borderId="0" xfId="0" applyFont="1" applyAlignment="1">
      <alignment horizontal="center"/>
    </xf>
    <xf numFmtId="0" fontId="21" fillId="0" borderId="0" xfId="0" applyFont="1" applyAlignment="1">
      <alignment horizontal="center" vertical="center" wrapText="1"/>
    </xf>
    <xf numFmtId="9" fontId="22" fillId="0" borderId="0" xfId="7" applyFont="1" applyFill="1" applyBorder="1" applyAlignment="1">
      <alignment horizontal="center" vertical="center"/>
    </xf>
  </cellXfs>
  <cellStyles count="10">
    <cellStyle name="BodyStyle" xfId="5" xr:uid="{00000000-0005-0000-0000-000000000000}"/>
    <cellStyle name="HeaderStyle" xfId="4" xr:uid="{00000000-0005-0000-0000-000001000000}"/>
    <cellStyle name="Millares 2" xfId="3" xr:uid="{00000000-0005-0000-0000-000002000000}"/>
    <cellStyle name="Moneda" xfId="9" builtinId="4"/>
    <cellStyle name="Moneda [0]" xfId="8" builtinId="7"/>
    <cellStyle name="Moneda 2" xfId="2" xr:uid="{00000000-0005-0000-0000-000005000000}"/>
    <cellStyle name="Normal" xfId="0" builtinId="0"/>
    <cellStyle name="Normal 2" xfId="1" xr:uid="{00000000-0005-0000-0000-000007000000}"/>
    <cellStyle name="Numeric" xfId="6" xr:uid="{00000000-0005-0000-0000-000008000000}"/>
    <cellStyle name="Porcentaje" xfId="7" builtinId="5"/>
  </cellStyles>
  <dxfs count="0"/>
  <tableStyles count="0" defaultTableStyle="TableStyleMedium2" defaultPivotStyle="PivotStyleLight16"/>
  <colors>
    <mruColors>
      <color rgb="FFFFFDEA"/>
      <color rgb="FFD2F4EC"/>
      <color rgb="FF91CF4F"/>
      <color rgb="FF19AF4E"/>
      <color rgb="FF73FEFF"/>
      <color rgb="FFF6C5AC"/>
      <color rgb="FFFFFF00"/>
      <color rgb="FF19B050"/>
      <color rgb="FFA9D08E"/>
      <color rgb="FFDBF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12700</xdr:colOff>
      <xdr:row>15</xdr:row>
      <xdr:rowOff>393700</xdr:rowOff>
    </xdr:from>
    <xdr:to>
      <xdr:col>14</xdr:col>
      <xdr:colOff>0</xdr:colOff>
      <xdr:row>15</xdr:row>
      <xdr:rowOff>393700</xdr:rowOff>
    </xdr:to>
    <xdr:cxnSp macro="">
      <xdr:nvCxnSpPr>
        <xdr:cNvPr id="6" name="Conector recto 5">
          <a:extLst>
            <a:ext uri="{FF2B5EF4-FFF2-40B4-BE49-F238E27FC236}">
              <a16:creationId xmlns:a16="http://schemas.microsoft.com/office/drawing/2014/main" id="{00000000-0008-0000-0100-000006000000}"/>
            </a:ext>
          </a:extLst>
        </xdr:cNvPr>
        <xdr:cNvCxnSpPr/>
      </xdr:nvCxnSpPr>
      <xdr:spPr>
        <a:xfrm>
          <a:off x="22098000" y="10274300"/>
          <a:ext cx="20320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0</xdr:col>
      <xdr:colOff>690336</xdr:colOff>
      <xdr:row>0</xdr:row>
      <xdr:rowOff>0</xdr:rowOff>
    </xdr:from>
    <xdr:ext cx="1339010" cy="1095375"/>
    <xdr:pic>
      <xdr:nvPicPr>
        <xdr:cNvPr id="10" name="Imagen 9">
          <a:extLst>
            <a:ext uri="{FF2B5EF4-FFF2-40B4-BE49-F238E27FC236}">
              <a16:creationId xmlns:a16="http://schemas.microsoft.com/office/drawing/2014/main" id="{00000000-0008-0000-0100-00000A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690336" y="0"/>
          <a:ext cx="1339010" cy="1095375"/>
        </a:xfrm>
        <a:prstGeom prst="rect">
          <a:avLst/>
        </a:prstGeom>
      </xdr:spPr>
    </xdr:pic>
    <xdr:clientData/>
  </xdr:oneCellAnchor>
  <xdr:twoCellAnchor>
    <xdr:from>
      <xdr:col>15</xdr:col>
      <xdr:colOff>12700</xdr:colOff>
      <xdr:row>15</xdr:row>
      <xdr:rowOff>393700</xdr:rowOff>
    </xdr:from>
    <xdr:to>
      <xdr:col>19</xdr:col>
      <xdr:colOff>0</xdr:colOff>
      <xdr:row>15</xdr:row>
      <xdr:rowOff>393700</xdr:rowOff>
    </xdr:to>
    <xdr:cxnSp macro="">
      <xdr:nvCxnSpPr>
        <xdr:cNvPr id="4" name="Conector recto 3">
          <a:extLst>
            <a:ext uri="{FF2B5EF4-FFF2-40B4-BE49-F238E27FC236}">
              <a16:creationId xmlns:a16="http://schemas.microsoft.com/office/drawing/2014/main" id="{00000000-0008-0000-0100-000004000000}"/>
            </a:ext>
          </a:extLst>
        </xdr:cNvPr>
        <xdr:cNvCxnSpPr/>
      </xdr:nvCxnSpPr>
      <xdr:spPr>
        <a:xfrm>
          <a:off x="11680825" y="10528300"/>
          <a:ext cx="54356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962479</xdr:colOff>
      <xdr:row>7</xdr:row>
      <xdr:rowOff>40822</xdr:rowOff>
    </xdr:from>
    <xdr:ext cx="1339010" cy="1095375"/>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962479" y="40822"/>
          <a:ext cx="1339010" cy="1095375"/>
        </a:xfrm>
        <a:prstGeom prst="rect">
          <a:avLst/>
        </a:prstGeom>
      </xdr:spPr>
    </xdr:pic>
    <xdr:clientData/>
  </xdr:oneCellAnchor>
  <xdr:twoCellAnchor>
    <xdr:from>
      <xdr:col>13</xdr:col>
      <xdr:colOff>12700</xdr:colOff>
      <xdr:row>18</xdr:row>
      <xdr:rowOff>393700</xdr:rowOff>
    </xdr:from>
    <xdr:to>
      <xdr:col>14</xdr:col>
      <xdr:colOff>0</xdr:colOff>
      <xdr:row>18</xdr:row>
      <xdr:rowOff>393700</xdr:rowOff>
    </xdr:to>
    <xdr:cxnSp macro="">
      <xdr:nvCxnSpPr>
        <xdr:cNvPr id="3" name="Conector recto 2">
          <a:extLst>
            <a:ext uri="{FF2B5EF4-FFF2-40B4-BE49-F238E27FC236}">
              <a16:creationId xmlns:a16="http://schemas.microsoft.com/office/drawing/2014/main" id="{00000000-0008-0000-0200-000003000000}"/>
            </a:ext>
          </a:extLst>
        </xdr:cNvPr>
        <xdr:cNvCxnSpPr/>
      </xdr:nvCxnSpPr>
      <xdr:spPr>
        <a:xfrm>
          <a:off x="22139275" y="10528300"/>
          <a:ext cx="2035175"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CER\Downloads\2024.09.26%20-%20REPORTE%20PLAN%20DE%20ACCIO&#769;N%20INSTITUCIONAL%20IDACCC%202024%20TRIMESTRE%20III%20-%20corte%2031%20agosto%20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cer\OneDrive\Escritorio\JESUS%20TORRES%202025\5CTA2025\SEGUIMENTO%20A%20PLANES%20DE%20ACCION\2025.06.30%20-%20REPORTE%20PLAN%20DE%20ACCIO&#769;N%20INSTITUCIONAL%20IDACCC%202025%20TRIMESTRE%20II%20-%20corte%2030%20junio%2020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palabrasyhechos\Documents\Documentos%20-%20MacBook%20Air%20de%20Javier\1.%20ALCALDI&#769;A%20CARTAGENA%20DE%20INDIAS\3.%20Carpeta%202024%20-%20IDACCC\4.%20PROYECTOS%20DE%20INVERSIO&#769;N%20\2024.08.09%20-%20PROYECCIO&#769;N%20CUMPLIMIENTO%20DE%20ME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ESTRATÉGICO"/>
      <sheetName val="2. GESTIÓN-MIPG"/>
      <sheetName val="3. INVERSIÓN"/>
      <sheetName val="CONTROL DE CAMBIOS "/>
      <sheetName val="ANEXO1"/>
      <sheetName val="."/>
    </sheetNames>
    <sheetDataSet>
      <sheetData sheetId="0"/>
      <sheetData sheetId="1"/>
      <sheetData sheetId="2"/>
      <sheetData sheetId="3">
        <row r="21">
          <cell r="J21">
            <v>0</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ESTRATÉGICO"/>
      <sheetName val="2. INVERSIÓN"/>
      <sheetName val="ANEXO1"/>
      <sheetName val="CONTROL DE CAMBIOS "/>
      <sheetName val="."/>
    </sheetNames>
    <sheetDataSet>
      <sheetData sheetId="0"/>
      <sheetData sheetId="1">
        <row r="8">
          <cell r="N8" t="str">
            <v>Organismos Asistidos Técnicamente</v>
          </cell>
        </row>
        <row r="9">
          <cell r="N9" t="str">
            <v>Organismos Asistidos Técnicamente</v>
          </cell>
        </row>
        <row r="10">
          <cell r="N10" t="str">
            <v>Organismos Asistidos Técnicamente</v>
          </cell>
        </row>
        <row r="11">
          <cell r="N11" t="str">
            <v>Documentos de Lineamientos Técnicos Realizados</v>
          </cell>
        </row>
        <row r="12">
          <cell r="N12" t="str">
            <v>Documentos de Lineamientos Técnicos Realizados</v>
          </cell>
        </row>
        <row r="13">
          <cell r="N13" t="str">
            <v>Sistemas de Información Implementados</v>
          </cell>
        </row>
        <row r="19">
          <cell r="N19" t="str">
            <v>Servicio de Promoción a la Participación Ciudadana</v>
          </cell>
        </row>
        <row r="24">
          <cell r="N24" t="str">
            <v>Servicio de Asistencia Técnica</v>
          </cell>
        </row>
        <row r="25">
          <cell r="N25" t="str">
            <v>Servicio de Promoción a la Participación Ciudadana</v>
          </cell>
        </row>
        <row r="26">
          <cell r="N26" t="str">
            <v>Servicio de Promoción a la Participación Ciudadana</v>
          </cell>
        </row>
      </sheetData>
      <sheetData sheetId="2"/>
      <sheetData sheetId="3"/>
      <sheetData sheetId="4"/>
      <sheetData sheetId="5">
        <row r="2">
          <cell r="E2">
            <v>0.2</v>
          </cell>
          <cell r="F2">
            <v>0.03</v>
          </cell>
        </row>
        <row r="3">
          <cell r="F3">
            <v>0.03</v>
          </cell>
        </row>
        <row r="4">
          <cell r="F4">
            <v>0.03</v>
          </cell>
        </row>
        <row r="5">
          <cell r="F5">
            <v>0.03</v>
          </cell>
        </row>
        <row r="6">
          <cell r="F6">
            <v>0.03</v>
          </cell>
        </row>
        <row r="7">
          <cell r="F7">
            <v>0.05</v>
          </cell>
        </row>
        <row r="11">
          <cell r="L11">
            <v>0</v>
          </cell>
        </row>
        <row r="13">
          <cell r="L13">
            <v>0</v>
          </cell>
        </row>
        <row r="15">
          <cell r="E15">
            <v>0.2</v>
          </cell>
          <cell r="L15">
            <v>80000000</v>
          </cell>
        </row>
        <row r="16">
          <cell r="F16">
            <v>0.05</v>
          </cell>
          <cell r="H16">
            <v>1</v>
          </cell>
          <cell r="L16">
            <v>160000000</v>
          </cell>
        </row>
        <row r="17">
          <cell r="L17">
            <v>260000000</v>
          </cell>
        </row>
        <row r="18">
          <cell r="L18">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INEA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X87"/>
  <sheetViews>
    <sheetView topLeftCell="A41" zoomScale="80" zoomScaleNormal="80" workbookViewId="0">
      <selection activeCell="A48" sqref="A48"/>
    </sheetView>
  </sheetViews>
  <sheetFormatPr baseColWidth="10" defaultColWidth="10.875" defaultRowHeight="15"/>
  <cols>
    <col min="1" max="1" width="34.125" style="17" customWidth="1"/>
    <col min="2" max="2" width="10.875" style="9"/>
    <col min="3" max="3" width="28.375" style="9" customWidth="1"/>
    <col min="4" max="4" width="21.375" style="9" customWidth="1"/>
    <col min="5" max="5" width="19.375" style="9" customWidth="1"/>
    <col min="6" max="6" width="27.375" style="9" customWidth="1"/>
    <col min="7" max="7" width="17.125" style="9" customWidth="1"/>
    <col min="8" max="8" width="27.375" style="9" customWidth="1"/>
    <col min="9" max="9" width="15.375" style="9" customWidth="1"/>
    <col min="10" max="10" width="17.875" style="9" customWidth="1"/>
    <col min="11" max="11" width="19.375" style="9" customWidth="1"/>
    <col min="12" max="12" width="25.375" style="9" customWidth="1"/>
    <col min="13" max="13" width="20.625" style="9" customWidth="1"/>
    <col min="14" max="15" width="10.875" style="9"/>
    <col min="16" max="16" width="16.625" style="9" customWidth="1"/>
    <col min="17" max="17" width="20.375" style="9" customWidth="1"/>
    <col min="18" max="18" width="18.625" style="9" customWidth="1"/>
    <col min="19" max="19" width="22.875" style="9" customWidth="1"/>
    <col min="20" max="20" width="22.125" style="9" customWidth="1"/>
    <col min="21" max="21" width="25.375" style="9" customWidth="1"/>
    <col min="22" max="22" width="21.125" style="9" customWidth="1"/>
    <col min="23" max="23" width="19.125" style="9" customWidth="1"/>
    <col min="24" max="24" width="17.375" style="9" customWidth="1"/>
    <col min="25" max="25" width="16.375" style="9" customWidth="1"/>
    <col min="26" max="26" width="16.125" style="9" customWidth="1"/>
    <col min="27" max="27" width="28.625" style="9" customWidth="1"/>
    <col min="28" max="28" width="19.375" style="9" customWidth="1"/>
    <col min="29" max="29" width="21.125" style="9" customWidth="1"/>
    <col min="30" max="30" width="21.875" style="9" customWidth="1"/>
    <col min="31" max="31" width="25.375" style="9" customWidth="1"/>
    <col min="32" max="32" width="22.125" style="9" customWidth="1"/>
    <col min="33" max="33" width="29.625" style="9" customWidth="1"/>
    <col min="34" max="34" width="18.625" style="9" customWidth="1"/>
    <col min="35" max="35" width="18.125" style="9" customWidth="1"/>
    <col min="36" max="36" width="22.125" style="9" customWidth="1"/>
    <col min="37" max="16384" width="10.875" style="9"/>
  </cols>
  <sheetData>
    <row r="1" spans="1:50" ht="54.75" customHeight="1">
      <c r="A1" s="202" t="s">
        <v>0</v>
      </c>
      <c r="B1" s="202"/>
      <c r="C1" s="202"/>
      <c r="D1" s="202"/>
      <c r="E1" s="202"/>
      <c r="F1" s="202"/>
      <c r="G1" s="202"/>
      <c r="H1" s="202"/>
    </row>
    <row r="2" spans="1:50" ht="33" customHeight="1">
      <c r="A2" s="206" t="s">
        <v>1</v>
      </c>
      <c r="B2" s="206"/>
      <c r="C2" s="206"/>
      <c r="D2" s="206"/>
      <c r="E2" s="206"/>
      <c r="F2" s="206"/>
      <c r="G2" s="206"/>
      <c r="H2" s="206"/>
      <c r="I2" s="10"/>
      <c r="J2" s="10"/>
      <c r="K2" s="10"/>
      <c r="L2" s="10"/>
      <c r="M2" s="10"/>
      <c r="N2" s="10"/>
      <c r="O2" s="10"/>
      <c r="P2" s="10"/>
      <c r="Q2" s="10"/>
      <c r="R2" s="10"/>
      <c r="S2" s="10"/>
      <c r="T2" s="10"/>
      <c r="U2" s="10"/>
      <c r="V2" s="10"/>
      <c r="W2" s="10"/>
      <c r="X2" s="10"/>
      <c r="Y2" s="10"/>
      <c r="Z2" s="10"/>
      <c r="AA2" s="11"/>
      <c r="AB2" s="11"/>
      <c r="AC2" s="11"/>
      <c r="AD2" s="11"/>
      <c r="AE2" s="11"/>
      <c r="AF2" s="11"/>
      <c r="AG2" s="12"/>
      <c r="AH2" s="12"/>
      <c r="AI2" s="12"/>
      <c r="AJ2" s="12"/>
      <c r="AK2" s="12"/>
      <c r="AL2" s="12"/>
      <c r="AM2" s="12"/>
      <c r="AN2" s="12"/>
      <c r="AO2" s="12"/>
      <c r="AP2" s="12"/>
      <c r="AQ2" s="10"/>
      <c r="AR2" s="10"/>
      <c r="AS2" s="10"/>
      <c r="AT2" s="10"/>
      <c r="AU2" s="10"/>
      <c r="AV2" s="10"/>
      <c r="AW2" s="10"/>
      <c r="AX2" s="10"/>
    </row>
    <row r="3" spans="1:50" ht="48" customHeight="1">
      <c r="A3" s="13" t="s">
        <v>2</v>
      </c>
      <c r="B3" s="201" t="s">
        <v>3</v>
      </c>
      <c r="C3" s="201"/>
      <c r="D3" s="201"/>
      <c r="E3" s="201"/>
      <c r="F3" s="201"/>
      <c r="G3" s="201"/>
      <c r="H3" s="201"/>
    </row>
    <row r="4" spans="1:50" ht="48" customHeight="1">
      <c r="A4" s="13" t="s">
        <v>4</v>
      </c>
      <c r="B4" s="203" t="s">
        <v>5</v>
      </c>
      <c r="C4" s="204"/>
      <c r="D4" s="204"/>
      <c r="E4" s="204"/>
      <c r="F4" s="204"/>
      <c r="G4" s="204"/>
      <c r="H4" s="205"/>
    </row>
    <row r="5" spans="1:50" ht="31.5" customHeight="1">
      <c r="A5" s="13" t="s">
        <v>6</v>
      </c>
      <c r="B5" s="201" t="s">
        <v>7</v>
      </c>
      <c r="C5" s="201"/>
      <c r="D5" s="201"/>
      <c r="E5" s="201"/>
      <c r="F5" s="201"/>
      <c r="G5" s="201"/>
      <c r="H5" s="201"/>
    </row>
    <row r="6" spans="1:50" ht="40.5" customHeight="1">
      <c r="A6" s="13" t="s">
        <v>8</v>
      </c>
      <c r="B6" s="203" t="s">
        <v>9</v>
      </c>
      <c r="C6" s="204"/>
      <c r="D6" s="204"/>
      <c r="E6" s="204"/>
      <c r="F6" s="204"/>
      <c r="G6" s="204"/>
      <c r="H6" s="205"/>
    </row>
    <row r="7" spans="1:50" ht="41.1" customHeight="1">
      <c r="A7" s="13" t="s">
        <v>10</v>
      </c>
      <c r="B7" s="201" t="s">
        <v>11</v>
      </c>
      <c r="C7" s="201"/>
      <c r="D7" s="201"/>
      <c r="E7" s="201"/>
      <c r="F7" s="201"/>
      <c r="G7" s="201"/>
      <c r="H7" s="201"/>
    </row>
    <row r="8" spans="1:50" ht="48.95" customHeight="1">
      <c r="A8" s="13" t="s">
        <v>12</v>
      </c>
      <c r="B8" s="201" t="s">
        <v>13</v>
      </c>
      <c r="C8" s="201"/>
      <c r="D8" s="201"/>
      <c r="E8" s="201"/>
      <c r="F8" s="201"/>
      <c r="G8" s="201"/>
      <c r="H8" s="201"/>
    </row>
    <row r="9" spans="1:50" ht="48.95" customHeight="1">
      <c r="A9" s="13" t="s">
        <v>14</v>
      </c>
      <c r="B9" s="203" t="s">
        <v>15</v>
      </c>
      <c r="C9" s="204"/>
      <c r="D9" s="204"/>
      <c r="E9" s="204"/>
      <c r="F9" s="204"/>
      <c r="G9" s="204"/>
      <c r="H9" s="205"/>
    </row>
    <row r="10" spans="1:50" ht="30">
      <c r="A10" s="13" t="s">
        <v>16</v>
      </c>
      <c r="B10" s="201" t="s">
        <v>17</v>
      </c>
      <c r="C10" s="201"/>
      <c r="D10" s="201"/>
      <c r="E10" s="201"/>
      <c r="F10" s="201"/>
      <c r="G10" s="201"/>
      <c r="H10" s="201"/>
    </row>
    <row r="11" spans="1:50" ht="30">
      <c r="A11" s="13" t="s">
        <v>18</v>
      </c>
      <c r="B11" s="201" t="s">
        <v>19</v>
      </c>
      <c r="C11" s="201"/>
      <c r="D11" s="201"/>
      <c r="E11" s="201"/>
      <c r="F11" s="201"/>
      <c r="G11" s="201"/>
      <c r="H11" s="201"/>
    </row>
    <row r="12" spans="1:50" ht="33.950000000000003" customHeight="1">
      <c r="A12" s="13" t="s">
        <v>20</v>
      </c>
      <c r="B12" s="201" t="s">
        <v>21</v>
      </c>
      <c r="C12" s="201"/>
      <c r="D12" s="201"/>
      <c r="E12" s="201"/>
      <c r="F12" s="201"/>
      <c r="G12" s="201"/>
      <c r="H12" s="201"/>
    </row>
    <row r="13" spans="1:50" ht="30">
      <c r="A13" s="13" t="s">
        <v>22</v>
      </c>
      <c r="B13" s="201" t="s">
        <v>23</v>
      </c>
      <c r="C13" s="201"/>
      <c r="D13" s="201"/>
      <c r="E13" s="201"/>
      <c r="F13" s="201"/>
      <c r="G13" s="201"/>
      <c r="H13" s="201"/>
    </row>
    <row r="14" spans="1:50" ht="30">
      <c r="A14" s="13" t="s">
        <v>24</v>
      </c>
      <c r="B14" s="201" t="s">
        <v>25</v>
      </c>
      <c r="C14" s="201"/>
      <c r="D14" s="201"/>
      <c r="E14" s="201"/>
      <c r="F14" s="201"/>
      <c r="G14" s="201"/>
      <c r="H14" s="201"/>
    </row>
    <row r="15" spans="1:50" ht="44.1" customHeight="1">
      <c r="A15" s="13" t="s">
        <v>26</v>
      </c>
      <c r="B15" s="201" t="s">
        <v>27</v>
      </c>
      <c r="C15" s="201"/>
      <c r="D15" s="201"/>
      <c r="E15" s="201"/>
      <c r="F15" s="201"/>
      <c r="G15" s="201"/>
      <c r="H15" s="201"/>
    </row>
    <row r="16" spans="1:50" ht="60">
      <c r="A16" s="13" t="s">
        <v>28</v>
      </c>
      <c r="B16" s="201" t="s">
        <v>29</v>
      </c>
      <c r="C16" s="201"/>
      <c r="D16" s="201"/>
      <c r="E16" s="201"/>
      <c r="F16" s="201"/>
      <c r="G16" s="201"/>
      <c r="H16" s="201"/>
    </row>
    <row r="17" spans="1:8" ht="58.5" customHeight="1">
      <c r="A17" s="13" t="s">
        <v>30</v>
      </c>
      <c r="B17" s="201" t="s">
        <v>31</v>
      </c>
      <c r="C17" s="201"/>
      <c r="D17" s="201"/>
      <c r="E17" s="201"/>
      <c r="F17" s="201"/>
      <c r="G17" s="201"/>
      <c r="H17" s="201"/>
    </row>
    <row r="18" spans="1:8" ht="30">
      <c r="A18" s="13" t="s">
        <v>32</v>
      </c>
      <c r="B18" s="201" t="s">
        <v>33</v>
      </c>
      <c r="C18" s="201"/>
      <c r="D18" s="201"/>
      <c r="E18" s="201"/>
      <c r="F18" s="201"/>
      <c r="G18" s="201"/>
      <c r="H18" s="201"/>
    </row>
    <row r="19" spans="1:8" ht="30" customHeight="1">
      <c r="A19" s="208"/>
      <c r="B19" s="209"/>
      <c r="C19" s="209"/>
      <c r="D19" s="209"/>
      <c r="E19" s="209"/>
      <c r="F19" s="209"/>
      <c r="G19" s="209"/>
      <c r="H19" s="210"/>
    </row>
    <row r="20" spans="1:8" ht="37.5" customHeight="1">
      <c r="A20" s="206" t="s">
        <v>34</v>
      </c>
      <c r="B20" s="206"/>
      <c r="C20" s="206"/>
      <c r="D20" s="206"/>
      <c r="E20" s="206"/>
      <c r="F20" s="206"/>
      <c r="G20" s="206"/>
      <c r="H20" s="206"/>
    </row>
    <row r="21" spans="1:8" ht="117" customHeight="1">
      <c r="A21" s="211" t="s">
        <v>35</v>
      </c>
      <c r="B21" s="211"/>
      <c r="C21" s="211"/>
      <c r="D21" s="211"/>
      <c r="E21" s="211"/>
      <c r="F21" s="211"/>
      <c r="G21" s="211"/>
      <c r="H21" s="211"/>
    </row>
    <row r="22" spans="1:8" ht="117" customHeight="1">
      <c r="A22" s="13" t="s">
        <v>10</v>
      </c>
      <c r="B22" s="201" t="s">
        <v>11</v>
      </c>
      <c r="C22" s="201"/>
      <c r="D22" s="201"/>
      <c r="E22" s="201"/>
      <c r="F22" s="201"/>
      <c r="G22" s="201"/>
      <c r="H22" s="201"/>
    </row>
    <row r="23" spans="1:8" ht="167.1" customHeight="1">
      <c r="A23" s="13" t="s">
        <v>36</v>
      </c>
      <c r="B23" s="211" t="s">
        <v>37</v>
      </c>
      <c r="C23" s="211"/>
      <c r="D23" s="211"/>
      <c r="E23" s="211"/>
      <c r="F23" s="211"/>
      <c r="G23" s="211"/>
      <c r="H23" s="211"/>
    </row>
    <row r="24" spans="1:8" ht="69.75" customHeight="1">
      <c r="A24" s="13" t="s">
        <v>38</v>
      </c>
      <c r="B24" s="211" t="s">
        <v>39</v>
      </c>
      <c r="C24" s="211"/>
      <c r="D24" s="211"/>
      <c r="E24" s="211"/>
      <c r="F24" s="211"/>
      <c r="G24" s="211"/>
      <c r="H24" s="211"/>
    </row>
    <row r="25" spans="1:8" ht="60" customHeight="1">
      <c r="A25" s="13" t="s">
        <v>40</v>
      </c>
      <c r="B25" s="211" t="s">
        <v>41</v>
      </c>
      <c r="C25" s="211"/>
      <c r="D25" s="211"/>
      <c r="E25" s="211"/>
      <c r="F25" s="211"/>
      <c r="G25" s="211"/>
      <c r="H25" s="211"/>
    </row>
    <row r="26" spans="1:8" ht="24.75" customHeight="1">
      <c r="A26" s="14" t="s">
        <v>42</v>
      </c>
      <c r="B26" s="207" t="s">
        <v>43</v>
      </c>
      <c r="C26" s="207"/>
      <c r="D26" s="207"/>
      <c r="E26" s="207"/>
      <c r="F26" s="207"/>
      <c r="G26" s="207"/>
      <c r="H26" s="207"/>
    </row>
    <row r="27" spans="1:8" ht="26.25" customHeight="1">
      <c r="A27" s="14" t="s">
        <v>44</v>
      </c>
      <c r="B27" s="207" t="s">
        <v>45</v>
      </c>
      <c r="C27" s="207"/>
      <c r="D27" s="207"/>
      <c r="E27" s="207"/>
      <c r="F27" s="207"/>
      <c r="G27" s="207"/>
      <c r="H27" s="207"/>
    </row>
    <row r="28" spans="1:8" ht="53.25" customHeight="1">
      <c r="A28" s="13" t="s">
        <v>46</v>
      </c>
      <c r="B28" s="211" t="s">
        <v>47</v>
      </c>
      <c r="C28" s="211"/>
      <c r="D28" s="211"/>
      <c r="E28" s="211"/>
      <c r="F28" s="211"/>
      <c r="G28" s="211"/>
      <c r="H28" s="211"/>
    </row>
    <row r="29" spans="1:8" ht="45" customHeight="1">
      <c r="A29" s="13" t="s">
        <v>48</v>
      </c>
      <c r="B29" s="227" t="s">
        <v>49</v>
      </c>
      <c r="C29" s="228"/>
      <c r="D29" s="228"/>
      <c r="E29" s="228"/>
      <c r="F29" s="228"/>
      <c r="G29" s="228"/>
      <c r="H29" s="229"/>
    </row>
    <row r="30" spans="1:8" ht="45" customHeight="1">
      <c r="A30" s="13" t="s">
        <v>50</v>
      </c>
      <c r="B30" s="227" t="s">
        <v>51</v>
      </c>
      <c r="C30" s="228"/>
      <c r="D30" s="228"/>
      <c r="E30" s="228"/>
      <c r="F30" s="228"/>
      <c r="G30" s="228"/>
      <c r="H30" s="229"/>
    </row>
    <row r="31" spans="1:8" ht="45" customHeight="1">
      <c r="A31" s="13" t="s">
        <v>52</v>
      </c>
      <c r="B31" s="227" t="s">
        <v>53</v>
      </c>
      <c r="C31" s="228"/>
      <c r="D31" s="228"/>
      <c r="E31" s="228"/>
      <c r="F31" s="228"/>
      <c r="G31" s="228"/>
      <c r="H31" s="229"/>
    </row>
    <row r="32" spans="1:8" ht="33" customHeight="1">
      <c r="A32" s="14" t="s">
        <v>54</v>
      </c>
      <c r="B32" s="211" t="s">
        <v>55</v>
      </c>
      <c r="C32" s="211"/>
      <c r="D32" s="211"/>
      <c r="E32" s="211"/>
      <c r="F32" s="211"/>
      <c r="G32" s="211"/>
      <c r="H32" s="211"/>
    </row>
    <row r="33" spans="1:8" ht="39" customHeight="1">
      <c r="A33" s="13" t="s">
        <v>56</v>
      </c>
      <c r="B33" s="207" t="s">
        <v>57</v>
      </c>
      <c r="C33" s="207"/>
      <c r="D33" s="207"/>
      <c r="E33" s="207"/>
      <c r="F33" s="207"/>
      <c r="G33" s="207"/>
      <c r="H33" s="207"/>
    </row>
    <row r="34" spans="1:8" ht="39" customHeight="1">
      <c r="A34" s="206" t="s">
        <v>58</v>
      </c>
      <c r="B34" s="206"/>
      <c r="C34" s="206"/>
      <c r="D34" s="206"/>
      <c r="E34" s="206"/>
      <c r="F34" s="206"/>
      <c r="G34" s="206"/>
      <c r="H34" s="206"/>
    </row>
    <row r="35" spans="1:8" ht="79.5" customHeight="1">
      <c r="A35" s="203" t="s">
        <v>59</v>
      </c>
      <c r="B35" s="204"/>
      <c r="C35" s="204"/>
      <c r="D35" s="204"/>
      <c r="E35" s="204"/>
      <c r="F35" s="204"/>
      <c r="G35" s="204"/>
      <c r="H35" s="205"/>
    </row>
    <row r="36" spans="1:8" ht="33" customHeight="1">
      <c r="A36" s="13" t="s">
        <v>60</v>
      </c>
      <c r="B36" s="211" t="s">
        <v>61</v>
      </c>
      <c r="C36" s="211"/>
      <c r="D36" s="211"/>
      <c r="E36" s="211"/>
      <c r="F36" s="211"/>
      <c r="G36" s="211"/>
      <c r="H36" s="211"/>
    </row>
    <row r="37" spans="1:8" ht="33" customHeight="1">
      <c r="A37" s="13" t="s">
        <v>62</v>
      </c>
      <c r="B37" s="211" t="s">
        <v>63</v>
      </c>
      <c r="C37" s="211"/>
      <c r="D37" s="211"/>
      <c r="E37" s="211"/>
      <c r="F37" s="211"/>
      <c r="G37" s="211"/>
      <c r="H37" s="211"/>
    </row>
    <row r="38" spans="1:8" ht="33" customHeight="1">
      <c r="A38" s="18"/>
      <c r="B38" s="19"/>
      <c r="C38" s="19"/>
      <c r="D38" s="19"/>
      <c r="E38" s="19"/>
      <c r="F38" s="19"/>
      <c r="G38" s="19"/>
      <c r="H38" s="20"/>
    </row>
    <row r="39" spans="1:8" ht="34.5" customHeight="1">
      <c r="A39" s="206" t="s">
        <v>64</v>
      </c>
      <c r="B39" s="206"/>
      <c r="C39" s="206"/>
      <c r="D39" s="206"/>
      <c r="E39" s="206"/>
      <c r="F39" s="206"/>
      <c r="G39" s="206"/>
      <c r="H39" s="206"/>
    </row>
    <row r="40" spans="1:8" ht="34.5" customHeight="1">
      <c r="A40" s="13" t="s">
        <v>65</v>
      </c>
      <c r="B40" s="211" t="s">
        <v>66</v>
      </c>
      <c r="C40" s="211"/>
      <c r="D40" s="211"/>
      <c r="E40" s="211"/>
      <c r="F40" s="211"/>
      <c r="G40" s="211"/>
      <c r="H40" s="211"/>
    </row>
    <row r="41" spans="1:8" ht="29.25" customHeight="1">
      <c r="A41" s="13" t="s">
        <v>67</v>
      </c>
      <c r="B41" s="211" t="s">
        <v>68</v>
      </c>
      <c r="C41" s="211"/>
      <c r="D41" s="211"/>
      <c r="E41" s="211"/>
      <c r="F41" s="211"/>
      <c r="G41" s="211"/>
      <c r="H41" s="211"/>
    </row>
    <row r="42" spans="1:8" ht="42" customHeight="1">
      <c r="A42" s="13" t="s">
        <v>69</v>
      </c>
      <c r="B42" s="211" t="s">
        <v>70</v>
      </c>
      <c r="C42" s="211"/>
      <c r="D42" s="211"/>
      <c r="E42" s="211"/>
      <c r="F42" s="211"/>
      <c r="G42" s="211"/>
      <c r="H42" s="211"/>
    </row>
    <row r="43" spans="1:8" ht="42" customHeight="1">
      <c r="A43" s="13" t="s">
        <v>71</v>
      </c>
      <c r="B43" s="227" t="s">
        <v>72</v>
      </c>
      <c r="C43" s="228"/>
      <c r="D43" s="228"/>
      <c r="E43" s="228"/>
      <c r="F43" s="228"/>
      <c r="G43" s="228"/>
      <c r="H43" s="229"/>
    </row>
    <row r="44" spans="1:8" ht="42" customHeight="1">
      <c r="A44" s="13" t="s">
        <v>73</v>
      </c>
      <c r="B44" s="227" t="s">
        <v>74</v>
      </c>
      <c r="C44" s="228"/>
      <c r="D44" s="228"/>
      <c r="E44" s="228"/>
      <c r="F44" s="228"/>
      <c r="G44" s="228"/>
      <c r="H44" s="229"/>
    </row>
    <row r="45" spans="1:8" ht="42" customHeight="1">
      <c r="A45" s="13" t="s">
        <v>75</v>
      </c>
      <c r="B45" s="227" t="s">
        <v>76</v>
      </c>
      <c r="C45" s="228"/>
      <c r="D45" s="228"/>
      <c r="E45" s="228"/>
      <c r="F45" s="228"/>
      <c r="G45" s="228"/>
      <c r="H45" s="229"/>
    </row>
    <row r="46" spans="1:8" ht="86.1" customHeight="1">
      <c r="A46" s="15" t="s">
        <v>77</v>
      </c>
      <c r="B46" s="212" t="s">
        <v>78</v>
      </c>
      <c r="C46" s="212"/>
      <c r="D46" s="212"/>
      <c r="E46" s="212"/>
      <c r="F46" s="212"/>
      <c r="G46" s="212"/>
      <c r="H46" s="212"/>
    </row>
    <row r="47" spans="1:8" ht="39.75" customHeight="1">
      <c r="A47" s="15" t="s">
        <v>79</v>
      </c>
      <c r="B47" s="214" t="s">
        <v>80</v>
      </c>
      <c r="C47" s="215"/>
      <c r="D47" s="215"/>
      <c r="E47" s="215"/>
      <c r="F47" s="215"/>
      <c r="G47" s="215"/>
      <c r="H47" s="216"/>
    </row>
    <row r="48" spans="1:8" ht="31.5" customHeight="1">
      <c r="A48" s="15" t="s">
        <v>81</v>
      </c>
      <c r="B48" s="212" t="s">
        <v>82</v>
      </c>
      <c r="C48" s="212"/>
      <c r="D48" s="212"/>
      <c r="E48" s="212"/>
      <c r="F48" s="212"/>
      <c r="G48" s="212"/>
      <c r="H48" s="212"/>
    </row>
    <row r="49" spans="1:8" ht="45" customHeight="1">
      <c r="A49" s="15" t="s">
        <v>83</v>
      </c>
      <c r="B49" s="212" t="s">
        <v>84</v>
      </c>
      <c r="C49" s="212"/>
      <c r="D49" s="212"/>
      <c r="E49" s="212"/>
      <c r="F49" s="212"/>
      <c r="G49" s="212"/>
      <c r="H49" s="212"/>
    </row>
    <row r="50" spans="1:8" ht="43.5" customHeight="1">
      <c r="A50" s="15" t="s">
        <v>85</v>
      </c>
      <c r="B50" s="212" t="s">
        <v>86</v>
      </c>
      <c r="C50" s="212"/>
      <c r="D50" s="212"/>
      <c r="E50" s="212"/>
      <c r="F50" s="212"/>
      <c r="G50" s="212"/>
      <c r="H50" s="212"/>
    </row>
    <row r="51" spans="1:8" ht="40.5" customHeight="1">
      <c r="A51" s="15" t="s">
        <v>87</v>
      </c>
      <c r="B51" s="212" t="s">
        <v>88</v>
      </c>
      <c r="C51" s="212"/>
      <c r="D51" s="212"/>
      <c r="E51" s="212"/>
      <c r="F51" s="212"/>
      <c r="G51" s="212"/>
      <c r="H51" s="212"/>
    </row>
    <row r="52" spans="1:8" ht="75.75" customHeight="1">
      <c r="A52" s="16" t="s">
        <v>89</v>
      </c>
      <c r="B52" s="213" t="s">
        <v>90</v>
      </c>
      <c r="C52" s="213"/>
      <c r="D52" s="213"/>
      <c r="E52" s="213"/>
      <c r="F52" s="213"/>
      <c r="G52" s="213"/>
      <c r="H52" s="213"/>
    </row>
    <row r="53" spans="1:8" ht="41.25" customHeight="1">
      <c r="A53" s="16" t="s">
        <v>91</v>
      </c>
      <c r="B53" s="213" t="s">
        <v>92</v>
      </c>
      <c r="C53" s="213"/>
      <c r="D53" s="213"/>
      <c r="E53" s="213"/>
      <c r="F53" s="213"/>
      <c r="G53" s="213"/>
      <c r="H53" s="213"/>
    </row>
    <row r="54" spans="1:8" ht="47.45" customHeight="1">
      <c r="A54" s="16" t="s">
        <v>93</v>
      </c>
      <c r="B54" s="213" t="s">
        <v>94</v>
      </c>
      <c r="C54" s="213"/>
      <c r="D54" s="213"/>
      <c r="E54" s="213"/>
      <c r="F54" s="213"/>
      <c r="G54" s="213"/>
      <c r="H54" s="213"/>
    </row>
    <row r="55" spans="1:8" ht="57.6" customHeight="1">
      <c r="A55" s="16" t="s">
        <v>95</v>
      </c>
      <c r="B55" s="213" t="s">
        <v>96</v>
      </c>
      <c r="C55" s="213"/>
      <c r="D55" s="213"/>
      <c r="E55" s="213"/>
      <c r="F55" s="213"/>
      <c r="G55" s="213"/>
      <c r="H55" s="213"/>
    </row>
    <row r="56" spans="1:8" ht="31.5" customHeight="1">
      <c r="A56" s="16" t="s">
        <v>97</v>
      </c>
      <c r="B56" s="213" t="s">
        <v>98</v>
      </c>
      <c r="C56" s="213"/>
      <c r="D56" s="213"/>
      <c r="E56" s="213"/>
      <c r="F56" s="213"/>
      <c r="G56" s="213"/>
      <c r="H56" s="213"/>
    </row>
    <row r="57" spans="1:8" ht="70.5" customHeight="1">
      <c r="A57" s="16" t="s">
        <v>99</v>
      </c>
      <c r="B57" s="213" t="s">
        <v>100</v>
      </c>
      <c r="C57" s="213"/>
      <c r="D57" s="213"/>
      <c r="E57" s="213"/>
      <c r="F57" s="213"/>
      <c r="G57" s="213"/>
      <c r="H57" s="213"/>
    </row>
    <row r="58" spans="1:8" ht="33.75" customHeight="1">
      <c r="A58" s="219"/>
      <c r="B58" s="219"/>
      <c r="C58" s="219"/>
      <c r="D58" s="219"/>
      <c r="E58" s="219"/>
      <c r="F58" s="219"/>
      <c r="G58" s="219"/>
      <c r="H58" s="220"/>
    </row>
    <row r="59" spans="1:8" ht="32.25" customHeight="1">
      <c r="A59" s="222" t="s">
        <v>101</v>
      </c>
      <c r="B59" s="222"/>
      <c r="C59" s="222"/>
      <c r="D59" s="222"/>
      <c r="E59" s="222"/>
      <c r="F59" s="222"/>
      <c r="G59" s="222"/>
      <c r="H59" s="222"/>
    </row>
    <row r="60" spans="1:8" ht="34.5" customHeight="1">
      <c r="A60" s="13" t="s">
        <v>102</v>
      </c>
      <c r="B60" s="217" t="s">
        <v>103</v>
      </c>
      <c r="C60" s="217"/>
      <c r="D60" s="217"/>
      <c r="E60" s="217"/>
      <c r="F60" s="217"/>
      <c r="G60" s="217"/>
      <c r="H60" s="217"/>
    </row>
    <row r="61" spans="1:8" ht="60" customHeight="1">
      <c r="A61" s="13" t="s">
        <v>104</v>
      </c>
      <c r="B61" s="226" t="s">
        <v>105</v>
      </c>
      <c r="C61" s="226"/>
      <c r="D61" s="226"/>
      <c r="E61" s="226"/>
      <c r="F61" s="226"/>
      <c r="G61" s="226"/>
      <c r="H61" s="226"/>
    </row>
    <row r="62" spans="1:8" ht="41.25" customHeight="1">
      <c r="A62" s="13" t="s">
        <v>106</v>
      </c>
      <c r="B62" s="223" t="s">
        <v>107</v>
      </c>
      <c r="C62" s="224"/>
      <c r="D62" s="224"/>
      <c r="E62" s="224"/>
      <c r="F62" s="224"/>
      <c r="G62" s="224"/>
      <c r="H62" s="225"/>
    </row>
    <row r="63" spans="1:8" ht="42" customHeight="1">
      <c r="A63" s="13" t="s">
        <v>108</v>
      </c>
      <c r="B63" s="211" t="s">
        <v>109</v>
      </c>
      <c r="C63" s="211"/>
      <c r="D63" s="211"/>
      <c r="E63" s="211"/>
      <c r="F63" s="211"/>
      <c r="G63" s="211"/>
      <c r="H63" s="211"/>
    </row>
    <row r="64" spans="1:8" ht="31.5" customHeight="1">
      <c r="A64" s="13" t="s">
        <v>110</v>
      </c>
      <c r="B64" s="217" t="s">
        <v>111</v>
      </c>
      <c r="C64" s="217"/>
      <c r="D64" s="217"/>
      <c r="E64" s="217"/>
      <c r="F64" s="217"/>
      <c r="G64" s="217"/>
      <c r="H64" s="217"/>
    </row>
    <row r="65" spans="1:8" ht="45.75" customHeight="1">
      <c r="A65" s="13" t="s">
        <v>112</v>
      </c>
      <c r="B65" s="217" t="s">
        <v>113</v>
      </c>
      <c r="C65" s="217"/>
      <c r="D65" s="217"/>
      <c r="E65" s="217"/>
      <c r="F65" s="217"/>
      <c r="G65" s="217"/>
      <c r="H65" s="217"/>
    </row>
    <row r="66" spans="1:8" ht="30.75" customHeight="1">
      <c r="A66" s="221"/>
      <c r="B66" s="221"/>
      <c r="C66" s="221"/>
      <c r="D66" s="221"/>
      <c r="E66" s="221"/>
      <c r="F66" s="221"/>
      <c r="G66" s="221"/>
      <c r="H66" s="221"/>
    </row>
    <row r="67" spans="1:8" ht="34.5" customHeight="1">
      <c r="A67" s="222" t="s">
        <v>114</v>
      </c>
      <c r="B67" s="222"/>
      <c r="C67" s="222"/>
      <c r="D67" s="222"/>
      <c r="E67" s="222"/>
      <c r="F67" s="222"/>
      <c r="G67" s="222"/>
      <c r="H67" s="222"/>
    </row>
    <row r="68" spans="1:8" ht="39.75" customHeight="1">
      <c r="A68" s="16" t="s">
        <v>115</v>
      </c>
      <c r="B68" s="217" t="s">
        <v>116</v>
      </c>
      <c r="C68" s="217"/>
      <c r="D68" s="217"/>
      <c r="E68" s="217"/>
      <c r="F68" s="217"/>
      <c r="G68" s="217"/>
      <c r="H68" s="217"/>
    </row>
    <row r="69" spans="1:8" ht="39.75" customHeight="1">
      <c r="A69" s="16" t="s">
        <v>117</v>
      </c>
      <c r="B69" s="217" t="s">
        <v>118</v>
      </c>
      <c r="C69" s="217"/>
      <c r="D69" s="217"/>
      <c r="E69" s="217"/>
      <c r="F69" s="217"/>
      <c r="G69" s="217"/>
      <c r="H69" s="217"/>
    </row>
    <row r="70" spans="1:8" ht="42" customHeight="1">
      <c r="A70" s="16" t="s">
        <v>119</v>
      </c>
      <c r="B70" s="213" t="s">
        <v>120</v>
      </c>
      <c r="C70" s="213"/>
      <c r="D70" s="213"/>
      <c r="E70" s="213"/>
      <c r="F70" s="213"/>
      <c r="G70" s="213"/>
      <c r="H70" s="213"/>
    </row>
    <row r="71" spans="1:8" ht="33.75" customHeight="1">
      <c r="A71" s="16" t="s">
        <v>121</v>
      </c>
      <c r="B71" s="217" t="s">
        <v>122</v>
      </c>
      <c r="C71" s="217"/>
      <c r="D71" s="217"/>
      <c r="E71" s="217"/>
      <c r="F71" s="217"/>
      <c r="G71" s="217"/>
      <c r="H71" s="217"/>
    </row>
    <row r="72" spans="1:8" ht="33" customHeight="1">
      <c r="A72" s="16" t="s">
        <v>123</v>
      </c>
      <c r="B72" s="217" t="s">
        <v>124</v>
      </c>
      <c r="C72" s="217"/>
      <c r="D72" s="217"/>
      <c r="E72" s="217"/>
      <c r="F72" s="217"/>
      <c r="G72" s="217"/>
      <c r="H72" s="217"/>
    </row>
    <row r="73" spans="1:8" ht="33.75" customHeight="1">
      <c r="A73" s="218"/>
      <c r="B73" s="218"/>
      <c r="C73" s="218"/>
      <c r="D73" s="218"/>
      <c r="E73" s="218"/>
      <c r="F73" s="218"/>
      <c r="G73" s="218"/>
      <c r="H73" s="218"/>
    </row>
    <row r="74" spans="1:8" ht="54.75" customHeight="1"/>
    <row r="76" spans="1:8" ht="134.44999999999999" customHeight="1"/>
    <row r="77" spans="1:8" ht="64.5" customHeight="1"/>
    <row r="78" spans="1:8" ht="49.5" customHeight="1"/>
    <row r="87" ht="40.5" customHeight="1"/>
  </sheetData>
  <mergeCells count="72">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 ref="B28:H28"/>
    <mergeCell ref="B32:H32"/>
    <mergeCell ref="A39:H39"/>
    <mergeCell ref="B40:H40"/>
    <mergeCell ref="B41:H41"/>
    <mergeCell ref="B29:H29"/>
    <mergeCell ref="B30:H30"/>
    <mergeCell ref="B31:H31"/>
    <mergeCell ref="B33:H33"/>
    <mergeCell ref="A34:H34"/>
    <mergeCell ref="B36:H36"/>
    <mergeCell ref="B37:H37"/>
    <mergeCell ref="A35:H35"/>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69:H69"/>
    <mergeCell ref="B68:H68"/>
    <mergeCell ref="B52:H52"/>
    <mergeCell ref="B53:H53"/>
    <mergeCell ref="B54:H54"/>
    <mergeCell ref="B42:H42"/>
    <mergeCell ref="B46:H46"/>
    <mergeCell ref="B50:H50"/>
    <mergeCell ref="B51:H51"/>
    <mergeCell ref="B55:H55"/>
    <mergeCell ref="B47:H47"/>
    <mergeCell ref="B27:H27"/>
    <mergeCell ref="A19:H19"/>
    <mergeCell ref="B16:H16"/>
    <mergeCell ref="B17:H17"/>
    <mergeCell ref="A20:H20"/>
    <mergeCell ref="B23:H23"/>
    <mergeCell ref="B24:H24"/>
    <mergeCell ref="B22:H22"/>
    <mergeCell ref="B8:H8"/>
    <mergeCell ref="A1:H1"/>
    <mergeCell ref="B5:H5"/>
    <mergeCell ref="B6:H6"/>
    <mergeCell ref="B7:H7"/>
    <mergeCell ref="A2:H2"/>
    <mergeCell ref="B3:H3"/>
    <mergeCell ref="B4:H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H32"/>
  <sheetViews>
    <sheetView tabSelected="1" topLeftCell="S1" zoomScale="70" zoomScaleNormal="70" workbookViewId="0">
      <pane ySplit="7" topLeftCell="A20" activePane="bottomLeft" state="frozen"/>
      <selection pane="bottomLeft" activeCell="Z11" sqref="Z11"/>
    </sheetView>
  </sheetViews>
  <sheetFormatPr baseColWidth="10" defaultColWidth="11.375" defaultRowHeight="18"/>
  <cols>
    <col min="1" max="1" width="20.875" style="1" customWidth="1"/>
    <col min="2" max="6" width="22.875" style="1" customWidth="1"/>
    <col min="7" max="7" width="14.875" style="1" customWidth="1"/>
    <col min="8" max="8" width="27.625" style="1" customWidth="1"/>
    <col min="9" max="10" width="22.875" style="1" customWidth="1"/>
    <col min="11" max="11" width="34.875" style="2" customWidth="1"/>
    <col min="12" max="13" width="15.875" style="2" customWidth="1"/>
    <col min="14" max="14" width="26.875" style="2" customWidth="1"/>
    <col min="15" max="19" width="14.875" style="3" customWidth="1"/>
    <col min="20" max="28" width="14.875" style="4" customWidth="1"/>
    <col min="29" max="29" width="18.125" style="4" customWidth="1"/>
    <col min="30" max="30" width="17.875" style="4" customWidth="1"/>
    <col min="31" max="31" width="17.75" style="4" customWidth="1"/>
    <col min="32" max="32" width="20.625" style="4" customWidth="1"/>
    <col min="33" max="33" width="11.375" style="1" customWidth="1"/>
    <col min="34" max="16384" width="11.375" style="1"/>
  </cols>
  <sheetData>
    <row r="1" spans="1:34" ht="21" hidden="1" customHeight="1">
      <c r="A1" s="233"/>
      <c r="B1" s="233"/>
      <c r="C1" s="238" t="s">
        <v>125</v>
      </c>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40"/>
      <c r="AF1" s="52" t="s">
        <v>126</v>
      </c>
      <c r="AG1" s="113"/>
    </row>
    <row r="2" spans="1:34" ht="21" hidden="1" customHeight="1">
      <c r="A2" s="233"/>
      <c r="B2" s="233"/>
      <c r="C2" s="238" t="s">
        <v>127</v>
      </c>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239"/>
      <c r="AE2" s="240"/>
      <c r="AF2" s="52" t="s">
        <v>128</v>
      </c>
      <c r="AG2" s="113"/>
    </row>
    <row r="3" spans="1:34" ht="21" hidden="1" customHeight="1">
      <c r="A3" s="233"/>
      <c r="B3" s="233"/>
      <c r="C3" s="238" t="s">
        <v>129</v>
      </c>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40"/>
      <c r="AF3" s="52" t="s">
        <v>130</v>
      </c>
      <c r="AG3" s="113"/>
    </row>
    <row r="4" spans="1:34" ht="21" hidden="1" customHeight="1">
      <c r="A4" s="233"/>
      <c r="B4" s="233"/>
      <c r="C4" s="238" t="s">
        <v>131</v>
      </c>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40"/>
      <c r="AF4" s="52" t="s">
        <v>132</v>
      </c>
      <c r="AG4" s="113"/>
    </row>
    <row r="5" spans="1:34" ht="26.25" hidden="1" customHeight="1">
      <c r="A5" s="232" t="s">
        <v>133</v>
      </c>
      <c r="B5" s="232"/>
      <c r="C5" s="232" t="s">
        <v>134</v>
      </c>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row>
    <row r="6" spans="1:34" ht="29.25" hidden="1" customHeight="1">
      <c r="A6" s="230" t="s">
        <v>135</v>
      </c>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row>
    <row r="7" spans="1:34" s="120" customFormat="1" ht="78.75" customHeight="1">
      <c r="A7" s="114" t="s">
        <v>2</v>
      </c>
      <c r="B7" s="115" t="s">
        <v>4</v>
      </c>
      <c r="C7" s="115" t="s">
        <v>136</v>
      </c>
      <c r="D7" s="115" t="s">
        <v>137</v>
      </c>
      <c r="E7" s="115" t="s">
        <v>138</v>
      </c>
      <c r="F7" s="115" t="s">
        <v>139</v>
      </c>
      <c r="G7" s="115" t="s">
        <v>14</v>
      </c>
      <c r="H7" s="115" t="s">
        <v>16</v>
      </c>
      <c r="I7" s="115" t="s">
        <v>18</v>
      </c>
      <c r="J7" s="116" t="s">
        <v>140</v>
      </c>
      <c r="K7" s="115" t="s">
        <v>141</v>
      </c>
      <c r="L7" s="115" t="s">
        <v>142</v>
      </c>
      <c r="M7" s="115" t="s">
        <v>143</v>
      </c>
      <c r="N7" s="115" t="s">
        <v>28</v>
      </c>
      <c r="O7" s="117" t="s">
        <v>30</v>
      </c>
      <c r="P7" s="115" t="s">
        <v>144</v>
      </c>
      <c r="Q7" s="115" t="s">
        <v>145</v>
      </c>
      <c r="R7" s="115" t="s">
        <v>146</v>
      </c>
      <c r="S7" s="115" t="s">
        <v>147</v>
      </c>
      <c r="T7" s="117" t="s">
        <v>148</v>
      </c>
      <c r="U7" s="117" t="s">
        <v>149</v>
      </c>
      <c r="V7" s="117" t="s">
        <v>150</v>
      </c>
      <c r="W7" s="117" t="s">
        <v>151</v>
      </c>
      <c r="X7" s="117" t="s">
        <v>152</v>
      </c>
      <c r="Y7" s="118" t="s">
        <v>153</v>
      </c>
      <c r="Z7" s="118" t="s">
        <v>154</v>
      </c>
      <c r="AA7" s="118" t="s">
        <v>155</v>
      </c>
      <c r="AB7" s="118" t="s">
        <v>156</v>
      </c>
      <c r="AC7" s="119" t="s">
        <v>157</v>
      </c>
      <c r="AD7" s="119" t="s">
        <v>158</v>
      </c>
      <c r="AE7" s="119" t="s">
        <v>159</v>
      </c>
      <c r="AF7" s="119" t="s">
        <v>160</v>
      </c>
    </row>
    <row r="8" spans="1:34" s="120" customFormat="1" ht="65.099999999999994" customHeight="1">
      <c r="A8" s="121" t="s">
        <v>161</v>
      </c>
      <c r="B8" s="196" t="s">
        <v>162</v>
      </c>
      <c r="C8" s="196" t="s">
        <v>163</v>
      </c>
      <c r="D8" s="196" t="s">
        <v>164</v>
      </c>
      <c r="E8" s="197" t="s">
        <v>165</v>
      </c>
      <c r="F8" s="196" t="s">
        <v>166</v>
      </c>
      <c r="G8" s="152" t="s">
        <v>167</v>
      </c>
      <c r="H8" s="122" t="s">
        <v>168</v>
      </c>
      <c r="I8" s="123" t="s">
        <v>169</v>
      </c>
      <c r="J8" s="124" t="s">
        <v>170</v>
      </c>
      <c r="K8" s="122" t="s">
        <v>171</v>
      </c>
      <c r="L8" s="125">
        <v>0.15</v>
      </c>
      <c r="M8" s="126" t="s">
        <v>172</v>
      </c>
      <c r="N8" s="67" t="s">
        <v>173</v>
      </c>
      <c r="O8" s="127">
        <v>209</v>
      </c>
      <c r="P8" s="128">
        <v>53</v>
      </c>
      <c r="Q8" s="128">
        <v>53</v>
      </c>
      <c r="R8" s="128">
        <v>53</v>
      </c>
      <c r="S8" s="128">
        <v>50</v>
      </c>
      <c r="T8" s="129">
        <v>53</v>
      </c>
      <c r="U8" s="130">
        <f>Y8+Z8+AA8+AB8</f>
        <v>48</v>
      </c>
      <c r="V8" s="129"/>
      <c r="W8" s="129"/>
      <c r="X8" s="130">
        <f>T8+U8+V8+W8</f>
        <v>101</v>
      </c>
      <c r="Y8" s="131">
        <v>0</v>
      </c>
      <c r="Z8" s="131">
        <v>48</v>
      </c>
      <c r="AA8" s="131"/>
      <c r="AB8" s="131"/>
      <c r="AC8" s="125">
        <f>U8/Q8*L8</f>
        <v>0.13584905660377358</v>
      </c>
      <c r="AD8" s="125">
        <f>X8/O8*L8</f>
        <v>7.2488038277511962E-2</v>
      </c>
      <c r="AE8" s="132">
        <f>U8/Q8</f>
        <v>0.90566037735849059</v>
      </c>
      <c r="AF8" s="132">
        <f>X8/O8</f>
        <v>0.48325358851674644</v>
      </c>
      <c r="AH8" s="133"/>
    </row>
    <row r="9" spans="1:34" s="120" customFormat="1" ht="65.099999999999994" customHeight="1">
      <c r="A9" s="121" t="s">
        <v>161</v>
      </c>
      <c r="B9" s="196" t="s">
        <v>162</v>
      </c>
      <c r="C9" s="196" t="s">
        <v>163</v>
      </c>
      <c r="D9" s="197" t="s">
        <v>164</v>
      </c>
      <c r="E9" s="197" t="s">
        <v>165</v>
      </c>
      <c r="F9" s="196" t="s">
        <v>166</v>
      </c>
      <c r="G9" s="152" t="s">
        <v>167</v>
      </c>
      <c r="H9" s="122" t="s">
        <v>174</v>
      </c>
      <c r="I9" s="123" t="s">
        <v>169</v>
      </c>
      <c r="J9" s="124" t="s">
        <v>175</v>
      </c>
      <c r="K9" s="122" t="s">
        <v>176</v>
      </c>
      <c r="L9" s="125">
        <v>0.15</v>
      </c>
      <c r="M9" s="126" t="s">
        <v>172</v>
      </c>
      <c r="N9" s="67" t="s">
        <v>173</v>
      </c>
      <c r="O9" s="127">
        <v>328</v>
      </c>
      <c r="P9" s="134">
        <v>150</v>
      </c>
      <c r="Q9" s="134">
        <v>150</v>
      </c>
      <c r="R9" s="134">
        <v>28</v>
      </c>
      <c r="S9" s="134">
        <v>0</v>
      </c>
      <c r="T9" s="135">
        <v>150</v>
      </c>
      <c r="U9" s="130">
        <f t="shared" ref="U9:U13" si="0">Y9+Z9+AA9+AB9</f>
        <v>150</v>
      </c>
      <c r="V9" s="135"/>
      <c r="W9" s="135"/>
      <c r="X9" s="130">
        <f t="shared" ref="X9:X13" si="1">T9+U9+V9+W9</f>
        <v>300</v>
      </c>
      <c r="Y9" s="131">
        <v>150</v>
      </c>
      <c r="Z9" s="131">
        <v>0</v>
      </c>
      <c r="AA9" s="131"/>
      <c r="AB9" s="131"/>
      <c r="AC9" s="125">
        <f t="shared" ref="AC9:AC13" si="2">U9/Q9*L9</f>
        <v>0.15</v>
      </c>
      <c r="AD9" s="125">
        <f t="shared" ref="AD9:AD13" si="3">X9/O9*L9</f>
        <v>0.13719512195121952</v>
      </c>
      <c r="AE9" s="132">
        <f t="shared" ref="AE9:AE13" si="4">U9/Q9</f>
        <v>1</v>
      </c>
      <c r="AF9" s="132">
        <f t="shared" ref="AF9:AF13" si="5">X9/O9</f>
        <v>0.91463414634146345</v>
      </c>
      <c r="AG9" s="120" t="s">
        <v>177</v>
      </c>
      <c r="AH9" s="133"/>
    </row>
    <row r="10" spans="1:34" s="120" customFormat="1" ht="65.099999999999994" customHeight="1">
      <c r="A10" s="121" t="s">
        <v>161</v>
      </c>
      <c r="B10" s="196" t="s">
        <v>162</v>
      </c>
      <c r="C10" s="196" t="s">
        <v>163</v>
      </c>
      <c r="D10" s="197" t="s">
        <v>164</v>
      </c>
      <c r="E10" s="197" t="s">
        <v>165</v>
      </c>
      <c r="F10" s="196" t="s">
        <v>166</v>
      </c>
      <c r="G10" s="152" t="s">
        <v>167</v>
      </c>
      <c r="H10" s="122" t="s">
        <v>178</v>
      </c>
      <c r="I10" s="123" t="s">
        <v>169</v>
      </c>
      <c r="J10" s="124" t="s">
        <v>179</v>
      </c>
      <c r="K10" s="122" t="s">
        <v>180</v>
      </c>
      <c r="L10" s="125">
        <v>0.15</v>
      </c>
      <c r="M10" s="126" t="s">
        <v>172</v>
      </c>
      <c r="N10" s="67" t="s">
        <v>173</v>
      </c>
      <c r="O10" s="127">
        <v>402</v>
      </c>
      <c r="P10" s="134">
        <v>102</v>
      </c>
      <c r="Q10" s="134">
        <v>100</v>
      </c>
      <c r="R10" s="134">
        <v>100</v>
      </c>
      <c r="S10" s="134">
        <v>100</v>
      </c>
      <c r="T10" s="135">
        <v>103</v>
      </c>
      <c r="U10" s="130">
        <f t="shared" si="0"/>
        <v>47</v>
      </c>
      <c r="V10" s="135"/>
      <c r="W10" s="135"/>
      <c r="X10" s="130">
        <f t="shared" si="1"/>
        <v>150</v>
      </c>
      <c r="Y10" s="131">
        <v>26</v>
      </c>
      <c r="Z10" s="131">
        <v>21</v>
      </c>
      <c r="AA10" s="131"/>
      <c r="AB10" s="131"/>
      <c r="AC10" s="125">
        <f t="shared" si="2"/>
        <v>7.0499999999999993E-2</v>
      </c>
      <c r="AD10" s="125">
        <f t="shared" si="3"/>
        <v>5.5970149253731345E-2</v>
      </c>
      <c r="AE10" s="132">
        <f t="shared" si="4"/>
        <v>0.47</v>
      </c>
      <c r="AF10" s="132">
        <f t="shared" si="5"/>
        <v>0.37313432835820898</v>
      </c>
      <c r="AG10" s="120" t="s">
        <v>172</v>
      </c>
      <c r="AH10" s="133"/>
    </row>
    <row r="11" spans="1:34" s="120" customFormat="1" ht="65.099999999999994" customHeight="1">
      <c r="A11" s="121" t="s">
        <v>161</v>
      </c>
      <c r="B11" s="196" t="s">
        <v>162</v>
      </c>
      <c r="C11" s="196" t="s">
        <v>163</v>
      </c>
      <c r="D11" s="197" t="s">
        <v>164</v>
      </c>
      <c r="E11" s="197" t="s">
        <v>165</v>
      </c>
      <c r="F11" s="196" t="s">
        <v>166</v>
      </c>
      <c r="G11" s="152" t="s">
        <v>167</v>
      </c>
      <c r="H11" s="122" t="s">
        <v>181</v>
      </c>
      <c r="I11" s="123" t="s">
        <v>169</v>
      </c>
      <c r="J11" s="124">
        <v>0</v>
      </c>
      <c r="K11" s="122" t="s">
        <v>182</v>
      </c>
      <c r="L11" s="125">
        <v>0.15</v>
      </c>
      <c r="M11" s="126" t="s">
        <v>177</v>
      </c>
      <c r="N11" s="67" t="s">
        <v>183</v>
      </c>
      <c r="O11" s="127">
        <v>1</v>
      </c>
      <c r="P11" s="136">
        <v>0.45</v>
      </c>
      <c r="Q11" s="136">
        <v>0.55000000000000004</v>
      </c>
      <c r="R11" s="134">
        <v>0</v>
      </c>
      <c r="S11" s="165">
        <v>0</v>
      </c>
      <c r="T11" s="137">
        <v>0.45</v>
      </c>
      <c r="U11" s="164">
        <f t="shared" si="0"/>
        <v>0.05</v>
      </c>
      <c r="V11" s="137"/>
      <c r="W11" s="137"/>
      <c r="X11" s="164">
        <f t="shared" si="1"/>
        <v>0.5</v>
      </c>
      <c r="Y11" s="127">
        <v>0</v>
      </c>
      <c r="Z11" s="138">
        <v>0.05</v>
      </c>
      <c r="AA11" s="131"/>
      <c r="AB11" s="131"/>
      <c r="AC11" s="125">
        <f t="shared" si="2"/>
        <v>1.3636363636363636E-2</v>
      </c>
      <c r="AD11" s="125">
        <f t="shared" si="3"/>
        <v>7.4999999999999997E-2</v>
      </c>
      <c r="AE11" s="132">
        <f t="shared" si="4"/>
        <v>9.0909090909090912E-2</v>
      </c>
      <c r="AF11" s="132">
        <f t="shared" si="5"/>
        <v>0.5</v>
      </c>
      <c r="AH11" s="133"/>
    </row>
    <row r="12" spans="1:34" s="120" customFormat="1" ht="65.099999999999994" customHeight="1">
      <c r="A12" s="121" t="s">
        <v>161</v>
      </c>
      <c r="B12" s="196" t="s">
        <v>162</v>
      </c>
      <c r="C12" s="196" t="s">
        <v>163</v>
      </c>
      <c r="D12" s="197" t="s">
        <v>164</v>
      </c>
      <c r="E12" s="197" t="s">
        <v>165</v>
      </c>
      <c r="F12" s="196" t="s">
        <v>166</v>
      </c>
      <c r="G12" s="152" t="s">
        <v>167</v>
      </c>
      <c r="H12" s="122" t="s">
        <v>184</v>
      </c>
      <c r="I12" s="123" t="s">
        <v>169</v>
      </c>
      <c r="J12" s="124">
        <v>0</v>
      </c>
      <c r="K12" s="122" t="s">
        <v>185</v>
      </c>
      <c r="L12" s="125">
        <v>0.15</v>
      </c>
      <c r="M12" s="126" t="s">
        <v>177</v>
      </c>
      <c r="N12" s="67" t="s">
        <v>183</v>
      </c>
      <c r="O12" s="127">
        <v>1</v>
      </c>
      <c r="P12" s="136">
        <v>0.45</v>
      </c>
      <c r="Q12" s="136">
        <v>0.55000000000000004</v>
      </c>
      <c r="R12" s="134">
        <v>0</v>
      </c>
      <c r="S12" s="134">
        <v>0</v>
      </c>
      <c r="T12" s="137">
        <v>0.45</v>
      </c>
      <c r="U12" s="164">
        <f t="shared" si="0"/>
        <v>0.25</v>
      </c>
      <c r="V12" s="137"/>
      <c r="W12" s="137"/>
      <c r="X12" s="164">
        <f t="shared" si="1"/>
        <v>0.7</v>
      </c>
      <c r="Y12" s="139">
        <v>0</v>
      </c>
      <c r="Z12" s="138">
        <v>0.25</v>
      </c>
      <c r="AA12" s="131"/>
      <c r="AB12" s="131"/>
      <c r="AC12" s="125">
        <f t="shared" si="2"/>
        <v>6.8181818181818177E-2</v>
      </c>
      <c r="AD12" s="125">
        <f t="shared" si="3"/>
        <v>0.105</v>
      </c>
      <c r="AE12" s="132">
        <f t="shared" si="4"/>
        <v>0.45454545454545453</v>
      </c>
      <c r="AF12" s="132">
        <f t="shared" si="5"/>
        <v>0.7</v>
      </c>
      <c r="AH12" s="133"/>
    </row>
    <row r="13" spans="1:34" s="120" customFormat="1" ht="65.099999999999994" customHeight="1">
      <c r="A13" s="121" t="s">
        <v>161</v>
      </c>
      <c r="B13" s="197" t="s">
        <v>162</v>
      </c>
      <c r="C13" s="197" t="s">
        <v>163</v>
      </c>
      <c r="D13" s="197" t="s">
        <v>164</v>
      </c>
      <c r="E13" s="197" t="s">
        <v>165</v>
      </c>
      <c r="F13" s="196" t="s">
        <v>166</v>
      </c>
      <c r="G13" s="152" t="s">
        <v>167</v>
      </c>
      <c r="H13" s="122" t="s">
        <v>186</v>
      </c>
      <c r="I13" s="123" t="s">
        <v>169</v>
      </c>
      <c r="J13" s="124">
        <v>0</v>
      </c>
      <c r="K13" s="122" t="s">
        <v>187</v>
      </c>
      <c r="L13" s="125">
        <v>0.25</v>
      </c>
      <c r="M13" s="126" t="s">
        <v>177</v>
      </c>
      <c r="N13" s="123" t="s">
        <v>188</v>
      </c>
      <c r="O13" s="127">
        <v>1</v>
      </c>
      <c r="P13" s="136">
        <v>0.1</v>
      </c>
      <c r="Q13" s="136">
        <v>0.9</v>
      </c>
      <c r="R13" s="134">
        <v>0</v>
      </c>
      <c r="S13" s="134">
        <v>0</v>
      </c>
      <c r="T13" s="137">
        <v>0.1</v>
      </c>
      <c r="U13" s="164">
        <f t="shared" si="0"/>
        <v>0.5</v>
      </c>
      <c r="V13" s="137"/>
      <c r="W13" s="137"/>
      <c r="X13" s="164">
        <f t="shared" si="1"/>
        <v>0.6</v>
      </c>
      <c r="Y13" s="131">
        <v>0</v>
      </c>
      <c r="Z13" s="139">
        <v>0.5</v>
      </c>
      <c r="AA13" s="131"/>
      <c r="AB13" s="131"/>
      <c r="AC13" s="125">
        <f t="shared" si="2"/>
        <v>0.1388888888888889</v>
      </c>
      <c r="AD13" s="125">
        <f t="shared" si="3"/>
        <v>0.15</v>
      </c>
      <c r="AE13" s="132">
        <f t="shared" si="4"/>
        <v>0.55555555555555558</v>
      </c>
      <c r="AF13" s="132">
        <f t="shared" si="5"/>
        <v>0.6</v>
      </c>
      <c r="AH13" s="133"/>
    </row>
    <row r="14" spans="1:34" s="120" customFormat="1" ht="65.099999999999994" customHeight="1">
      <c r="A14" s="246"/>
      <c r="B14" s="246"/>
      <c r="C14" s="246"/>
      <c r="D14" s="246"/>
      <c r="E14" s="246"/>
      <c r="F14" s="234" t="s">
        <v>166</v>
      </c>
      <c r="G14" s="235"/>
      <c r="H14" s="235"/>
      <c r="I14" s="235"/>
      <c r="J14" s="235"/>
      <c r="K14" s="235"/>
      <c r="L14" s="235"/>
      <c r="M14" s="235"/>
      <c r="N14" s="235"/>
      <c r="O14" s="235"/>
      <c r="P14" s="235"/>
      <c r="Q14" s="235"/>
      <c r="R14" s="235"/>
      <c r="S14" s="235"/>
      <c r="T14" s="235"/>
      <c r="U14" s="235"/>
      <c r="V14" s="235"/>
      <c r="W14" s="235"/>
      <c r="X14" s="235"/>
      <c r="Y14" s="140"/>
      <c r="Z14" s="140"/>
      <c r="AA14" s="140"/>
      <c r="AB14" s="140"/>
      <c r="AC14" s="141">
        <f>SUM(AC8:AC13)</f>
        <v>0.57705612731084432</v>
      </c>
      <c r="AD14" s="141">
        <f>SUM(AD8:AD13)</f>
        <v>0.59565330948246287</v>
      </c>
      <c r="AE14" s="141">
        <f>(AE8+AE9+AE10+AE11+AE12+AE13)/6</f>
        <v>0.57944507972809856</v>
      </c>
      <c r="AF14" s="141">
        <f>(AF8+AF9+AF10+AF11+AF12+AF13)/6</f>
        <v>0.59517034386940326</v>
      </c>
    </row>
    <row r="15" spans="1:34" s="120" customFormat="1" ht="65.099999999999994" customHeight="1">
      <c r="A15" s="198" t="s">
        <v>161</v>
      </c>
      <c r="B15" s="197" t="s">
        <v>162</v>
      </c>
      <c r="C15" s="197" t="s">
        <v>163</v>
      </c>
      <c r="D15" s="197" t="s">
        <v>164</v>
      </c>
      <c r="E15" s="197" t="s">
        <v>165</v>
      </c>
      <c r="F15" s="196" t="s">
        <v>189</v>
      </c>
      <c r="G15" s="152" t="s">
        <v>190</v>
      </c>
      <c r="H15" s="122" t="s">
        <v>191</v>
      </c>
      <c r="I15" s="123" t="s">
        <v>169</v>
      </c>
      <c r="J15" s="124">
        <v>0</v>
      </c>
      <c r="K15" s="122" t="s">
        <v>192</v>
      </c>
      <c r="L15" s="125">
        <v>0.4</v>
      </c>
      <c r="M15" s="126" t="s">
        <v>177</v>
      </c>
      <c r="N15" s="142" t="s">
        <v>193</v>
      </c>
      <c r="O15" s="127">
        <v>300</v>
      </c>
      <c r="P15" s="143">
        <v>0</v>
      </c>
      <c r="Q15" s="143">
        <v>5</v>
      </c>
      <c r="R15" s="143">
        <v>150</v>
      </c>
      <c r="S15" s="143">
        <v>145</v>
      </c>
      <c r="T15" s="127">
        <v>0</v>
      </c>
      <c r="U15" s="127">
        <f>Y15+Z15+AA15+AB15</f>
        <v>0</v>
      </c>
      <c r="V15" s="127"/>
      <c r="W15" s="127"/>
      <c r="X15" s="127">
        <f>T15+U15+V15+W15</f>
        <v>0</v>
      </c>
      <c r="Y15" s="131">
        <v>0</v>
      </c>
      <c r="Z15" s="131">
        <v>0</v>
      </c>
      <c r="AA15" s="131"/>
      <c r="AB15" s="131"/>
      <c r="AC15" s="125">
        <f>U15/Q15*L15</f>
        <v>0</v>
      </c>
      <c r="AD15" s="125">
        <f>X15/O15*L15</f>
        <v>0</v>
      </c>
      <c r="AE15" s="132">
        <f>U15/Q15</f>
        <v>0</v>
      </c>
      <c r="AF15" s="132">
        <f>X15/O15</f>
        <v>0</v>
      </c>
      <c r="AH15" s="133"/>
    </row>
    <row r="16" spans="1:34" s="120" customFormat="1" ht="65.099999999999994" customHeight="1">
      <c r="A16" s="121" t="s">
        <v>161</v>
      </c>
      <c r="B16" s="197" t="s">
        <v>162</v>
      </c>
      <c r="C16" s="197" t="s">
        <v>163</v>
      </c>
      <c r="D16" s="197" t="s">
        <v>164</v>
      </c>
      <c r="E16" s="197" t="s">
        <v>165</v>
      </c>
      <c r="F16" s="196" t="s">
        <v>189</v>
      </c>
      <c r="G16" s="152" t="s">
        <v>190</v>
      </c>
      <c r="H16" s="122" t="s">
        <v>194</v>
      </c>
      <c r="I16" s="123" t="s">
        <v>169</v>
      </c>
      <c r="J16" s="124">
        <v>0</v>
      </c>
      <c r="K16" s="122" t="s">
        <v>195</v>
      </c>
      <c r="L16" s="125">
        <v>0.1</v>
      </c>
      <c r="M16" s="126" t="s">
        <v>177</v>
      </c>
      <c r="N16" s="144" t="s">
        <v>196</v>
      </c>
      <c r="O16" s="127">
        <v>100</v>
      </c>
      <c r="P16" s="145" t="s">
        <v>197</v>
      </c>
      <c r="Q16" s="145" t="s">
        <v>198</v>
      </c>
      <c r="R16" s="145" t="s">
        <v>199</v>
      </c>
      <c r="S16" s="145" t="s">
        <v>199</v>
      </c>
      <c r="T16" s="127">
        <v>70</v>
      </c>
      <c r="U16" s="127">
        <f>Y16+Z16+AA16+AB16</f>
        <v>0</v>
      </c>
      <c r="V16" s="127"/>
      <c r="W16" s="127"/>
      <c r="X16" s="127">
        <f t="shared" ref="X16:X19" si="6">T16+U16+V16+W16</f>
        <v>70</v>
      </c>
      <c r="Y16" s="131">
        <v>0</v>
      </c>
      <c r="Z16" s="131">
        <v>0</v>
      </c>
      <c r="AA16" s="131"/>
      <c r="AB16" s="131"/>
      <c r="AC16" s="125">
        <v>0</v>
      </c>
      <c r="AD16" s="125">
        <f t="shared" ref="AD16:AD19" si="7">X16/O16*L16</f>
        <v>6.9999999999999993E-2</v>
      </c>
      <c r="AE16" s="132">
        <v>0</v>
      </c>
      <c r="AF16" s="132">
        <f t="shared" ref="AF16:AF19" si="8">X16/O16</f>
        <v>0.7</v>
      </c>
      <c r="AH16" s="133"/>
    </row>
    <row r="17" spans="1:34" s="120" customFormat="1" ht="65.099999999999994" customHeight="1">
      <c r="A17" s="121" t="s">
        <v>161</v>
      </c>
      <c r="B17" s="197" t="s">
        <v>162</v>
      </c>
      <c r="C17" s="197" t="s">
        <v>163</v>
      </c>
      <c r="D17" s="197" t="s">
        <v>164</v>
      </c>
      <c r="E17" s="197" t="s">
        <v>165</v>
      </c>
      <c r="F17" s="196" t="s">
        <v>189</v>
      </c>
      <c r="G17" s="152" t="s">
        <v>190</v>
      </c>
      <c r="H17" s="122" t="s">
        <v>200</v>
      </c>
      <c r="I17" s="123" t="s">
        <v>169</v>
      </c>
      <c r="J17" s="124">
        <v>0</v>
      </c>
      <c r="K17" s="122" t="s">
        <v>201</v>
      </c>
      <c r="L17" s="125">
        <v>0.1</v>
      </c>
      <c r="M17" s="126" t="s">
        <v>177</v>
      </c>
      <c r="N17" s="146" t="s">
        <v>202</v>
      </c>
      <c r="O17" s="127">
        <v>3</v>
      </c>
      <c r="P17" s="145">
        <v>0</v>
      </c>
      <c r="Q17" s="145">
        <v>1</v>
      </c>
      <c r="R17" s="145">
        <v>1</v>
      </c>
      <c r="S17" s="145">
        <v>1</v>
      </c>
      <c r="T17" s="127">
        <v>0</v>
      </c>
      <c r="U17" s="127">
        <f>Y17+Z17+AA17+AB17</f>
        <v>0</v>
      </c>
      <c r="V17" s="127"/>
      <c r="W17" s="127"/>
      <c r="X17" s="127">
        <f t="shared" si="6"/>
        <v>0</v>
      </c>
      <c r="Y17" s="131">
        <v>0</v>
      </c>
      <c r="Z17" s="131">
        <v>0</v>
      </c>
      <c r="AA17" s="131"/>
      <c r="AB17" s="131"/>
      <c r="AC17" s="125">
        <f t="shared" ref="AC17:AC19" si="9">U17/Q17*L17</f>
        <v>0</v>
      </c>
      <c r="AD17" s="125">
        <f t="shared" si="7"/>
        <v>0</v>
      </c>
      <c r="AE17" s="132">
        <f t="shared" ref="AE17:AE19" si="10">U17/Q17</f>
        <v>0</v>
      </c>
      <c r="AF17" s="132">
        <f t="shared" si="8"/>
        <v>0</v>
      </c>
      <c r="AH17" s="133"/>
    </row>
    <row r="18" spans="1:34" s="120" customFormat="1" ht="65.099999999999994" customHeight="1">
      <c r="A18" s="121" t="s">
        <v>161</v>
      </c>
      <c r="B18" s="197" t="s">
        <v>162</v>
      </c>
      <c r="C18" s="197" t="s">
        <v>163</v>
      </c>
      <c r="D18" s="197" t="s">
        <v>164</v>
      </c>
      <c r="E18" s="197" t="s">
        <v>165</v>
      </c>
      <c r="F18" s="196" t="s">
        <v>189</v>
      </c>
      <c r="G18" s="152" t="s">
        <v>190</v>
      </c>
      <c r="H18" s="122" t="s">
        <v>203</v>
      </c>
      <c r="I18" s="123" t="s">
        <v>169</v>
      </c>
      <c r="J18" s="124">
        <v>0</v>
      </c>
      <c r="K18" s="122" t="s">
        <v>204</v>
      </c>
      <c r="L18" s="125">
        <v>0.05</v>
      </c>
      <c r="M18" s="126" t="s">
        <v>177</v>
      </c>
      <c r="N18" s="146" t="s">
        <v>205</v>
      </c>
      <c r="O18" s="127">
        <v>1</v>
      </c>
      <c r="P18" s="145">
        <v>0</v>
      </c>
      <c r="Q18" s="145">
        <v>0</v>
      </c>
      <c r="R18" s="145">
        <v>1</v>
      </c>
      <c r="S18" s="145">
        <v>0</v>
      </c>
      <c r="T18" s="127">
        <v>0</v>
      </c>
      <c r="U18" s="127" t="s">
        <v>206</v>
      </c>
      <c r="V18" s="127"/>
      <c r="W18" s="127"/>
      <c r="X18" s="127" t="s">
        <v>206</v>
      </c>
      <c r="Y18" s="127" t="s">
        <v>206</v>
      </c>
      <c r="Z18" s="127" t="s">
        <v>206</v>
      </c>
      <c r="AA18" s="127"/>
      <c r="AB18" s="127"/>
      <c r="AC18" s="125" t="s">
        <v>206</v>
      </c>
      <c r="AD18" s="125" t="s">
        <v>206</v>
      </c>
      <c r="AE18" s="132" t="s">
        <v>206</v>
      </c>
      <c r="AF18" s="132" t="s">
        <v>206</v>
      </c>
      <c r="AH18" s="133"/>
    </row>
    <row r="19" spans="1:34" s="120" customFormat="1" ht="65.099999999999994" customHeight="1">
      <c r="A19" s="121" t="s">
        <v>161</v>
      </c>
      <c r="B19" s="197" t="s">
        <v>162</v>
      </c>
      <c r="C19" s="197" t="s">
        <v>163</v>
      </c>
      <c r="D19" s="197" t="s">
        <v>164</v>
      </c>
      <c r="E19" s="197" t="s">
        <v>165</v>
      </c>
      <c r="F19" s="196" t="s">
        <v>189</v>
      </c>
      <c r="G19" s="152" t="s">
        <v>190</v>
      </c>
      <c r="H19" s="122" t="s">
        <v>207</v>
      </c>
      <c r="I19" s="123" t="s">
        <v>169</v>
      </c>
      <c r="J19" s="124">
        <v>0</v>
      </c>
      <c r="K19" s="122" t="s">
        <v>208</v>
      </c>
      <c r="L19" s="125">
        <v>0.3</v>
      </c>
      <c r="M19" s="126" t="s">
        <v>177</v>
      </c>
      <c r="N19" s="144" t="s">
        <v>209</v>
      </c>
      <c r="O19" s="127">
        <v>200</v>
      </c>
      <c r="P19" s="145">
        <v>40</v>
      </c>
      <c r="Q19" s="145">
        <v>60</v>
      </c>
      <c r="R19" s="145">
        <v>60</v>
      </c>
      <c r="S19" s="145">
        <v>40</v>
      </c>
      <c r="T19" s="127">
        <v>40</v>
      </c>
      <c r="U19" s="127">
        <f>Y19+Z19+AA19+AB19</f>
        <v>34</v>
      </c>
      <c r="V19" s="127"/>
      <c r="W19" s="127"/>
      <c r="X19" s="127">
        <f t="shared" si="6"/>
        <v>74</v>
      </c>
      <c r="Y19" s="131">
        <v>12</v>
      </c>
      <c r="Z19" s="131">
        <v>22</v>
      </c>
      <c r="AA19" s="131"/>
      <c r="AB19" s="131"/>
      <c r="AC19" s="125">
        <f t="shared" si="9"/>
        <v>0.16999999999999998</v>
      </c>
      <c r="AD19" s="125">
        <f t="shared" si="7"/>
        <v>0.111</v>
      </c>
      <c r="AE19" s="132">
        <f t="shared" si="10"/>
        <v>0.56666666666666665</v>
      </c>
      <c r="AF19" s="132">
        <f t="shared" si="8"/>
        <v>0.37</v>
      </c>
      <c r="AH19" s="133"/>
    </row>
    <row r="20" spans="1:34" s="120" customFormat="1" ht="65.099999999999994" customHeight="1">
      <c r="A20" s="121" t="s">
        <v>161</v>
      </c>
      <c r="B20" s="197" t="s">
        <v>162</v>
      </c>
      <c r="C20" s="197" t="s">
        <v>163</v>
      </c>
      <c r="D20" s="197" t="s">
        <v>164</v>
      </c>
      <c r="E20" s="197" t="s">
        <v>165</v>
      </c>
      <c r="F20" s="196" t="s">
        <v>189</v>
      </c>
      <c r="G20" s="152" t="s">
        <v>190</v>
      </c>
      <c r="H20" s="147" t="s">
        <v>210</v>
      </c>
      <c r="I20" s="123" t="s">
        <v>169</v>
      </c>
      <c r="J20" s="124">
        <v>0</v>
      </c>
      <c r="K20" s="122" t="s">
        <v>211</v>
      </c>
      <c r="L20" s="125">
        <v>0.05</v>
      </c>
      <c r="M20" s="126" t="s">
        <v>177</v>
      </c>
      <c r="N20" s="144" t="s">
        <v>212</v>
      </c>
      <c r="O20" s="127">
        <v>1</v>
      </c>
      <c r="P20" s="145">
        <v>0</v>
      </c>
      <c r="Q20" s="145">
        <v>0</v>
      </c>
      <c r="R20" s="145">
        <v>1</v>
      </c>
      <c r="S20" s="145">
        <v>0</v>
      </c>
      <c r="T20" s="127">
        <v>0</v>
      </c>
      <c r="U20" s="127" t="s">
        <v>206</v>
      </c>
      <c r="V20" s="127"/>
      <c r="W20" s="127"/>
      <c r="X20" s="127" t="s">
        <v>206</v>
      </c>
      <c r="Y20" s="127">
        <v>0</v>
      </c>
      <c r="Z20" s="127" t="s">
        <v>206</v>
      </c>
      <c r="AA20" s="127"/>
      <c r="AB20" s="127"/>
      <c r="AC20" s="125" t="s">
        <v>206</v>
      </c>
      <c r="AD20" s="125" t="s">
        <v>206</v>
      </c>
      <c r="AE20" s="132" t="s">
        <v>206</v>
      </c>
      <c r="AF20" s="132" t="s">
        <v>206</v>
      </c>
      <c r="AH20" s="133"/>
    </row>
    <row r="21" spans="1:34" s="120" customFormat="1" ht="65.099999999999994" customHeight="1">
      <c r="A21" s="246"/>
      <c r="B21" s="246"/>
      <c r="C21" s="246"/>
      <c r="D21" s="246"/>
      <c r="E21" s="246"/>
      <c r="F21" s="236" t="s">
        <v>189</v>
      </c>
      <c r="G21" s="237"/>
      <c r="H21" s="237"/>
      <c r="I21" s="237"/>
      <c r="J21" s="237"/>
      <c r="K21" s="237"/>
      <c r="L21" s="237"/>
      <c r="M21" s="237"/>
      <c r="N21" s="237"/>
      <c r="O21" s="237"/>
      <c r="P21" s="237"/>
      <c r="Q21" s="237"/>
      <c r="R21" s="237"/>
      <c r="S21" s="237"/>
      <c r="T21" s="237"/>
      <c r="U21" s="237"/>
      <c r="V21" s="237"/>
      <c r="W21" s="237"/>
      <c r="X21" s="237"/>
      <c r="Y21" s="148"/>
      <c r="Z21" s="148"/>
      <c r="AA21" s="148"/>
      <c r="AB21" s="148"/>
      <c r="AC21" s="141">
        <f>AC15+AC16+AC17+AC19</f>
        <v>0.16999999999999998</v>
      </c>
      <c r="AD21" s="141">
        <f>AD15+AD16+AD17+AD19</f>
        <v>0.18099999999999999</v>
      </c>
      <c r="AE21" s="141">
        <f>(AE15+AE16+AE17+AE19)/4</f>
        <v>0.14166666666666666</v>
      </c>
      <c r="AF21" s="141">
        <f>(AF15+AF16+AF17+AF19)/4</f>
        <v>0.26749999999999996</v>
      </c>
    </row>
    <row r="22" spans="1:34" s="120" customFormat="1" ht="65.099999999999994" customHeight="1">
      <c r="A22" s="200" t="s">
        <v>161</v>
      </c>
      <c r="B22" s="197" t="s">
        <v>162</v>
      </c>
      <c r="C22" s="197" t="s">
        <v>163</v>
      </c>
      <c r="D22" s="197" t="s">
        <v>164</v>
      </c>
      <c r="E22" s="197" t="s">
        <v>165</v>
      </c>
      <c r="F22" s="123" t="s">
        <v>213</v>
      </c>
      <c r="G22" s="149" t="s">
        <v>214</v>
      </c>
      <c r="H22" s="122" t="s">
        <v>215</v>
      </c>
      <c r="I22" s="123" t="s">
        <v>216</v>
      </c>
      <c r="J22" s="124">
        <v>0</v>
      </c>
      <c r="K22" s="122" t="s">
        <v>217</v>
      </c>
      <c r="L22" s="125">
        <v>1</v>
      </c>
      <c r="M22" s="126" t="s">
        <v>177</v>
      </c>
      <c r="N22" s="144" t="s">
        <v>209</v>
      </c>
      <c r="O22" s="150">
        <v>1</v>
      </c>
      <c r="P22" s="150"/>
      <c r="Q22" s="150"/>
      <c r="R22" s="150"/>
      <c r="S22" s="150"/>
      <c r="T22" s="127"/>
      <c r="U22" s="127"/>
      <c r="V22" s="127"/>
      <c r="W22" s="127"/>
      <c r="X22" s="127"/>
      <c r="Y22" s="127">
        <f>'[2]3. INVERSIÓN'!J21</f>
        <v>0</v>
      </c>
      <c r="Z22" s="127">
        <v>0</v>
      </c>
      <c r="AA22" s="127">
        <v>0</v>
      </c>
      <c r="AB22" s="127">
        <v>0</v>
      </c>
      <c r="AC22" s="127">
        <f>Y22+Z22</f>
        <v>0</v>
      </c>
      <c r="AD22" s="127">
        <f>Y22+Z22</f>
        <v>0</v>
      </c>
      <c r="AE22" s="132">
        <v>0</v>
      </c>
      <c r="AF22" s="132">
        <f>(AD22/O22)*L22</f>
        <v>0</v>
      </c>
    </row>
    <row r="23" spans="1:34" s="120" customFormat="1" ht="65.099999999999994" customHeight="1">
      <c r="A23" s="246"/>
      <c r="B23" s="246"/>
      <c r="C23" s="246"/>
      <c r="D23" s="246"/>
      <c r="E23" s="246"/>
      <c r="F23" s="247" t="s">
        <v>213</v>
      </c>
      <c r="G23" s="248"/>
      <c r="H23" s="248"/>
      <c r="I23" s="248"/>
      <c r="J23" s="248"/>
      <c r="K23" s="248"/>
      <c r="L23" s="248"/>
      <c r="M23" s="248"/>
      <c r="N23" s="248"/>
      <c r="O23" s="248"/>
      <c r="P23" s="248"/>
      <c r="Q23" s="248"/>
      <c r="R23" s="248"/>
      <c r="S23" s="248"/>
      <c r="T23" s="248"/>
      <c r="U23" s="248"/>
      <c r="V23" s="248"/>
      <c r="W23" s="248"/>
      <c r="X23" s="248"/>
      <c r="Y23" s="248"/>
      <c r="Z23" s="248"/>
      <c r="AA23" s="248"/>
      <c r="AB23" s="249"/>
      <c r="AC23" s="141" t="s">
        <v>218</v>
      </c>
      <c r="AD23" s="141">
        <v>0</v>
      </c>
      <c r="AE23" s="141" t="s">
        <v>218</v>
      </c>
      <c r="AF23" s="141">
        <f>SUM(AF22)</f>
        <v>0</v>
      </c>
    </row>
    <row r="24" spans="1:34" s="120" customFormat="1" ht="65.099999999999994" customHeight="1">
      <c r="A24" s="198" t="s">
        <v>161</v>
      </c>
      <c r="B24" s="197" t="s">
        <v>162</v>
      </c>
      <c r="C24" s="197" t="s">
        <v>163</v>
      </c>
      <c r="D24" s="197" t="s">
        <v>164</v>
      </c>
      <c r="E24" s="197" t="s">
        <v>165</v>
      </c>
      <c r="F24" s="196" t="s">
        <v>219</v>
      </c>
      <c r="G24" s="199" t="s">
        <v>220</v>
      </c>
      <c r="H24" s="153" t="s">
        <v>221</v>
      </c>
      <c r="I24" s="123" t="s">
        <v>169</v>
      </c>
      <c r="J24" s="124">
        <v>0</v>
      </c>
      <c r="K24" s="122" t="s">
        <v>222</v>
      </c>
      <c r="L24" s="125">
        <v>0.15</v>
      </c>
      <c r="M24" s="126" t="s">
        <v>172</v>
      </c>
      <c r="N24" s="144" t="s">
        <v>223</v>
      </c>
      <c r="O24" s="154">
        <v>50000</v>
      </c>
      <c r="P24" s="145">
        <v>5305</v>
      </c>
      <c r="Q24" s="145">
        <v>15000</v>
      </c>
      <c r="R24" s="145">
        <v>15000</v>
      </c>
      <c r="S24" s="145">
        <v>14695</v>
      </c>
      <c r="T24" s="127">
        <v>5305</v>
      </c>
      <c r="U24" s="127">
        <f>Y24+Z24+AA24+AB24</f>
        <v>6134</v>
      </c>
      <c r="V24" s="127"/>
      <c r="W24" s="127"/>
      <c r="X24" s="127">
        <f>T24+U24+V24+W24</f>
        <v>11439</v>
      </c>
      <c r="Y24" s="131">
        <v>1745</v>
      </c>
      <c r="Z24" s="131">
        <v>4389</v>
      </c>
      <c r="AA24" s="131"/>
      <c r="AB24" s="131"/>
      <c r="AC24" s="125">
        <f>U24/Q24*L24</f>
        <v>6.1339999999999992E-2</v>
      </c>
      <c r="AD24" s="125">
        <f>X24/Q24*L24</f>
        <v>0.11438999999999999</v>
      </c>
      <c r="AE24" s="132">
        <f>U24/Q24</f>
        <v>0.40893333333333332</v>
      </c>
      <c r="AF24" s="132">
        <f>X24/O24</f>
        <v>0.22878000000000001</v>
      </c>
      <c r="AH24" s="133"/>
    </row>
    <row r="25" spans="1:34" s="120" customFormat="1" ht="65.099999999999994" customHeight="1">
      <c r="A25" s="121" t="s">
        <v>161</v>
      </c>
      <c r="B25" s="197" t="s">
        <v>162</v>
      </c>
      <c r="C25" s="197" t="s">
        <v>163</v>
      </c>
      <c r="D25" s="197" t="s">
        <v>164</v>
      </c>
      <c r="E25" s="197" t="s">
        <v>165</v>
      </c>
      <c r="F25" s="196" t="s">
        <v>219</v>
      </c>
      <c r="G25" s="199" t="s">
        <v>220</v>
      </c>
      <c r="H25" s="122" t="s">
        <v>224</v>
      </c>
      <c r="I25" s="123" t="s">
        <v>169</v>
      </c>
      <c r="J25" s="124">
        <v>0</v>
      </c>
      <c r="K25" s="122" t="s">
        <v>225</v>
      </c>
      <c r="L25" s="125">
        <v>0.25</v>
      </c>
      <c r="M25" s="126" t="s">
        <v>172</v>
      </c>
      <c r="N25" s="144" t="s">
        <v>209</v>
      </c>
      <c r="O25" s="150">
        <v>4</v>
      </c>
      <c r="P25" s="145">
        <v>1</v>
      </c>
      <c r="Q25" s="145">
        <v>1</v>
      </c>
      <c r="R25" s="145">
        <v>1</v>
      </c>
      <c r="S25" s="145">
        <v>1</v>
      </c>
      <c r="T25" s="127">
        <v>1</v>
      </c>
      <c r="U25" s="127">
        <f t="shared" ref="U25:U27" si="11">Y25+Z25+AA25+AB25</f>
        <v>0</v>
      </c>
      <c r="V25" s="127"/>
      <c r="W25" s="127"/>
      <c r="X25" s="127">
        <f t="shared" ref="X25:X27" si="12">T25+U25+V25+W25</f>
        <v>1</v>
      </c>
      <c r="Y25" s="131">
        <v>0</v>
      </c>
      <c r="Z25" s="131">
        <v>0</v>
      </c>
      <c r="AA25" s="131"/>
      <c r="AB25" s="131"/>
      <c r="AC25" s="125">
        <f t="shared" ref="AC25:AC27" si="13">U25/Q25*L25</f>
        <v>0</v>
      </c>
      <c r="AD25" s="125">
        <f t="shared" ref="AD25:AD27" si="14">X25/Q25*L25</f>
        <v>0.25</v>
      </c>
      <c r="AE25" s="132">
        <f t="shared" ref="AE25:AE27" si="15">U25/Q25</f>
        <v>0</v>
      </c>
      <c r="AF25" s="132">
        <f t="shared" ref="AF25:AF27" si="16">X25/O25</f>
        <v>0.25</v>
      </c>
      <c r="AH25" s="133"/>
    </row>
    <row r="26" spans="1:34" s="120" customFormat="1" ht="65.099999999999994" customHeight="1">
      <c r="A26" s="121" t="s">
        <v>161</v>
      </c>
      <c r="B26" s="197" t="s">
        <v>162</v>
      </c>
      <c r="C26" s="197" t="s">
        <v>163</v>
      </c>
      <c r="D26" s="197" t="s">
        <v>164</v>
      </c>
      <c r="E26" s="197" t="s">
        <v>165</v>
      </c>
      <c r="F26" s="196" t="s">
        <v>219</v>
      </c>
      <c r="G26" s="199" t="s">
        <v>220</v>
      </c>
      <c r="H26" s="122" t="s">
        <v>226</v>
      </c>
      <c r="I26" s="123" t="s">
        <v>169</v>
      </c>
      <c r="J26" s="124">
        <v>0</v>
      </c>
      <c r="K26" s="122" t="s">
        <v>227</v>
      </c>
      <c r="L26" s="125">
        <v>0.5</v>
      </c>
      <c r="M26" s="126" t="s">
        <v>172</v>
      </c>
      <c r="N26" s="144" t="s">
        <v>209</v>
      </c>
      <c r="O26" s="150">
        <v>20</v>
      </c>
      <c r="P26" s="145">
        <v>4</v>
      </c>
      <c r="Q26" s="145">
        <v>6</v>
      </c>
      <c r="R26" s="145">
        <v>6</v>
      </c>
      <c r="S26" s="145">
        <v>4</v>
      </c>
      <c r="T26" s="127">
        <v>4</v>
      </c>
      <c r="U26" s="127">
        <f t="shared" si="11"/>
        <v>1</v>
      </c>
      <c r="V26" s="127"/>
      <c r="W26" s="127"/>
      <c r="X26" s="127">
        <f t="shared" si="12"/>
        <v>5</v>
      </c>
      <c r="Y26" s="131">
        <v>1</v>
      </c>
      <c r="Z26" s="131">
        <v>0</v>
      </c>
      <c r="AA26" s="131"/>
      <c r="AB26" s="131"/>
      <c r="AC26" s="125">
        <f t="shared" si="13"/>
        <v>8.3333333333333329E-2</v>
      </c>
      <c r="AD26" s="125">
        <f t="shared" si="14"/>
        <v>0.41666666666666669</v>
      </c>
      <c r="AE26" s="132">
        <f t="shared" si="15"/>
        <v>0.16666666666666666</v>
      </c>
      <c r="AF26" s="132">
        <f t="shared" si="16"/>
        <v>0.25</v>
      </c>
      <c r="AH26" s="133"/>
    </row>
    <row r="27" spans="1:34" s="120" customFormat="1" ht="65.099999999999994" customHeight="1">
      <c r="A27" s="155" t="s">
        <v>161</v>
      </c>
      <c r="B27" s="197" t="s">
        <v>162</v>
      </c>
      <c r="C27" s="197" t="s">
        <v>163</v>
      </c>
      <c r="D27" s="197" t="s">
        <v>164</v>
      </c>
      <c r="E27" s="197" t="s">
        <v>165</v>
      </c>
      <c r="F27" s="196" t="s">
        <v>219</v>
      </c>
      <c r="G27" s="199" t="s">
        <v>220</v>
      </c>
      <c r="H27" s="147" t="s">
        <v>228</v>
      </c>
      <c r="I27" s="151" t="s">
        <v>169</v>
      </c>
      <c r="J27" s="156">
        <v>0</v>
      </c>
      <c r="K27" s="147" t="s">
        <v>229</v>
      </c>
      <c r="L27" s="157">
        <v>0.1</v>
      </c>
      <c r="M27" s="158" t="s">
        <v>172</v>
      </c>
      <c r="N27" s="159" t="s">
        <v>230</v>
      </c>
      <c r="O27" s="160">
        <v>1500</v>
      </c>
      <c r="P27" s="145">
        <v>0</v>
      </c>
      <c r="Q27" s="145">
        <v>500</v>
      </c>
      <c r="R27" s="145">
        <v>500</v>
      </c>
      <c r="S27" s="145">
        <v>500</v>
      </c>
      <c r="T27" s="161">
        <v>0</v>
      </c>
      <c r="U27" s="127">
        <f t="shared" si="11"/>
        <v>0</v>
      </c>
      <c r="V27" s="161"/>
      <c r="W27" s="161"/>
      <c r="X27" s="127">
        <f t="shared" si="12"/>
        <v>0</v>
      </c>
      <c r="Y27" s="131">
        <v>0</v>
      </c>
      <c r="Z27" s="131">
        <v>0</v>
      </c>
      <c r="AA27" s="131"/>
      <c r="AB27" s="131"/>
      <c r="AC27" s="125">
        <f t="shared" si="13"/>
        <v>0</v>
      </c>
      <c r="AD27" s="125">
        <f t="shared" si="14"/>
        <v>0</v>
      </c>
      <c r="AE27" s="132">
        <f t="shared" si="15"/>
        <v>0</v>
      </c>
      <c r="AF27" s="132">
        <f t="shared" si="16"/>
        <v>0</v>
      </c>
      <c r="AH27" s="133"/>
    </row>
    <row r="28" spans="1:34" s="120" customFormat="1" ht="65.099999999999994" customHeight="1">
      <c r="A28" s="241"/>
      <c r="B28" s="242"/>
      <c r="C28" s="242"/>
      <c r="D28" s="242"/>
      <c r="E28" s="243"/>
      <c r="F28" s="244" t="s">
        <v>219</v>
      </c>
      <c r="G28" s="244"/>
      <c r="H28" s="244"/>
      <c r="I28" s="244"/>
      <c r="J28" s="244"/>
      <c r="K28" s="244"/>
      <c r="L28" s="244"/>
      <c r="M28" s="244"/>
      <c r="N28" s="244"/>
      <c r="O28" s="244"/>
      <c r="P28" s="244"/>
      <c r="Q28" s="244"/>
      <c r="R28" s="244"/>
      <c r="S28" s="244"/>
      <c r="T28" s="244"/>
      <c r="U28" s="244"/>
      <c r="V28" s="244"/>
      <c r="W28" s="244"/>
      <c r="X28" s="244"/>
      <c r="Y28" s="162"/>
      <c r="Z28" s="162"/>
      <c r="AA28" s="162"/>
      <c r="AB28" s="162"/>
      <c r="AC28" s="163">
        <f>SUM(AC24:AC27)</f>
        <v>0.14467333333333332</v>
      </c>
      <c r="AD28" s="163">
        <f>SUM(AD24:AD27)</f>
        <v>0.78105666666666673</v>
      </c>
      <c r="AE28" s="163">
        <f>(AE24+AE25+AE26+AE27)/4</f>
        <v>0.1439</v>
      </c>
      <c r="AF28" s="163">
        <f>(AF24+AF25+AF26+AF27)/4</f>
        <v>0.182195</v>
      </c>
    </row>
    <row r="30" spans="1:34" ht="48" customHeight="1">
      <c r="B30" s="245" t="s">
        <v>231</v>
      </c>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AC30" s="166">
        <f>(AC28+AC21+AC14)/3</f>
        <v>0.29724315354805925</v>
      </c>
      <c r="AD30" s="166">
        <f>(AD28+AD21+AD14+AD23)/4</f>
        <v>0.38942749403728238</v>
      </c>
      <c r="AE30" s="166">
        <f>(AE28+AE21+AE14)/3</f>
        <v>0.28833724879825506</v>
      </c>
      <c r="AF30" s="166">
        <f>(AF28+AF21+AF14+AF23)/4</f>
        <v>0.26121633596735083</v>
      </c>
    </row>
    <row r="31" spans="1:34">
      <c r="AE31" s="51"/>
    </row>
    <row r="32" spans="1:34">
      <c r="AE32" s="51"/>
    </row>
  </sheetData>
  <mergeCells count="17">
    <mergeCell ref="A28:E28"/>
    <mergeCell ref="F28:X28"/>
    <mergeCell ref="B30:Y30"/>
    <mergeCell ref="A14:E14"/>
    <mergeCell ref="A21:E21"/>
    <mergeCell ref="A23:E23"/>
    <mergeCell ref="F23:AB23"/>
    <mergeCell ref="A6:AF6"/>
    <mergeCell ref="A5:B5"/>
    <mergeCell ref="A1:B4"/>
    <mergeCell ref="F14:X14"/>
    <mergeCell ref="F21:X21"/>
    <mergeCell ref="C5:AF5"/>
    <mergeCell ref="C1:AE1"/>
    <mergeCell ref="C2:AE2"/>
    <mergeCell ref="C3:AE3"/>
    <mergeCell ref="C4:AE4"/>
  </mergeCells>
  <dataValidations count="1">
    <dataValidation type="list" allowBlank="1" showInputMessage="1" showErrorMessage="1" sqref="M8:M13 M15:M20 M22 M24:M27 M29 M31:M90" xr:uid="{00000000-0002-0000-0100-000000000000}">
      <formula1>$AG$9:$AG$10</formula1>
    </dataValidation>
  </dataValidations>
  <printOptions horizontalCentered="1"/>
  <pageMargins left="0.2" right="0.2" top="0.25" bottom="0.1" header="0.3" footer="0.3"/>
  <pageSetup paperSize="14" scale="29" orientation="landscape" r:id="rId1"/>
  <ignoredErrors>
    <ignoredError sqref="G8 G15 G24 G22" twoDigitTextYear="1"/>
    <ignoredError sqref="AC22:AD22" emptyCellReference="1"/>
    <ignoredError sqref="AF23"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BF33"/>
  <sheetViews>
    <sheetView zoomScale="70" zoomScaleNormal="70" zoomScaleSheetLayoutView="70" workbookViewId="0">
      <pane ySplit="8" topLeftCell="A9" activePane="bottomLeft" state="frozen"/>
      <selection activeCell="A8" sqref="A8"/>
      <selection pane="bottomLeft" activeCell="AD32" sqref="AD32"/>
    </sheetView>
  </sheetViews>
  <sheetFormatPr baseColWidth="10" defaultColWidth="11" defaultRowHeight="14.25"/>
  <cols>
    <col min="1" max="2" width="22.875" style="54" customWidth="1"/>
    <col min="3" max="3" width="15.875" style="54" customWidth="1"/>
    <col min="4" max="4" width="34.875" style="54" customWidth="1"/>
    <col min="5" max="5" width="28.875" style="54" customWidth="1"/>
    <col min="6" max="6" width="11.625" style="81" customWidth="1"/>
    <col min="7" max="7" width="28.875" style="54" customWidth="1"/>
    <col min="8" max="8" width="36" style="54" customWidth="1"/>
    <col min="9" max="9" width="22.875" style="54" customWidth="1"/>
    <col min="10" max="10" width="14.875" style="82" customWidth="1"/>
    <col min="11" max="11" width="37.875" style="54" customWidth="1"/>
    <col min="12" max="12" width="16.875" style="54" customWidth="1"/>
    <col min="13" max="13" width="14.875" style="54" customWidth="1"/>
    <col min="14" max="14" width="14.875" style="83" customWidth="1"/>
    <col min="15" max="15" width="18.625" style="83" customWidth="1"/>
    <col min="16" max="19" width="18.875" style="83" customWidth="1"/>
    <col min="20" max="20" width="22.875" style="83" customWidth="1"/>
    <col min="21" max="23" width="15.875" style="54" customWidth="1"/>
    <col min="24" max="26" width="16.875" style="54" customWidth="1"/>
    <col min="27" max="28" width="22.875" style="54" customWidth="1"/>
    <col min="29" max="29" width="17.375" style="54" bestFit="1" customWidth="1"/>
    <col min="30" max="30" width="35.875" style="54" customWidth="1"/>
    <col min="31" max="31" width="21.375" style="54" customWidth="1"/>
    <col min="32" max="32" width="25.875" style="54" customWidth="1"/>
    <col min="33" max="33" width="15.875" style="54" customWidth="1"/>
    <col min="34" max="34" width="16.875" style="54" customWidth="1"/>
    <col min="35" max="39" width="20.875" style="84" customWidth="1"/>
    <col min="40" max="40" width="15.875" style="54" customWidth="1"/>
    <col min="41" max="41" width="17.625" style="54" customWidth="1"/>
    <col min="42" max="42" width="26.25" style="54" customWidth="1"/>
    <col min="43" max="43" width="21.375" style="54" customWidth="1"/>
    <col min="44" max="44" width="26.375" style="54" customWidth="1"/>
    <col min="45" max="45" width="21.375" style="54" customWidth="1"/>
    <col min="46" max="46" width="25.375" style="54" customWidth="1"/>
    <col min="47" max="47" width="22.125" style="54" customWidth="1"/>
    <col min="48" max="48" width="25.375" style="54" customWidth="1"/>
    <col min="49" max="49" width="22" style="54" customWidth="1"/>
    <col min="50" max="50" width="15.875" style="54" customWidth="1"/>
    <col min="51" max="51" width="56.875" style="54" hidden="1" customWidth="1"/>
    <col min="52" max="52" width="15.375" style="54" customWidth="1"/>
    <col min="53" max="53" width="18.625" style="54" customWidth="1"/>
    <col min="54" max="55" width="18" style="54" customWidth="1"/>
    <col min="56" max="56" width="14.625" style="54" customWidth="1"/>
    <col min="57" max="57" width="17.625" style="54" customWidth="1"/>
    <col min="58" max="58" width="27.875" style="54" customWidth="1"/>
    <col min="59" max="16384" width="11" style="54"/>
  </cols>
  <sheetData>
    <row r="1" spans="1:58" s="53" customFormat="1" ht="21" hidden="1" customHeight="1">
      <c r="A1" s="280" t="s">
        <v>232</v>
      </c>
      <c r="B1" s="280"/>
      <c r="C1" s="280" t="s">
        <v>125</v>
      </c>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80"/>
      <c r="AN1" s="280"/>
      <c r="AO1" s="280"/>
      <c r="AP1" s="280"/>
      <c r="AQ1" s="280"/>
      <c r="AR1" s="280"/>
      <c r="AS1" s="280"/>
      <c r="AT1" s="280"/>
      <c r="AU1" s="280"/>
      <c r="AV1" s="280"/>
      <c r="AW1" s="280"/>
      <c r="AX1" s="280"/>
      <c r="AY1" s="280"/>
      <c r="AZ1" s="280"/>
      <c r="BA1" s="280"/>
      <c r="BB1" s="280"/>
      <c r="BC1" s="280"/>
      <c r="BD1" s="280"/>
      <c r="BE1" s="280"/>
      <c r="BF1" s="52" t="s">
        <v>126</v>
      </c>
    </row>
    <row r="2" spans="1:58" s="53" customFormat="1" ht="21" hidden="1" customHeight="1">
      <c r="A2" s="280"/>
      <c r="B2" s="280"/>
      <c r="C2" s="280" t="s">
        <v>127</v>
      </c>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52" t="s">
        <v>128</v>
      </c>
    </row>
    <row r="3" spans="1:58" s="53" customFormat="1" ht="21" hidden="1" customHeight="1">
      <c r="A3" s="280"/>
      <c r="B3" s="280"/>
      <c r="C3" s="303" t="s">
        <v>129</v>
      </c>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5"/>
      <c r="BF3" s="52" t="s">
        <v>130</v>
      </c>
    </row>
    <row r="4" spans="1:58" s="53" customFormat="1" ht="21" hidden="1" customHeight="1">
      <c r="A4" s="280"/>
      <c r="B4" s="280"/>
      <c r="C4" s="280" t="s">
        <v>131</v>
      </c>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52" t="s">
        <v>132</v>
      </c>
    </row>
    <row r="5" spans="1:58" s="53" customFormat="1" ht="26.25" hidden="1" customHeight="1">
      <c r="A5" s="280" t="s">
        <v>233</v>
      </c>
      <c r="B5" s="280"/>
      <c r="C5" s="306" t="s">
        <v>134</v>
      </c>
      <c r="D5" s="307"/>
      <c r="E5" s="307"/>
      <c r="F5" s="307"/>
      <c r="G5" s="307"/>
      <c r="H5" s="307"/>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07"/>
      <c r="AL5" s="307"/>
      <c r="AM5" s="307"/>
      <c r="AN5" s="307"/>
      <c r="AO5" s="307"/>
      <c r="AP5" s="307"/>
      <c r="AQ5" s="307"/>
      <c r="AR5" s="307"/>
      <c r="AS5" s="307"/>
      <c r="AT5" s="307"/>
      <c r="AU5" s="307"/>
      <c r="AV5" s="307"/>
      <c r="AW5" s="307"/>
      <c r="AX5" s="307"/>
      <c r="AY5" s="307"/>
      <c r="AZ5" s="307"/>
      <c r="BA5" s="307"/>
      <c r="BB5" s="307"/>
      <c r="BC5" s="307"/>
      <c r="BD5" s="307"/>
      <c r="BE5" s="307"/>
      <c r="BF5" s="307"/>
    </row>
    <row r="6" spans="1:58" ht="15" hidden="1" customHeight="1">
      <c r="A6" s="327" t="s">
        <v>234</v>
      </c>
      <c r="B6" s="327"/>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8" t="s">
        <v>235</v>
      </c>
      <c r="AD6" s="328"/>
      <c r="AE6" s="328"/>
      <c r="AF6" s="328"/>
      <c r="AG6" s="328"/>
      <c r="AH6" s="328"/>
      <c r="AI6" s="317" t="s">
        <v>236</v>
      </c>
      <c r="AJ6" s="317"/>
      <c r="AK6" s="317"/>
      <c r="AL6" s="317"/>
      <c r="AM6" s="317"/>
      <c r="AN6" s="317"/>
      <c r="AO6" s="317"/>
      <c r="AP6" s="317"/>
      <c r="AQ6" s="317"/>
      <c r="AR6" s="317"/>
      <c r="AS6" s="317"/>
      <c r="AT6" s="317"/>
      <c r="AU6" s="317"/>
      <c r="AV6" s="317"/>
      <c r="AW6" s="317"/>
      <c r="AX6" s="317"/>
      <c r="AY6" s="317"/>
      <c r="AZ6" s="317"/>
      <c r="BA6" s="317"/>
      <c r="BB6" s="317"/>
      <c r="BC6" s="317"/>
      <c r="BD6" s="317"/>
      <c r="BE6" s="317"/>
      <c r="BF6" s="317"/>
    </row>
    <row r="7" spans="1:58" ht="15" hidden="1" customHeight="1">
      <c r="A7" s="327"/>
      <c r="B7" s="327"/>
      <c r="C7" s="327"/>
      <c r="D7" s="327"/>
      <c r="E7" s="327"/>
      <c r="F7" s="327"/>
      <c r="G7" s="327"/>
      <c r="H7" s="327"/>
      <c r="I7" s="327"/>
      <c r="J7" s="327"/>
      <c r="K7" s="327"/>
      <c r="L7" s="327"/>
      <c r="M7" s="327"/>
      <c r="N7" s="327"/>
      <c r="O7" s="327"/>
      <c r="P7" s="327"/>
      <c r="Q7" s="327"/>
      <c r="R7" s="327"/>
      <c r="S7" s="327"/>
      <c r="T7" s="327"/>
      <c r="U7" s="327"/>
      <c r="V7" s="327"/>
      <c r="W7" s="327"/>
      <c r="X7" s="327"/>
      <c r="Y7" s="327"/>
      <c r="Z7" s="327"/>
      <c r="AA7" s="327"/>
      <c r="AB7" s="327"/>
      <c r="AC7" s="328"/>
      <c r="AD7" s="328"/>
      <c r="AE7" s="328"/>
      <c r="AF7" s="328"/>
      <c r="AG7" s="328"/>
      <c r="AH7" s="328"/>
      <c r="AI7" s="317"/>
      <c r="AJ7" s="317"/>
      <c r="AK7" s="317"/>
      <c r="AL7" s="317"/>
      <c r="AM7" s="317"/>
      <c r="AN7" s="317"/>
      <c r="AO7" s="317"/>
      <c r="AP7" s="317"/>
      <c r="AQ7" s="317"/>
      <c r="AR7" s="317"/>
      <c r="AS7" s="317"/>
      <c r="AT7" s="317"/>
      <c r="AU7" s="317"/>
      <c r="AV7" s="317"/>
      <c r="AW7" s="317"/>
      <c r="AX7" s="317"/>
      <c r="AY7" s="317"/>
      <c r="AZ7" s="317"/>
      <c r="BA7" s="317"/>
      <c r="BB7" s="317"/>
      <c r="BC7" s="317"/>
      <c r="BD7" s="317"/>
      <c r="BE7" s="317"/>
      <c r="BF7" s="317"/>
    </row>
    <row r="8" spans="1:58" s="62" customFormat="1" ht="72" customHeight="1">
      <c r="A8" s="55" t="s">
        <v>138</v>
      </c>
      <c r="B8" s="55" t="s">
        <v>139</v>
      </c>
      <c r="C8" s="55" t="s">
        <v>14</v>
      </c>
      <c r="D8" s="56" t="s">
        <v>237</v>
      </c>
      <c r="E8" s="56" t="s">
        <v>65</v>
      </c>
      <c r="F8" s="57" t="s">
        <v>67</v>
      </c>
      <c r="G8" s="56" t="s">
        <v>69</v>
      </c>
      <c r="H8" s="56" t="s">
        <v>238</v>
      </c>
      <c r="I8" s="56" t="s">
        <v>73</v>
      </c>
      <c r="J8" s="58" t="s">
        <v>239</v>
      </c>
      <c r="K8" s="59" t="s">
        <v>240</v>
      </c>
      <c r="L8" s="59" t="s">
        <v>79</v>
      </c>
      <c r="M8" s="59" t="s">
        <v>81</v>
      </c>
      <c r="N8" s="57" t="s">
        <v>241</v>
      </c>
      <c r="O8" s="85" t="s">
        <v>242</v>
      </c>
      <c r="P8" s="85" t="s">
        <v>243</v>
      </c>
      <c r="Q8" s="85" t="s">
        <v>244</v>
      </c>
      <c r="R8" s="85" t="s">
        <v>245</v>
      </c>
      <c r="S8" s="85" t="s">
        <v>246</v>
      </c>
      <c r="T8" s="85" t="s">
        <v>247</v>
      </c>
      <c r="U8" s="59" t="s">
        <v>248</v>
      </c>
      <c r="V8" s="59" t="s">
        <v>249</v>
      </c>
      <c r="W8" s="55" t="s">
        <v>89</v>
      </c>
      <c r="X8" s="55" t="s">
        <v>91</v>
      </c>
      <c r="Y8" s="55" t="s">
        <v>93</v>
      </c>
      <c r="Z8" s="55" t="s">
        <v>95</v>
      </c>
      <c r="AA8" s="55" t="s">
        <v>97</v>
      </c>
      <c r="AB8" s="55" t="s">
        <v>99</v>
      </c>
      <c r="AC8" s="56" t="s">
        <v>102</v>
      </c>
      <c r="AD8" s="56" t="s">
        <v>250</v>
      </c>
      <c r="AE8" s="56" t="s">
        <v>251</v>
      </c>
      <c r="AF8" s="56" t="s">
        <v>108</v>
      </c>
      <c r="AG8" s="56" t="s">
        <v>110</v>
      </c>
      <c r="AH8" s="56" t="s">
        <v>112</v>
      </c>
      <c r="AI8" s="60" t="s">
        <v>115</v>
      </c>
      <c r="AJ8" s="61" t="s">
        <v>252</v>
      </c>
      <c r="AK8" s="61" t="s">
        <v>253</v>
      </c>
      <c r="AL8" s="61" t="s">
        <v>254</v>
      </c>
      <c r="AM8" s="61" t="s">
        <v>255</v>
      </c>
      <c r="AN8" s="55" t="s">
        <v>119</v>
      </c>
      <c r="AO8" s="55" t="s">
        <v>121</v>
      </c>
      <c r="AP8" s="61" t="s">
        <v>256</v>
      </c>
      <c r="AQ8" s="61" t="s">
        <v>257</v>
      </c>
      <c r="AR8" s="61" t="s">
        <v>258</v>
      </c>
      <c r="AS8" s="61" t="s">
        <v>259</v>
      </c>
      <c r="AT8" s="61" t="s">
        <v>260</v>
      </c>
      <c r="AU8" s="61" t="s">
        <v>261</v>
      </c>
      <c r="AV8" s="61" t="s">
        <v>262</v>
      </c>
      <c r="AW8" s="61" t="s">
        <v>263</v>
      </c>
      <c r="AX8" s="61" t="s">
        <v>264</v>
      </c>
      <c r="AY8" s="61" t="s">
        <v>265</v>
      </c>
      <c r="AZ8" s="61" t="s">
        <v>266</v>
      </c>
      <c r="BA8" s="61" t="s">
        <v>267</v>
      </c>
      <c r="BB8" s="61" t="s">
        <v>268</v>
      </c>
      <c r="BC8" s="61" t="s">
        <v>269</v>
      </c>
      <c r="BD8" s="61" t="s">
        <v>270</v>
      </c>
      <c r="BE8" s="61" t="s">
        <v>271</v>
      </c>
      <c r="BF8" s="61" t="s">
        <v>272</v>
      </c>
    </row>
    <row r="9" spans="1:58" ht="65.099999999999994" customHeight="1">
      <c r="A9" s="190" t="s">
        <v>165</v>
      </c>
      <c r="B9" s="190" t="s">
        <v>166</v>
      </c>
      <c r="C9" s="99" t="s">
        <v>167</v>
      </c>
      <c r="D9" s="64" t="s">
        <v>273</v>
      </c>
      <c r="E9" s="192" t="s">
        <v>274</v>
      </c>
      <c r="F9" s="284">
        <v>2024130010247</v>
      </c>
      <c r="G9" s="192" t="s">
        <v>275</v>
      </c>
      <c r="H9" s="190" t="s">
        <v>276</v>
      </c>
      <c r="I9" s="63" t="s">
        <v>223</v>
      </c>
      <c r="J9" s="66">
        <f>'[3].'!F2*100%/'[3].'!$E$2</f>
        <v>0.15</v>
      </c>
      <c r="K9" s="64" t="s">
        <v>273</v>
      </c>
      <c r="L9" s="66" t="s">
        <v>277</v>
      </c>
      <c r="M9" s="66" t="str">
        <f>'[3]1. ESTRATÉGICO'!N8</f>
        <v>Organismos Asistidos Técnicamente</v>
      </c>
      <c r="N9" s="65">
        <v>53</v>
      </c>
      <c r="O9" s="87">
        <v>0</v>
      </c>
      <c r="P9" s="87">
        <v>48</v>
      </c>
      <c r="Q9" s="87"/>
      <c r="R9" s="87"/>
      <c r="S9" s="87">
        <f>O9+P9+Q9+R9</f>
        <v>48</v>
      </c>
      <c r="T9" s="66">
        <f>(O9+P9+Q9+R9)/N9</f>
        <v>0.90566037735849059</v>
      </c>
      <c r="U9" s="88">
        <f>DATE(2025,2,1)</f>
        <v>45689</v>
      </c>
      <c r="V9" s="88">
        <f>DATE(2025,12,31)</f>
        <v>46022</v>
      </c>
      <c r="W9" s="87">
        <f>_xlfn.DAYS(V9,U9)</f>
        <v>333</v>
      </c>
      <c r="X9" s="89">
        <v>1059626</v>
      </c>
      <c r="Y9" s="67" t="s">
        <v>278</v>
      </c>
      <c r="Z9" s="68" t="s">
        <v>279</v>
      </c>
      <c r="AA9" s="69" t="s">
        <v>280</v>
      </c>
      <c r="AB9" s="69" t="s">
        <v>281</v>
      </c>
      <c r="AC9" s="291" t="s">
        <v>282</v>
      </c>
      <c r="AD9" s="302" t="s">
        <v>283</v>
      </c>
      <c r="AE9" s="301">
        <v>190000000</v>
      </c>
      <c r="AF9" s="302" t="s">
        <v>284</v>
      </c>
      <c r="AG9" s="291" t="s">
        <v>285</v>
      </c>
      <c r="AH9" s="294">
        <f>DATE(2025,2,15)</f>
        <v>45703</v>
      </c>
      <c r="AI9" s="295">
        <v>500000000</v>
      </c>
      <c r="AJ9" s="277">
        <v>500000000</v>
      </c>
      <c r="AK9" s="277">
        <v>500000000</v>
      </c>
      <c r="AL9" s="277"/>
      <c r="AM9" s="277"/>
      <c r="AN9" s="272" t="s">
        <v>286</v>
      </c>
      <c r="AO9" s="272" t="s">
        <v>287</v>
      </c>
      <c r="AP9" s="273">
        <v>500000000</v>
      </c>
      <c r="AQ9" s="273">
        <v>500000000</v>
      </c>
      <c r="AR9" s="274">
        <v>30000000</v>
      </c>
      <c r="AS9" s="268">
        <f>AQ9/AP9</f>
        <v>1</v>
      </c>
      <c r="AT9" s="310">
        <v>500000000</v>
      </c>
      <c r="AU9" s="250">
        <f>AT9/AK9</f>
        <v>1</v>
      </c>
      <c r="AV9" s="257">
        <v>500000000</v>
      </c>
      <c r="AW9" s="253">
        <f>AV9/AK9</f>
        <v>1</v>
      </c>
      <c r="AX9" s="77"/>
      <c r="AY9" s="77" t="s">
        <v>288</v>
      </c>
      <c r="AZ9" s="77"/>
      <c r="BA9" s="77"/>
      <c r="BB9" s="77"/>
      <c r="BC9" s="77"/>
      <c r="BD9" s="77"/>
      <c r="BE9" s="77"/>
    </row>
    <row r="10" spans="1:58" ht="65.099999999999994" customHeight="1">
      <c r="A10" s="190" t="s">
        <v>165</v>
      </c>
      <c r="B10" s="190" t="s">
        <v>166</v>
      </c>
      <c r="C10" s="99" t="s">
        <v>167</v>
      </c>
      <c r="D10" s="64" t="s">
        <v>289</v>
      </c>
      <c r="E10" s="192" t="s">
        <v>274</v>
      </c>
      <c r="F10" s="284"/>
      <c r="G10" s="192" t="s">
        <v>275</v>
      </c>
      <c r="H10" s="190" t="s">
        <v>276</v>
      </c>
      <c r="I10" s="63" t="s">
        <v>223</v>
      </c>
      <c r="J10" s="66">
        <f>'[3].'!F3*100%/'[3].'!$E$2</f>
        <v>0.15</v>
      </c>
      <c r="K10" s="64" t="s">
        <v>289</v>
      </c>
      <c r="L10" s="66" t="s">
        <v>277</v>
      </c>
      <c r="M10" s="66" t="str">
        <f>'[3]1. ESTRATÉGICO'!N9</f>
        <v>Organismos Asistidos Técnicamente</v>
      </c>
      <c r="N10" s="65">
        <v>150</v>
      </c>
      <c r="O10" s="93">
        <v>150</v>
      </c>
      <c r="P10" s="94">
        <v>0</v>
      </c>
      <c r="Q10" s="87"/>
      <c r="R10" s="87"/>
      <c r="S10" s="87">
        <f t="shared" ref="S10:S14" si="0">O10+P10+Q10+R10</f>
        <v>150</v>
      </c>
      <c r="T10" s="66">
        <f>(O10+P10+Q10+R10)/N10</f>
        <v>1</v>
      </c>
      <c r="U10" s="88">
        <f t="shared" ref="U10:U20" si="1">DATE(2025,2,1)</f>
        <v>45689</v>
      </c>
      <c r="V10" s="88">
        <f t="shared" ref="V10:V22" si="2">DATE(2025,12,31)</f>
        <v>46022</v>
      </c>
      <c r="W10" s="87">
        <f t="shared" ref="W10:W30" si="3">_xlfn.DAYS(V10,U10)</f>
        <v>333</v>
      </c>
      <c r="X10" s="89">
        <v>1059626</v>
      </c>
      <c r="Y10" s="67" t="s">
        <v>278</v>
      </c>
      <c r="Z10" s="68" t="s">
        <v>279</v>
      </c>
      <c r="AA10" s="69" t="s">
        <v>280</v>
      </c>
      <c r="AB10" s="69" t="s">
        <v>281</v>
      </c>
      <c r="AC10" s="291"/>
      <c r="AD10" s="302"/>
      <c r="AE10" s="301"/>
      <c r="AF10" s="302"/>
      <c r="AG10" s="291"/>
      <c r="AH10" s="294"/>
      <c r="AI10" s="295"/>
      <c r="AJ10" s="278"/>
      <c r="AK10" s="278"/>
      <c r="AL10" s="278"/>
      <c r="AM10" s="278"/>
      <c r="AN10" s="272"/>
      <c r="AO10" s="272"/>
      <c r="AP10" s="273"/>
      <c r="AQ10" s="273"/>
      <c r="AR10" s="275"/>
      <c r="AS10" s="309"/>
      <c r="AT10" s="310"/>
      <c r="AU10" s="250"/>
      <c r="AV10" s="257"/>
      <c r="AW10" s="253"/>
      <c r="AX10" s="77"/>
      <c r="AY10" s="77" t="s">
        <v>290</v>
      </c>
      <c r="AZ10" s="77"/>
      <c r="BA10" s="77"/>
      <c r="BB10" s="77"/>
      <c r="BC10" s="77"/>
      <c r="BD10" s="77"/>
      <c r="BE10" s="77"/>
    </row>
    <row r="11" spans="1:58" ht="65.099999999999994" customHeight="1">
      <c r="A11" s="190" t="s">
        <v>165</v>
      </c>
      <c r="B11" s="190" t="s">
        <v>166</v>
      </c>
      <c r="C11" s="99" t="s">
        <v>167</v>
      </c>
      <c r="D11" s="64" t="s">
        <v>291</v>
      </c>
      <c r="E11" s="192" t="s">
        <v>274</v>
      </c>
      <c r="F11" s="284"/>
      <c r="G11" s="192" t="s">
        <v>275</v>
      </c>
      <c r="H11" s="190" t="s">
        <v>276</v>
      </c>
      <c r="I11" s="63" t="s">
        <v>223</v>
      </c>
      <c r="J11" s="66">
        <f>'[3].'!F4*100%/'[3].'!$E$2</f>
        <v>0.15</v>
      </c>
      <c r="K11" s="64" t="s">
        <v>291</v>
      </c>
      <c r="L11" s="66" t="s">
        <v>277</v>
      </c>
      <c r="M11" s="66" t="str">
        <f>'[3]1. ESTRATÉGICO'!N10</f>
        <v>Organismos Asistidos Técnicamente</v>
      </c>
      <c r="N11" s="65">
        <v>100</v>
      </c>
      <c r="O11" s="93">
        <v>26</v>
      </c>
      <c r="P11" s="87">
        <v>21</v>
      </c>
      <c r="Q11" s="87"/>
      <c r="R11" s="87"/>
      <c r="S11" s="87">
        <f t="shared" si="0"/>
        <v>47</v>
      </c>
      <c r="T11" s="66">
        <f>(O11+P11+Q11+R11)/N11</f>
        <v>0.47</v>
      </c>
      <c r="U11" s="88">
        <f t="shared" si="1"/>
        <v>45689</v>
      </c>
      <c r="V11" s="88">
        <f t="shared" si="2"/>
        <v>46022</v>
      </c>
      <c r="W11" s="87">
        <f t="shared" si="3"/>
        <v>333</v>
      </c>
      <c r="X11" s="89">
        <v>1059626</v>
      </c>
      <c r="Y11" s="67" t="s">
        <v>278</v>
      </c>
      <c r="Z11" s="68" t="s">
        <v>279</v>
      </c>
      <c r="AA11" s="69" t="s">
        <v>280</v>
      </c>
      <c r="AB11" s="69" t="s">
        <v>281</v>
      </c>
      <c r="AC11" s="291"/>
      <c r="AD11" s="302"/>
      <c r="AE11" s="301"/>
      <c r="AF11" s="302"/>
      <c r="AG11" s="291"/>
      <c r="AH11" s="294"/>
      <c r="AI11" s="295"/>
      <c r="AJ11" s="278"/>
      <c r="AK11" s="278"/>
      <c r="AL11" s="278"/>
      <c r="AM11" s="278"/>
      <c r="AN11" s="272"/>
      <c r="AO11" s="272"/>
      <c r="AP11" s="273"/>
      <c r="AQ11" s="273"/>
      <c r="AR11" s="275"/>
      <c r="AS11" s="309"/>
      <c r="AT11" s="310"/>
      <c r="AU11" s="250"/>
      <c r="AV11" s="257"/>
      <c r="AW11" s="253"/>
      <c r="AX11" s="77"/>
      <c r="AY11" s="77" t="s">
        <v>292</v>
      </c>
      <c r="AZ11" s="77"/>
      <c r="BA11" s="77"/>
      <c r="BB11" s="77"/>
      <c r="BC11" s="77"/>
      <c r="BD11" s="77"/>
      <c r="BE11" s="77"/>
    </row>
    <row r="12" spans="1:58" ht="65.099999999999994" customHeight="1">
      <c r="A12" s="190" t="s">
        <v>165</v>
      </c>
      <c r="B12" s="190" t="s">
        <v>166</v>
      </c>
      <c r="C12" s="99" t="s">
        <v>167</v>
      </c>
      <c r="D12" s="64" t="s">
        <v>293</v>
      </c>
      <c r="E12" s="192" t="s">
        <v>274</v>
      </c>
      <c r="F12" s="284"/>
      <c r="G12" s="192" t="s">
        <v>275</v>
      </c>
      <c r="H12" s="288" t="s">
        <v>294</v>
      </c>
      <c r="I12" s="63" t="s">
        <v>295</v>
      </c>
      <c r="J12" s="66">
        <f>'[3].'!F5*100%/'[3].'!$E$2</f>
        <v>0.15</v>
      </c>
      <c r="K12" s="64" t="s">
        <v>293</v>
      </c>
      <c r="L12" s="66" t="s">
        <v>277</v>
      </c>
      <c r="M12" s="66" t="str">
        <f>'[3]1. ESTRATÉGICO'!N11</f>
        <v>Documentos de Lineamientos Técnicos Realizados</v>
      </c>
      <c r="N12" s="95">
        <v>0.55000000000000004</v>
      </c>
      <c r="O12" s="96">
        <v>0</v>
      </c>
      <c r="P12" s="97">
        <v>0.05</v>
      </c>
      <c r="Q12" s="97"/>
      <c r="R12" s="97"/>
      <c r="S12" s="87">
        <f t="shared" si="0"/>
        <v>0.05</v>
      </c>
      <c r="T12" s="66">
        <f t="shared" ref="T12:T20" si="4">(O12+P12+Q12+R12)/N12</f>
        <v>9.0909090909090912E-2</v>
      </c>
      <c r="U12" s="88">
        <f t="shared" si="1"/>
        <v>45689</v>
      </c>
      <c r="V12" s="88">
        <f t="shared" si="2"/>
        <v>46022</v>
      </c>
      <c r="W12" s="87">
        <f t="shared" si="3"/>
        <v>333</v>
      </c>
      <c r="X12" s="89">
        <v>1059626</v>
      </c>
      <c r="Y12" s="67" t="s">
        <v>278</v>
      </c>
      <c r="Z12" s="68" t="s">
        <v>279</v>
      </c>
      <c r="AA12" s="69" t="s">
        <v>296</v>
      </c>
      <c r="AB12" s="69" t="s">
        <v>297</v>
      </c>
      <c r="AC12" s="66" t="s">
        <v>282</v>
      </c>
      <c r="AD12" s="70" t="s">
        <v>298</v>
      </c>
      <c r="AE12" s="92">
        <v>200000000</v>
      </c>
      <c r="AF12" s="70" t="s">
        <v>299</v>
      </c>
      <c r="AG12" s="66" t="s">
        <v>285</v>
      </c>
      <c r="AH12" s="91">
        <f>DATE(2025,2,15)</f>
        <v>45703</v>
      </c>
      <c r="AI12" s="295"/>
      <c r="AJ12" s="278"/>
      <c r="AK12" s="278"/>
      <c r="AL12" s="278"/>
      <c r="AM12" s="278"/>
      <c r="AN12" s="272"/>
      <c r="AO12" s="272"/>
      <c r="AP12" s="273"/>
      <c r="AQ12" s="273"/>
      <c r="AR12" s="275"/>
      <c r="AS12" s="309"/>
      <c r="AT12" s="310"/>
      <c r="AU12" s="250"/>
      <c r="AV12" s="257"/>
      <c r="AW12" s="253"/>
      <c r="AX12" s="77"/>
      <c r="AY12" s="77" t="s">
        <v>300</v>
      </c>
      <c r="AZ12" s="77"/>
      <c r="BA12" s="77"/>
      <c r="BB12" s="77"/>
      <c r="BC12" s="77"/>
      <c r="BD12" s="77"/>
      <c r="BE12" s="77"/>
    </row>
    <row r="13" spans="1:58" ht="65.099999999999994" customHeight="1">
      <c r="A13" s="190" t="s">
        <v>165</v>
      </c>
      <c r="B13" s="190" t="s">
        <v>166</v>
      </c>
      <c r="C13" s="99" t="s">
        <v>167</v>
      </c>
      <c r="D13" s="64" t="s">
        <v>301</v>
      </c>
      <c r="E13" s="192" t="s">
        <v>274</v>
      </c>
      <c r="F13" s="284"/>
      <c r="G13" s="192" t="s">
        <v>275</v>
      </c>
      <c r="H13" s="288"/>
      <c r="I13" s="63" t="s">
        <v>295</v>
      </c>
      <c r="J13" s="66">
        <f>'[3].'!F6*100%/'[3].'!$E$2</f>
        <v>0.15</v>
      </c>
      <c r="K13" s="64" t="s">
        <v>302</v>
      </c>
      <c r="L13" s="66" t="s">
        <v>277</v>
      </c>
      <c r="M13" s="66" t="str">
        <f>'[3]1. ESTRATÉGICO'!N12</f>
        <v>Documentos de Lineamientos Técnicos Realizados</v>
      </c>
      <c r="N13" s="95">
        <v>0.55000000000000004</v>
      </c>
      <c r="O13" s="96">
        <v>0</v>
      </c>
      <c r="P13" s="97">
        <v>0.25</v>
      </c>
      <c r="Q13" s="97"/>
      <c r="R13" s="97"/>
      <c r="S13" s="87">
        <f t="shared" si="0"/>
        <v>0.25</v>
      </c>
      <c r="T13" s="66">
        <f t="shared" si="4"/>
        <v>0.45454545454545453</v>
      </c>
      <c r="U13" s="88">
        <f t="shared" si="1"/>
        <v>45689</v>
      </c>
      <c r="V13" s="88">
        <f t="shared" si="2"/>
        <v>46022</v>
      </c>
      <c r="W13" s="87">
        <f t="shared" si="3"/>
        <v>333</v>
      </c>
      <c r="X13" s="89">
        <v>1059626</v>
      </c>
      <c r="Y13" s="67" t="s">
        <v>278</v>
      </c>
      <c r="Z13" s="68" t="s">
        <v>279</v>
      </c>
      <c r="AA13" s="69" t="s">
        <v>296</v>
      </c>
      <c r="AB13" s="69" t="s">
        <v>297</v>
      </c>
      <c r="AC13" s="66" t="s">
        <v>282</v>
      </c>
      <c r="AD13" s="70" t="s">
        <v>303</v>
      </c>
      <c r="AE13" s="92">
        <v>30000000</v>
      </c>
      <c r="AF13" s="70" t="s">
        <v>284</v>
      </c>
      <c r="AG13" s="66" t="s">
        <v>285</v>
      </c>
      <c r="AH13" s="91">
        <f t="shared" ref="AH13:AH22" si="5">DATE(2025,2,15)</f>
        <v>45703</v>
      </c>
      <c r="AI13" s="295"/>
      <c r="AJ13" s="278"/>
      <c r="AK13" s="278"/>
      <c r="AL13" s="278"/>
      <c r="AM13" s="278"/>
      <c r="AN13" s="272"/>
      <c r="AO13" s="272"/>
      <c r="AP13" s="273"/>
      <c r="AQ13" s="273"/>
      <c r="AR13" s="275"/>
      <c r="AS13" s="309"/>
      <c r="AT13" s="310"/>
      <c r="AU13" s="250"/>
      <c r="AV13" s="257"/>
      <c r="AW13" s="253"/>
      <c r="AX13" s="77"/>
      <c r="AY13" s="77" t="s">
        <v>304</v>
      </c>
      <c r="AZ13" s="77"/>
      <c r="BA13" s="77"/>
      <c r="BB13" s="77"/>
      <c r="BC13" s="77"/>
      <c r="BD13" s="77"/>
      <c r="BE13" s="77"/>
    </row>
    <row r="14" spans="1:58" ht="65.099999999999994" customHeight="1">
      <c r="A14" s="190" t="s">
        <v>165</v>
      </c>
      <c r="B14" s="190" t="s">
        <v>166</v>
      </c>
      <c r="C14" s="99" t="s">
        <v>167</v>
      </c>
      <c r="D14" s="64" t="s">
        <v>305</v>
      </c>
      <c r="E14" s="192" t="s">
        <v>274</v>
      </c>
      <c r="F14" s="284"/>
      <c r="G14" s="192" t="s">
        <v>275</v>
      </c>
      <c r="H14" s="64" t="s">
        <v>306</v>
      </c>
      <c r="I14" s="63" t="s">
        <v>205</v>
      </c>
      <c r="J14" s="66">
        <f>'[3].'!F7*100%/'[3].'!$E$2</f>
        <v>0.25</v>
      </c>
      <c r="K14" s="64" t="s">
        <v>305</v>
      </c>
      <c r="L14" s="66" t="s">
        <v>277</v>
      </c>
      <c r="M14" s="66" t="str">
        <f>'[3]1. ESTRATÉGICO'!N13</f>
        <v>Sistemas de Información Implementados</v>
      </c>
      <c r="N14" s="95">
        <v>0.9</v>
      </c>
      <c r="O14" s="96">
        <v>0</v>
      </c>
      <c r="P14" s="97">
        <v>0.5</v>
      </c>
      <c r="Q14" s="98"/>
      <c r="R14" s="98"/>
      <c r="S14" s="87">
        <f t="shared" si="0"/>
        <v>0.5</v>
      </c>
      <c r="T14" s="66">
        <f t="shared" si="4"/>
        <v>0.55555555555555558</v>
      </c>
      <c r="U14" s="88">
        <f t="shared" si="1"/>
        <v>45689</v>
      </c>
      <c r="V14" s="88">
        <f t="shared" si="2"/>
        <v>46022</v>
      </c>
      <c r="W14" s="87">
        <f t="shared" si="3"/>
        <v>333</v>
      </c>
      <c r="X14" s="89">
        <v>1059626</v>
      </c>
      <c r="Y14" s="67" t="s">
        <v>278</v>
      </c>
      <c r="Z14" s="68" t="s">
        <v>279</v>
      </c>
      <c r="AA14" s="69" t="s">
        <v>307</v>
      </c>
      <c r="AB14" s="69" t="s">
        <v>308</v>
      </c>
      <c r="AC14" s="66" t="s">
        <v>282</v>
      </c>
      <c r="AD14" s="70" t="s">
        <v>303</v>
      </c>
      <c r="AE14" s="92">
        <v>80000000</v>
      </c>
      <c r="AF14" s="70" t="s">
        <v>284</v>
      </c>
      <c r="AG14" s="66" t="s">
        <v>285</v>
      </c>
      <c r="AH14" s="91">
        <f t="shared" si="5"/>
        <v>45703</v>
      </c>
      <c r="AI14" s="295"/>
      <c r="AJ14" s="279"/>
      <c r="AK14" s="279"/>
      <c r="AL14" s="279"/>
      <c r="AM14" s="279"/>
      <c r="AN14" s="272"/>
      <c r="AO14" s="272"/>
      <c r="AP14" s="273"/>
      <c r="AQ14" s="273"/>
      <c r="AR14" s="276"/>
      <c r="AS14" s="269"/>
      <c r="AT14" s="310"/>
      <c r="AU14" s="250"/>
      <c r="AV14" s="257"/>
      <c r="AW14" s="253"/>
      <c r="AX14" s="77"/>
      <c r="AY14" s="77" t="s">
        <v>309</v>
      </c>
      <c r="AZ14" s="77"/>
      <c r="BA14" s="77"/>
      <c r="BB14" s="77"/>
      <c r="BC14" s="77"/>
      <c r="BD14" s="77"/>
      <c r="BE14" s="77"/>
    </row>
    <row r="15" spans="1:58" ht="65.099999999999994" customHeight="1">
      <c r="A15" s="324"/>
      <c r="B15" s="325"/>
      <c r="C15" s="325"/>
      <c r="D15" s="326"/>
      <c r="E15" s="318" t="s">
        <v>310</v>
      </c>
      <c r="F15" s="319"/>
      <c r="G15" s="319"/>
      <c r="H15" s="319"/>
      <c r="I15" s="319"/>
      <c r="J15" s="319"/>
      <c r="K15" s="319"/>
      <c r="L15" s="319"/>
      <c r="M15" s="319"/>
      <c r="N15" s="319"/>
      <c r="O15" s="319"/>
      <c r="P15" s="319"/>
      <c r="Q15" s="319"/>
      <c r="R15" s="320"/>
      <c r="S15" s="100"/>
      <c r="T15" s="101">
        <f>AVERAGE(T9:T14)</f>
        <v>0.57944507972809856</v>
      </c>
      <c r="U15" s="88"/>
      <c r="V15" s="88"/>
      <c r="W15" s="87"/>
      <c r="X15" s="89"/>
      <c r="Y15" s="67"/>
      <c r="Z15" s="68"/>
      <c r="AA15" s="69"/>
      <c r="AB15" s="69"/>
      <c r="AC15" s="66"/>
      <c r="AD15" s="70"/>
      <c r="AE15" s="90"/>
      <c r="AF15" s="70"/>
      <c r="AG15" s="66"/>
      <c r="AH15" s="91"/>
      <c r="AI15" s="293" t="s">
        <v>12</v>
      </c>
      <c r="AJ15" s="293"/>
      <c r="AK15" s="293"/>
      <c r="AL15" s="293"/>
      <c r="AM15" s="293"/>
      <c r="AN15" s="293"/>
      <c r="AO15" s="293"/>
      <c r="AP15" s="102">
        <f>AP9</f>
        <v>500000000</v>
      </c>
      <c r="AQ15" s="102">
        <f>AQ9</f>
        <v>500000000</v>
      </c>
      <c r="AR15" s="102">
        <v>500000000</v>
      </c>
      <c r="AS15" s="103">
        <f>AQ15/AP15</f>
        <v>1</v>
      </c>
      <c r="AT15" s="102">
        <v>500000000</v>
      </c>
      <c r="AU15" s="103">
        <v>1</v>
      </c>
      <c r="AV15" s="102">
        <v>500000000</v>
      </c>
      <c r="AW15" s="181">
        <v>1</v>
      </c>
      <c r="AX15" s="77"/>
      <c r="AY15" s="77"/>
      <c r="AZ15" s="77"/>
      <c r="BA15" s="77"/>
      <c r="BB15" s="77"/>
      <c r="BC15" s="77"/>
      <c r="BD15" s="77"/>
      <c r="BE15" s="77"/>
    </row>
    <row r="16" spans="1:58" ht="65.099999999999994" customHeight="1">
      <c r="A16" s="190" t="s">
        <v>165</v>
      </c>
      <c r="B16" s="190" t="s">
        <v>189</v>
      </c>
      <c r="C16" s="99" t="s">
        <v>190</v>
      </c>
      <c r="D16" s="290" t="s">
        <v>311</v>
      </c>
      <c r="E16" s="192" t="s">
        <v>312</v>
      </c>
      <c r="F16" s="284">
        <v>202400000004062</v>
      </c>
      <c r="G16" s="313" t="s">
        <v>313</v>
      </c>
      <c r="H16" s="290" t="s">
        <v>314</v>
      </c>
      <c r="I16" s="290" t="s">
        <v>315</v>
      </c>
      <c r="J16" s="291">
        <v>0.4</v>
      </c>
      <c r="K16" s="288" t="s">
        <v>316</v>
      </c>
      <c r="L16" s="291" t="s">
        <v>277</v>
      </c>
      <c r="M16" s="292" t="s">
        <v>317</v>
      </c>
      <c r="N16" s="283">
        <v>5</v>
      </c>
      <c r="O16" s="283">
        <v>0</v>
      </c>
      <c r="P16" s="289">
        <v>0</v>
      </c>
      <c r="Q16" s="283"/>
      <c r="R16" s="283"/>
      <c r="S16" s="281">
        <f>O16+P16+Q16+R16</f>
        <v>0</v>
      </c>
      <c r="T16" s="291">
        <f>(O16+P16+Q16+R16)/N16</f>
        <v>0</v>
      </c>
      <c r="U16" s="296">
        <f t="shared" si="1"/>
        <v>45689</v>
      </c>
      <c r="V16" s="296">
        <f t="shared" si="2"/>
        <v>46022</v>
      </c>
      <c r="W16" s="283">
        <f t="shared" ref="W16" si="6">_xlfn.DAYS(V16,U16)</f>
        <v>333</v>
      </c>
      <c r="X16" s="297">
        <v>1059626</v>
      </c>
      <c r="Y16" s="298" t="s">
        <v>278</v>
      </c>
      <c r="Z16" s="298" t="s">
        <v>318</v>
      </c>
      <c r="AA16" s="299" t="s">
        <v>319</v>
      </c>
      <c r="AB16" s="299" t="s">
        <v>308</v>
      </c>
      <c r="AC16" s="291" t="s">
        <v>282</v>
      </c>
      <c r="AD16" s="300" t="s">
        <v>320</v>
      </c>
      <c r="AE16" s="301">
        <v>1595000000</v>
      </c>
      <c r="AF16" s="302" t="s">
        <v>321</v>
      </c>
      <c r="AG16" s="291" t="s">
        <v>285</v>
      </c>
      <c r="AH16" s="294">
        <f t="shared" si="5"/>
        <v>45703</v>
      </c>
      <c r="AI16" s="301">
        <v>1595000000</v>
      </c>
      <c r="AJ16" s="263">
        <v>1595000000</v>
      </c>
      <c r="AK16" s="263">
        <v>1595000000</v>
      </c>
      <c r="AL16" s="265"/>
      <c r="AM16" s="265"/>
      <c r="AN16" s="107" t="s">
        <v>286</v>
      </c>
      <c r="AO16" s="260" t="s">
        <v>322</v>
      </c>
      <c r="AP16" s="263">
        <v>595000000</v>
      </c>
      <c r="AQ16" s="270">
        <f>AP16/AJ16</f>
        <v>0.37304075235109718</v>
      </c>
      <c r="AR16" s="263">
        <v>0</v>
      </c>
      <c r="AS16" s="268">
        <f>AR16/AJ16</f>
        <v>0</v>
      </c>
      <c r="AT16" s="263">
        <v>1595000000</v>
      </c>
      <c r="AU16" s="256">
        <f>AT16/AK16</f>
        <v>1</v>
      </c>
      <c r="AV16" s="263">
        <v>1595000000</v>
      </c>
      <c r="AW16" s="259">
        <f>AV16/AK16</f>
        <v>1</v>
      </c>
      <c r="AX16" s="77"/>
      <c r="AY16" s="77" t="s">
        <v>323</v>
      </c>
      <c r="AZ16" s="77"/>
      <c r="BA16" s="77"/>
      <c r="BB16" s="77"/>
      <c r="BC16" s="77"/>
      <c r="BD16" s="77"/>
      <c r="BE16" s="77"/>
    </row>
    <row r="17" spans="1:57" ht="65.099999999999994" customHeight="1">
      <c r="A17" s="190" t="s">
        <v>165</v>
      </c>
      <c r="B17" s="190" t="s">
        <v>189</v>
      </c>
      <c r="C17" s="99" t="s">
        <v>190</v>
      </c>
      <c r="D17" s="290"/>
      <c r="E17" s="192" t="s">
        <v>312</v>
      </c>
      <c r="F17" s="284"/>
      <c r="G17" s="313"/>
      <c r="H17" s="290"/>
      <c r="I17" s="290"/>
      <c r="J17" s="291"/>
      <c r="K17" s="288"/>
      <c r="L17" s="291"/>
      <c r="M17" s="292"/>
      <c r="N17" s="283"/>
      <c r="O17" s="283"/>
      <c r="P17" s="289"/>
      <c r="Q17" s="283"/>
      <c r="R17" s="283"/>
      <c r="S17" s="282"/>
      <c r="T17" s="291"/>
      <c r="U17" s="296"/>
      <c r="V17" s="296"/>
      <c r="W17" s="283"/>
      <c r="X17" s="297"/>
      <c r="Y17" s="298"/>
      <c r="Z17" s="298"/>
      <c r="AA17" s="299"/>
      <c r="AB17" s="299"/>
      <c r="AC17" s="291"/>
      <c r="AD17" s="300"/>
      <c r="AE17" s="301"/>
      <c r="AF17" s="302"/>
      <c r="AG17" s="291"/>
      <c r="AH17" s="294"/>
      <c r="AI17" s="301"/>
      <c r="AJ17" s="264"/>
      <c r="AK17" s="264"/>
      <c r="AL17" s="266"/>
      <c r="AM17" s="266"/>
      <c r="AN17" s="107" t="s">
        <v>324</v>
      </c>
      <c r="AO17" s="260"/>
      <c r="AP17" s="264"/>
      <c r="AQ17" s="271"/>
      <c r="AR17" s="264"/>
      <c r="AS17" s="269"/>
      <c r="AT17" s="264"/>
      <c r="AU17" s="262"/>
      <c r="AV17" s="264"/>
      <c r="AW17" s="267"/>
      <c r="AX17" s="77"/>
      <c r="AY17" s="77"/>
      <c r="AZ17" s="77"/>
      <c r="BA17" s="77"/>
      <c r="BB17" s="77"/>
      <c r="BC17" s="77"/>
      <c r="BD17" s="77"/>
      <c r="BE17" s="77"/>
    </row>
    <row r="18" spans="1:57" ht="65.099999999999994" customHeight="1">
      <c r="A18" s="190" t="s">
        <v>165</v>
      </c>
      <c r="B18" s="190" t="s">
        <v>189</v>
      </c>
      <c r="C18" s="99" t="s">
        <v>190</v>
      </c>
      <c r="D18" s="63"/>
      <c r="E18" s="318" t="s">
        <v>325</v>
      </c>
      <c r="F18" s="319"/>
      <c r="G18" s="319"/>
      <c r="H18" s="319"/>
      <c r="I18" s="319"/>
      <c r="J18" s="319"/>
      <c r="K18" s="319"/>
      <c r="L18" s="319"/>
      <c r="M18" s="319"/>
      <c r="N18" s="319"/>
      <c r="O18" s="319"/>
      <c r="P18" s="319"/>
      <c r="Q18" s="319"/>
      <c r="R18" s="320"/>
      <c r="S18" s="168"/>
      <c r="T18" s="101">
        <f>+T16</f>
        <v>0</v>
      </c>
      <c r="U18" s="88"/>
      <c r="V18" s="88"/>
      <c r="W18" s="87"/>
      <c r="X18" s="89"/>
      <c r="Y18" s="67"/>
      <c r="Z18" s="67"/>
      <c r="AA18" s="69"/>
      <c r="AB18" s="69"/>
      <c r="AC18" s="66"/>
      <c r="AD18" s="72"/>
      <c r="AE18" s="90"/>
      <c r="AF18" s="70"/>
      <c r="AG18" s="66"/>
      <c r="AH18" s="91"/>
      <c r="AI18" s="90"/>
      <c r="AJ18" s="73"/>
      <c r="AK18" s="73"/>
      <c r="AL18" s="188"/>
      <c r="AM18" s="188"/>
      <c r="AN18" s="107"/>
      <c r="AO18" s="107"/>
      <c r="AP18" s="102">
        <f>+AP16</f>
        <v>595000000</v>
      </c>
      <c r="AQ18" s="102"/>
      <c r="AR18" s="102">
        <f>+AR16</f>
        <v>0</v>
      </c>
      <c r="AS18" s="102"/>
      <c r="AT18" s="102">
        <f>+AT16</f>
        <v>1595000000</v>
      </c>
      <c r="AU18" s="103">
        <f>+AU16</f>
        <v>1</v>
      </c>
      <c r="AV18" s="102">
        <f>+AV16</f>
        <v>1595000000</v>
      </c>
      <c r="AW18" s="103">
        <f>+AW16</f>
        <v>1</v>
      </c>
      <c r="AX18" s="77"/>
      <c r="AY18" s="77"/>
      <c r="AZ18" s="77"/>
      <c r="BA18" s="77"/>
      <c r="BB18" s="77"/>
      <c r="BC18" s="77"/>
      <c r="BD18" s="77"/>
      <c r="BE18" s="77"/>
    </row>
    <row r="19" spans="1:57" ht="65.099999999999994" customHeight="1">
      <c r="A19" s="190" t="s">
        <v>165</v>
      </c>
      <c r="B19" s="190" t="s">
        <v>189</v>
      </c>
      <c r="C19" s="99" t="s">
        <v>190</v>
      </c>
      <c r="D19" s="64" t="s">
        <v>326</v>
      </c>
      <c r="E19" s="192" t="s">
        <v>327</v>
      </c>
      <c r="F19" s="284">
        <v>2024130010246</v>
      </c>
      <c r="G19" s="192" t="s">
        <v>328</v>
      </c>
      <c r="H19" s="64" t="s">
        <v>329</v>
      </c>
      <c r="I19" s="63" t="s">
        <v>330</v>
      </c>
      <c r="J19" s="66">
        <v>0.1</v>
      </c>
      <c r="K19" s="64" t="s">
        <v>331</v>
      </c>
      <c r="L19" s="66" t="s">
        <v>277</v>
      </c>
      <c r="M19" s="104" t="s">
        <v>332</v>
      </c>
      <c r="N19" s="87">
        <v>30</v>
      </c>
      <c r="O19" s="87">
        <v>0</v>
      </c>
      <c r="P19" s="87">
        <v>0</v>
      </c>
      <c r="Q19" s="87"/>
      <c r="R19" s="87"/>
      <c r="S19" s="87">
        <f t="shared" ref="S19:S20" si="7">O19+P19+Q19+R19</f>
        <v>0</v>
      </c>
      <c r="T19" s="66">
        <f t="shared" si="4"/>
        <v>0</v>
      </c>
      <c r="U19" s="88">
        <f t="shared" si="1"/>
        <v>45689</v>
      </c>
      <c r="V19" s="88">
        <f t="shared" si="2"/>
        <v>46022</v>
      </c>
      <c r="W19" s="87">
        <f t="shared" si="3"/>
        <v>333</v>
      </c>
      <c r="X19" s="89">
        <v>1059626</v>
      </c>
      <c r="Y19" s="67" t="s">
        <v>278</v>
      </c>
      <c r="Z19" s="67" t="s">
        <v>318</v>
      </c>
      <c r="AA19" s="69" t="s">
        <v>333</v>
      </c>
      <c r="AB19" s="69" t="s">
        <v>334</v>
      </c>
      <c r="AC19" s="66" t="s">
        <v>282</v>
      </c>
      <c r="AD19" s="70" t="s">
        <v>335</v>
      </c>
      <c r="AE19" s="90">
        <v>300000000</v>
      </c>
      <c r="AF19" s="74" t="s">
        <v>336</v>
      </c>
      <c r="AG19" s="66" t="s">
        <v>285</v>
      </c>
      <c r="AH19" s="91">
        <f t="shared" si="5"/>
        <v>45703</v>
      </c>
      <c r="AI19" s="251">
        <v>1405000000000</v>
      </c>
      <c r="AJ19" s="251">
        <v>1405000000</v>
      </c>
      <c r="AK19" s="251">
        <v>1405000000</v>
      </c>
      <c r="AL19" s="254"/>
      <c r="AM19" s="254"/>
      <c r="AN19" s="260" t="s">
        <v>286</v>
      </c>
      <c r="AO19" s="260" t="s">
        <v>337</v>
      </c>
      <c r="AP19" s="251">
        <v>600000000</v>
      </c>
      <c r="AQ19" s="261">
        <f>AP19/AJ19</f>
        <v>0.42704626334519574</v>
      </c>
      <c r="AR19" s="251">
        <v>100000000</v>
      </c>
      <c r="AS19" s="261">
        <f>AR19/AJ19</f>
        <v>7.1174377224199295E-2</v>
      </c>
      <c r="AT19" s="251">
        <v>1405000000</v>
      </c>
      <c r="AU19" s="250">
        <f>AT19/AK19</f>
        <v>1</v>
      </c>
      <c r="AV19" s="251">
        <v>1405000000</v>
      </c>
      <c r="AW19" s="253">
        <f>AV19/AK19</f>
        <v>1</v>
      </c>
      <c r="AX19" s="77"/>
      <c r="AY19" s="77" t="s">
        <v>338</v>
      </c>
      <c r="AZ19" s="77"/>
      <c r="BA19" s="77"/>
      <c r="BB19" s="77"/>
      <c r="BC19" s="77"/>
      <c r="BD19" s="77"/>
      <c r="BE19" s="77"/>
    </row>
    <row r="20" spans="1:57" ht="65.099999999999994" customHeight="1">
      <c r="A20" s="190" t="s">
        <v>165</v>
      </c>
      <c r="B20" s="190" t="s">
        <v>189</v>
      </c>
      <c r="C20" s="99" t="s">
        <v>190</v>
      </c>
      <c r="D20" s="64" t="s">
        <v>339</v>
      </c>
      <c r="E20" s="192" t="s">
        <v>327</v>
      </c>
      <c r="F20" s="284"/>
      <c r="G20" s="192" t="s">
        <v>328</v>
      </c>
      <c r="H20" s="64" t="s">
        <v>329</v>
      </c>
      <c r="I20" s="63" t="s">
        <v>202</v>
      </c>
      <c r="J20" s="66">
        <v>0.1</v>
      </c>
      <c r="K20" s="64" t="s">
        <v>340</v>
      </c>
      <c r="L20" s="66" t="s">
        <v>277</v>
      </c>
      <c r="M20" s="104" t="s">
        <v>341</v>
      </c>
      <c r="N20" s="87">
        <v>1</v>
      </c>
      <c r="O20" s="87">
        <v>0</v>
      </c>
      <c r="P20" s="94">
        <v>0</v>
      </c>
      <c r="Q20" s="87"/>
      <c r="R20" s="87"/>
      <c r="S20" s="87">
        <f t="shared" si="7"/>
        <v>0</v>
      </c>
      <c r="T20" s="66">
        <f t="shared" si="4"/>
        <v>0</v>
      </c>
      <c r="U20" s="88">
        <f t="shared" si="1"/>
        <v>45689</v>
      </c>
      <c r="V20" s="88">
        <f t="shared" si="2"/>
        <v>46022</v>
      </c>
      <c r="W20" s="87">
        <f t="shared" si="3"/>
        <v>333</v>
      </c>
      <c r="X20" s="89">
        <v>1059626</v>
      </c>
      <c r="Y20" s="67" t="s">
        <v>278</v>
      </c>
      <c r="Z20" s="67" t="s">
        <v>318</v>
      </c>
      <c r="AA20" s="69" t="s">
        <v>319</v>
      </c>
      <c r="AB20" s="69" t="s">
        <v>308</v>
      </c>
      <c r="AC20" s="66" t="s">
        <v>282</v>
      </c>
      <c r="AD20" s="74" t="s">
        <v>320</v>
      </c>
      <c r="AE20" s="90">
        <v>230000000</v>
      </c>
      <c r="AF20" s="74" t="s">
        <v>342</v>
      </c>
      <c r="AG20" s="66" t="s">
        <v>285</v>
      </c>
      <c r="AH20" s="91">
        <f t="shared" si="5"/>
        <v>45703</v>
      </c>
      <c r="AI20" s="252"/>
      <c r="AJ20" s="252"/>
      <c r="AK20" s="252"/>
      <c r="AL20" s="255"/>
      <c r="AM20" s="255"/>
      <c r="AN20" s="260"/>
      <c r="AO20" s="260"/>
      <c r="AP20" s="251"/>
      <c r="AQ20" s="261"/>
      <c r="AR20" s="251"/>
      <c r="AS20" s="261"/>
      <c r="AT20" s="252"/>
      <c r="AU20" s="250"/>
      <c r="AV20" s="252"/>
      <c r="AW20" s="253"/>
      <c r="AX20" s="77"/>
      <c r="AY20" s="77"/>
      <c r="AZ20" s="77"/>
      <c r="BA20" s="77"/>
      <c r="BB20" s="77"/>
      <c r="BC20" s="77"/>
      <c r="BD20" s="77"/>
      <c r="BE20" s="77"/>
    </row>
    <row r="21" spans="1:57" ht="65.099999999999994" customHeight="1">
      <c r="A21" s="190" t="s">
        <v>165</v>
      </c>
      <c r="B21" s="190" t="s">
        <v>189</v>
      </c>
      <c r="C21" s="99" t="s">
        <v>190</v>
      </c>
      <c r="D21" s="64" t="s">
        <v>343</v>
      </c>
      <c r="E21" s="192" t="s">
        <v>327</v>
      </c>
      <c r="F21" s="284"/>
      <c r="G21" s="192" t="s">
        <v>328</v>
      </c>
      <c r="H21" s="64" t="s">
        <v>344</v>
      </c>
      <c r="I21" s="63" t="s">
        <v>205</v>
      </c>
      <c r="J21" s="66">
        <v>0.05</v>
      </c>
      <c r="K21" s="104" t="s">
        <v>345</v>
      </c>
      <c r="L21" s="66" t="s">
        <v>277</v>
      </c>
      <c r="M21" s="104" t="s">
        <v>345</v>
      </c>
      <c r="N21" s="87" t="s">
        <v>206</v>
      </c>
      <c r="O21" s="87" t="s">
        <v>206</v>
      </c>
      <c r="P21" s="94" t="s">
        <v>206</v>
      </c>
      <c r="Q21" s="87"/>
      <c r="R21" s="87"/>
      <c r="S21" s="87" t="s">
        <v>206</v>
      </c>
      <c r="T21" s="87" t="s">
        <v>206</v>
      </c>
      <c r="U21" s="104" t="s">
        <v>345</v>
      </c>
      <c r="V21" s="104" t="s">
        <v>345</v>
      </c>
      <c r="W21" s="104" t="s">
        <v>345</v>
      </c>
      <c r="X21" s="104" t="s">
        <v>345</v>
      </c>
      <c r="Y21" s="104" t="s">
        <v>345</v>
      </c>
      <c r="Z21" s="104" t="s">
        <v>345</v>
      </c>
      <c r="AA21" s="104" t="s">
        <v>345</v>
      </c>
      <c r="AB21" s="104" t="s">
        <v>345</v>
      </c>
      <c r="AC21" s="66" t="s">
        <v>346</v>
      </c>
      <c r="AD21" s="104" t="s">
        <v>345</v>
      </c>
      <c r="AE21" s="90">
        <f>'[3].'!L11</f>
        <v>0</v>
      </c>
      <c r="AF21" s="104" t="s">
        <v>345</v>
      </c>
      <c r="AG21" s="104" t="s">
        <v>345</v>
      </c>
      <c r="AH21" s="104" t="s">
        <v>345</v>
      </c>
      <c r="AI21" s="252"/>
      <c r="AJ21" s="252"/>
      <c r="AK21" s="252"/>
      <c r="AL21" s="255"/>
      <c r="AM21" s="255"/>
      <c r="AN21" s="260"/>
      <c r="AO21" s="260"/>
      <c r="AP21" s="251"/>
      <c r="AQ21" s="261"/>
      <c r="AR21" s="251"/>
      <c r="AS21" s="261"/>
      <c r="AT21" s="252"/>
      <c r="AU21" s="250"/>
      <c r="AV21" s="252"/>
      <c r="AW21" s="253"/>
      <c r="AX21" s="77"/>
      <c r="AY21" s="77"/>
      <c r="AZ21" s="77"/>
      <c r="BA21" s="77"/>
      <c r="BB21" s="77"/>
      <c r="BC21" s="77"/>
      <c r="BD21" s="77"/>
      <c r="BE21" s="77"/>
    </row>
    <row r="22" spans="1:57" ht="65.099999999999994" customHeight="1">
      <c r="A22" s="190" t="s">
        <v>165</v>
      </c>
      <c r="B22" s="190" t="s">
        <v>189</v>
      </c>
      <c r="C22" s="99" t="s">
        <v>190</v>
      </c>
      <c r="D22" s="64" t="s">
        <v>347</v>
      </c>
      <c r="E22" s="192" t="s">
        <v>327</v>
      </c>
      <c r="F22" s="284"/>
      <c r="G22" s="192" t="s">
        <v>328</v>
      </c>
      <c r="H22" s="64" t="s">
        <v>348</v>
      </c>
      <c r="I22" s="63" t="s">
        <v>209</v>
      </c>
      <c r="J22" s="66">
        <v>0.3</v>
      </c>
      <c r="K22" s="64" t="s">
        <v>349</v>
      </c>
      <c r="L22" s="66" t="s">
        <v>277</v>
      </c>
      <c r="M22" s="66" t="str">
        <f>'[3]1. ESTRATÉGICO'!N19</f>
        <v>Servicio de Promoción a la Participación Ciudadana</v>
      </c>
      <c r="N22" s="87">
        <v>60</v>
      </c>
      <c r="O22" s="94">
        <v>12</v>
      </c>
      <c r="P22" s="87">
        <v>22</v>
      </c>
      <c r="Q22" s="87"/>
      <c r="R22" s="87"/>
      <c r="S22" s="87">
        <f>O22+P22+Q22+R22</f>
        <v>34</v>
      </c>
      <c r="T22" s="66">
        <f>(O22+P22+Q22+R22)/N22</f>
        <v>0.56666666666666665</v>
      </c>
      <c r="U22" s="88">
        <f t="shared" ref="U22" si="8">DATE(2025,2,1)</f>
        <v>45689</v>
      </c>
      <c r="V22" s="88">
        <f t="shared" si="2"/>
        <v>46022</v>
      </c>
      <c r="W22" s="87">
        <f>_xlfn.DAYS(V22,U22)</f>
        <v>333</v>
      </c>
      <c r="X22" s="89">
        <v>1059626</v>
      </c>
      <c r="Y22" s="67" t="s">
        <v>278</v>
      </c>
      <c r="Z22" s="67" t="s">
        <v>318</v>
      </c>
      <c r="AA22" s="69" t="s">
        <v>296</v>
      </c>
      <c r="AB22" s="69" t="s">
        <v>297</v>
      </c>
      <c r="AC22" s="66" t="s">
        <v>282</v>
      </c>
      <c r="AD22" s="70" t="s">
        <v>350</v>
      </c>
      <c r="AE22" s="90">
        <v>875000000</v>
      </c>
      <c r="AF22" s="70" t="s">
        <v>351</v>
      </c>
      <c r="AG22" s="66" t="s">
        <v>285</v>
      </c>
      <c r="AH22" s="91">
        <f t="shared" si="5"/>
        <v>45703</v>
      </c>
      <c r="AI22" s="252"/>
      <c r="AJ22" s="252"/>
      <c r="AK22" s="252"/>
      <c r="AL22" s="255"/>
      <c r="AM22" s="255"/>
      <c r="AN22" s="260" t="s">
        <v>324</v>
      </c>
      <c r="AO22" s="260"/>
      <c r="AP22" s="251"/>
      <c r="AQ22" s="261"/>
      <c r="AR22" s="251"/>
      <c r="AS22" s="261"/>
      <c r="AT22" s="252"/>
      <c r="AU22" s="250"/>
      <c r="AV22" s="252"/>
      <c r="AW22" s="253"/>
      <c r="AX22" s="77"/>
      <c r="AY22" s="77"/>
      <c r="AZ22" s="77"/>
      <c r="BA22" s="77"/>
      <c r="BB22" s="77"/>
      <c r="BC22" s="77"/>
      <c r="BD22" s="77"/>
      <c r="BE22" s="77"/>
    </row>
    <row r="23" spans="1:57" ht="65.099999999999994" customHeight="1">
      <c r="A23" s="190" t="s">
        <v>165</v>
      </c>
      <c r="B23" s="190" t="s">
        <v>189</v>
      </c>
      <c r="C23" s="99" t="s">
        <v>190</v>
      </c>
      <c r="D23" s="64" t="s">
        <v>352</v>
      </c>
      <c r="E23" s="192" t="s">
        <v>327</v>
      </c>
      <c r="F23" s="284"/>
      <c r="G23" s="192" t="s">
        <v>328</v>
      </c>
      <c r="H23" s="64" t="s">
        <v>353</v>
      </c>
      <c r="I23" s="63" t="s">
        <v>212</v>
      </c>
      <c r="J23" s="66">
        <v>0.05</v>
      </c>
      <c r="K23" s="104" t="s">
        <v>345</v>
      </c>
      <c r="L23" s="66" t="s">
        <v>277</v>
      </c>
      <c r="M23" s="104" t="s">
        <v>345</v>
      </c>
      <c r="N23" s="87" t="s">
        <v>206</v>
      </c>
      <c r="O23" s="87" t="s">
        <v>206</v>
      </c>
      <c r="P23" s="94" t="s">
        <v>206</v>
      </c>
      <c r="Q23" s="87"/>
      <c r="R23" s="87"/>
      <c r="S23" s="87" t="s">
        <v>206</v>
      </c>
      <c r="T23" s="87" t="s">
        <v>206</v>
      </c>
      <c r="U23" s="104" t="s">
        <v>345</v>
      </c>
      <c r="V23" s="104" t="s">
        <v>345</v>
      </c>
      <c r="W23" s="104" t="s">
        <v>345</v>
      </c>
      <c r="X23" s="104" t="s">
        <v>345</v>
      </c>
      <c r="Y23" s="104" t="s">
        <v>345</v>
      </c>
      <c r="Z23" s="104" t="s">
        <v>345</v>
      </c>
      <c r="AA23" s="104" t="s">
        <v>345</v>
      </c>
      <c r="AB23" s="104" t="s">
        <v>345</v>
      </c>
      <c r="AC23" s="66" t="s">
        <v>346</v>
      </c>
      <c r="AD23" s="104" t="s">
        <v>345</v>
      </c>
      <c r="AE23" s="90">
        <f>'[3].'!L13</f>
        <v>0</v>
      </c>
      <c r="AF23" s="104" t="s">
        <v>345</v>
      </c>
      <c r="AG23" s="104" t="s">
        <v>345</v>
      </c>
      <c r="AH23" s="104" t="s">
        <v>345</v>
      </c>
      <c r="AI23" s="252"/>
      <c r="AJ23" s="252"/>
      <c r="AK23" s="252"/>
      <c r="AL23" s="312"/>
      <c r="AM23" s="312"/>
      <c r="AN23" s="260"/>
      <c r="AO23" s="260"/>
      <c r="AP23" s="251"/>
      <c r="AQ23" s="261"/>
      <c r="AR23" s="251"/>
      <c r="AS23" s="261"/>
      <c r="AT23" s="252"/>
      <c r="AU23" s="250"/>
      <c r="AV23" s="252"/>
      <c r="AW23" s="253"/>
      <c r="AX23" s="77"/>
      <c r="AY23" s="77"/>
      <c r="AZ23" s="77"/>
      <c r="BA23" s="77"/>
      <c r="BB23" s="77"/>
      <c r="BC23" s="77"/>
      <c r="BD23" s="77"/>
      <c r="BE23" s="77"/>
    </row>
    <row r="24" spans="1:57" ht="65.099999999999994" customHeight="1">
      <c r="A24" s="324"/>
      <c r="B24" s="325"/>
      <c r="C24" s="325"/>
      <c r="D24" s="326"/>
      <c r="E24" s="318" t="s">
        <v>354</v>
      </c>
      <c r="F24" s="319"/>
      <c r="G24" s="319"/>
      <c r="H24" s="319"/>
      <c r="I24" s="319"/>
      <c r="J24" s="319"/>
      <c r="K24" s="319" t="s">
        <v>355</v>
      </c>
      <c r="L24" s="319"/>
      <c r="M24" s="319"/>
      <c r="N24" s="319"/>
      <c r="O24" s="319"/>
      <c r="P24" s="319"/>
      <c r="Q24" s="319"/>
      <c r="R24" s="320"/>
      <c r="S24" s="108"/>
      <c r="T24" s="101">
        <f>AVERAGE(T16,T19,T20,T22)</f>
        <v>0.14166666666666666</v>
      </c>
      <c r="U24" s="104"/>
      <c r="V24" s="104"/>
      <c r="W24" s="104"/>
      <c r="X24" s="104"/>
      <c r="Y24" s="104"/>
      <c r="Z24" s="104"/>
      <c r="AA24" s="104"/>
      <c r="AB24" s="104"/>
      <c r="AC24" s="66"/>
      <c r="AD24" s="104"/>
      <c r="AE24" s="90"/>
      <c r="AF24" s="104"/>
      <c r="AG24" s="104"/>
      <c r="AH24" s="104"/>
      <c r="AI24" s="293" t="s">
        <v>12</v>
      </c>
      <c r="AJ24" s="293"/>
      <c r="AK24" s="293"/>
      <c r="AL24" s="293"/>
      <c r="AM24" s="293"/>
      <c r="AN24" s="293"/>
      <c r="AO24" s="293"/>
      <c r="AP24" s="109">
        <v>600000000</v>
      </c>
      <c r="AQ24" s="110">
        <v>0.43</v>
      </c>
      <c r="AR24" s="109">
        <f>SUM(AR16,AR19)</f>
        <v>100000000</v>
      </c>
      <c r="AS24" s="110">
        <v>7.0000000000000007E-2</v>
      </c>
      <c r="AT24" s="109">
        <v>1405000000</v>
      </c>
      <c r="AU24" s="75">
        <v>1</v>
      </c>
      <c r="AV24" s="76">
        <v>1405000000</v>
      </c>
      <c r="AW24" s="75">
        <v>1</v>
      </c>
      <c r="AX24" s="77"/>
      <c r="AY24" s="77"/>
      <c r="AZ24" s="77"/>
      <c r="BA24" s="77"/>
      <c r="BB24" s="77"/>
      <c r="BC24" s="77"/>
      <c r="BD24" s="77"/>
      <c r="BE24" s="77"/>
    </row>
    <row r="25" spans="1:57" ht="65.099999999999994" customHeight="1">
      <c r="A25" s="190" t="s">
        <v>165</v>
      </c>
      <c r="B25" s="63" t="s">
        <v>213</v>
      </c>
      <c r="C25" s="99" t="s">
        <v>214</v>
      </c>
      <c r="D25" s="64" t="s">
        <v>356</v>
      </c>
      <c r="E25" s="65" t="s">
        <v>357</v>
      </c>
      <c r="F25" s="86"/>
      <c r="G25" s="65"/>
      <c r="H25" s="64"/>
      <c r="I25" s="63"/>
      <c r="J25" s="66">
        <v>1</v>
      </c>
      <c r="K25" s="104" t="s">
        <v>345</v>
      </c>
      <c r="L25" s="66" t="s">
        <v>277</v>
      </c>
      <c r="M25" s="104" t="s">
        <v>345</v>
      </c>
      <c r="N25" s="87" t="s">
        <v>206</v>
      </c>
      <c r="O25" s="87" t="s">
        <v>206</v>
      </c>
      <c r="P25" s="87" t="s">
        <v>206</v>
      </c>
      <c r="Q25" s="87" t="s">
        <v>206</v>
      </c>
      <c r="R25" s="87" t="s">
        <v>206</v>
      </c>
      <c r="S25" s="87"/>
      <c r="T25" s="87" t="s">
        <v>206</v>
      </c>
      <c r="U25" s="104" t="s">
        <v>345</v>
      </c>
      <c r="V25" s="104" t="s">
        <v>345</v>
      </c>
      <c r="W25" s="104" t="s">
        <v>345</v>
      </c>
      <c r="X25" s="104" t="s">
        <v>345</v>
      </c>
      <c r="Y25" s="104" t="s">
        <v>345</v>
      </c>
      <c r="Z25" s="104" t="s">
        <v>345</v>
      </c>
      <c r="AA25" s="104" t="s">
        <v>345</v>
      </c>
      <c r="AB25" s="104" t="s">
        <v>345</v>
      </c>
      <c r="AC25" s="66" t="s">
        <v>346</v>
      </c>
      <c r="AD25" s="104" t="s">
        <v>345</v>
      </c>
      <c r="AE25" s="90">
        <v>0</v>
      </c>
      <c r="AF25" s="104" t="s">
        <v>345</v>
      </c>
      <c r="AG25" s="104" t="s">
        <v>345</v>
      </c>
      <c r="AH25" s="104" t="s">
        <v>345</v>
      </c>
      <c r="AI25" s="90">
        <v>0</v>
      </c>
      <c r="AJ25" s="90"/>
      <c r="AK25" s="90"/>
      <c r="AL25" s="90"/>
      <c r="AM25" s="90"/>
      <c r="AN25" s="107"/>
      <c r="AO25" s="107"/>
      <c r="AP25" s="90">
        <f>AP16+AP24</f>
        <v>1195000000</v>
      </c>
      <c r="AQ25" s="104" t="s">
        <v>345</v>
      </c>
      <c r="AR25" s="111">
        <f>AR16+AR24</f>
        <v>100000000</v>
      </c>
      <c r="AS25" s="104"/>
      <c r="AT25" s="104" t="s">
        <v>345</v>
      </c>
      <c r="AU25" s="77"/>
      <c r="AV25" s="77"/>
      <c r="AW25" s="182"/>
      <c r="AX25" s="77"/>
      <c r="AY25" s="77"/>
      <c r="AZ25" s="77"/>
      <c r="BA25" s="77"/>
      <c r="BB25" s="77"/>
      <c r="BC25" s="77"/>
      <c r="BD25" s="77"/>
      <c r="BE25" s="77"/>
    </row>
    <row r="26" spans="1:57" ht="65.099999999999994" customHeight="1">
      <c r="A26" s="324"/>
      <c r="B26" s="325"/>
      <c r="C26" s="325"/>
      <c r="D26" s="326"/>
      <c r="E26" s="318" t="s">
        <v>358</v>
      </c>
      <c r="F26" s="319"/>
      <c r="G26" s="319"/>
      <c r="H26" s="319"/>
      <c r="I26" s="319"/>
      <c r="J26" s="319"/>
      <c r="K26" s="319"/>
      <c r="L26" s="319"/>
      <c r="M26" s="319"/>
      <c r="N26" s="319"/>
      <c r="O26" s="319"/>
      <c r="P26" s="319"/>
      <c r="Q26" s="319"/>
      <c r="R26" s="320"/>
      <c r="S26" s="100"/>
      <c r="T26" s="112" t="s">
        <v>206</v>
      </c>
      <c r="U26" s="104"/>
      <c r="V26" s="104"/>
      <c r="W26" s="104"/>
      <c r="X26" s="104"/>
      <c r="Y26" s="104"/>
      <c r="Z26" s="104"/>
      <c r="AA26" s="104"/>
      <c r="AB26" s="104"/>
      <c r="AC26" s="66"/>
      <c r="AD26" s="104"/>
      <c r="AE26" s="90"/>
      <c r="AF26" s="104"/>
      <c r="AG26" s="104"/>
      <c r="AH26" s="104"/>
      <c r="AI26" s="293" t="s">
        <v>355</v>
      </c>
      <c r="AJ26" s="293"/>
      <c r="AK26" s="293"/>
      <c r="AL26" s="293"/>
      <c r="AM26" s="293"/>
      <c r="AN26" s="293"/>
      <c r="AO26" s="293"/>
      <c r="AP26" s="102">
        <f>AP25</f>
        <v>1195000000</v>
      </c>
      <c r="AQ26" s="102"/>
      <c r="AR26" s="102">
        <v>100000000</v>
      </c>
      <c r="AS26" s="102"/>
      <c r="AT26" s="103">
        <v>0</v>
      </c>
      <c r="AU26" s="77"/>
      <c r="AV26" s="77"/>
      <c r="AW26" s="182"/>
      <c r="AX26" s="77"/>
      <c r="AY26" s="77"/>
      <c r="AZ26" s="77"/>
      <c r="BA26" s="77"/>
      <c r="BB26" s="77"/>
      <c r="BC26" s="77"/>
      <c r="BD26" s="77"/>
      <c r="BE26" s="77"/>
    </row>
    <row r="27" spans="1:57" ht="65.099999999999994" customHeight="1">
      <c r="A27" s="190" t="s">
        <v>165</v>
      </c>
      <c r="B27" s="190" t="s">
        <v>219</v>
      </c>
      <c r="C27" s="99" t="s">
        <v>220</v>
      </c>
      <c r="D27" s="64" t="s">
        <v>359</v>
      </c>
      <c r="E27" s="192" t="s">
        <v>360</v>
      </c>
      <c r="F27" s="285">
        <v>2024130010251</v>
      </c>
      <c r="G27" s="192" t="s">
        <v>361</v>
      </c>
      <c r="H27" s="64" t="s">
        <v>362</v>
      </c>
      <c r="I27" s="63" t="s">
        <v>223</v>
      </c>
      <c r="J27" s="66">
        <v>0.15</v>
      </c>
      <c r="K27" s="78" t="s">
        <v>363</v>
      </c>
      <c r="L27" s="66" t="s">
        <v>277</v>
      </c>
      <c r="M27" s="66" t="str">
        <f>'[3]1. ESTRATÉGICO'!N24</f>
        <v>Servicio de Asistencia Técnica</v>
      </c>
      <c r="N27" s="94">
        <v>15000</v>
      </c>
      <c r="O27" s="94">
        <v>1745</v>
      </c>
      <c r="P27" s="94">
        <v>4389</v>
      </c>
      <c r="Q27" s="94"/>
      <c r="R27" s="94"/>
      <c r="S27" s="94">
        <f>O27+P27+Q27+R27</f>
        <v>6134</v>
      </c>
      <c r="T27" s="66">
        <f>(O27+P27+Q27+R27)/N27</f>
        <v>0.40893333333333332</v>
      </c>
      <c r="U27" s="88">
        <f t="shared" ref="U27:U30" si="9">DATE(2025,2,1)</f>
        <v>45689</v>
      </c>
      <c r="V27" s="88">
        <f t="shared" ref="V27:V30" si="10">DATE(2025,12,31)</f>
        <v>46022</v>
      </c>
      <c r="W27" s="87">
        <f t="shared" si="3"/>
        <v>333</v>
      </c>
      <c r="X27" s="89">
        <v>1059626</v>
      </c>
      <c r="Y27" s="67" t="s">
        <v>278</v>
      </c>
      <c r="Z27" s="67" t="s">
        <v>318</v>
      </c>
      <c r="AA27" s="69" t="s">
        <v>364</v>
      </c>
      <c r="AB27" s="69" t="s">
        <v>365</v>
      </c>
      <c r="AC27" s="66" t="s">
        <v>282</v>
      </c>
      <c r="AD27" s="70" t="s">
        <v>303</v>
      </c>
      <c r="AE27" s="90">
        <v>50000000</v>
      </c>
      <c r="AF27" s="70" t="s">
        <v>366</v>
      </c>
      <c r="AG27" s="66" t="s">
        <v>285</v>
      </c>
      <c r="AH27" s="91">
        <f t="shared" ref="AH27" si="11">DATE(2025,2,15)</f>
        <v>45703</v>
      </c>
      <c r="AI27" s="251">
        <f>SUM('[3].'!L15:L18)</f>
        <v>500000000</v>
      </c>
      <c r="AJ27" s="254">
        <v>500000000</v>
      </c>
      <c r="AK27" s="254">
        <v>500000000</v>
      </c>
      <c r="AL27" s="254"/>
      <c r="AM27" s="254"/>
      <c r="AN27" s="260" t="s">
        <v>324</v>
      </c>
      <c r="AO27" s="260" t="s">
        <v>367</v>
      </c>
      <c r="AP27" s="273">
        <v>200000000</v>
      </c>
      <c r="AQ27" s="316">
        <f>AP27/AJ27</f>
        <v>0.4</v>
      </c>
      <c r="AR27" s="274">
        <v>0</v>
      </c>
      <c r="AS27" s="268">
        <f>AR27/AJ27</f>
        <v>0</v>
      </c>
      <c r="AT27" s="310">
        <v>500000000</v>
      </c>
      <c r="AU27" s="250">
        <f>AT27/AK27</f>
        <v>1</v>
      </c>
      <c r="AV27" s="257">
        <v>500000000</v>
      </c>
      <c r="AW27" s="253">
        <f>AV27/AK27</f>
        <v>1</v>
      </c>
      <c r="AX27" s="77"/>
      <c r="AY27" s="77"/>
      <c r="AZ27" s="77"/>
      <c r="BA27" s="77"/>
      <c r="BB27" s="77"/>
      <c r="BC27" s="77"/>
      <c r="BD27" s="77"/>
      <c r="BE27" s="77"/>
    </row>
    <row r="28" spans="1:57" ht="65.099999999999994" customHeight="1">
      <c r="A28" s="190" t="s">
        <v>165</v>
      </c>
      <c r="B28" s="190" t="s">
        <v>219</v>
      </c>
      <c r="C28" s="99" t="s">
        <v>220</v>
      </c>
      <c r="D28" s="64" t="s">
        <v>368</v>
      </c>
      <c r="E28" s="192" t="s">
        <v>360</v>
      </c>
      <c r="F28" s="286"/>
      <c r="G28" s="192" t="s">
        <v>361</v>
      </c>
      <c r="H28" s="64" t="s">
        <v>369</v>
      </c>
      <c r="I28" s="63" t="s">
        <v>209</v>
      </c>
      <c r="J28" s="66">
        <f>'[3].'!F16*100%/'[3].'!$E$15</f>
        <v>0.25</v>
      </c>
      <c r="K28" s="64" t="s">
        <v>370</v>
      </c>
      <c r="L28" s="66" t="s">
        <v>277</v>
      </c>
      <c r="M28" s="66" t="str">
        <f>'[3]1. ESTRATÉGICO'!N25</f>
        <v>Servicio de Promoción a la Participación Ciudadana</v>
      </c>
      <c r="N28" s="87">
        <f>'[3].'!H16</f>
        <v>1</v>
      </c>
      <c r="O28" s="87">
        <v>0</v>
      </c>
      <c r="P28" s="87">
        <v>0</v>
      </c>
      <c r="Q28" s="87"/>
      <c r="R28" s="87"/>
      <c r="S28" s="94">
        <f t="shared" ref="S28:S30" si="12">O28+P28+Q28+R28</f>
        <v>0</v>
      </c>
      <c r="T28" s="66">
        <f t="shared" ref="T28:T30" si="13">(O28+P28+Q28+R28)/N28</f>
        <v>0</v>
      </c>
      <c r="U28" s="88">
        <f t="shared" si="9"/>
        <v>45689</v>
      </c>
      <c r="V28" s="88">
        <f t="shared" si="10"/>
        <v>46022</v>
      </c>
      <c r="W28" s="87">
        <f t="shared" si="3"/>
        <v>333</v>
      </c>
      <c r="X28" s="89">
        <v>1059626</v>
      </c>
      <c r="Y28" s="67" t="s">
        <v>278</v>
      </c>
      <c r="Z28" s="67" t="s">
        <v>318</v>
      </c>
      <c r="AA28" s="69" t="s">
        <v>371</v>
      </c>
      <c r="AB28" s="69" t="s">
        <v>308</v>
      </c>
      <c r="AC28" s="66" t="s">
        <v>282</v>
      </c>
      <c r="AD28" s="70" t="s">
        <v>372</v>
      </c>
      <c r="AE28" s="90">
        <v>100000000</v>
      </c>
      <c r="AF28" s="70" t="s">
        <v>366</v>
      </c>
      <c r="AG28" s="66" t="s">
        <v>285</v>
      </c>
      <c r="AH28" s="91">
        <f>DATE(2025,4,15)</f>
        <v>45762</v>
      </c>
      <c r="AI28" s="313"/>
      <c r="AJ28" s="255"/>
      <c r="AK28" s="255"/>
      <c r="AL28" s="255"/>
      <c r="AM28" s="255"/>
      <c r="AN28" s="260"/>
      <c r="AO28" s="260"/>
      <c r="AP28" s="273">
        <v>500000000</v>
      </c>
      <c r="AQ28" s="316">
        <v>500000000</v>
      </c>
      <c r="AR28" s="275"/>
      <c r="AS28" s="309"/>
      <c r="AT28" s="310"/>
      <c r="AU28" s="250"/>
      <c r="AV28" s="257"/>
      <c r="AW28" s="253"/>
      <c r="AX28" s="77"/>
      <c r="AY28" s="77"/>
      <c r="AZ28" s="77"/>
      <c r="BA28" s="77"/>
      <c r="BB28" s="77"/>
      <c r="BC28" s="77"/>
      <c r="BD28" s="77"/>
      <c r="BE28" s="77"/>
    </row>
    <row r="29" spans="1:57" ht="65.099999999999994" customHeight="1">
      <c r="A29" s="190" t="s">
        <v>165</v>
      </c>
      <c r="B29" s="190" t="s">
        <v>219</v>
      </c>
      <c r="C29" s="99" t="s">
        <v>220</v>
      </c>
      <c r="D29" s="64" t="s">
        <v>373</v>
      </c>
      <c r="E29" s="192" t="s">
        <v>360</v>
      </c>
      <c r="F29" s="286"/>
      <c r="G29" s="192" t="s">
        <v>361</v>
      </c>
      <c r="H29" s="64" t="s">
        <v>369</v>
      </c>
      <c r="I29" s="63" t="s">
        <v>209</v>
      </c>
      <c r="J29" s="66">
        <v>0.5</v>
      </c>
      <c r="K29" s="64" t="s">
        <v>374</v>
      </c>
      <c r="L29" s="66" t="s">
        <v>277</v>
      </c>
      <c r="M29" s="66" t="str">
        <f>'[3]1. ESTRATÉGICO'!N26</f>
        <v>Servicio de Promoción a la Participación Ciudadana</v>
      </c>
      <c r="N29" s="94">
        <v>6</v>
      </c>
      <c r="O29" s="87">
        <v>1</v>
      </c>
      <c r="P29" s="87">
        <v>0</v>
      </c>
      <c r="Q29" s="87"/>
      <c r="R29" s="87"/>
      <c r="S29" s="94">
        <f t="shared" si="12"/>
        <v>1</v>
      </c>
      <c r="T29" s="66">
        <f t="shared" si="13"/>
        <v>0.16666666666666666</v>
      </c>
      <c r="U29" s="88">
        <f t="shared" si="9"/>
        <v>45689</v>
      </c>
      <c r="V29" s="88">
        <f t="shared" si="10"/>
        <v>46022</v>
      </c>
      <c r="W29" s="87">
        <f t="shared" si="3"/>
        <v>333</v>
      </c>
      <c r="X29" s="89">
        <v>1059626</v>
      </c>
      <c r="Y29" s="67" t="s">
        <v>278</v>
      </c>
      <c r="Z29" s="67" t="s">
        <v>375</v>
      </c>
      <c r="AA29" s="69" t="s">
        <v>371</v>
      </c>
      <c r="AB29" s="69" t="s">
        <v>308</v>
      </c>
      <c r="AC29" s="66" t="s">
        <v>282</v>
      </c>
      <c r="AD29" s="70" t="s">
        <v>372</v>
      </c>
      <c r="AE29" s="90">
        <v>300000000</v>
      </c>
      <c r="AF29" s="70" t="s">
        <v>351</v>
      </c>
      <c r="AG29" s="66" t="s">
        <v>285</v>
      </c>
      <c r="AH29" s="91">
        <f t="shared" ref="AH29:AH30" si="14">DATE(2025,4,15)</f>
        <v>45762</v>
      </c>
      <c r="AI29" s="313"/>
      <c r="AJ29" s="255"/>
      <c r="AK29" s="255"/>
      <c r="AL29" s="255"/>
      <c r="AM29" s="255"/>
      <c r="AN29" s="260"/>
      <c r="AO29" s="260"/>
      <c r="AP29" s="273">
        <v>500000000</v>
      </c>
      <c r="AQ29" s="316">
        <v>500000000</v>
      </c>
      <c r="AR29" s="275"/>
      <c r="AS29" s="309"/>
      <c r="AT29" s="310"/>
      <c r="AU29" s="250"/>
      <c r="AV29" s="257"/>
      <c r="AW29" s="253"/>
      <c r="AX29" s="77"/>
      <c r="AY29" s="77"/>
      <c r="AZ29" s="77"/>
      <c r="BA29" s="77"/>
      <c r="BB29" s="77"/>
      <c r="BC29" s="77"/>
      <c r="BD29" s="77"/>
      <c r="BE29" s="77"/>
    </row>
    <row r="30" spans="1:57" ht="65.099999999999994" customHeight="1">
      <c r="A30" s="190" t="s">
        <v>165</v>
      </c>
      <c r="B30" s="190" t="s">
        <v>219</v>
      </c>
      <c r="C30" s="99" t="s">
        <v>220</v>
      </c>
      <c r="D30" s="64" t="s">
        <v>376</v>
      </c>
      <c r="E30" s="192" t="s">
        <v>360</v>
      </c>
      <c r="F30" s="287"/>
      <c r="G30" s="192" t="s">
        <v>361</v>
      </c>
      <c r="H30" s="64" t="s">
        <v>377</v>
      </c>
      <c r="I30" s="63" t="s">
        <v>230</v>
      </c>
      <c r="J30" s="66">
        <v>0.1</v>
      </c>
      <c r="K30" s="64" t="s">
        <v>378</v>
      </c>
      <c r="L30" s="66" t="s">
        <v>277</v>
      </c>
      <c r="M30" s="104" t="s">
        <v>379</v>
      </c>
      <c r="N30" s="87">
        <v>500</v>
      </c>
      <c r="O30" s="87">
        <v>0</v>
      </c>
      <c r="P30" s="87">
        <v>0</v>
      </c>
      <c r="Q30" s="87"/>
      <c r="R30" s="87"/>
      <c r="S30" s="94">
        <f t="shared" si="12"/>
        <v>0</v>
      </c>
      <c r="T30" s="66">
        <f t="shared" si="13"/>
        <v>0</v>
      </c>
      <c r="U30" s="173">
        <f t="shared" si="9"/>
        <v>45689</v>
      </c>
      <c r="V30" s="173">
        <f t="shared" si="10"/>
        <v>46022</v>
      </c>
      <c r="W30" s="105">
        <f t="shared" si="3"/>
        <v>333</v>
      </c>
      <c r="X30" s="174">
        <v>1059626</v>
      </c>
      <c r="Y30" s="175" t="s">
        <v>278</v>
      </c>
      <c r="Z30" s="176" t="s">
        <v>279</v>
      </c>
      <c r="AA30" s="177" t="s">
        <v>380</v>
      </c>
      <c r="AB30" s="177" t="s">
        <v>381</v>
      </c>
      <c r="AC30" s="178" t="s">
        <v>282</v>
      </c>
      <c r="AD30" s="179" t="s">
        <v>382</v>
      </c>
      <c r="AE30" s="106">
        <v>50000000</v>
      </c>
      <c r="AF30" s="179" t="s">
        <v>366</v>
      </c>
      <c r="AG30" s="178" t="s">
        <v>285</v>
      </c>
      <c r="AH30" s="180">
        <f t="shared" si="14"/>
        <v>45762</v>
      </c>
      <c r="AI30" s="314"/>
      <c r="AJ30" s="255"/>
      <c r="AK30" s="255"/>
      <c r="AL30" s="255"/>
      <c r="AM30" s="255"/>
      <c r="AN30" s="315"/>
      <c r="AO30" s="315"/>
      <c r="AP30" s="274">
        <v>500000000</v>
      </c>
      <c r="AQ30" s="268">
        <v>500000000</v>
      </c>
      <c r="AR30" s="275"/>
      <c r="AS30" s="309"/>
      <c r="AT30" s="311"/>
      <c r="AU30" s="256"/>
      <c r="AV30" s="258"/>
      <c r="AW30" s="259"/>
      <c r="AX30" s="77"/>
      <c r="AY30" s="77"/>
      <c r="AZ30" s="77"/>
      <c r="BA30" s="77"/>
      <c r="BB30" s="77"/>
      <c r="BC30" s="77"/>
      <c r="BD30" s="77"/>
      <c r="BE30" s="77"/>
    </row>
    <row r="31" spans="1:57" ht="65.099999999999994" customHeight="1">
      <c r="A31" s="322"/>
      <c r="B31" s="322"/>
      <c r="C31" s="322"/>
      <c r="D31" s="322"/>
      <c r="E31" s="321" t="s">
        <v>383</v>
      </c>
      <c r="F31" s="321"/>
      <c r="G31" s="321"/>
      <c r="H31" s="321"/>
      <c r="I31" s="321"/>
      <c r="J31" s="321"/>
      <c r="K31" s="321"/>
      <c r="L31" s="321"/>
      <c r="M31" s="321"/>
      <c r="N31" s="321"/>
      <c r="O31" s="321"/>
      <c r="P31" s="321"/>
      <c r="Q31" s="321"/>
      <c r="R31" s="321"/>
      <c r="S31" s="100"/>
      <c r="T31" s="101">
        <f>AVERAGE(T27:T30)</f>
        <v>0.1439</v>
      </c>
      <c r="U31" s="77"/>
      <c r="V31" s="77"/>
      <c r="W31" s="77"/>
      <c r="X31" s="77"/>
      <c r="Y31" s="77"/>
      <c r="Z31" s="77"/>
      <c r="AA31" s="77"/>
      <c r="AB31" s="77"/>
      <c r="AC31" s="77"/>
      <c r="AD31" s="77"/>
      <c r="AE31" s="79"/>
      <c r="AF31" s="77"/>
      <c r="AG31" s="77"/>
      <c r="AH31" s="77"/>
      <c r="AI31" s="293" t="s">
        <v>12</v>
      </c>
      <c r="AJ31" s="293"/>
      <c r="AK31" s="293"/>
      <c r="AL31" s="293"/>
      <c r="AM31" s="293"/>
      <c r="AN31" s="293"/>
      <c r="AO31" s="293"/>
      <c r="AP31" s="102">
        <f>AP27</f>
        <v>200000000</v>
      </c>
      <c r="AQ31" s="103">
        <f>AQ27</f>
        <v>0.4</v>
      </c>
      <c r="AR31" s="102">
        <v>500000000</v>
      </c>
      <c r="AS31" s="103">
        <f>AQ31/AP31</f>
        <v>2.0000000000000001E-9</v>
      </c>
      <c r="AT31" s="102">
        <v>500000000</v>
      </c>
      <c r="AU31" s="80">
        <v>1</v>
      </c>
      <c r="AV31" s="71">
        <v>500000000</v>
      </c>
      <c r="AW31" s="80">
        <v>1</v>
      </c>
      <c r="AX31" s="77"/>
      <c r="AY31" s="77"/>
      <c r="AZ31" s="77"/>
      <c r="BA31" s="77"/>
      <c r="BB31" s="77"/>
      <c r="BC31" s="77"/>
      <c r="BD31" s="77"/>
      <c r="BE31" s="77"/>
    </row>
    <row r="32" spans="1:57" ht="65.099999999999994" customHeight="1">
      <c r="E32" s="170"/>
      <c r="F32" s="170"/>
      <c r="G32" s="170"/>
      <c r="H32" s="170"/>
      <c r="I32" s="170"/>
      <c r="J32" s="170"/>
      <c r="K32" s="170"/>
      <c r="L32" s="170"/>
      <c r="M32" s="170"/>
      <c r="N32" s="170"/>
      <c r="O32" s="170"/>
      <c r="P32" s="170"/>
      <c r="Q32" s="170"/>
      <c r="R32" s="170"/>
      <c r="S32" s="171"/>
      <c r="T32" s="193"/>
      <c r="AE32" s="84"/>
      <c r="AI32" s="172"/>
      <c r="AJ32" s="172"/>
      <c r="AK32" s="172"/>
      <c r="AL32" s="172"/>
      <c r="AM32" s="172"/>
      <c r="AN32" s="172"/>
      <c r="AO32" s="172"/>
      <c r="AP32" s="189" t="s">
        <v>384</v>
      </c>
      <c r="AQ32" s="189" t="s">
        <v>385</v>
      </c>
      <c r="AR32" s="189" t="s">
        <v>386</v>
      </c>
      <c r="AS32" s="189" t="s">
        <v>387</v>
      </c>
      <c r="AT32" s="189" t="s">
        <v>384</v>
      </c>
      <c r="AU32" s="189" t="s">
        <v>385</v>
      </c>
      <c r="AV32" s="189" t="s">
        <v>386</v>
      </c>
      <c r="AW32" s="189" t="s">
        <v>387</v>
      </c>
    </row>
    <row r="33" spans="10:49" ht="65.099999999999994" customHeight="1">
      <c r="J33" s="191"/>
      <c r="K33" s="308" t="s">
        <v>388</v>
      </c>
      <c r="L33" s="308"/>
      <c r="M33" s="308"/>
      <c r="N33" s="308"/>
      <c r="O33" s="308"/>
      <c r="P33" s="308"/>
      <c r="Q33" s="308"/>
      <c r="R33" s="308"/>
      <c r="S33" s="169"/>
      <c r="T33" s="167">
        <f>(T15+T24+T31)/3</f>
        <v>0.28833724879825506</v>
      </c>
      <c r="U33" s="194"/>
      <c r="AE33" s="195"/>
      <c r="AF33" s="323" t="s">
        <v>389</v>
      </c>
      <c r="AG33" s="323"/>
      <c r="AH33" s="323"/>
      <c r="AI33" s="323"/>
      <c r="AJ33" s="184">
        <f>+AJ27+AJ19+AJ16+AJ9</f>
        <v>4000000000</v>
      </c>
      <c r="AK33" s="184">
        <f>+AK27+AK19+AK16+AK9</f>
        <v>4000000000</v>
      </c>
      <c r="AL33" s="183"/>
      <c r="AM33" s="183"/>
      <c r="AN33" s="183"/>
      <c r="AO33" s="183"/>
      <c r="AP33" s="185">
        <f>+AP31+AP26+AP24+AP15</f>
        <v>2495000000</v>
      </c>
      <c r="AQ33" s="186">
        <f>AP33/AJ33</f>
        <v>0.62375000000000003</v>
      </c>
      <c r="AR33" s="185">
        <f>+AR31+AR26+AR24+AR15</f>
        <v>1200000000</v>
      </c>
      <c r="AS33" s="186">
        <f>AR33/AJ33</f>
        <v>0.3</v>
      </c>
      <c r="AT33" s="185">
        <f>+AT31+AT26+AT24+AT15+AT16</f>
        <v>4000000000</v>
      </c>
      <c r="AU33" s="187">
        <f>AT33/AK33</f>
        <v>1</v>
      </c>
      <c r="AV33" s="185">
        <f>+AV31+AV26+AV24+AV15+AV16</f>
        <v>4000000000</v>
      </c>
      <c r="AW33" s="187">
        <f>AV33/AK33</f>
        <v>1</v>
      </c>
    </row>
  </sheetData>
  <mergeCells count="125">
    <mergeCell ref="A31:D31"/>
    <mergeCell ref="AF33:AI33"/>
    <mergeCell ref="E18:R18"/>
    <mergeCell ref="A15:D15"/>
    <mergeCell ref="A24:D24"/>
    <mergeCell ref="A26:D26"/>
    <mergeCell ref="D16:D17"/>
    <mergeCell ref="F16:F17"/>
    <mergeCell ref="G16:G17"/>
    <mergeCell ref="F19:F23"/>
    <mergeCell ref="K33:R33"/>
    <mergeCell ref="AS19:AS23"/>
    <mergeCell ref="AT19:AT23"/>
    <mergeCell ref="AN22:AN23"/>
    <mergeCell ref="AI24:AO24"/>
    <mergeCell ref="AI26:AO26"/>
    <mergeCell ref="AR27:AR30"/>
    <mergeCell ref="AS27:AS30"/>
    <mergeCell ref="AT27:AT30"/>
    <mergeCell ref="AJ19:AJ23"/>
    <mergeCell ref="AK19:AK23"/>
    <mergeCell ref="AL19:AL23"/>
    <mergeCell ref="AM19:AM23"/>
    <mergeCell ref="AI27:AI30"/>
    <mergeCell ref="AN27:AN30"/>
    <mergeCell ref="AO27:AO30"/>
    <mergeCell ref="AP27:AP30"/>
    <mergeCell ref="AQ27:AQ30"/>
    <mergeCell ref="AI31:AO31"/>
    <mergeCell ref="E24:R24"/>
    <mergeCell ref="E26:R26"/>
    <mergeCell ref="E31:R31"/>
    <mergeCell ref="AI16:AI17"/>
    <mergeCell ref="AO16:AO17"/>
    <mergeCell ref="AP16:AP17"/>
    <mergeCell ref="AE16:AE17"/>
    <mergeCell ref="AF16:AF17"/>
    <mergeCell ref="C1:BE1"/>
    <mergeCell ref="C2:BE2"/>
    <mergeCell ref="C3:BE3"/>
    <mergeCell ref="C4:BE4"/>
    <mergeCell ref="C5:BF5"/>
    <mergeCell ref="AI6:BF7"/>
    <mergeCell ref="E15:R15"/>
    <mergeCell ref="AS9:AS14"/>
    <mergeCell ref="AT9:AT14"/>
    <mergeCell ref="H12:H13"/>
    <mergeCell ref="A6:AB7"/>
    <mergeCell ref="AC6:AH7"/>
    <mergeCell ref="AC9:AC11"/>
    <mergeCell ref="AD9:AD11"/>
    <mergeCell ref="AE9:AE11"/>
    <mergeCell ref="AF9:AF11"/>
    <mergeCell ref="W16:W17"/>
    <mergeCell ref="X16:X17"/>
    <mergeCell ref="Y16:Y17"/>
    <mergeCell ref="Z16:Z17"/>
    <mergeCell ref="AG16:AG17"/>
    <mergeCell ref="AG9:AG11"/>
    <mergeCell ref="AH16:AH17"/>
    <mergeCell ref="AA16:AA17"/>
    <mergeCell ref="AD16:AD17"/>
    <mergeCell ref="AC16:AC17"/>
    <mergeCell ref="AB16:AB17"/>
    <mergeCell ref="A1:B4"/>
    <mergeCell ref="S16:S17"/>
    <mergeCell ref="AI19:AI23"/>
    <mergeCell ref="Q16:Q17"/>
    <mergeCell ref="F9:F14"/>
    <mergeCell ref="F27:F30"/>
    <mergeCell ref="K16:K17"/>
    <mergeCell ref="P16:P17"/>
    <mergeCell ref="H16:H17"/>
    <mergeCell ref="I16:I17"/>
    <mergeCell ref="J16:J17"/>
    <mergeCell ref="L16:L17"/>
    <mergeCell ref="M16:M17"/>
    <mergeCell ref="N16:N17"/>
    <mergeCell ref="O16:O17"/>
    <mergeCell ref="AI15:AO15"/>
    <mergeCell ref="A5:B5"/>
    <mergeCell ref="AH9:AH11"/>
    <mergeCell ref="AI9:AI14"/>
    <mergeCell ref="AJ9:AJ14"/>
    <mergeCell ref="R16:R17"/>
    <mergeCell ref="T16:T17"/>
    <mergeCell ref="U16:U17"/>
    <mergeCell ref="V16:V17"/>
    <mergeCell ref="AU9:AU14"/>
    <mergeCell ref="AV9:AV14"/>
    <mergeCell ref="AW9:AW14"/>
    <mergeCell ref="AU16:AU17"/>
    <mergeCell ref="AV16:AV17"/>
    <mergeCell ref="AJ16:AJ17"/>
    <mergeCell ref="AK16:AK17"/>
    <mergeCell ref="AL16:AL17"/>
    <mergeCell ref="AM16:AM17"/>
    <mergeCell ref="AW16:AW17"/>
    <mergeCell ref="AS16:AS17"/>
    <mergeCell ref="AT16:AT17"/>
    <mergeCell ref="AQ16:AQ17"/>
    <mergeCell ref="AR16:AR17"/>
    <mergeCell ref="AN9:AN14"/>
    <mergeCell ref="AO9:AO14"/>
    <mergeCell ref="AP9:AP14"/>
    <mergeCell ref="AQ9:AQ14"/>
    <mergeCell ref="AR9:AR14"/>
    <mergeCell ref="AK9:AK14"/>
    <mergeCell ref="AL9:AL14"/>
    <mergeCell ref="AM9:AM14"/>
    <mergeCell ref="AU19:AU23"/>
    <mergeCell ref="AV19:AV23"/>
    <mergeCell ref="AW19:AW23"/>
    <mergeCell ref="AJ27:AJ30"/>
    <mergeCell ref="AK27:AK30"/>
    <mergeCell ref="AL27:AL30"/>
    <mergeCell ref="AM27:AM30"/>
    <mergeCell ref="AU27:AU30"/>
    <mergeCell ref="AV27:AV30"/>
    <mergeCell ref="AW27:AW30"/>
    <mergeCell ref="AN19:AN21"/>
    <mergeCell ref="AO19:AO23"/>
    <mergeCell ref="AP19:AP23"/>
    <mergeCell ref="AQ19:AQ23"/>
    <mergeCell ref="AR19:AR23"/>
  </mergeCells>
  <dataValidations disablePrompts="1" count="1">
    <dataValidation type="list" allowBlank="1" showInputMessage="1" showErrorMessage="1" sqref="L34:L122" xr:uid="{00000000-0002-0000-0200-000000000000}">
      <formula1>$AY$9:$AY$19</formula1>
    </dataValidation>
  </dataValidations>
  <printOptions horizontalCentered="1"/>
  <pageMargins left="0.1" right="0.1" top="0.25" bottom="0.2" header="0.31496062992126" footer="0.31496062992126"/>
  <pageSetup paperSize="14" scale="35" orientation="landscape" r:id="rId1"/>
  <colBreaks count="1" manualBreakCount="1">
    <brk id="30" max="1048575" man="1"/>
  </col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200-000001000000}">
          <x14:formula1>
            <xm:f>'file:///C:\Users\Acer\OneDrive\Escritorio\JESUS TORRES 2025\5CTA2025\SEGUIMENTO A PLANES DE ACCION\[2025.06.30 - REPORTE PLAN DE ACCIÓN INSTITUCIONAL IDACCC 2025 TRIMESTRE II - corte 30 junio 2025.xlsx]ANEXO1'!#REF!</xm:f>
          </x14:formula1>
          <xm:sqref>AF34:AF77 AG15 AF31:AG32 AG34:AG86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F25"/>
  <sheetViews>
    <sheetView workbookViewId="0">
      <selection activeCell="B1" sqref="B1:B1048576"/>
    </sheetView>
  </sheetViews>
  <sheetFormatPr baseColWidth="10" defaultColWidth="10.875" defaultRowHeight="14.25"/>
  <cols>
    <col min="1" max="1" width="55.375" customWidth="1"/>
    <col min="5" max="5" width="20.125" customWidth="1"/>
    <col min="6" max="6" width="34.625" customWidth="1"/>
  </cols>
  <sheetData>
    <row r="1" spans="1:6" ht="52.5" customHeight="1">
      <c r="A1" s="22" t="s">
        <v>390</v>
      </c>
      <c r="E1" s="6" t="s">
        <v>391</v>
      </c>
      <c r="F1" s="6" t="s">
        <v>392</v>
      </c>
    </row>
    <row r="2" spans="1:6" ht="25.5" customHeight="1">
      <c r="A2" s="21" t="s">
        <v>393</v>
      </c>
      <c r="E2" s="7">
        <v>0</v>
      </c>
      <c r="F2" s="8" t="s">
        <v>285</v>
      </c>
    </row>
    <row r="3" spans="1:6" ht="45" customHeight="1">
      <c r="A3" s="21" t="s">
        <v>394</v>
      </c>
      <c r="E3" s="7">
        <v>1</v>
      </c>
      <c r="F3" s="8" t="s">
        <v>395</v>
      </c>
    </row>
    <row r="4" spans="1:6" ht="45" customHeight="1">
      <c r="A4" s="21" t="s">
        <v>396</v>
      </c>
      <c r="E4" s="7">
        <v>2</v>
      </c>
      <c r="F4" s="8" t="s">
        <v>397</v>
      </c>
    </row>
    <row r="5" spans="1:6" ht="45" customHeight="1">
      <c r="A5" s="21" t="s">
        <v>398</v>
      </c>
      <c r="E5" s="7">
        <v>3</v>
      </c>
      <c r="F5" s="8" t="s">
        <v>399</v>
      </c>
    </row>
    <row r="6" spans="1:6" ht="45" customHeight="1">
      <c r="A6" s="21" t="s">
        <v>400</v>
      </c>
      <c r="E6" s="7">
        <v>4</v>
      </c>
      <c r="F6" s="8" t="s">
        <v>401</v>
      </c>
    </row>
    <row r="7" spans="1:6" ht="45" customHeight="1">
      <c r="A7" s="21" t="s">
        <v>402</v>
      </c>
      <c r="E7" s="7">
        <v>5</v>
      </c>
      <c r="F7" s="8" t="s">
        <v>403</v>
      </c>
    </row>
    <row r="8" spans="1:6" ht="45" customHeight="1">
      <c r="A8" s="21" t="s">
        <v>404</v>
      </c>
    </row>
    <row r="9" spans="1:6" ht="45" customHeight="1">
      <c r="A9" s="21" t="s">
        <v>405</v>
      </c>
    </row>
    <row r="10" spans="1:6" ht="45" customHeight="1">
      <c r="A10" s="21" t="s">
        <v>406</v>
      </c>
    </row>
    <row r="11" spans="1:6" ht="45" customHeight="1">
      <c r="A11" s="21" t="s">
        <v>407</v>
      </c>
    </row>
    <row r="12" spans="1:6" ht="45" customHeight="1">
      <c r="A12" s="21" t="s">
        <v>408</v>
      </c>
    </row>
    <row r="13" spans="1:6" ht="45" customHeight="1">
      <c r="A13" s="21" t="s">
        <v>409</v>
      </c>
    </row>
    <row r="14" spans="1:6" ht="45" customHeight="1">
      <c r="A14" s="21" t="s">
        <v>410</v>
      </c>
    </row>
    <row r="15" spans="1:6" ht="45" customHeight="1">
      <c r="A15" s="21" t="s">
        <v>411</v>
      </c>
    </row>
    <row r="16" spans="1:6" ht="45" customHeight="1">
      <c r="A16" s="21" t="s">
        <v>412</v>
      </c>
    </row>
    <row r="17" spans="1:1" ht="45" customHeight="1">
      <c r="A17" s="21" t="s">
        <v>413</v>
      </c>
    </row>
    <row r="18" spans="1:1" ht="45" customHeight="1">
      <c r="A18" s="21" t="s">
        <v>414</v>
      </c>
    </row>
    <row r="19" spans="1:1" ht="45" customHeight="1">
      <c r="A19" s="21" t="s">
        <v>415</v>
      </c>
    </row>
    <row r="20" spans="1:1" ht="45" customHeight="1">
      <c r="A20" s="21" t="s">
        <v>416</v>
      </c>
    </row>
    <row r="21" spans="1:1" ht="45" customHeight="1">
      <c r="A21" s="21" t="s">
        <v>417</v>
      </c>
    </row>
    <row r="22" spans="1:1" ht="45" customHeight="1"/>
    <row r="23" spans="1:1" ht="45" customHeight="1"/>
    <row r="24" spans="1:1" ht="45" customHeight="1"/>
    <row r="25" spans="1:1" ht="45" customHeight="1"/>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2:G27"/>
  <sheetViews>
    <sheetView zoomScale="90" zoomScaleNormal="90" workbookViewId="0">
      <selection activeCell="A7" sqref="A7"/>
    </sheetView>
  </sheetViews>
  <sheetFormatPr baseColWidth="10" defaultColWidth="10.875" defaultRowHeight="14.25"/>
  <cols>
    <col min="1" max="1" width="20.625" customWidth="1"/>
    <col min="2" max="2" width="25" customWidth="1"/>
    <col min="3" max="3" width="19.625" customWidth="1"/>
    <col min="4" max="4" width="20.375" customWidth="1"/>
    <col min="5" max="6" width="22.875" customWidth="1"/>
    <col min="7" max="7" width="25.125" customWidth="1"/>
  </cols>
  <sheetData>
    <row r="2" spans="1:7">
      <c r="A2" s="330" t="s">
        <v>418</v>
      </c>
      <c r="B2" s="331"/>
      <c r="C2" s="331"/>
      <c r="D2" s="331"/>
      <c r="E2" s="331"/>
      <c r="F2" s="331"/>
      <c r="G2" s="332"/>
    </row>
    <row r="3" spans="1:7" s="5" customFormat="1">
      <c r="A3" s="23" t="s">
        <v>419</v>
      </c>
      <c r="B3" s="333" t="s">
        <v>420</v>
      </c>
      <c r="C3" s="333"/>
      <c r="D3" s="333"/>
      <c r="E3" s="333"/>
      <c r="F3" s="333"/>
      <c r="G3" s="25" t="s">
        <v>421</v>
      </c>
    </row>
    <row r="4" spans="1:7" ht="12.75" customHeight="1">
      <c r="A4" s="26">
        <v>45489</v>
      </c>
      <c r="B4" s="334" t="s">
        <v>422</v>
      </c>
      <c r="C4" s="334"/>
      <c r="D4" s="334"/>
      <c r="E4" s="334"/>
      <c r="F4" s="334"/>
      <c r="G4" s="27" t="s">
        <v>423</v>
      </c>
    </row>
    <row r="5" spans="1:7" ht="12.75" customHeight="1">
      <c r="A5" s="28"/>
      <c r="B5" s="334"/>
      <c r="C5" s="334"/>
      <c r="D5" s="334"/>
      <c r="E5" s="334"/>
      <c r="F5" s="334"/>
      <c r="G5" s="27"/>
    </row>
    <row r="6" spans="1:7">
      <c r="A6" s="28"/>
      <c r="B6" s="329"/>
      <c r="C6" s="329"/>
      <c r="D6" s="329"/>
      <c r="E6" s="329"/>
      <c r="F6" s="329"/>
      <c r="G6" s="30"/>
    </row>
    <row r="7" spans="1:7">
      <c r="A7" s="28"/>
      <c r="B7" s="329"/>
      <c r="C7" s="329"/>
      <c r="D7" s="329"/>
      <c r="E7" s="329"/>
      <c r="F7" s="329"/>
      <c r="G7" s="30"/>
    </row>
    <row r="8" spans="1:7">
      <c r="A8" s="28"/>
      <c r="B8" s="29"/>
      <c r="C8" s="29"/>
      <c r="D8" s="29"/>
      <c r="E8" s="29"/>
      <c r="F8" s="29"/>
      <c r="G8" s="30"/>
    </row>
    <row r="9" spans="1:7">
      <c r="A9" s="335" t="s">
        <v>424</v>
      </c>
      <c r="B9" s="336"/>
      <c r="C9" s="336"/>
      <c r="D9" s="336"/>
      <c r="E9" s="336"/>
      <c r="F9" s="336"/>
      <c r="G9" s="337"/>
    </row>
    <row r="10" spans="1:7" s="5" customFormat="1">
      <c r="A10" s="24"/>
      <c r="B10" s="333" t="s">
        <v>425</v>
      </c>
      <c r="C10" s="333"/>
      <c r="D10" s="333" t="s">
        <v>426</v>
      </c>
      <c r="E10" s="333"/>
      <c r="F10" s="24" t="s">
        <v>419</v>
      </c>
      <c r="G10" s="24" t="s">
        <v>427</v>
      </c>
    </row>
    <row r="11" spans="1:7">
      <c r="A11" s="31" t="s">
        <v>428</v>
      </c>
      <c r="B11" s="334" t="s">
        <v>429</v>
      </c>
      <c r="C11" s="334"/>
      <c r="D11" s="338" t="s">
        <v>430</v>
      </c>
      <c r="E11" s="338"/>
      <c r="F11" s="28" t="s">
        <v>431</v>
      </c>
      <c r="G11" s="30"/>
    </row>
    <row r="12" spans="1:7">
      <c r="A12" s="31" t="s">
        <v>432</v>
      </c>
      <c r="B12" s="338" t="s">
        <v>433</v>
      </c>
      <c r="C12" s="338"/>
      <c r="D12" s="338" t="s">
        <v>434</v>
      </c>
      <c r="E12" s="338"/>
      <c r="F12" s="28" t="s">
        <v>431</v>
      </c>
      <c r="G12" s="30"/>
    </row>
    <row r="13" spans="1:7">
      <c r="A13" s="31" t="s">
        <v>435</v>
      </c>
      <c r="B13" s="338" t="s">
        <v>433</v>
      </c>
      <c r="C13" s="338"/>
      <c r="D13" s="338" t="s">
        <v>434</v>
      </c>
      <c r="E13" s="338"/>
      <c r="F13" s="28" t="s">
        <v>431</v>
      </c>
      <c r="G13" s="30"/>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A9:G9"/>
    <mergeCell ref="B13:C13"/>
    <mergeCell ref="D13:E13"/>
    <mergeCell ref="B10:C10"/>
    <mergeCell ref="D10:E10"/>
    <mergeCell ref="B11:C11"/>
    <mergeCell ref="D11:E11"/>
    <mergeCell ref="B12:C12"/>
    <mergeCell ref="D12:E12"/>
    <mergeCell ref="B7:F7"/>
    <mergeCell ref="A2:G2"/>
    <mergeCell ref="B3:F3"/>
    <mergeCell ref="B4:F4"/>
    <mergeCell ref="B5:F5"/>
    <mergeCell ref="B6:F6"/>
  </mergeCells>
  <phoneticPr fontId="9" type="noConversion"/>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P22"/>
  <sheetViews>
    <sheetView zoomScale="104" workbookViewId="0">
      <pane xSplit="2" ySplit="1" topLeftCell="C2" activePane="bottomRight" state="frozen"/>
      <selection pane="topRight" activeCell="C1" sqref="C1"/>
      <selection pane="bottomLeft" activeCell="A2" sqref="A2"/>
      <selection pane="bottomRight" sqref="A1:XFD1048576"/>
    </sheetView>
  </sheetViews>
  <sheetFormatPr baseColWidth="10" defaultColWidth="10.875" defaultRowHeight="15.75"/>
  <cols>
    <col min="1" max="1" width="5.125" style="41" customWidth="1"/>
    <col min="2" max="2" width="22.875" style="34" customWidth="1"/>
    <col min="3" max="3" width="6" style="34" customWidth="1"/>
    <col min="4" max="4" width="40.875" style="34" customWidth="1"/>
    <col min="5" max="6" width="10.875" style="49"/>
    <col min="7" max="7" width="13.375" style="34" bestFit="1" customWidth="1"/>
    <col min="8" max="11" width="10.875" style="34"/>
    <col min="12" max="12" width="17.375" style="34" bestFit="1" customWidth="1"/>
    <col min="13" max="15" width="18.625" style="34" bestFit="1" customWidth="1"/>
    <col min="16" max="16384" width="10.875" style="34"/>
  </cols>
  <sheetData>
    <row r="1" spans="1:15" ht="30" customHeight="1">
      <c r="A1" s="32" t="s">
        <v>436</v>
      </c>
      <c r="B1" s="32" t="s">
        <v>139</v>
      </c>
      <c r="C1" s="32" t="s">
        <v>436</v>
      </c>
      <c r="D1" s="32" t="s">
        <v>437</v>
      </c>
      <c r="E1" s="343" t="s">
        <v>142</v>
      </c>
      <c r="F1" s="343"/>
      <c r="G1" s="33" t="s">
        <v>438</v>
      </c>
      <c r="H1" s="33" t="s">
        <v>439</v>
      </c>
      <c r="I1" s="33" t="s">
        <v>440</v>
      </c>
      <c r="J1" s="33" t="s">
        <v>441</v>
      </c>
      <c r="K1" s="33" t="s">
        <v>442</v>
      </c>
      <c r="L1" s="33" t="s">
        <v>443</v>
      </c>
      <c r="M1" s="33" t="s">
        <v>444</v>
      </c>
      <c r="N1" s="33" t="s">
        <v>445</v>
      </c>
      <c r="O1" s="33" t="s">
        <v>446</v>
      </c>
    </row>
    <row r="2" spans="1:15" ht="84.95" customHeight="1">
      <c r="A2" s="340">
        <v>1</v>
      </c>
      <c r="B2" s="339" t="s">
        <v>166</v>
      </c>
      <c r="C2" s="32">
        <v>1</v>
      </c>
      <c r="D2" s="35" t="s">
        <v>171</v>
      </c>
      <c r="E2" s="344">
        <v>0.2</v>
      </c>
      <c r="F2" s="36">
        <v>0.03</v>
      </c>
      <c r="G2" s="32">
        <v>209</v>
      </c>
      <c r="H2" s="37">
        <v>53</v>
      </c>
      <c r="I2" s="37">
        <v>52</v>
      </c>
      <c r="J2" s="37">
        <v>52</v>
      </c>
      <c r="K2" s="37">
        <v>52</v>
      </c>
      <c r="L2" s="38" t="e" cm="1">
        <f t="array" ref="L2:L7">[4]ALINEACIÓN!$V$3:$V$8</f>
        <v>#REF!</v>
      </c>
      <c r="M2" s="38" t="e" cm="1">
        <f t="array" ref="M2:M7">[4]ALINEACIÓN!$AB$3:$AB$8</f>
        <v>#REF!</v>
      </c>
      <c r="N2" s="38" t="e" cm="1">
        <f t="array" ref="N2:N7">[4]ALINEACIÓN!$AG$3:$AG$8</f>
        <v>#REF!</v>
      </c>
      <c r="O2" s="38" t="e" cm="1">
        <f t="array" ref="O2:O7">[4]ALINEACIÓN!$AL$3:$AL$8</f>
        <v>#REF!</v>
      </c>
    </row>
    <row r="3" spans="1:15" ht="60">
      <c r="A3" s="340"/>
      <c r="B3" s="339"/>
      <c r="C3" s="32">
        <v>2</v>
      </c>
      <c r="D3" s="35" t="s">
        <v>176</v>
      </c>
      <c r="E3" s="344"/>
      <c r="F3" s="36">
        <v>0.03</v>
      </c>
      <c r="G3" s="32">
        <v>328</v>
      </c>
      <c r="H3" s="37">
        <v>82</v>
      </c>
      <c r="I3" s="37">
        <v>82</v>
      </c>
      <c r="J3" s="37">
        <v>82</v>
      </c>
      <c r="K3" s="37">
        <v>82</v>
      </c>
      <c r="L3" s="38" t="e">
        <v>#REF!</v>
      </c>
      <c r="M3" s="38" t="e">
        <v>#REF!</v>
      </c>
      <c r="N3" s="38" t="e">
        <v>#REF!</v>
      </c>
      <c r="O3" s="38" t="e">
        <v>#REF!</v>
      </c>
    </row>
    <row r="4" spans="1:15" ht="45">
      <c r="A4" s="340"/>
      <c r="B4" s="339"/>
      <c r="C4" s="32">
        <v>3</v>
      </c>
      <c r="D4" s="35" t="s">
        <v>180</v>
      </c>
      <c r="E4" s="344"/>
      <c r="F4" s="36">
        <v>0.03</v>
      </c>
      <c r="G4" s="32">
        <v>402</v>
      </c>
      <c r="H4" s="37">
        <v>102</v>
      </c>
      <c r="I4" s="37">
        <v>100</v>
      </c>
      <c r="J4" s="37">
        <v>100</v>
      </c>
      <c r="K4" s="37">
        <v>100</v>
      </c>
      <c r="L4" s="38" t="e">
        <v>#REF!</v>
      </c>
      <c r="M4" s="38" t="e">
        <v>#REF!</v>
      </c>
      <c r="N4" s="38" t="e">
        <v>#REF!</v>
      </c>
      <c r="O4" s="38" t="e">
        <v>#REF!</v>
      </c>
    </row>
    <row r="5" spans="1:15" ht="60">
      <c r="A5" s="340"/>
      <c r="B5" s="339"/>
      <c r="C5" s="32">
        <v>4</v>
      </c>
      <c r="D5" s="35" t="s">
        <v>182</v>
      </c>
      <c r="E5" s="344"/>
      <c r="F5" s="36">
        <v>0.03</v>
      </c>
      <c r="G5" s="32">
        <v>1</v>
      </c>
      <c r="H5" s="39">
        <v>0.25</v>
      </c>
      <c r="I5" s="39">
        <v>0.5</v>
      </c>
      <c r="J5" s="39">
        <v>0.25</v>
      </c>
      <c r="K5" s="37">
        <v>0</v>
      </c>
      <c r="L5" s="38" t="e">
        <v>#REF!</v>
      </c>
      <c r="M5" s="38" t="e">
        <v>#REF!</v>
      </c>
      <c r="N5" s="38" t="e">
        <v>#REF!</v>
      </c>
      <c r="O5" s="38" t="e">
        <v>#REF!</v>
      </c>
    </row>
    <row r="6" spans="1:15" ht="60">
      <c r="A6" s="340"/>
      <c r="B6" s="339"/>
      <c r="C6" s="32">
        <v>5</v>
      </c>
      <c r="D6" s="35" t="s">
        <v>185</v>
      </c>
      <c r="E6" s="344"/>
      <c r="F6" s="36">
        <v>0.03</v>
      </c>
      <c r="G6" s="32">
        <v>1</v>
      </c>
      <c r="H6" s="39">
        <v>0.25</v>
      </c>
      <c r="I6" s="39">
        <v>0.25</v>
      </c>
      <c r="J6" s="39">
        <v>0.25</v>
      </c>
      <c r="K6" s="39">
        <v>0.25</v>
      </c>
      <c r="L6" s="38" t="e">
        <v>#REF!</v>
      </c>
      <c r="M6" s="38" t="e">
        <v>#REF!</v>
      </c>
      <c r="N6" s="38" t="e">
        <v>#REF!</v>
      </c>
      <c r="O6" s="38" t="e">
        <v>#REF!</v>
      </c>
    </row>
    <row r="7" spans="1:15" ht="75">
      <c r="A7" s="340"/>
      <c r="B7" s="339"/>
      <c r="C7" s="32">
        <v>6</v>
      </c>
      <c r="D7" s="35" t="s">
        <v>187</v>
      </c>
      <c r="E7" s="344"/>
      <c r="F7" s="36">
        <v>0.05</v>
      </c>
      <c r="G7" s="32">
        <v>1</v>
      </c>
      <c r="H7" s="39">
        <v>0.25</v>
      </c>
      <c r="I7" s="39">
        <v>0.75</v>
      </c>
      <c r="J7" s="37">
        <v>0</v>
      </c>
      <c r="K7" s="37">
        <v>0</v>
      </c>
      <c r="L7" s="38" t="e">
        <v>#REF!</v>
      </c>
      <c r="M7" s="38" t="e">
        <v>#REF!</v>
      </c>
      <c r="N7" s="38" t="e">
        <v>#REF!</v>
      </c>
      <c r="O7" s="38" t="e">
        <v>#REF!</v>
      </c>
    </row>
    <row r="8" spans="1:15" ht="45">
      <c r="A8" s="340">
        <v>2</v>
      </c>
      <c r="B8" s="339" t="s">
        <v>189</v>
      </c>
      <c r="C8" s="32">
        <v>7</v>
      </c>
      <c r="D8" s="35" t="s">
        <v>447</v>
      </c>
      <c r="E8" s="344">
        <v>0.5</v>
      </c>
      <c r="F8" s="36">
        <v>0.15</v>
      </c>
      <c r="G8" s="32">
        <v>300</v>
      </c>
      <c r="H8" s="37">
        <v>0</v>
      </c>
      <c r="I8" s="37">
        <v>120</v>
      </c>
      <c r="J8" s="37">
        <v>90</v>
      </c>
      <c r="K8" s="37">
        <v>90</v>
      </c>
      <c r="L8" s="40">
        <v>1</v>
      </c>
      <c r="M8" s="38" t="e">
        <f>[4]ALINEACIÓN!$AC$9</f>
        <v>#REF!</v>
      </c>
      <c r="N8" s="38" t="e">
        <f>[4]ALINEACIÓN!$AH$9</f>
        <v>#REF!</v>
      </c>
      <c r="O8" s="38" t="e">
        <f>[4]ALINEACIÓN!$AM$9</f>
        <v>#REF!</v>
      </c>
    </row>
    <row r="9" spans="1:15" ht="30">
      <c r="A9" s="340"/>
      <c r="B9" s="339"/>
      <c r="C9" s="32">
        <v>8</v>
      </c>
      <c r="D9" s="35" t="s">
        <v>448</v>
      </c>
      <c r="E9" s="344"/>
      <c r="F9" s="36">
        <v>0.08</v>
      </c>
      <c r="G9" s="32">
        <v>100</v>
      </c>
      <c r="H9" s="37">
        <v>0</v>
      </c>
      <c r="I9" s="37">
        <v>60</v>
      </c>
      <c r="J9" s="37">
        <v>20</v>
      </c>
      <c r="K9" s="37">
        <v>20</v>
      </c>
      <c r="L9" s="40">
        <v>0</v>
      </c>
      <c r="M9" s="38" t="e">
        <f>[4]ALINEACIÓN!$AB$12+[4]ALINEACIÓN!$AB$13</f>
        <v>#REF!</v>
      </c>
      <c r="N9" s="38" t="e">
        <f>[4]ALINEACIÓN!$AG$12+[4]ALINEACIÓN!$AG$13</f>
        <v>#REF!</v>
      </c>
      <c r="O9" s="38" t="e">
        <f>[4]ALINEACIÓN!$AL$12+[4]ALINEACIÓN!$AL$13</f>
        <v>#REF!</v>
      </c>
    </row>
    <row r="10" spans="1:15" ht="33.950000000000003" customHeight="1">
      <c r="A10" s="340"/>
      <c r="B10" s="339"/>
      <c r="C10" s="32">
        <v>9</v>
      </c>
      <c r="D10" s="35" t="s">
        <v>449</v>
      </c>
      <c r="E10" s="344"/>
      <c r="F10" s="36">
        <v>0.08</v>
      </c>
      <c r="G10" s="32">
        <v>3</v>
      </c>
      <c r="H10" s="37">
        <v>0</v>
      </c>
      <c r="I10" s="37">
        <v>2</v>
      </c>
      <c r="J10" s="37">
        <v>1</v>
      </c>
      <c r="K10" s="37">
        <v>0</v>
      </c>
      <c r="L10" s="40">
        <v>0</v>
      </c>
      <c r="M10" s="38" t="e">
        <f>[4]ALINEACIÓN!$AB$14</f>
        <v>#REF!</v>
      </c>
      <c r="N10" s="38" t="e" cm="1">
        <f t="array" ref="N10:N12">[4]ALINEACIÓN!$AG$14:$AG$16</f>
        <v>#REF!</v>
      </c>
      <c r="O10" s="38" t="e" cm="1">
        <f t="array" ref="O10:O12">[4]ALINEACIÓN!$AL$14:$AL$16</f>
        <v>#REF!</v>
      </c>
    </row>
    <row r="11" spans="1:15" ht="33.950000000000003" customHeight="1">
      <c r="A11" s="340"/>
      <c r="B11" s="339"/>
      <c r="C11" s="32">
        <v>10</v>
      </c>
      <c r="D11" s="35" t="s">
        <v>204</v>
      </c>
      <c r="E11" s="344"/>
      <c r="F11" s="36">
        <v>0.04</v>
      </c>
      <c r="G11" s="32">
        <v>1</v>
      </c>
      <c r="H11" s="37">
        <v>0</v>
      </c>
      <c r="I11" s="37">
        <v>1</v>
      </c>
      <c r="J11" s="37">
        <v>0</v>
      </c>
      <c r="K11" s="37">
        <v>0</v>
      </c>
      <c r="L11" s="40">
        <v>0</v>
      </c>
      <c r="M11" s="38" t="e">
        <f>[4]ALINEACIÓN!$AB$15</f>
        <v>#REF!</v>
      </c>
      <c r="N11" s="38" t="e">
        <v>#REF!</v>
      </c>
      <c r="O11" s="38" t="e">
        <v>#REF!</v>
      </c>
    </row>
    <row r="12" spans="1:15" ht="60">
      <c r="A12" s="340"/>
      <c r="B12" s="339"/>
      <c r="C12" s="32">
        <v>11</v>
      </c>
      <c r="D12" s="35" t="s">
        <v>208</v>
      </c>
      <c r="E12" s="344"/>
      <c r="F12" s="36">
        <v>0.1</v>
      </c>
      <c r="G12" s="32">
        <v>200</v>
      </c>
      <c r="H12" s="37">
        <v>35</v>
      </c>
      <c r="I12" s="37">
        <v>90</v>
      </c>
      <c r="J12" s="37">
        <v>40</v>
      </c>
      <c r="K12" s="37">
        <v>35</v>
      </c>
      <c r="L12" s="40" t="e">
        <f>[4]ALINEACIÓN!$V$16</f>
        <v>#REF!</v>
      </c>
      <c r="M12" s="38" t="e">
        <f>[4]ALINEACIÓN!$AB$16</f>
        <v>#REF!</v>
      </c>
      <c r="N12" s="38" t="e">
        <v>#REF!</v>
      </c>
      <c r="O12" s="38" t="e">
        <v>#REF!</v>
      </c>
    </row>
    <row r="13" spans="1:15" ht="75">
      <c r="A13" s="340"/>
      <c r="B13" s="339"/>
      <c r="C13" s="32">
        <v>12</v>
      </c>
      <c r="D13" s="35" t="s">
        <v>211</v>
      </c>
      <c r="E13" s="344"/>
      <c r="F13" s="36">
        <v>0.05</v>
      </c>
      <c r="G13" s="32">
        <v>1</v>
      </c>
      <c r="H13" s="37">
        <v>0</v>
      </c>
      <c r="I13" s="39">
        <v>0.34</v>
      </c>
      <c r="J13" s="39">
        <v>0.33</v>
      </c>
      <c r="K13" s="39">
        <v>0.33</v>
      </c>
      <c r="L13" s="40">
        <v>0</v>
      </c>
      <c r="M13" s="38" t="e">
        <f>[4]ALINEACIÓN!$AB$17+[4]ALINEACIÓN!$AB$18</f>
        <v>#REF!</v>
      </c>
      <c r="N13" s="38" t="e">
        <f>[4]ALINEACIÓN!$AG$17+[4]ALINEACIÓN!$AG$18</f>
        <v>#REF!</v>
      </c>
      <c r="O13" s="38" t="e">
        <f>[4]ALINEACIÓN!$AL$17+[4]ALINEACIÓN!$AL$18</f>
        <v>#REF!</v>
      </c>
    </row>
    <row r="14" spans="1:15" ht="45">
      <c r="A14" s="41">
        <v>3</v>
      </c>
      <c r="B14" s="35" t="s">
        <v>213</v>
      </c>
      <c r="C14" s="32">
        <v>13</v>
      </c>
      <c r="D14" s="35" t="s">
        <v>217</v>
      </c>
      <c r="E14" s="36">
        <v>0.1</v>
      </c>
      <c r="F14" s="36">
        <f>E14</f>
        <v>0.1</v>
      </c>
      <c r="G14" s="42">
        <v>1</v>
      </c>
      <c r="H14" s="37">
        <v>0</v>
      </c>
      <c r="I14" s="39">
        <v>0.1</v>
      </c>
      <c r="J14" s="39">
        <v>0.45</v>
      </c>
      <c r="K14" s="39">
        <v>0.45</v>
      </c>
      <c r="L14" s="40">
        <v>1</v>
      </c>
      <c r="M14" s="38" t="e">
        <f>[4]ALINEACIÓN!$AB$19</f>
        <v>#REF!</v>
      </c>
      <c r="N14" s="38" t="e">
        <f>[4]ALINEACIÓN!$AG$19</f>
        <v>#REF!</v>
      </c>
      <c r="O14" s="38" t="e">
        <f>[4]ALINEACIÓN!$AL$19</f>
        <v>#REF!</v>
      </c>
    </row>
    <row r="15" spans="1:15" ht="60">
      <c r="A15" s="340">
        <v>4</v>
      </c>
      <c r="B15" s="339" t="s">
        <v>219</v>
      </c>
      <c r="C15" s="32">
        <v>14</v>
      </c>
      <c r="D15" s="35" t="s">
        <v>222</v>
      </c>
      <c r="E15" s="344">
        <v>0.2</v>
      </c>
      <c r="F15" s="36">
        <v>0.02</v>
      </c>
      <c r="G15" s="43">
        <v>50000</v>
      </c>
      <c r="H15" s="37">
        <v>1000</v>
      </c>
      <c r="I15" s="37">
        <v>19000</v>
      </c>
      <c r="J15" s="37">
        <v>15000</v>
      </c>
      <c r="K15" s="37">
        <v>15000</v>
      </c>
      <c r="L15" s="40" t="e" cm="1">
        <f t="array" ref="L15:L18">[4]ALINEACIÓN!$V$20:$V$23</f>
        <v>#REF!</v>
      </c>
      <c r="M15" s="38" t="e" cm="1">
        <f t="array" ref="M15:M18">[4]ALINEACIÓN!$AB$20:$AB$23</f>
        <v>#REF!</v>
      </c>
      <c r="N15" s="38" t="e" cm="1">
        <f t="array" ref="N15:N18">[4]ALINEACIÓN!$AG$20:$AG$23</f>
        <v>#REF!</v>
      </c>
      <c r="O15" s="38" t="e" cm="1">
        <f t="array" ref="O15:O18">[4]ALINEACIÓN!$AL$20:$AL$23</f>
        <v>#REF!</v>
      </c>
    </row>
    <row r="16" spans="1:15" ht="30">
      <c r="A16" s="340"/>
      <c r="B16" s="339"/>
      <c r="C16" s="32">
        <v>15</v>
      </c>
      <c r="D16" s="35" t="s">
        <v>225</v>
      </c>
      <c r="E16" s="344"/>
      <c r="F16" s="36">
        <v>0.05</v>
      </c>
      <c r="G16" s="32">
        <v>4</v>
      </c>
      <c r="H16" s="37">
        <v>1</v>
      </c>
      <c r="I16" s="37">
        <v>1</v>
      </c>
      <c r="J16" s="37">
        <v>1</v>
      </c>
      <c r="K16" s="37">
        <v>1</v>
      </c>
      <c r="L16" s="40" t="e">
        <v>#REF!</v>
      </c>
      <c r="M16" s="38" t="e">
        <v>#REF!</v>
      </c>
      <c r="N16" s="38" t="e">
        <v>#REF!</v>
      </c>
      <c r="O16" s="38" t="e">
        <v>#REF!</v>
      </c>
    </row>
    <row r="17" spans="1:16" ht="60">
      <c r="A17" s="340"/>
      <c r="B17" s="339"/>
      <c r="C17" s="32">
        <v>16</v>
      </c>
      <c r="D17" s="35" t="s">
        <v>227</v>
      </c>
      <c r="E17" s="344"/>
      <c r="F17" s="36">
        <v>0.1</v>
      </c>
      <c r="G17" s="32">
        <v>20</v>
      </c>
      <c r="H17" s="37">
        <v>2</v>
      </c>
      <c r="I17" s="37">
        <v>6</v>
      </c>
      <c r="J17" s="37">
        <v>6</v>
      </c>
      <c r="K17" s="37">
        <v>6</v>
      </c>
      <c r="L17" s="40" t="e">
        <v>#REF!</v>
      </c>
      <c r="M17" s="38" t="e">
        <v>#REF!</v>
      </c>
      <c r="N17" s="38" t="e">
        <v>#REF!</v>
      </c>
      <c r="O17" s="38" t="e">
        <v>#REF!</v>
      </c>
    </row>
    <row r="18" spans="1:16" ht="75">
      <c r="A18" s="340"/>
      <c r="B18" s="339"/>
      <c r="C18" s="32">
        <v>17</v>
      </c>
      <c r="D18" s="35" t="s">
        <v>229</v>
      </c>
      <c r="E18" s="344"/>
      <c r="F18" s="36">
        <v>0.03</v>
      </c>
      <c r="G18" s="43">
        <v>1500</v>
      </c>
      <c r="H18" s="37">
        <v>0</v>
      </c>
      <c r="I18" s="37">
        <v>500</v>
      </c>
      <c r="J18" s="37">
        <v>500</v>
      </c>
      <c r="K18" s="37">
        <v>500</v>
      </c>
      <c r="L18" s="40" t="e">
        <v>#REF!</v>
      </c>
      <c r="M18" s="38" t="e">
        <v>#REF!</v>
      </c>
      <c r="N18" s="38" t="e">
        <v>#REF!</v>
      </c>
      <c r="O18" s="38" t="e">
        <v>#REF!</v>
      </c>
    </row>
    <row r="19" spans="1:16">
      <c r="D19" s="44" t="s">
        <v>450</v>
      </c>
      <c r="E19" s="45">
        <f>SUM(E2:E18)</f>
        <v>1</v>
      </c>
      <c r="F19" s="45">
        <f>SUM(F2:F18)</f>
        <v>1</v>
      </c>
      <c r="H19" s="46">
        <f>$F$2*H2/$G$2+$F$3*H3/$G$3+$F$4*H4/$G$4+$F$5*H5/$G$5+$F$6*H6/$G$6+$F$7*H7/$G$7+$F$8*H8/$G$8+$F$9*H9/$G$9+$F$10*H10/$G$10+$F$11*H11/$G$11+$F$12*H12/$G$12+$F$13*H13/$G$13+$F$14*H14/$G$14+$F$15*H15/$G$15+$F$16*H16/$G$16+$F$17*H17/$G$17+$F$18*H18/$G$18</f>
        <v>9.0619595800899802E-2</v>
      </c>
      <c r="I19" s="46">
        <f>$F$2*I2/$G$2+$F$3*I3/$G$3+$F$4*I4/$G$4+$F$5*I5/$G$5+$F$6*I6/$G$6+$F$7*I7/$G$7+$F$8*I8/$G$8+$F$9*I9/$G$9+$F$10*I10/$G$10+$F$11*I11/$G$11+$F$12*I12/$G$12+$F$13*I13/$G$13+$F$14*I14/$G$14+$F$15*I15/$G$15+$F$16*I16/$G$16+$F$17*I17/$G$17+$F$18*I18/$G$18</f>
        <v>0.41586013473303346</v>
      </c>
      <c r="J19" s="46">
        <f>$F$2*J2/$G$2+$F$3*J3/$G$3+$F$4*J4/$G$4+$F$5*J5/$G$5+$F$6*J6/$G$6+$F$7*J7/$G$7+$F$8*J8/$G$8+$F$9*J9/$G$9+$F$10*J10/$G$10+$F$11*J11/$G$11+$F$12*J12/$G$12+$F$13*J13/$G$13+$F$14*J14/$G$14+$F$15*J15/$G$15+$F$16*J16/$G$16+$F$17*J17/$G$17+$F$18*J18/$G$18</f>
        <v>0.26509346806636674</v>
      </c>
      <c r="K19" s="46">
        <f>$F$2*K2/$G$2+$F$3*K3/$G$3+$F$4*K4/$G$4+$F$5*K5/$G$5+$F$6*K6/$G$6+$F$7*K7/$G$7+$F$8*K8/$G$8+$F$9*K9/$G$9+$F$10*K10/$G$10+$F$11*K11/$G$11+$F$12*K12/$G$12+$F$13*K13/$G$13+$F$14*K14/$G$14+$F$15*K15/$G$15+$F$16*K16/$G$16+$F$17*K17/$G$17+$F$18*K18/$G$18</f>
        <v>0.22842680139970009</v>
      </c>
      <c r="L19" s="47" t="e">
        <f>SUM(L2:L18)</f>
        <v>#REF!</v>
      </c>
      <c r="M19" s="47" t="e">
        <f>SUM(M2:M18)</f>
        <v>#REF!</v>
      </c>
      <c r="N19" s="47" t="e">
        <f>SUM(N2:N18)</f>
        <v>#REF!</v>
      </c>
      <c r="O19" s="47" t="e">
        <f>SUM(O2:O18)</f>
        <v>#REF!</v>
      </c>
      <c r="P19" s="48" t="s">
        <v>451</v>
      </c>
    </row>
    <row r="20" spans="1:16">
      <c r="L20" s="341" t="e">
        <f>SUM(L19:O19)</f>
        <v>#REF!</v>
      </c>
      <c r="M20" s="342"/>
      <c r="N20" s="342"/>
      <c r="O20" s="342"/>
      <c r="P20" s="48" t="s">
        <v>452</v>
      </c>
    </row>
    <row r="22" spans="1:16">
      <c r="H22" s="50"/>
    </row>
  </sheetData>
  <sheetProtection algorithmName="SHA-512" hashValue="WhaaYVtgeAZZtPBhhRGRwnVdhCTnL3EXx4/s+7HuO3Z2bKpFivLqseHO/ps4jDF+5Mizz+QjCw/fcYRpINnHPQ==" saltValue="FJKaQLOUDj3Q/gdNbRaURw==" spinCount="100000" sheet="1" objects="1" scenarios="1"/>
  <mergeCells count="11">
    <mergeCell ref="L20:O20"/>
    <mergeCell ref="E1:F1"/>
    <mergeCell ref="E2:E7"/>
    <mergeCell ref="E8:E13"/>
    <mergeCell ref="E15:E18"/>
    <mergeCell ref="B15:B18"/>
    <mergeCell ref="A15:A18"/>
    <mergeCell ref="A8:A13"/>
    <mergeCell ref="B8:B13"/>
    <mergeCell ref="B2:B7"/>
    <mergeCell ref="A2:A7"/>
  </mergeCells>
  <pageMargins left="0.7" right="0.7" top="0.75" bottom="0.75" header="0.3" footer="0.3"/>
  <pageSetup orientation="portrait" horizontalDpi="0" verticalDpi="0"/>
  <ignoredErrors>
    <ignoredError sqref="E19"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INSTRUCTIVO</vt:lpstr>
      <vt:lpstr>1. ESTRATÉGICO</vt:lpstr>
      <vt:lpstr>2. INVERSIÓN</vt:lpstr>
      <vt:lpstr>ANEXO1</vt:lpstr>
      <vt:lpstr>CONTROL DE CAMBIOS </vt:lpstr>
      <vt:lpstr>.</vt:lpstr>
      <vt:lpstr>'1. ESTRATÉGICO'!Área_de_impresión</vt:lpstr>
      <vt:lpstr>'2. INVERSIÓN'!Área_de_impresión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mathias David</dc:creator>
  <cp:keywords/>
  <dc:description/>
  <cp:lastModifiedBy>Alexander Parga</cp:lastModifiedBy>
  <cp:revision/>
  <dcterms:created xsi:type="dcterms:W3CDTF">2024-07-04T17:50:33Z</dcterms:created>
  <dcterms:modified xsi:type="dcterms:W3CDTF">2025-08-19T16:05:04Z</dcterms:modified>
  <cp:category/>
  <cp:contentStatus/>
</cp:coreProperties>
</file>