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https://d.docs.live.net/f23f44e7ac32099d/Escritorio/ESCRITORIO/ALEX/ALEX PARGA/ALCALDIA/ALCALDIA/SECRETARIA GENERAL/2025/CORTE 30 DE JUNIO/INFORMATICA/"/>
    </mc:Choice>
  </mc:AlternateContent>
  <xr:revisionPtr revIDLastSave="0" documentId="8_{259A5ED5-1AA0-4B73-8B7F-ADC45F3360BB}" xr6:coauthVersionLast="47" xr6:coauthVersionMax="47" xr10:uidLastSave="{00000000-0000-0000-0000-000000000000}"/>
  <bookViews>
    <workbookView xWindow="-120" yWindow="-120" windowWidth="20730" windowHeight="11040" firstSheet="1" activeTab="1"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ESTRATÉGICO'!$A$1:$AF$7</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53" i="6" l="1"/>
  <c r="AV53" i="6"/>
  <c r="AU53" i="6"/>
  <c r="AT53" i="6"/>
  <c r="AW47" i="6"/>
  <c r="AV47" i="6"/>
  <c r="AU47" i="6"/>
  <c r="AT47" i="6"/>
  <c r="AW33" i="6"/>
  <c r="AW41" i="6"/>
  <c r="AV41" i="6"/>
  <c r="AT41" i="6"/>
  <c r="AU33" i="6"/>
  <c r="AU41" i="6" s="1"/>
  <c r="AV32" i="6"/>
  <c r="AT32" i="6"/>
  <c r="AW27" i="6"/>
  <c r="AW32" i="6" s="1"/>
  <c r="AU27" i="6"/>
  <c r="AU32" i="6" s="1"/>
  <c r="AV26" i="6"/>
  <c r="AT26" i="6"/>
  <c r="AS53" i="6"/>
  <c r="AR53" i="6"/>
  <c r="AS47" i="6"/>
  <c r="AR47" i="6"/>
  <c r="AR41" i="6"/>
  <c r="AS32" i="6"/>
  <c r="AR32" i="6"/>
  <c r="AS26" i="6"/>
  <c r="AR26" i="6"/>
  <c r="AS17" i="6"/>
  <c r="AR17" i="6"/>
  <c r="AR54" i="6" s="1"/>
  <c r="AV17" i="6"/>
  <c r="AV54" i="6" s="1"/>
  <c r="AT17" i="6"/>
  <c r="AT54" i="6" s="1"/>
  <c r="AW9" i="6"/>
  <c r="AW17" i="6" s="1"/>
  <c r="AU9" i="6"/>
  <c r="AU17" i="6" s="1"/>
  <c r="AQ53" i="6"/>
  <c r="AP53" i="6"/>
  <c r="AQ47" i="6"/>
  <c r="AP47" i="6"/>
  <c r="AP41" i="6"/>
  <c r="AQ32" i="6"/>
  <c r="AP32" i="6"/>
  <c r="AQ26" i="6"/>
  <c r="AP26" i="6"/>
  <c r="AQ17" i="6"/>
  <c r="AP17" i="6"/>
  <c r="AP54" i="6" s="1"/>
  <c r="AK53" i="6" l="1"/>
  <c r="AK47" i="6"/>
  <c r="AK41" i="6"/>
  <c r="AK32" i="6"/>
  <c r="AK26" i="6"/>
  <c r="AK17" i="6"/>
  <c r="AK54" i="6" s="1"/>
  <c r="AJ47" i="6"/>
  <c r="AJ53" i="6"/>
  <c r="AJ41" i="6"/>
  <c r="AJ32" i="6"/>
  <c r="AJ26" i="6"/>
  <c r="AI26" i="6"/>
  <c r="AJ17" i="6"/>
  <c r="AJ54" i="6" s="1"/>
  <c r="AU54" i="6" l="1"/>
  <c r="AW54" i="6"/>
  <c r="AW18" i="6"/>
  <c r="AW26" i="6" s="1"/>
  <c r="AU18" i="6"/>
  <c r="AU26" i="6" s="1"/>
  <c r="S48" i="6"/>
  <c r="S42" i="6"/>
  <c r="T42" i="6" s="1"/>
  <c r="S37" i="6"/>
  <c r="T37" i="6" s="1"/>
  <c r="S36" i="6"/>
  <c r="T36" i="6" s="1"/>
  <c r="S34" i="6"/>
  <c r="T34" i="6" s="1"/>
  <c r="S33" i="6"/>
  <c r="S30" i="6"/>
  <c r="S28" i="6"/>
  <c r="T28" i="6" s="1"/>
  <c r="S27" i="6"/>
  <c r="S24" i="6"/>
  <c r="S22" i="6"/>
  <c r="T22" i="6" s="1"/>
  <c r="S20" i="6"/>
  <c r="T20" i="6" s="1"/>
  <c r="S18" i="6"/>
  <c r="T18" i="6" s="1"/>
  <c r="S16" i="6"/>
  <c r="T16" i="6" s="1"/>
  <c r="S15" i="6"/>
  <c r="T15" i="6" s="1"/>
  <c r="S13" i="6"/>
  <c r="T13" i="6" s="1"/>
  <c r="S11" i="6"/>
  <c r="T11" i="6" s="1"/>
  <c r="S9" i="6"/>
  <c r="AF19" i="1"/>
  <c r="AF17" i="1"/>
  <c r="AF15" i="1"/>
  <c r="AF14" i="1"/>
  <c r="AF12" i="1"/>
  <c r="AF10" i="1"/>
  <c r="AF8" i="1"/>
  <c r="AE21" i="1" l="1"/>
  <c r="AF20" i="1"/>
  <c r="AE20" i="1"/>
  <c r="AE19" i="1"/>
  <c r="AD19" i="1"/>
  <c r="AC19" i="1"/>
  <c r="AF18" i="1"/>
  <c r="AE18" i="1"/>
  <c r="AE17" i="1"/>
  <c r="AD17" i="1"/>
  <c r="AC17" i="1"/>
  <c r="AF16" i="1"/>
  <c r="AE16" i="1"/>
  <c r="AE15" i="1"/>
  <c r="AD15" i="1"/>
  <c r="AC15" i="1"/>
  <c r="AE14" i="1"/>
  <c r="AD14" i="1"/>
  <c r="AC14" i="1"/>
  <c r="AF13" i="1"/>
  <c r="AE13" i="1"/>
  <c r="AE12" i="1"/>
  <c r="AD12" i="1"/>
  <c r="AC12" i="1"/>
  <c r="AF11" i="1"/>
  <c r="AE11" i="1"/>
  <c r="AE10" i="1"/>
  <c r="AD10" i="1"/>
  <c r="AC10" i="1"/>
  <c r="AF9" i="1"/>
  <c r="AF21" i="1" s="1"/>
  <c r="AE9" i="1"/>
  <c r="AE8" i="1"/>
  <c r="AD8" i="1"/>
  <c r="AC8" i="1"/>
  <c r="U19" i="1"/>
  <c r="X19" i="1" s="1"/>
  <c r="U17" i="1"/>
  <c r="X17" i="1" s="1"/>
  <c r="U15" i="1"/>
  <c r="X15" i="1" s="1"/>
  <c r="U14" i="1"/>
  <c r="X14" i="1" s="1"/>
  <c r="U12" i="1"/>
  <c r="X12" i="1" s="1"/>
  <c r="U10" i="1"/>
  <c r="X10" i="1" s="1"/>
  <c r="U8" i="1" l="1"/>
  <c r="X8" i="1" s="1"/>
  <c r="AI53" i="6" l="1"/>
  <c r="AI47" i="6"/>
  <c r="AI41" i="6"/>
  <c r="AI32" i="6"/>
  <c r="AI17" i="6"/>
  <c r="AI54" i="6" s="1"/>
  <c r="W48" i="6" l="1"/>
  <c r="W42" i="6"/>
  <c r="W37" i="6"/>
  <c r="W36" i="6"/>
  <c r="W34" i="6"/>
  <c r="W33" i="6"/>
  <c r="W30" i="6"/>
  <c r="W28" i="6"/>
  <c r="W27" i="6"/>
  <c r="W24" i="6"/>
  <c r="W22" i="6"/>
  <c r="W20" i="6"/>
  <c r="W18" i="6"/>
  <c r="W16" i="6"/>
  <c r="W13" i="6"/>
  <c r="W15" i="6"/>
  <c r="W11" i="6"/>
  <c r="W9" i="6"/>
  <c r="X9" i="6"/>
  <c r="T32" i="6"/>
  <c r="T41" i="6"/>
  <c r="T17" i="6" l="1"/>
  <c r="AD20" i="1" l="1"/>
  <c r="AD18" i="1"/>
  <c r="T53" i="6" l="1"/>
  <c r="T47" i="6"/>
  <c r="T26" i="6" l="1"/>
  <c r="T54" i="6" s="1"/>
  <c r="AC20" i="1"/>
  <c r="AC18" i="1"/>
  <c r="AC16" i="1"/>
  <c r="AD16" i="1"/>
  <c r="AC13" i="1"/>
  <c r="AC9" i="1"/>
  <c r="AD9" i="1"/>
  <c r="AD13" i="1" l="1"/>
  <c r="AD11" i="1"/>
  <c r="AD21" i="1" s="1"/>
  <c r="AC11" i="1"/>
  <c r="AC21" i="1" s="1"/>
  <c r="X48" i="6" l="1"/>
  <c r="X42" i="6"/>
  <c r="X27" i="6"/>
  <c r="X1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570E6D8A-9413-45BF-AF0C-C656776C8B9D}">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 xml:space="preserve">PRODUCTO TANGIBLE DE LA ACTIVIDAD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7" authorId="0" shapeId="0" xr:uid="{00000000-0006-0000-0100-000001000000}">
      <text>
        <r>
          <rPr>
            <b/>
            <sz val="9"/>
            <color rgb="FF000000"/>
            <rFont val="Tahoma"/>
            <family val="2"/>
          </rPr>
          <t xml:space="preserve">USUARIO:
</t>
        </r>
        <r>
          <rPr>
            <b/>
            <sz val="9"/>
            <color rgb="FF000000"/>
            <rFont val="Tahoma"/>
            <family val="2"/>
          </rPr>
          <t xml:space="preserve">1. BIEN
</t>
        </r>
        <r>
          <rPr>
            <b/>
            <sz val="9"/>
            <color rgb="FF000000"/>
            <rFont val="Tahoma"/>
            <family val="2"/>
          </rPr>
          <t>2. SERVICIO</t>
        </r>
        <r>
          <rPr>
            <sz val="9"/>
            <color rgb="FF000000"/>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MacBook Air</author>
  </authors>
  <commentList>
    <comment ref="M8" authorId="0" shapeId="0" xr:uid="{0669FE39-1245-4FFE-8DAD-F7732E1226C9}">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xr:uid="{8E398F8D-A793-4719-97AD-A0C63BD4DCF3}">
      <text>
        <r>
          <rPr>
            <sz val="9"/>
            <color indexed="81"/>
            <rFont val="Tahoma"/>
            <family val="2"/>
          </rPr>
          <t xml:space="preserve">VER ANEXO 1
</t>
        </r>
      </text>
    </comment>
    <comment ref="AG8" authorId="1" shapeId="0" xr:uid="{93F83470-8154-4421-A550-98DB5AB9DD09}">
      <text>
        <r>
          <rPr>
            <b/>
            <sz val="9"/>
            <color rgb="FF000000"/>
            <rFont val="Tahoma"/>
            <family val="2"/>
          </rPr>
          <t>VER ANEXO 1</t>
        </r>
        <r>
          <rPr>
            <sz val="9"/>
            <color rgb="FF000000"/>
            <rFont val="Tahoma"/>
            <family val="2"/>
          </rPr>
          <t xml:space="preserve">
</t>
        </r>
      </text>
    </comment>
    <comment ref="N9" authorId="2" shapeId="0" xr:uid="{E5B31EF3-DD52-4B01-9EE8-2150EBC33EE4}">
      <text>
        <r>
          <rPr>
            <b/>
            <sz val="10"/>
            <color rgb="FF000000"/>
            <rFont val="Tahoma"/>
            <family val="2"/>
          </rPr>
          <t xml:space="preserve">Contratación de 12 servicios profesionales y de apoyo a la gestión para la ejecución del Programa Unidos por una Vivienda para Ti </t>
        </r>
      </text>
    </comment>
    <comment ref="N11" authorId="2" shapeId="0" xr:uid="{5FD2C674-0472-4D84-88D7-8CFD226F7AC3}">
      <text>
        <r>
          <rPr>
            <b/>
            <sz val="10"/>
            <color rgb="FF000000"/>
            <rFont val="Tahoma"/>
            <family val="2"/>
          </rPr>
          <t xml:space="preserve">Rralizar 1 contrato para la gestión integral de logística para el desarrollo de la oferta institucional del Programa Unidos por una Vivienda para Ti </t>
        </r>
      </text>
    </comment>
    <comment ref="N13" authorId="2" shapeId="0" xr:uid="{56830751-C94D-43A4-8A7F-B78EBDAC70B7}">
      <text>
        <r>
          <rPr>
            <b/>
            <sz val="10"/>
            <color rgb="FF000000"/>
            <rFont val="Tahoma"/>
            <family val="2"/>
          </rPr>
          <t>Desarrollo de ofertas institucionales para la asignación de 3.241 subsidios familiares distritales de vivienda asignados</t>
        </r>
      </text>
    </comment>
    <comment ref="N15" authorId="2" shapeId="0" xr:uid="{EEB99CB7-ACEB-44D2-A3FC-26C05FFAC138}">
      <text>
        <r>
          <rPr>
            <b/>
            <sz val="10"/>
            <color rgb="FF000000"/>
            <rFont val="Tahoma"/>
            <family val="2"/>
          </rPr>
          <t>Realizar 2 contratos para diseñar, tramitar permisos y construir obras complementarias para el Proyecto Urbanístico Ciudadela de La Paz.</t>
        </r>
      </text>
    </comment>
    <comment ref="N16" authorId="2" shapeId="0" xr:uid="{D4B5E263-E76B-4D36-8CFD-4702C9BD974F}">
      <text>
        <r>
          <rPr>
            <b/>
            <sz val="10"/>
            <color rgb="FF000000"/>
            <rFont val="Tahoma"/>
            <family val="2"/>
          </rPr>
          <t>Adjudicar 2 subsidios para familias damnificadas del barrio San Francisco</t>
        </r>
      </text>
    </comment>
    <comment ref="N18" authorId="2" shapeId="0" xr:uid="{58BF9E47-C5BD-4A3C-BB7A-4D2C0286B8F6}">
      <text>
        <r>
          <rPr>
            <b/>
            <sz val="10"/>
            <color rgb="FF000000"/>
            <rFont val="Tahoma"/>
            <family val="2"/>
          </rPr>
          <t>Diagnóstico, ejecución e interventoría de las obras de mejoramiento de vivienda por asignación de 3.500 subsidios familiares</t>
        </r>
      </text>
    </comment>
    <comment ref="N20" authorId="2" shapeId="0" xr:uid="{7ED53D20-FBD8-43BD-AFCE-E0EC8046A175}">
      <text>
        <r>
          <rPr>
            <b/>
            <sz val="10"/>
            <color rgb="FF000000"/>
            <rFont val="Tahoma"/>
            <family val="2"/>
          </rPr>
          <t xml:space="preserve">Realizar 1 contrato de transporte terrestre para el desarrollo de la oferta institucional del Programa Mi Casa Avanza
</t>
        </r>
        <r>
          <rPr>
            <b/>
            <sz val="10"/>
            <color rgb="FF000000"/>
            <rFont val="Tahoma"/>
            <family val="2"/>
          </rPr>
          <t xml:space="preserve">
</t>
        </r>
        <r>
          <rPr>
            <b/>
            <sz val="10"/>
            <color rgb="FF000000"/>
            <rFont val="Tahoma"/>
            <family val="2"/>
          </rPr>
          <t xml:space="preserve">
</t>
        </r>
        <r>
          <rPr>
            <b/>
            <sz val="10"/>
            <color rgb="FF000000"/>
            <rFont val="Tahoma"/>
            <family val="2"/>
          </rPr>
          <t xml:space="preserve">
</t>
        </r>
        <r>
          <rPr>
            <b/>
            <sz val="10"/>
            <color rgb="FF000000"/>
            <rFont val="Tahoma"/>
            <family val="2"/>
          </rPr>
          <t>Rralizar 1 contrato para la gestión integral de logística para el desarrollo de la oferta institucional del Programa Mi Casa Avanza</t>
        </r>
      </text>
    </comment>
    <comment ref="N22" authorId="2" shapeId="0" xr:uid="{280B5BF7-0776-47C7-BDB7-BD98B8734EE3}">
      <text>
        <r>
          <rPr>
            <b/>
            <sz val="10"/>
            <color rgb="FF000000"/>
            <rFont val="Tahoma"/>
            <family val="2"/>
          </rPr>
          <t>Realizar 1 contrato para  las obras de mantenimiento y/o adecuacion y/o mejoramiento de parques</t>
        </r>
      </text>
    </comment>
    <comment ref="N24" authorId="2" shapeId="0" xr:uid="{1DE116E2-A1E5-4C80-BBE0-EA8C255BFB30}">
      <text>
        <r>
          <rPr>
            <b/>
            <sz val="10"/>
            <color rgb="FF000000"/>
            <rFont val="Tahoma"/>
            <family val="2"/>
          </rPr>
          <t>Contratación de 33 servicios profesionales y de apoyo a la gestión para la ejecución del programa mi casa avanza</t>
        </r>
      </text>
    </comment>
    <comment ref="N28" authorId="2" shapeId="0" xr:uid="{89CA4AFE-94C2-4350-91F8-3FD987C1BAB8}">
      <text>
        <r>
          <rPr>
            <b/>
            <sz val="10"/>
            <color rgb="FF000000"/>
            <rFont val="Tahoma"/>
            <family val="2"/>
          </rPr>
          <t xml:space="preserve">Rralizar 1 contrato de Gestión integral de logística para el desarrollo de la oferta institucional del Programa Mi Casa con Propiedad
</t>
        </r>
        <r>
          <rPr>
            <b/>
            <sz val="10"/>
            <color rgb="FF000000"/>
            <rFont val="Tahoma"/>
            <family val="2"/>
          </rPr>
          <t xml:space="preserve">
</t>
        </r>
        <r>
          <rPr>
            <b/>
            <sz val="10"/>
            <color rgb="FF000000"/>
            <rFont val="Tahoma"/>
            <family val="2"/>
          </rPr>
          <t>Realizar 1 contrato de transporte terrestre para el desarrollo de la oferta institucional del Programa Mi Casa con Propiedad</t>
        </r>
      </text>
    </comment>
    <comment ref="N33" authorId="2" shapeId="0" xr:uid="{AA144265-6881-41B2-8166-75AC28E6A4EB}">
      <text>
        <r>
          <rPr>
            <b/>
            <sz val="10"/>
            <color rgb="FF000000"/>
            <rFont val="Tahoma"/>
            <family val="2"/>
          </rPr>
          <t>Realizar 1 contrato de labores topográficas como insumo preliminar para el proceso de legalización urbanística en los sectores priorizados de la ciudad de Cartagena.</t>
        </r>
      </text>
    </comment>
    <comment ref="N34" authorId="2" shapeId="0" xr:uid="{0B6803F0-DC95-498E-8332-9415EA322CDB}">
      <text>
        <r>
          <rPr>
            <b/>
            <sz val="10"/>
            <color rgb="FF000000"/>
            <rFont val="Tahoma"/>
            <family val="2"/>
          </rPr>
          <t xml:space="preserve">Rralizar 1 contrato de Gestión integral de logística para el desarrollo de la oferta institucional del Programa Mi Territorio en Orden
</t>
        </r>
        <r>
          <rPr>
            <b/>
            <sz val="10"/>
            <color rgb="FF000000"/>
            <rFont val="Tahoma"/>
            <family val="2"/>
          </rPr>
          <t xml:space="preserve">
</t>
        </r>
        <r>
          <rPr>
            <b/>
            <sz val="10"/>
            <color rgb="FF000000"/>
            <rFont val="Tahoma"/>
            <family val="2"/>
          </rPr>
          <t>Realizar 1 contrato de transporte terrestre para el desarrollo de la oferta institucional del Programa Mi Territorio en Orden</t>
        </r>
      </text>
    </comment>
    <comment ref="N36" authorId="2" shapeId="0" xr:uid="{267B280C-2A43-4265-B4EE-330C4062126B}">
      <text>
        <r>
          <rPr>
            <b/>
            <sz val="10"/>
            <color rgb="FF000000"/>
            <rFont val="Tahoma"/>
            <family val="2"/>
          </rPr>
          <t>Contratación de 19 servicios profesionales y de apoyo a la gestión para la ejecución del programa mi territorio en orden - legalización urbanística de barrios</t>
        </r>
      </text>
    </comment>
    <comment ref="N37" authorId="2" shapeId="0" xr:uid="{7BAF0D0C-E800-4C46-9A26-436CEA18B665}">
      <text>
        <r>
          <rPr>
            <b/>
            <sz val="10"/>
            <color rgb="FF000000"/>
            <rFont val="Tahoma"/>
            <family val="2"/>
          </rPr>
          <t>Contratación de 3 servicios profesionales y de apoyo a la gestión para la ejecución del Programa Mi Territorio en Orden - Observatorio de Vivienda</t>
        </r>
      </text>
    </comment>
    <comment ref="N42" authorId="2" shapeId="0" xr:uid="{3AB01095-F6F5-4974-8ACF-0B52C4938FA7}">
      <text>
        <r>
          <rPr>
            <b/>
            <sz val="10"/>
            <color rgb="FF000000"/>
            <rFont val="Tahoma"/>
            <family val="2"/>
          </rPr>
          <t>Diagnóstico, ejecución e interventoría de las obras de mejoramiento de vivienda por asignación de 600 subsidios familiares</t>
        </r>
      </text>
    </comment>
    <comment ref="N48" authorId="2" shapeId="0" xr:uid="{49EB9CF3-74C9-432E-AE34-AC23CC561C84}">
      <text>
        <r>
          <rPr>
            <b/>
            <sz val="10"/>
            <color rgb="FF000000"/>
            <rFont val="Tahoma"/>
            <family val="2"/>
          </rPr>
          <t>Diagnóstico, ejecución e interventoría de las obras de mejoramiento de vivienda por asignación de 150 subsidios familiares</t>
        </r>
      </text>
    </comment>
  </commentList>
</comments>
</file>

<file path=xl/sharedStrings.xml><?xml version="1.0" encoding="utf-8"?>
<sst xmlns="http://schemas.openxmlformats.org/spreadsheetml/2006/main" count="987" uniqueCount="497">
  <si>
    <t>INSTRUCTIVO PARA EL DILIGENCIAMIENTO DEL PLAN DE ACCIÓN INSTITUCIONAL VIGENCIA 2025</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</si>
  <si>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</si>
  <si>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</si>
  <si>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</si>
  <si>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</si>
  <si>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</si>
  <si>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</si>
  <si>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</si>
  <si>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</si>
  <si>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</si>
  <si>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</si>
  <si>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</si>
  <si>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</si>
  <si>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</si>
  <si>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</si>
  <si>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</si>
  <si>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</si>
  <si>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</si>
  <si>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</si>
  <si>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</si>
  <si>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</si>
  <si>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</si>
  <si>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</si>
  <si>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</si>
  <si>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</si>
  <si>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</si>
  <si>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</si>
  <si>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</si>
  <si>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</si>
  <si>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</si>
  <si>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</si>
  <si>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</si>
  <si>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</si>
  <si>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</si>
  <si>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</si>
  <si>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</si>
  <si>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</si>
  <si>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</si>
  <si>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</si>
  <si>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</si>
  <si>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</si>
  <si>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</si>
  <si>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</si>
  <si>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</si>
  <si>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</si>
  <si>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</si>
  <si>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</si>
  <si>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</si>
  <si>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</si>
  <si>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</si>
  <si>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</si>
  <si>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</si>
  <si>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</si>
  <si>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</si>
  <si>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</si>
  <si>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</si>
  <si>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</si>
  <si>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</si>
  <si>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</si>
  <si>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</si>
  <si>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</si>
  <si>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</si>
  <si>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</si>
  <si>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</si>
  <si>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</si>
  <si>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</si>
  <si>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</si>
  <si>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</si>
  <si>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</si>
  <si>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</si>
  <si>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</si>
  <si>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</si>
  <si>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</si>
  <si>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</si>
  <si>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</si>
  <si>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</si>
  <si>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</si>
  <si>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</si>
  <si>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</si>
  <si>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</si>
  <si>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</si>
  <si>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</si>
  <si>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</si>
  <si>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</si>
  <si>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</si>
  <si>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</si>
  <si>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</si>
  <si>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</si>
  <si>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</si>
  <si>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</si>
  <si>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</si>
  <si>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</si>
  <si>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</si>
  <si>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</si>
  <si>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</si>
  <si>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</si>
  <si>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</si>
  <si>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</si>
  <si>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</si>
  <si>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</si>
  <si>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</si>
  <si>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</si>
  <si>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</si>
  <si>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</si>
  <si>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</si>
  <si>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</si>
  <si>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</si>
  <si>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</si>
  <si>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</si>
  <si>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</si>
  <si>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</si>
  <si>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</si>
  <si>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</si>
  <si>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</si>
  <si>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</si>
  <si>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</si>
  <si>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</si>
  <si>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</si>
  <si>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</si>
  <si>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</si>
  <si>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</si>
  <si>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</si>
  <si>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</si>
  <si>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</si>
  <si>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</si>
  <si>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</si>
  <si>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</si>
  <si>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</si>
  <si>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</si>
  <si>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</si>
  <si>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</si>
  <si>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</si>
  <si>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1 de 3</t>
  </si>
  <si>
    <t>DEPENDENCIA:</t>
  </si>
  <si>
    <t>Fondo de Vivienda de interés Social y Reforma Urbana Distrital - CORVIVIENDA</t>
  </si>
  <si>
    <t>PLANTEAMIENTO ESTRATÉGICO- PLAN DE DESARROLLO</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</si>
  <si>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</si>
  <si>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</si>
  <si>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</si>
  <si>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</si>
  <si>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</si>
  <si>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</si>
  <si>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</si>
  <si>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</si>
  <si>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</si>
  <si>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</si>
  <si>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</si>
  <si>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</si>
  <si>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</si>
  <si>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</si>
  <si>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</si>
  <si>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</si>
  <si>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CUATRIENIO</t>
  </si>
  <si>
    <t>REPORTE PRODUCTO DE 1 DE ENERO A 31 DE MARZO DE 2025</t>
  </si>
  <si>
    <t>REPORTE PRODUCTO DE 1 DE ABRIL A 30 DE JUNIO DE 2025</t>
  </si>
  <si>
    <t>REPORTE META PRODUCTO DE  SEPTIEMBRE 2025</t>
  </si>
  <si>
    <t>REPORTE META PRODUCTO DE  DICIEMBRE 2025</t>
  </si>
  <si>
    <t>AVANCE META PRODUCTO AL AÑO (PONDERADO)</t>
  </si>
  <si>
    <t>AVANCE META PRODUCTO AL CUATRIENIO (PONDERADO)</t>
  </si>
  <si>
    <t>AVANCE META PRODUCTO AL AÑO (SIMPLE)</t>
  </si>
  <si>
    <t>AVANCE META PRODUCTO AL CUATRIENIO (SIMPLE)</t>
  </si>
  <si>
    <t>11. Ciudades y
comunidades
sostenibles
13. Acción climática
urgente</t>
  </si>
  <si>
    <t>Dignificar la vida de los habitantes del Distrito de Cartagena de Indias, reducir la pobreza multidimensional, el déficit habitacional, y ampliar la cobertura del saneamiento básico, a través de la implementación de estrategias integrales focalizadas en el fortalecimiento de la infraestructura educativa, en el fomento de las condiciones habitacionales adecuada y en el acceso de calidad de los servicios públicos, garantizando una vida digna para toda la población, durante el período de gobierno 2024-2027.</t>
  </si>
  <si>
    <t>Vida Digna</t>
  </si>
  <si>
    <t>Vivienda Digna y Hábitat</t>
  </si>
  <si>
    <t>Reducir el déficit cuantitativo de vivienda a 6,45%</t>
  </si>
  <si>
    <t>UNIDOS POR UNA VIVIENDA PARA TI</t>
  </si>
  <si>
    <t>02-01-01</t>
  </si>
  <si>
    <t>Hogares beneficiados con
adquisición de vivienda</t>
  </si>
  <si>
    <t xml:space="preserve">Número de subsidios de vivienda nueva asignados </t>
  </si>
  <si>
    <t>Déficit cuantitativo de vivienda: 26.804 hogares
Fuente: DANE, 2018</t>
  </si>
  <si>
    <t>Beneficiar a diez mil (10.000) hogares con subsidios familiares de adquisición de vivienda de interés social</t>
  </si>
  <si>
    <t xml:space="preserve">Bien </t>
  </si>
  <si>
    <t>Hogares beneficiados con adquisición de vivienda </t>
  </si>
  <si>
    <t>AVANCE PROGRAMA UNIDOS POR UNA VIVIENDA PARA TI</t>
  </si>
  <si>
    <t>Reducir el déficit
cualitativo de vivienda
a 22,66%</t>
  </si>
  <si>
    <t>MI CASA AVANZA</t>
  </si>
  <si>
    <t>02-01-02</t>
  </si>
  <si>
    <t xml:space="preserve">Hogares beneficiados con mejoramiento de vivienda </t>
  </si>
  <si>
    <t xml:space="preserve">Número de subsidios de mejoramiento de vivienda asignados </t>
  </si>
  <si>
    <t>Déficit cualitativo: 73.985 hogares
Fuente: DANE, 2018</t>
  </si>
  <si>
    <t>Beneficiar a doce mil setecientos cincuenta (12.750) hogares con subsidios familiares para mejoramiento de vivienda urbana</t>
  </si>
  <si>
    <t>Hogares beneficiados con mejoramiento de una vivienda  </t>
  </si>
  <si>
    <t>SEDD</t>
  </si>
  <si>
    <t xml:space="preserve">AVANCE PROGRAMA MI CASA AVANZA </t>
  </si>
  <si>
    <t>Disminuir el déficit de legalización y/o titulación de predios a 43%</t>
  </si>
  <si>
    <t>MI CASA CON PROPIEDAD</t>
  </si>
  <si>
    <t>02-01-03</t>
  </si>
  <si>
    <t>Número de predios legalizados o titulados</t>
  </si>
  <si>
    <t xml:space="preserve">Número de predios titulados </t>
  </si>
  <si>
    <t>Déficit de legalización y/o titulación de predios: 11.639 hogares
Fuente: Corvivenda, 2023</t>
  </si>
  <si>
    <t>Titular o legalizar cinco mil (5.000) predios</t>
  </si>
  <si>
    <t>Asistencias técnicas y jurídicas realizadas</t>
  </si>
  <si>
    <t>Servicio</t>
  </si>
  <si>
    <t>AVANCE PROGRAMA MI CASA CON PROPIEDAD</t>
  </si>
  <si>
    <t xml:space="preserve">Aumentar el número de solicitudes de legalización urbanística de barrios </t>
  </si>
  <si>
    <t>MI TERRITORIO EN ORDEN</t>
  </si>
  <si>
    <t>02-01-04</t>
  </si>
  <si>
    <t>Número de Documentos
Técnicos de Soporte - DTS
para la legalización urbanística
elaborados</t>
  </si>
  <si>
    <t xml:space="preserve">Número de documentos elaborados </t>
  </si>
  <si>
    <t>1 DTS elaborado a corte 2023
Fuente: Corvivienda, 2023</t>
  </si>
  <si>
    <t>Elaborar cinco (5)
Documentos Técnicos de Soporte para la solicitud de legalización de 100 hectáreas en los asentamientos humanos priorizados del Distrito</t>
  </si>
  <si>
    <t>Documentos de planeación elaborados</t>
  </si>
  <si>
    <t xml:space="preserve">Actualizar en un 100% el sistema de información de vivienda </t>
  </si>
  <si>
    <t>Número de sistemas de información de vivienda actualizados</t>
  </si>
  <si>
    <t xml:space="preserve">Número de sistemas de información actualizados </t>
  </si>
  <si>
    <t>1 sistema de información de vivienda creado a corte 2023
Fuente: Corvivienda, 2023</t>
  </si>
  <si>
    <t>Actualizar un (1) sistema de información de vivienda</t>
  </si>
  <si>
    <t>Sistemas de información actualizados</t>
  </si>
  <si>
    <t>AVANCE PROGRAMA MI TERRITORIO EN ORDEN</t>
  </si>
  <si>
    <t>10. Reducción de la Desigualdades
16. Paz, justicia e instituciones sólidas</t>
  </si>
  <si>
    <t xml:space="preserve">De los Pueblos y Comunidades Étnicas </t>
  </si>
  <si>
    <t>Fortalecimiento al desarrollo afro-territorial de la población negra, afrocolombiana, raizal y palenquera.</t>
  </si>
  <si>
    <t>Porcentaje de población
afro, negra, raizal, palenquera que habita el Distrito vinculada a procesos de fortalecimiento y reconocimiento de sus derechos, diversidad étnica y cultural como un principio fundamental
cualitativo de vivienda
a 22,66%</t>
  </si>
  <si>
    <t>DESARROLLO HUMANO Y BIENESTAR SOCIAL DE LAS COMUNIDADES NEGRAS, AFROCOLOMBIANAS, RAIZALES Y PALENQUERAS</t>
  </si>
  <si>
    <t>06-01-02</t>
  </si>
  <si>
    <t>N.D.</t>
  </si>
  <si>
    <t>Otorgar cuatrocientos cincuenta (450) subsidios para mejoramiento de vivienda anual focalizado en las comunidades negras, afrodescendientes, raizales y palenqueros del Distrito</t>
  </si>
  <si>
    <t>AVANCE PROGRAMA DESARROLLO HUMANO Y BIENESTAR SOCIAL DE LAS COMUNIDADES NEGRAS, AFROCOLOMBIANAS, RAIZALES Y PALENQUERAS</t>
  </si>
  <si>
    <t>Territorio sitio de paz y pensamiento colectivo</t>
  </si>
  <si>
    <t>Porcentaje de población Indígena que habita el Distrito de Cartagena vinculada procesos de fortalecimiento y reconocimiento de sus derechos, diversidad étnica y cultural como un principio fundamental</t>
  </si>
  <si>
    <t>TERRITORIO PROPIO</t>
  </si>
  <si>
    <t>06-02-02</t>
  </si>
  <si>
    <t>Otorgar cuatrocientos cincuenta (450) de subsidios para mejoramiento de vivienda a miembros de los cabildos indígenas ubicados en el Distrito</t>
  </si>
  <si>
    <t>AVANCE PROGRAMA TERRITORIO PROPIO</t>
  </si>
  <si>
    <t>AVANCE ESTRATEGICO DE CORVIVIENDA JUNIO 30 2025</t>
  </si>
  <si>
    <t>Página: 2 de 3</t>
  </si>
  <si>
    <t xml:space="preserve">DEPENDENCIA : </t>
  </si>
  <si>
    <t>GESTIÓN ADMINISTRATIVA - MIPG</t>
  </si>
  <si>
    <t>ADMINISTRACIÓN DE RIESGOS</t>
  </si>
  <si>
    <t>DIMENSIÓN (ES) DE MIPG</t>
  </si>
  <si>
    <t xml:space="preserve"> POLÍTICA DE GESTIÓN Y DESEMPEÑO INSTITUCIONAL</t>
  </si>
  <si>
    <t>PROCESO ASOCIADO</t>
  </si>
  <si>
    <t>GRUPO DE VALOR</t>
  </si>
  <si>
    <t xml:space="preserve"> Direccionamiento Estratégico y Planeación </t>
  </si>
  <si>
    <t>Política de Planeación institucional
Política de Compras y Contratación Pública .</t>
  </si>
  <si>
    <t>Gestión de vivienda</t>
  </si>
  <si>
    <t>N/A</t>
  </si>
  <si>
    <t xml:space="preserve">Cooperar con la disminución del déficit cuantitativo de vivienda a través de la adquisición de una vivienda nueva en el Distrito de Cartagena a través de la asignación de Subsidios.
</t>
  </si>
  <si>
    <t>Disminuir el deficit cuantitativo de vivienda= No de subsidios adjudicados / No total del deficit cuantitativo habitacional de vivienda</t>
  </si>
  <si>
    <t>Disminuir el deficit cuantitativo de vivienda</t>
  </si>
  <si>
    <t>SEMESTRAL</t>
  </si>
  <si>
    <t>Efectividad</t>
  </si>
  <si>
    <t>CIUDADANÍA</t>
  </si>
  <si>
    <t xml:space="preserve">Plan anual de inversión </t>
  </si>
  <si>
    <t>R1. Posibilidad de pérdida Económica y Reputacional por atrasos en el cronograma y sobrecostos debido a cambios naturales en el entorno global
R2. Posibilidad de pérdida Económica y Reputacional por incumplimiento de especificaciones de obra debido a inadecuada calidad de los materiales</t>
  </si>
  <si>
    <t>R1.
El Director Técnico identifica las posibles desviaciones que generan afectación a los precios a través de una proyección de los costos de la obra por el tiempo de duración.
El Director Técnico establece con claridad las condiciones de uso de los AUI en la obra a través de un documento que contemple dichas condiciones
El Director Técnico identifica los posibles eventos relacionados a sobrecostos a través de comités de seguimiento de obra semanal
R2. 
El Director Técnico verifica las especificaciones técnicas de la obra a través de una lista de chequeo que contemple lo requerido en el anexo técnico del contrato
El Director Técnico exige a la interventoría la identificación de la adecuada calidad de los materiales a través del cumplimiento de sus obligaciones contractuales
 Solicitar a la Direccion Administrativa la contratacion de transporte para la visistas de campo de supervisión a traves de Comunicación Oficial y/o proyecccion de Actividades</t>
  </si>
  <si>
    <t>Gestión de mejoramiento de vivienda</t>
  </si>
  <si>
    <t>Contribuir a la disminución del déficit cualitativo de vivienda a través del mejoramiento de las condiciones de habitabilidad de los hogares del distrito de Cartagena con la prestación de servicios a nuestros grupos de valor en las modalidades de mejoramiento de vivienda que ofrece la entidad.</t>
  </si>
  <si>
    <t>Disminuir el deficit cuanlitativo de vivienda= No de viviendas mejoradas /No total del deficit cualitativo habitacional de vivienda</t>
  </si>
  <si>
    <t>Disminuir el deficit cualitativo de vivienda</t>
  </si>
  <si>
    <t>Posibilidad de pérdida Reputacional por fallas en informes de asignación de subsidios de vivienda de interés social y mejoramiento de vivienda debido a errores en la consolidación de la información</t>
  </si>
  <si>
    <t>El Director Técnico verifica la información de los informes que detallan la asignación de subsidios a través de la realimentación del informe consolidado a los coordinadores de cada proyecto
El Director Técnico asigna un funcionario para la consolidación y generaciión del informe de subsidios a través de cuadros de control con actualización mensual</t>
  </si>
  <si>
    <t>ENTIDADES</t>
  </si>
  <si>
    <t xml:space="preserve">
</t>
  </si>
  <si>
    <t xml:space="preserve">Fondo de Vivienda de interés Social y Reforma Urbana Distrital - CORVIVIENDA											</t>
  </si>
  <si>
    <t>PROYECTOS DE INVERSIÓN</t>
  </si>
  <si>
    <t>PLAN ANUAL DE ADQUISICIONES</t>
  </si>
  <si>
    <t>PROGRAMACIÓN PRESUPUESTAL</t>
  </si>
  <si>
    <t xml:space="preserve"> META PRODUCTO
 PDD 2025</t>
  </si>
  <si>
    <t>OBJETIVO ESPECIFICO DEL PROYECTO</t>
  </si>
  <si>
    <t>PONDERACIÓN DE  PRODUCTO</t>
  </si>
  <si>
    <t>ACTIVIDADES DE PROYECTO DE INVERSIÓN 
( HITOS )</t>
  </si>
  <si>
    <t>PROGRAMACIÓN NUMÉRICA DE LA ACTIVIDAD PROYECTO (VIGENCIA)</t>
  </si>
  <si>
    <t>REPORTE ACTIVIDADES PROYECTO DE  ENERO A MARZO 2025</t>
  </si>
  <si>
    <t>REPORTE ACTIVIDADES PROYECTO DE  ABRIL A JUNIO 2025</t>
  </si>
  <si>
    <t>REPORTE ACTIVIDADES PROYECTO DE  JULIO A SEPTIEMBRE 2025</t>
  </si>
  <si>
    <t>REPORTE ACTIVIDADES PROYECTO DE  OCTUBRE A DICIEMBRE 2025</t>
  </si>
  <si>
    <t>ACUMULADO ACTIVIDAD DE PROYECTO 2025</t>
  </si>
  <si>
    <t>AVANCES ACTIVIDADES DE PROYECTO</t>
  </si>
  <si>
    <t>FECHA DE INICIO DE LA ACTIVIDAD</t>
  </si>
  <si>
    <t>FECHA DE TERMINACIÓN DE LA ACTIVIDAD</t>
  </si>
  <si>
    <t>DESCRIPCIÓN DE LA ADQUISICIÓN ASOCIADA AL PROYECTO</t>
  </si>
  <si>
    <t>APROPIACIÓN INICIAL
(DEC. 1969 27 DIC 2024)
(en pesos)</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</si>
  <si>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</si>
  <si>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</si>
  <si>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</si>
  <si>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</si>
  <si>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</si>
  <si>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</si>
  <si>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</si>
  <si>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</si>
  <si>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</si>
  <si>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</si>
  <si>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</si>
  <si>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</si>
  <si>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</si>
  <si>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</si>
  <si>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</si>
  <si>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</si>
  <si>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</si>
  <si>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</si>
  <si>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</si>
  <si>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</si>
  <si>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 xml:space="preserve">OBSERVACIONES </t>
  </si>
  <si>
    <t>REPORTE (ENLACE DE SECOP)</t>
  </si>
  <si>
    <t>Beneficiar a tres mil docientos cuarenta y uno (3.241) hogares con subsidios familiares de adquisición de vivienda de interés social</t>
  </si>
  <si>
    <t>Subsidio familiar de vivienda de interés social del Programa "Unidos Por Una Vivienda Para Ti" del Distrito de Cartagena de Indias</t>
  </si>
  <si>
    <t>Contribuir con la disminución del déficit cuantitativo de vivienda a través de la asignación de subsidios familiares de Vivienda de Interés Social para la adquisición de una vivienda nueva o usada en el Distrito de Cartagena de Indias.</t>
  </si>
  <si>
    <t>Asegurar que la oferta satisfaga la demanda de vivienda VIS y VIP de manera adecuada y asequible.</t>
  </si>
  <si>
    <t>Servicio de apoyo financiero para adquisición de vivienda</t>
  </si>
  <si>
    <t xml:space="preserve">Servicios profesionales y de apoyo a la gestión para la ejecución del Programa Unidos por una Vivienda para Ti </t>
  </si>
  <si>
    <t>EQUIDAD DE LA MUJER</t>
  </si>
  <si>
    <t>Servicios profesionales y de apoyo a la gestión contratados</t>
  </si>
  <si>
    <t xml:space="preserve">UCG Urbanas
 1, 2, 3, 4, 5, 6, 7, 8, 9, 10, 11, 12, 13, 14 y 15 </t>
  </si>
  <si>
    <t>Clara Calderón</t>
  </si>
  <si>
    <t>Insuficiencia de ingresos esperados durante la vigencia 2024- 2027</t>
  </si>
  <si>
    <t>Gestionar recursos distritales, nacionales e internacionales con empresas públicas y privadas para la asignación de subsidios de vivienda nueva.</t>
  </si>
  <si>
    <t>SI</t>
  </si>
  <si>
    <t>Contratar la Prestación de Servicios profesionales y de apoyo a la gestión para la ejecución del Programa Unidos por una Vivienda para Ti</t>
  </si>
  <si>
    <t>Contratación directa.</t>
  </si>
  <si>
    <t xml:space="preserve">Recursos propios </t>
  </si>
  <si>
    <t>1.2.2.0.00-039-ICDE
CORVIVIENDA 15% IPU</t>
  </si>
  <si>
    <t>2.3.4001.1400.2024130010012</t>
  </si>
  <si>
    <t>https://corvivienda-my.sharepoint.com/:b:/g/personal/gestion_proyectos_corvivienda_gov_co/EVwHWIJ6dzxCix_YqiwPjVwB0UKAWwVXOO9cAcLkQoAyGg?e=13NFwK</t>
  </si>
  <si>
    <t>Aumento del precio por metro cuadrado de la vivienda</t>
  </si>
  <si>
    <t>Promover la colaboración entre el sector público y privado para incrementar la oferta de viviendas asequibles</t>
  </si>
  <si>
    <t xml:space="preserve">Gestión integral de logística para el desarrollo de la oferta institucional del Programa Unidos por una Vivienda para Ti </t>
  </si>
  <si>
    <t>Contrato de apoyo logístico</t>
  </si>
  <si>
    <t xml:space="preserve">Retraso en la asignación de subsidios de vivienda nueva debido a la falta de cooperación de los actores involucrados. </t>
  </si>
  <si>
    <t>Implementar procedimientos claros y facilitar la coordinación entre todos los actores involucrados para agilizar la asignación de subsidios de vivienda nueva y evitar retrasos.</t>
  </si>
  <si>
    <t>Apoyo logístico para la ejecución  eventos realizados en el marco de los programas misionales  diseño de elementos litográficos, distintivos y promocionales y  servicio de pautas publicitarias, avisos y notificaciones en medios de comunicación del fondo de vivienda de interés social y reforma urbana de Cartagena - Corvivienda</t>
  </si>
  <si>
    <t>Licitación pública</t>
  </si>
  <si>
    <t xml:space="preserve">NO CONTRATADA </t>
  </si>
  <si>
    <t xml:space="preserve">Desarrollo de ofertas institucionales para la asignación de subsidios familiares distritales de vivienda </t>
  </si>
  <si>
    <t>Subsidios distritales complementarios de vivienda nueva</t>
  </si>
  <si>
    <t>Cambio en la normatividad nacional para la asignación de subsidios de vivienda</t>
  </si>
  <si>
    <t>Diversificar fuentes de financiamiento y fortalecer alianzas estratégicas con el sector privado y organizaciones internacionales.</t>
  </si>
  <si>
    <t>Contratar bajo la modalidad llave en mano, la revisión y ajuste de los estudios y diseños, así como la ejecución de obras correspondientes de construcción de un CIC - "CIRCULO DEL CUIDADO" - ubicado en el proyecto urbanistico Ciudadela de la Paz</t>
  </si>
  <si>
    <t>Licitación pública (Obra pública)</t>
  </si>
  <si>
    <t>Diseñar, tramitar permisos y construir obras complementarias para el Proyecto Urbanístico Ciudadela de La Paz.</t>
  </si>
  <si>
    <t xml:space="preserve">Contrato de obras complementarias </t>
  </si>
  <si>
    <t>Hogares incapaces de alcanzar el cierre financiero para la adquisición de vivienda.</t>
  </si>
  <si>
    <t>Ampliar el valor del subsidio de vivienda nueva para la población en pobreza extrema</t>
  </si>
  <si>
    <t>Adjudicar subsidios para vivienda usada a familias damnificadas del barrio San Francisco, conforme al Convenio Interadministrativo SIC No. 593 de 2011</t>
  </si>
  <si>
    <t>Subsidios totales  de vivienda usada</t>
  </si>
  <si>
    <t>Avance Proyecto Subsidio familiar de vivienda de interés social del Programa "Unidos Por Una Vivienda Para Ti" del Distrito de Cartagena de Indias</t>
  </si>
  <si>
    <t>Beneficiar a tres mil quinientos (3.500) hogares con subsidios familiares para mejoramiento de vivienda urbana</t>
  </si>
  <si>
    <t>Mejoramiento de viviendas para la población priorizada del Programa “Mi Casa Avanza” del Distrito de Cartagena de Indias</t>
  </si>
  <si>
    <t>Contribuir a la disminución del déficit cualitativo de vivienda a través de la asignación de subsidios de mejoramiento de vivienda, destinados a superar una o varias de las carencias básicas de la unidad habitacional. Una parte de estos subsidios irá destinada a las comunidades y pueblos étnicos.</t>
  </si>
  <si>
    <t>Mejorar las condiciones de las viviendas de la población vulnerable del Distrito de Cartagena de Indias.</t>
  </si>
  <si>
    <t>Servicio de apoyo financiero para mejoramiento de vivienda</t>
  </si>
  <si>
    <t>Diagnóstico, ejecución e interventoría de las obras de mejoramiento de vivienda por asignación de subsidios familiares</t>
  </si>
  <si>
    <t xml:space="preserve">Subsidios distritales de mejoramiento de vivienda </t>
  </si>
  <si>
    <t xml:space="preserve">UCG Urbanas
 1, 2, 3, 4, 5, 6, 7, 8, 9, 10, 11, 12, 13, 14 y 15 
UCG Rurales
 1, 2, 3, 4, 5, 6, 7, 8, 9, 10, 11, 12, 13, 14 y 15 </t>
  </si>
  <si>
    <t>Insuficiencia de ingresos esperados durante la vigencia 2024-2027</t>
  </si>
  <si>
    <t>Gestionar convenios de asociación con entidades publicas y privadas para la ejecución de proyectos de mejoramiento de vivienda conjuntos.</t>
  </si>
  <si>
    <t>Contratar la gerencia de obra para el mantenimiento y/o adecuación y/o mejoramiento del parque ubicado en el Complejo Habitacional - Ciudadela de la Paz</t>
  </si>
  <si>
    <t>2.3.4001.1400.2024130010013</t>
  </si>
  <si>
    <t>PRIMERA INFANCIA, INFANCIA Y ADOLESCENCIA</t>
  </si>
  <si>
    <t>Demoras en la asignación del subsidio de mejoramiento de vivienda debido a que los potenciales beneficiarios no entregan la documentación requerida a tiempo.</t>
  </si>
  <si>
    <t>Coordinación de las áreas involucradas para recolectar la documentación según los plazos establecidos.</t>
  </si>
  <si>
    <t>Gestión integral de logística y transporte terrestre para el desarrollo de la oferta institucional del programa mi casa avanza</t>
  </si>
  <si>
    <t>Contrato de apoyo logístico y transporte</t>
  </si>
  <si>
    <t xml:space="preserve">Contratar la prestacion de Servicios profesionales y de apoyo a la gestión para la ejecución del Programa Mi Casa Avanza </t>
  </si>
  <si>
    <t>https://corvivienda-my.sharepoint.com/:b:/g/personal/gestion_proyectos_corvivienda_gov_co/EU54OQcQLyJCvsUoqDAniacBcrXgJ28YfTgEUkzRTxV_RA?e=K4PMXe</t>
  </si>
  <si>
    <t>Baja participación de empresas calificadas en licitaciones públicas</t>
  </si>
  <si>
    <t>Seguimiento y verificación a las Actividades desarrolladas en las etapas precontractual y contractual</t>
  </si>
  <si>
    <t>https://corvivienda-my.sharepoint.com/:b:/g/personal/gestion_proyectos_corvivienda_gov_co/Ee4fyYNU5y1PrNCOe8LiC8gBq3duOosW49lzygwC38unng?e=mbOdB9</t>
  </si>
  <si>
    <t>Mejoramiento Integral del Hábitat con base en los componentes: mejoramiento de entorno, ejecución de obras de mitigación y fortalecimiento del tejido sociocultural y socioeconómico en el distrito</t>
  </si>
  <si>
    <t>Contrato de mejoramiento de parque</t>
  </si>
  <si>
    <t>Prestación del servicio de transporte terrestre especial automotor de pasajeros y carga, necesario para el desplazamiento de funcionarios y colaboradores, así como la movilización de insumos y equipos, para apoyar el desarrollo de las funciones misionales y adminsitrativas del fondo de vivienda de interés social y reforma urbana distrital</t>
  </si>
  <si>
    <t>https://community.secop.gov.co/Public/Tendering/OpportunityDetail/Index?noticeUID=CO1.NTC.7570021&amp;isFromPublicArea=True&amp;isModal=False</t>
  </si>
  <si>
    <t>Deficiencias en la calidad de los mejoramientos realizados.</t>
  </si>
  <si>
    <t>Ejercer supervisión, interventoría y exigir garantías de desempeño y calidad por parte de los contratistas.</t>
  </si>
  <si>
    <t>1.3.2.3.11-207-RF CORVIVIENDA</t>
  </si>
  <si>
    <t>GRUPOS ÉTNICOS</t>
  </si>
  <si>
    <t xml:space="preserve"> Servicios profesionales y de apoyo a la gestión para la ejecución del programa mi casa avanza</t>
  </si>
  <si>
    <t>Contratar el diagnóstico y ejecución de las obras de mejoramiento de vivienda por asignación de subsidios de vivienda familiar, en el marco del programa MI CASA AVANZA</t>
  </si>
  <si>
    <t>CAMBIO CLIMÁTICO</t>
  </si>
  <si>
    <t>Incumplimiento de los tiempos estipulados para la ejecución de obras de mejoramiento</t>
  </si>
  <si>
    <t>Establecer un cronograma detallado con hitos específicos y realizar un seguimiento continuo del progreso del proyecto.</t>
  </si>
  <si>
    <t>Contratar la interventoría para la  ejecución de las obras de mejoramiento de vivienda por asignación de subsidios familia en el Marco del  programa MI CASA AVANZA</t>
  </si>
  <si>
    <t>Concurso de méritos abierto</t>
  </si>
  <si>
    <t>GESTIÓN DEL RIESGO DE DESASTRES</t>
  </si>
  <si>
    <t>Avance Proyecto Mejoramiento de viviendas para la población priorizada del Programa “Mi Casa Avanza” del Distrito de Cartagena de Indias</t>
  </si>
  <si>
    <t>ND</t>
  </si>
  <si>
    <t>Titular o legalizar mil seicientos setenta y un (1.671) predios</t>
  </si>
  <si>
    <t>Titulación de Predios para la población priorizada del Programa “Mi Casa con Propiedad” del Distrito de Cartagena de Indias</t>
  </si>
  <si>
    <t xml:space="preserve"> Disminuir el déficit de legalización y/o titulación de predios, mediante la obtención de títulos de propiedad en el Distrito de Cartagena de Indias.</t>
  </si>
  <si>
    <t>Reducir el déficit de legalización y/o titulación de predios en el Distrito de Cartagena de Indias.</t>
  </si>
  <si>
    <t>Servicio de asistencia técnica y jurídica en saneamiento y titulación de predios</t>
  </si>
  <si>
    <t>Cancelación de pagos de facturas por gastos notariales, oficina de registro de instrumentos públicos, gobernación, valorización e impuesto predial</t>
  </si>
  <si>
    <t xml:space="preserve">Facturas </t>
  </si>
  <si>
    <t xml:space="preserve">UCG Urbanas
 1, 2, 3, 4, 5, 6, 7, 8, 9, 10, 11, 12, 13, 
14 y 15 </t>
  </si>
  <si>
    <t>Luis Morillo Sanchez</t>
  </si>
  <si>
    <t>Contratar la prestacion de Servicios profesionales y de apoyo a la gestión para la asistencia técnica y jurídica del Programa Mi Casa con Propiedad</t>
  </si>
  <si>
    <t>1.2.1.0.00-001-ICLD</t>
  </si>
  <si>
    <t>2.3.4001.1400.2024130010014</t>
  </si>
  <si>
    <t>https://corvivienda-my.sharepoint.com/:b:/g/personal/gestion_proyectos_corvivienda_gov_co/EXQ5F585foBEmKjZaRQ9pLgBZ_FZRVGOf44CkzIsMRKcWA?e=HKRttb</t>
  </si>
  <si>
    <t>CONSTRUCCIÓN DE PAZ</t>
  </si>
  <si>
    <t>Gestión integral de logística y transporte terrestre para el desarrollo de la oferta institucional del programa mi casa con propiedad</t>
  </si>
  <si>
    <t>Retraso en el registro y entrega de títulos de propiedad radicados en la ORIP</t>
  </si>
  <si>
    <t>Surtir el convenio establecido entre Corvivienda y la ORIP para la agilización de trámites.</t>
  </si>
  <si>
    <t>DESPLAZADOS</t>
  </si>
  <si>
    <t>Modificación de la información verídica de los terrenos y perjuicio para las personas que poseen la propiedad de estos.</t>
  </si>
  <si>
    <t>Verificación y actualización de la información catastral, con la participación activa de los poseedores y una supervisión directa del trabajo en campo.</t>
  </si>
  <si>
    <t>Servicios profesionales y de apoyo a la gestión para la asistencia técnica y jurídica del programa mi casa con propiedad</t>
  </si>
  <si>
    <t>Errores en los trámites de titulación de predios</t>
  </si>
  <si>
    <t>Contratación de personal idóneo para los procedimientos.</t>
  </si>
  <si>
    <t>Aunar esfuerzos técnicos, administrativos y financieros para el acompañamiento, sensibilizacion y entrega de titulos de propiedad en el marco del programa Mi Casa con Propaiedad del fondo de vivienda de interes social y reforma urbana del distrito de cartagena.</t>
  </si>
  <si>
    <t xml:space="preserve">Contratación régimen especial (con ofertas) </t>
  </si>
  <si>
    <t>VÍCTIMAS</t>
  </si>
  <si>
    <t>Avance Proyecto Titulación de Predios para la población priorizada del Programa “Mi Casa con Propiedad” del Distrito de Cartagena de Indias</t>
  </si>
  <si>
    <t>Elaborar 0,6
Documento Técnico de Soporte para la solicitud de legalización de hectáreas en el asentamiento humano priorizado del Distrito</t>
  </si>
  <si>
    <t xml:space="preserve">Desarrollo del Programa "Mi Territorio en Orden" para el mejoramiento del hábitat en el Distrito de Cartagena de Indias </t>
  </si>
  <si>
    <t>Elaborar estudios y documentos técnicos del sector vivienda que servirán como insumos fundamentales para la estructuración de planes y proyectos destinados al mejoramiento del hábitat y el ordenamiento del territorio en el Distrito de Cartagena.</t>
  </si>
  <si>
    <t>Realizar solicitud de legalización urbanística de barrios informales.</t>
  </si>
  <si>
    <t>Documentos de planeación</t>
  </si>
  <si>
    <t>Contratar labores topográficas como insumo preliminar para el proceso de legalización urbanística en los sectores priorizados de la ciudad de Cartagena.</t>
  </si>
  <si>
    <t xml:space="preserve">Contrato de labores topográficas </t>
  </si>
  <si>
    <t>UCG Urbano
11</t>
  </si>
  <si>
    <t>Verónica Garcia Nieves</t>
  </si>
  <si>
    <t>Cambios en la normatividad nacional y local en lo referente a estudios técnicos para el ordenamiento territorial</t>
  </si>
  <si>
    <t>Subsanación y aplicación de nueva normatividad.</t>
  </si>
  <si>
    <t>Contratar la realizacion de labores topograficas como insumo previo  para el procedimiento de legalizacion urbanistica de los sectores priorizadas  de la ciudad de cartagena  en el marco del programa mi territorio en orden.</t>
  </si>
  <si>
    <t>Selección abreviada menor cuantía</t>
  </si>
  <si>
    <t>2.3.4001.1400.2024130010017</t>
  </si>
  <si>
    <t>Gestión integral de logística y transporte terrestre para el desarrollo de la oferta institucional del programa mi territorio en orden</t>
  </si>
  <si>
    <t>Demoras de la Secretaría de Planeación Distrital en la priorización de barrios que han solicitado iniciación de proceso de Legalización Urbanística.</t>
  </si>
  <si>
    <t>Coordinación de las áreas involucradas para priorizar los barrios no regularizados los plazos establecidos.</t>
  </si>
  <si>
    <t xml:space="preserve">Contratar la prestacion de Servicios profesionales y de apoyo a la gestión para la ejecución del Programa Mi Territrio en Orden - Legalización Urbanisitíca de Barrios </t>
  </si>
  <si>
    <t>https://corvivienda-my.sharepoint.com/:b:/g/personal/gestion_proyectos_corvivienda_gov_co/ERA8rewN2EhLoQ3KF8pj1P0B1e9r1wxUzRVvI8cp8_EiZQ?e=8WQl9f</t>
  </si>
  <si>
    <t>Servicios profesionales y de apoyo a la gestión para la ejecución del programa mi territorio en orden - legalización urbanística de barrios</t>
  </si>
  <si>
    <t>Actualizar sistemas de información con avance en tiempo real del sector vivienda.</t>
  </si>
  <si>
    <t xml:space="preserve"> Servicios de información actualizados</t>
  </si>
  <si>
    <t>Servicios profesionales y de apoyo a la gestión para la ejecución del Programa Mi Territorio en Orden - Observatorio de Vivienda</t>
  </si>
  <si>
    <t>NO logro de la firma del acta de conocimiento y aceptación del plano de loteo y del proceso de legalización al menos por el cincuenta y uno por ciento (51%) de los propietarios, poseedores u ocupantes de los predios o inmuebles incluidos en la legalización.</t>
  </si>
  <si>
    <t>Cumplir a cabalidad la metodología diseñada para cada uno de los despliegues territoriales programados, hacer las subsanaciones que haya lugar, e informar a la comunidad de los beneficios que trae la adopción de la legalización urbanística.</t>
  </si>
  <si>
    <t>Contratar la prestacion de Servicios profesionales y de apoyo a la gestión para la ejecución del Programa Mi Territorio en Orden - Observatorio Distrital de Vivienda</t>
  </si>
  <si>
    <t xml:space="preserve">Información primaria y secundaria suministrada y capturada deficientemente. </t>
  </si>
  <si>
    <t>Seguimiento y verificación de la correcta recolección de los datos con las áreas encargadas.</t>
  </si>
  <si>
    <t>Contratar Software de información a la medida de las necesidades de la entidad</t>
  </si>
  <si>
    <t>Mínima cuantía</t>
  </si>
  <si>
    <t>Contratación de equipo técnico y jurídico no especializado.</t>
  </si>
  <si>
    <t>Ejercer supervisión y verificación permanente de calidad del trabajo realizado por el personal a cargo de los DTS.</t>
  </si>
  <si>
    <t>Dependencia del personal especializado</t>
  </si>
  <si>
    <t>Documentar exhaustivamente el sistema y capacitar a múltiples funcionarios.</t>
  </si>
  <si>
    <t xml:space="preserve">Avance Proyecto Desarrollo del Programa "Mi Territorio en Orden" para el mejoramiento del hábitat en el Distrito de Cartagena de Indias </t>
  </si>
  <si>
    <t>Mejoramiento de Viviendas para la Población Étnica Priorizada del Programa “Desarrollo Humano y Bienestar Social de las Comunidades Negras, Afrocolombianas, Raizales y Palenqueras” del  Cartagena de Indias</t>
  </si>
  <si>
    <t>Reducir el déficit cualitativo de vivienda de las comunidades NARP del Distrito de Cartagena de Indias.</t>
  </si>
  <si>
    <t>Mejorar las condiciones de las viviendas de la población NARP del Distrito de Cartagena de Indias.</t>
  </si>
  <si>
    <t xml:space="preserve">Diagnóstico, ejecución e interventoría de las obras de mejoramiento de vivienda por asignación de subsidios familiares </t>
  </si>
  <si>
    <t xml:space="preserve">Contratar el diagnóstico y ejecución de las obras de mejoramiento de vivienda por asignación de subsidios familiar, destinados a la población NARP asentada en el Distrito de Cartagena de Indias. </t>
  </si>
  <si>
    <t>2.3.4001.1400.202400000005196</t>
  </si>
  <si>
    <t xml:space="preserve">Contratar la interventoría para la  ejecución de las obras de mejoramiento de vivienda por asignación de subsidios familiar, destinados a la población NARP asentada en el Distrito de Cartagena de Indias. </t>
  </si>
  <si>
    <t>Avance Proyecto Mejoramiento de Viviendas para la Población Étnica Priorizada del Programa “Desarrollo Humano y Bienestar Social de las Comunidades Negras, Afrocolombianas, Raizales y Palenqueras” del  Cartagena de Indias</t>
  </si>
  <si>
    <t>Mejoramiento de Viviendas para la Población Indígena Priorizada del Programa “Territorio Propio” del   Cartagena de Indias</t>
  </si>
  <si>
    <t>Reducir el déficit cualitativo de vivienda de las comunidades Indígenas del Distrito de Cartagena de Indias.</t>
  </si>
  <si>
    <t>Mejorar las condiciones de las viviendas de la población Indígena del Distrito de Cartagena de Indias.</t>
  </si>
  <si>
    <t xml:space="preserve">Indigenas asentados en 6 cabildos en el Distrito de Cartagena de Indias </t>
  </si>
  <si>
    <t xml:space="preserve">Contratar el diagnóstico y ejecución de las obras de mejoramiento de vivienda por asignación de subsidios familiar, destinados a la  población indígena asentada en el Distrito de Cartagena de Indias. </t>
  </si>
  <si>
    <t>2.3.4001.1400.202400000005332</t>
  </si>
  <si>
    <t xml:space="preserve">Contratar la interventoría para la  ejecución de las obras de mejoramiento de vivienda por asignación de subsidios familiar, destinados a la población indígena asentada en el Distrito de Cartagena de Indias. </t>
  </si>
  <si>
    <t>Avance Proyecto Mejoramiento de Viviendas para la Población Indígena Priorizada del Programa “Territorio Propio” del   Cartagena de Indias</t>
  </si>
  <si>
    <t>Avance Plan de accion  Corvivienda Junio 2025</t>
  </si>
  <si>
    <t>AVANCE JUNIO 30-2025</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</si>
  <si>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</si>
  <si>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</si>
  <si>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</si>
  <si>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</si>
  <si>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</si>
  <si>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</si>
  <si>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</si>
  <si>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</si>
  <si>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</si>
  <si>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</si>
  <si>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</si>
  <si>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</si>
  <si>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</si>
  <si>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</si>
  <si>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</si>
  <si>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</si>
  <si>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</si>
  <si>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</si>
  <si>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</si>
  <si>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</si>
  <si>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</si>
  <si>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</si>
  <si>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Presupuesto de entidad nacional</t>
  </si>
  <si>
    <t>Regalías</t>
  </si>
  <si>
    <t>Concurso de méritos con precalificación</t>
  </si>
  <si>
    <t>Recursos de crédito</t>
  </si>
  <si>
    <t>SGP</t>
  </si>
  <si>
    <t xml:space="preserve">Contratación directa (con ofertas) </t>
  </si>
  <si>
    <t>No Aplica</t>
  </si>
  <si>
    <t>Selección Abreviada de Menor Cuantia sin Manifestacion de Interés</t>
  </si>
  <si>
    <t>Selección abreviada subasta inversa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</si>
  <si>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</si>
  <si>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</si>
  <si>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</si>
  <si>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</si>
  <si>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</si>
  <si>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</si>
  <si>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</si>
  <si>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</si>
  <si>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Seléccion abreviada - acuerdo marco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</si>
</sst>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 #,##0.00_-;\-&quot;$&quot;\ * #,##0.00_-;_-&quot;$&quot;\ * &quot;-&quot;??_-;_-@_-"/>
    <numFmt numFmtId="43" formatCode="_-* #,##0.00_-;\-* #,##0.00_-;_-* &quot;-&quot;??_-;_-@_-"/>
    <numFmt numFmtId="164" formatCode="&quot;$&quot;#,##0;[Red]\-&quot;$&quot;#,##0"/>
    <numFmt numFmtId="165" formatCode="_-&quot;$&quot;* #,##0_-;\-&quot;$&quot;* #,##0_-;_-&quot;$&quot;* &quot;-&quot;_-;_-@_-"/>
    <numFmt numFmtId="166" formatCode="_-&quot;$&quot;* #,##0.00_-;\-&quot;$&quot;* #,##0.00_-;_-&quot;$&quot;* &quot;-&quot;??_-;_-@_-"/>
    <numFmt numFmtId="167" formatCode="&quot;$&quot;#,##0"/>
    <numFmt numFmtId="168" formatCode="&quot;$&quot;#,##0.00"/>
    <numFmt numFmtId="169" formatCode="dd\-mm\-yy;@"/>
    <numFmt numFmtId="170" formatCode="#,###\ &quot;COP&quot;"/>
    <numFmt numFmtId="171" formatCode="&quot;$&quot;#,##0.0"/>
    <numFmt numFmtId="172" formatCode="_-&quot;$&quot;* #,##0.00_-;\-&quot;$&quot;* #,##0.00_-;_-&quot;$&quot;* &quot;-&quot;_-;_-@_-"/>
    <numFmt numFmtId="173" formatCode="0.0%"/>
    <numFmt numFmtId="174" formatCode="_-[$$-240A]\ * #,##0.00_-;\-[$$-240A]\ * #,##0.00_-;_-[$$-240A]\ * &quot;-&quot;??_-;_-@_-"/>
  </numFmts>
  <fonts count="56">
    <font>
      <sz val="11"/>
      <color theme="1"/>
      <name val="Aptos Narrow"/>
      <family val="2"/>
      <scheme val="minor"/>
    </font>
    <font>
      <sz val="12"/>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sz val="11"/>
      <color theme="1" tint="4.9989318521683403E-2"/>
      <name val="Aptos Narrow"/>
      <family val="2"/>
      <scheme val="minor"/>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6"/>
      <color theme="1"/>
      <name val="Arial"/>
      <family val="2"/>
    </font>
    <font>
      <sz val="8"/>
      <color theme="1"/>
      <name val="Arial"/>
      <family val="2"/>
    </font>
    <font>
      <b/>
      <sz val="8"/>
      <name val="Arial"/>
      <family val="2"/>
    </font>
    <font>
      <sz val="8"/>
      <color theme="1"/>
      <name val="Aptos Narrow"/>
      <family val="2"/>
      <scheme val="minor"/>
    </font>
    <font>
      <sz val="8"/>
      <name val="Arial"/>
      <family val="2"/>
    </font>
    <font>
      <b/>
      <sz val="9"/>
      <color rgb="FF000000"/>
      <name val="Tahoma"/>
      <family val="2"/>
    </font>
    <font>
      <sz val="9"/>
      <color rgb="FF000000"/>
      <name val="Tahoma"/>
      <family val="2"/>
    </font>
    <font>
      <sz val="10"/>
      <color theme="1"/>
      <name val="Arial"/>
      <family val="2"/>
    </font>
    <font>
      <b/>
      <sz val="10"/>
      <color rgb="FF000000"/>
      <name val="Tahoma"/>
      <family val="2"/>
    </font>
    <font>
      <b/>
      <sz val="14"/>
      <color theme="1"/>
      <name val="Arial"/>
      <family val="2"/>
    </font>
    <font>
      <b/>
      <sz val="18"/>
      <color theme="9" tint="-0.499984740745262"/>
      <name val="Arial"/>
      <family val="2"/>
    </font>
    <font>
      <b/>
      <sz val="22"/>
      <color rgb="FF002060"/>
      <name val="Arial"/>
      <family val="2"/>
    </font>
    <font>
      <b/>
      <sz val="18"/>
      <color theme="1"/>
      <name val="Aptos Narrow"/>
      <family val="2"/>
      <scheme val="minor"/>
    </font>
    <font>
      <u/>
      <sz val="11"/>
      <color theme="10"/>
      <name val="Aptos Narrow"/>
      <family val="2"/>
      <scheme val="minor"/>
    </font>
    <font>
      <b/>
      <sz val="22"/>
      <color rgb="FF003366"/>
      <name val="Arial"/>
      <family val="2"/>
    </font>
    <font>
      <b/>
      <sz val="20"/>
      <color theme="1"/>
      <name val="Arial"/>
      <family val="2"/>
    </font>
    <font>
      <sz val="11"/>
      <name val="Aptos Narrow"/>
      <family val="2"/>
      <scheme val="minor"/>
    </font>
    <font>
      <b/>
      <sz val="11"/>
      <name val="Aptos Narrow"/>
      <scheme val="minor"/>
    </font>
    <font>
      <sz val="11"/>
      <name val="Aptos Narrow"/>
      <scheme val="minor"/>
    </font>
    <font>
      <b/>
      <sz val="11"/>
      <color theme="1"/>
      <name val="Aptos Narrow"/>
      <family val="2"/>
    </font>
    <font>
      <b/>
      <sz val="11"/>
      <name val="Aptos Narrow"/>
      <family val="2"/>
    </font>
    <font>
      <sz val="11"/>
      <color theme="1"/>
      <name val="Aptos Narrow"/>
      <family val="2"/>
    </font>
    <font>
      <sz val="12"/>
      <color theme="1"/>
      <name val="Aptos Narrow"/>
      <family val="2"/>
    </font>
    <font>
      <sz val="12"/>
      <name val="Aptos Narrow"/>
      <family val="2"/>
    </font>
    <font>
      <sz val="11"/>
      <name val="Aptos Narrow"/>
      <family val="2"/>
    </font>
    <font>
      <b/>
      <sz val="8"/>
      <color theme="1"/>
      <name val="Aptos Narrow"/>
      <family val="2"/>
    </font>
    <font>
      <b/>
      <sz val="12"/>
      <color theme="1"/>
      <name val="Aptos Narrow"/>
      <family val="2"/>
    </font>
    <font>
      <b/>
      <sz val="20"/>
      <color theme="1"/>
      <name val="Aptos Narrow"/>
      <family val="2"/>
    </font>
    <font>
      <b/>
      <sz val="16"/>
      <color theme="1"/>
      <name val="Aptos Narrow"/>
      <family val="2"/>
    </font>
    <font>
      <b/>
      <sz val="11"/>
      <color theme="1" tint="4.9989318521683403E-2"/>
      <name val="Aptos Narrow"/>
      <family val="2"/>
    </font>
    <font>
      <u/>
      <sz val="11"/>
      <color theme="10"/>
      <name val="Aptos Narrow"/>
      <family val="2"/>
    </font>
    <font>
      <b/>
      <sz val="16"/>
      <color theme="9" tint="-0.499984740745262"/>
      <name val="Aptos Narrow"/>
      <family val="2"/>
    </font>
    <font>
      <b/>
      <sz val="16"/>
      <color theme="0" tint="-0.499984740745262"/>
      <name val="Aptos Narrow"/>
      <family val="2"/>
    </font>
    <font>
      <b/>
      <sz val="12"/>
      <color rgb="FFFF0000"/>
      <name val="Aptos Narrow"/>
      <family val="2"/>
    </font>
    <font>
      <b/>
      <sz val="20"/>
      <color rgb="FF002060"/>
      <name val="Aptos Narrow"/>
      <family val="2"/>
    </font>
    <font>
      <b/>
      <sz val="11"/>
      <color rgb="FF002060"/>
      <name val="Aptos Narrow"/>
      <family val="2"/>
    </font>
    <font>
      <b/>
      <sz val="16"/>
      <color rgb="FF002060"/>
      <name val="Aptos Narrow"/>
      <family val="2"/>
    </font>
  </fonts>
  <fills count="11">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F7FFEB"/>
        <bgColor indexed="64"/>
      </patternFill>
    </fill>
    <fill>
      <patternFill patternType="solid">
        <fgColor rgb="FFEAF1F8"/>
        <bgColor indexed="64"/>
      </patternFill>
    </fill>
    <fill>
      <patternFill patternType="solid">
        <fgColor theme="7" tint="0.79998168889431442"/>
        <bgColor indexed="64"/>
      </patternFill>
    </fill>
    <fill>
      <patternFill patternType="solid">
        <fgColor theme="9" tint="0.7999816888943144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theme="4" tint="0.39997558519241921"/>
      </bottom>
      <diagonal/>
    </border>
    <border>
      <left style="medium">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s>
  <cellStyleXfs count="12">
    <xf numFmtId="0" fontId="0" fillId="0" borderId="0"/>
    <xf numFmtId="0" fontId="4" fillId="0" borderId="0"/>
    <xf numFmtId="44" fontId="2" fillId="0" borderId="0" applyFont="0" applyFill="0" applyBorder="0" applyAlignment="0" applyProtection="0"/>
    <xf numFmtId="43" fontId="2" fillId="0" borderId="0" applyFont="0" applyFill="0" applyBorder="0" applyAlignment="0" applyProtection="0"/>
    <xf numFmtId="0" fontId="13" fillId="6" borderId="0" applyNumberFormat="0" applyBorder="0" applyProtection="0">
      <alignment horizontal="center" vertical="center"/>
    </xf>
    <xf numFmtId="49" fontId="14" fillId="0" borderId="0" applyFill="0" applyBorder="0" applyProtection="0">
      <alignment horizontal="left" vertical="center"/>
    </xf>
    <xf numFmtId="3" fontId="14" fillId="0" borderId="0" applyFill="0" applyBorder="0" applyProtection="0">
      <alignment horizontal="right" vertical="center"/>
    </xf>
    <xf numFmtId="9" fontId="2" fillId="0" borderId="0" applyFont="0" applyFill="0" applyBorder="0" applyAlignment="0" applyProtection="0"/>
    <xf numFmtId="165" fontId="2" fillId="0" borderId="0" applyFont="0" applyFill="0" applyBorder="0" applyAlignment="0" applyProtection="0"/>
    <xf numFmtId="170" fontId="26" fillId="0" borderId="0" applyFont="0" applyFill="0" applyBorder="0" applyAlignment="0" applyProtection="0"/>
    <xf numFmtId="0" fontId="32" fillId="0" borderId="0" applyNumberFormat="0" applyFill="0" applyBorder="0" applyAlignment="0" applyProtection="0"/>
    <xf numFmtId="44" fontId="2" fillId="0" borderId="0" applyFont="0" applyFill="0" applyBorder="0" applyAlignment="0" applyProtection="0"/>
  </cellStyleXfs>
  <cellXfs count="528">
    <xf numFmtId="0" fontId="0" fillId="0" borderId="0" xfId="0"/>
    <xf numFmtId="0" fontId="0" fillId="2" borderId="0" xfId="0" applyFill="1"/>
    <xf numFmtId="0" fontId="6" fillId="2" borderId="1" xfId="0" applyFont="1" applyFill="1" applyBorder="1" applyAlignment="1">
      <alignment horizontal="center" vertical="center" wrapText="1"/>
    </xf>
    <xf numFmtId="0" fontId="0" fillId="2" borderId="0" xfId="0" applyFill="1" applyAlignment="1">
      <alignment horizontal="center" vertical="center"/>
    </xf>
    <xf numFmtId="0" fontId="9" fillId="2" borderId="0" xfId="0" applyFont="1" applyFill="1" applyAlignment="1">
      <alignment horizontal="center" vertical="center"/>
    </xf>
    <xf numFmtId="0" fontId="10" fillId="2" borderId="0" xfId="0" applyFont="1" applyFill="1" applyAlignment="1">
      <alignment horizontal="center"/>
    </xf>
    <xf numFmtId="0" fontId="0" fillId="0" borderId="0" xfId="0" applyAlignment="1">
      <alignment vertical="center"/>
    </xf>
    <xf numFmtId="0" fontId="13" fillId="6" borderId="1" xfId="4" applyBorder="1" applyProtection="1">
      <alignment horizontal="center" vertical="center"/>
    </xf>
    <xf numFmtId="3" fontId="14" fillId="0" borderId="1" xfId="6" applyBorder="1" applyAlignment="1" applyProtection="1">
      <alignment horizontal="center" vertical="center"/>
    </xf>
    <xf numFmtId="49" fontId="14" fillId="0" borderId="1" xfId="5" applyBorder="1" applyProtection="1">
      <alignment horizontal="left" vertical="center"/>
    </xf>
    <xf numFmtId="0" fontId="17" fillId="0" borderId="0" xfId="0" applyFont="1" applyAlignment="1">
      <alignment horizontal="left"/>
    </xf>
    <xf numFmtId="0" fontId="17" fillId="0" borderId="0" xfId="0" applyFont="1" applyAlignment="1">
      <alignment horizontal="left" vertical="center" wrapText="1"/>
    </xf>
    <xf numFmtId="0" fontId="18" fillId="0" borderId="0" xfId="0" applyFont="1" applyAlignment="1">
      <alignment horizontal="left" vertical="center" wrapText="1"/>
    </xf>
    <xf numFmtId="0" fontId="12" fillId="0" borderId="0" xfId="0" applyFont="1" applyAlignment="1">
      <alignment horizontal="left" vertical="center" wrapText="1"/>
    </xf>
    <xf numFmtId="0" fontId="17" fillId="4" borderId="1" xfId="0" applyFont="1" applyFill="1" applyBorder="1" applyAlignment="1">
      <alignment horizontal="left" vertical="center" wrapText="1"/>
    </xf>
    <xf numFmtId="0" fontId="17" fillId="4" borderId="1" xfId="0" applyFont="1" applyFill="1" applyBorder="1" applyAlignment="1">
      <alignment horizontal="left" vertical="center"/>
    </xf>
    <xf numFmtId="0" fontId="18"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7" fillId="0" borderId="0" xfId="0" applyFont="1" applyAlignment="1">
      <alignment horizontal="left" vertical="center"/>
    </xf>
    <xf numFmtId="0" fontId="3" fillId="2" borderId="5" xfId="0" applyFont="1" applyFill="1" applyBorder="1" applyAlignment="1">
      <alignment horizontal="center" vertical="center" wrapText="1"/>
    </xf>
    <xf numFmtId="0" fontId="0" fillId="2" borderId="0" xfId="0" applyFill="1" applyAlignment="1">
      <alignment horizontal="center"/>
    </xf>
    <xf numFmtId="0" fontId="5" fillId="2" borderId="12" xfId="1" applyFont="1" applyFill="1" applyBorder="1" applyAlignment="1">
      <alignment horizontal="left"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49" fontId="14" fillId="0" borderId="1" xfId="5" applyBorder="1" applyAlignment="1" applyProtection="1">
      <alignment vertical="center" wrapText="1"/>
    </xf>
    <xf numFmtId="0" fontId="13" fillId="6" borderId="1" xfId="4" applyBorder="1" applyAlignment="1" applyProtection="1">
      <alignment vertical="center"/>
    </xf>
    <xf numFmtId="0" fontId="21" fillId="5" borderId="9" xfId="1" applyFont="1" applyFill="1" applyBorder="1" applyAlignment="1">
      <alignment horizontal="center" vertical="center"/>
    </xf>
    <xf numFmtId="0" fontId="21" fillId="5" borderId="10" xfId="1" applyFont="1" applyFill="1" applyBorder="1" applyAlignment="1">
      <alignment horizontal="center" vertical="center"/>
    </xf>
    <xf numFmtId="14" fontId="22" fillId="0" borderId="1" xfId="0" applyNumberFormat="1" applyFont="1" applyBorder="1" applyAlignment="1">
      <alignment horizontal="center" vertical="center"/>
    </xf>
    <xf numFmtId="0" fontId="23" fillId="0" borderId="1" xfId="1" applyFont="1" applyBorder="1" applyAlignment="1">
      <alignment horizontal="center" vertical="center"/>
    </xf>
    <xf numFmtId="14" fontId="23" fillId="0" borderId="1" xfId="1" applyNumberFormat="1" applyFont="1" applyBorder="1" applyAlignment="1">
      <alignment horizontal="center" vertical="center"/>
    </xf>
    <xf numFmtId="0" fontId="23" fillId="0" borderId="1" xfId="1" applyFont="1" applyBorder="1"/>
    <xf numFmtId="0" fontId="23" fillId="0" borderId="1" xfId="1" applyFont="1" applyBorder="1" applyAlignment="1">
      <alignment horizontal="center" wrapText="1"/>
    </xf>
    <xf numFmtId="0" fontId="21" fillId="5" borderId="1" xfId="1" applyFont="1" applyFill="1" applyBorder="1" applyAlignment="1">
      <alignment horizontal="center" vertical="center"/>
    </xf>
    <xf numFmtId="0" fontId="21" fillId="5" borderId="1" xfId="1" applyFont="1" applyFill="1" applyBorder="1" applyAlignment="1">
      <alignment vertical="center"/>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2" borderId="18" xfId="0" applyFont="1" applyFill="1" applyBorder="1" applyAlignment="1">
      <alignment horizontal="center" vertical="center" wrapText="1"/>
    </xf>
    <xf numFmtId="0" fontId="17" fillId="2" borderId="1" xfId="0" applyFont="1" applyFill="1" applyBorder="1" applyAlignment="1">
      <alignment horizontal="center" vertical="center" wrapText="1"/>
    </xf>
    <xf numFmtId="1" fontId="17" fillId="2" borderId="1" xfId="0" applyNumberFormat="1" applyFont="1" applyFill="1" applyBorder="1" applyAlignment="1">
      <alignment horizontal="center" vertical="center"/>
    </xf>
    <xf numFmtId="0" fontId="12" fillId="2" borderId="1" xfId="0" applyFont="1" applyFill="1" applyBorder="1" applyAlignment="1">
      <alignment horizontal="center" vertical="center" wrapText="1"/>
    </xf>
    <xf numFmtId="10" fontId="17" fillId="2" borderId="1" xfId="7" applyNumberFormat="1" applyFont="1" applyFill="1" applyBorder="1" applyAlignment="1">
      <alignment horizontal="center" vertical="center" wrapText="1"/>
    </xf>
    <xf numFmtId="3" fontId="17" fillId="2" borderId="1" xfId="0" applyNumberFormat="1" applyFont="1" applyFill="1" applyBorder="1" applyAlignment="1">
      <alignment horizontal="center" vertical="center" wrapText="1"/>
    </xf>
    <xf numFmtId="0" fontId="1" fillId="2" borderId="0" xfId="0" applyFont="1" applyFill="1"/>
    <xf numFmtId="0" fontId="6" fillId="9" borderId="1" xfId="0" applyFont="1" applyFill="1" applyBorder="1" applyAlignment="1">
      <alignment horizontal="center" vertical="center" wrapText="1"/>
    </xf>
    <xf numFmtId="0" fontId="6" fillId="2" borderId="1" xfId="1" applyFont="1" applyFill="1" applyBorder="1" applyAlignment="1">
      <alignment horizontal="left" vertical="center"/>
    </xf>
    <xf numFmtId="0" fontId="8" fillId="2" borderId="19" xfId="0" applyFont="1" applyFill="1" applyBorder="1" applyAlignment="1">
      <alignment vertical="center" wrapText="1"/>
    </xf>
    <xf numFmtId="0" fontId="0" fillId="0" borderId="1" xfId="0" applyBorder="1"/>
    <xf numFmtId="49" fontId="17" fillId="2" borderId="1" xfId="0" applyNumberFormat="1" applyFont="1" applyFill="1" applyBorder="1" applyAlignment="1">
      <alignment horizontal="center" vertical="center"/>
    </xf>
    <xf numFmtId="0" fontId="17" fillId="2" borderId="1" xfId="0" applyFont="1" applyFill="1" applyBorder="1" applyAlignment="1">
      <alignment horizontal="center" vertical="center"/>
    </xf>
    <xf numFmtId="4" fontId="17" fillId="2" borderId="1" xfId="0" applyNumberFormat="1" applyFont="1" applyFill="1" applyBorder="1" applyAlignment="1">
      <alignment horizontal="center" vertical="center" wrapText="1"/>
    </xf>
    <xf numFmtId="3" fontId="17" fillId="2" borderId="1" xfId="0" applyNumberFormat="1" applyFont="1" applyFill="1" applyBorder="1" applyAlignment="1">
      <alignment horizontal="center" vertical="center"/>
    </xf>
    <xf numFmtId="10" fontId="29" fillId="2" borderId="1" xfId="7" applyNumberFormat="1" applyFont="1" applyFill="1" applyBorder="1" applyAlignment="1">
      <alignment horizontal="center" vertical="center" wrapText="1"/>
    </xf>
    <xf numFmtId="0" fontId="5" fillId="2" borderId="1" xfId="1" applyFont="1" applyFill="1" applyBorder="1" applyAlignment="1">
      <alignment horizontal="left" vertical="center"/>
    </xf>
    <xf numFmtId="1" fontId="29" fillId="2" borderId="4" xfId="0" applyNumberFormat="1" applyFont="1" applyFill="1" applyBorder="1" applyAlignment="1">
      <alignment horizontal="center" vertical="center"/>
    </xf>
    <xf numFmtId="49" fontId="29" fillId="2" borderId="4" xfId="0" applyNumberFormat="1" applyFont="1" applyFill="1" applyBorder="1" applyAlignment="1">
      <alignment horizontal="center" vertical="center"/>
    </xf>
    <xf numFmtId="49" fontId="30" fillId="2" borderId="4" xfId="0" applyNumberFormat="1" applyFont="1" applyFill="1" applyBorder="1" applyAlignment="1">
      <alignment horizontal="center" vertical="center"/>
    </xf>
    <xf numFmtId="9" fontId="34" fillId="2" borderId="1" xfId="7" applyFont="1" applyFill="1" applyBorder="1" applyAlignment="1">
      <alignment horizontal="center" vertical="center" wrapText="1"/>
    </xf>
    <xf numFmtId="0" fontId="35" fillId="0" borderId="1" xfId="0" applyFont="1" applyBorder="1" applyAlignment="1">
      <alignment horizontal="center" vertical="center"/>
    </xf>
    <xf numFmtId="0" fontId="35" fillId="0" borderId="1" xfId="0" applyFont="1" applyBorder="1" applyAlignment="1">
      <alignment horizontal="center" vertical="center" wrapText="1"/>
    </xf>
    <xf numFmtId="10" fontId="36" fillId="0" borderId="1" xfId="7" applyNumberFormat="1" applyFont="1" applyFill="1" applyBorder="1" applyAlignment="1">
      <alignment horizontal="center" vertical="center" wrapText="1"/>
    </xf>
    <xf numFmtId="10" fontId="37" fillId="0" borderId="1" xfId="7" applyNumberFormat="1" applyFont="1" applyFill="1" applyBorder="1" applyAlignment="1">
      <alignment horizontal="center" vertical="center" wrapText="1"/>
    </xf>
    <xf numFmtId="0" fontId="38" fillId="2" borderId="1" xfId="0" applyFont="1" applyFill="1" applyBorder="1" applyAlignment="1">
      <alignment horizontal="center" vertical="center" wrapText="1"/>
    </xf>
    <xf numFmtId="0" fontId="39" fillId="2" borderId="1" xfId="0" applyFont="1" applyFill="1" applyBorder="1" applyAlignment="1">
      <alignment horizontal="center" vertical="center" wrapText="1"/>
    </xf>
    <xf numFmtId="0" fontId="39" fillId="0" borderId="18" xfId="0" applyFont="1" applyBorder="1" applyAlignment="1">
      <alignment horizontal="center" vertical="center" wrapText="1"/>
    </xf>
    <xf numFmtId="0" fontId="39" fillId="0" borderId="1" xfId="0" applyFont="1" applyBorder="1" applyAlignment="1">
      <alignment horizontal="center" vertical="center" wrapText="1"/>
    </xf>
    <xf numFmtId="0" fontId="38" fillId="9" borderId="1" xfId="0" applyFont="1" applyFill="1" applyBorder="1" applyAlignment="1">
      <alignment horizontal="center" vertical="center" wrapText="1"/>
    </xf>
    <xf numFmtId="0" fontId="38" fillId="2" borderId="0" xfId="0" applyFont="1" applyFill="1" applyAlignment="1">
      <alignment horizontal="center" vertical="center" wrapText="1"/>
    </xf>
    <xf numFmtId="0" fontId="40" fillId="2" borderId="0" xfId="0" applyFont="1" applyFill="1"/>
    <xf numFmtId="0" fontId="42" fillId="2" borderId="1" xfId="0" applyFont="1" applyFill="1" applyBorder="1" applyAlignment="1">
      <alignment horizontal="center" vertical="center" wrapText="1"/>
    </xf>
    <xf numFmtId="0" fontId="43" fillId="0" borderId="1" xfId="0" applyFont="1" applyBorder="1" applyAlignment="1">
      <alignment horizontal="center" vertical="center"/>
    </xf>
    <xf numFmtId="0" fontId="43" fillId="0" borderId="1" xfId="0" applyFont="1" applyBorder="1" applyAlignment="1">
      <alignment horizontal="center" vertical="center" wrapText="1"/>
    </xf>
    <xf numFmtId="10" fontId="43" fillId="0" borderId="1" xfId="7" applyNumberFormat="1" applyFont="1" applyFill="1" applyBorder="1" applyAlignment="1">
      <alignment horizontal="center" vertical="center" wrapText="1"/>
    </xf>
    <xf numFmtId="10" fontId="39" fillId="0" borderId="1" xfId="7" applyNumberFormat="1" applyFont="1" applyFill="1" applyBorder="1" applyAlignment="1">
      <alignment horizontal="center" vertical="center" wrapText="1"/>
    </xf>
    <xf numFmtId="0" fontId="40" fillId="0" borderId="0" xfId="0" applyFont="1"/>
    <xf numFmtId="0" fontId="40" fillId="2" borderId="1" xfId="0" applyFont="1" applyFill="1" applyBorder="1" applyAlignment="1">
      <alignment horizontal="center" vertical="center" wrapText="1"/>
    </xf>
    <xf numFmtId="49" fontId="40" fillId="2" borderId="1" xfId="0" applyNumberFormat="1" applyFont="1" applyFill="1" applyBorder="1" applyAlignment="1">
      <alignment horizontal="center" vertical="center"/>
    </xf>
    <xf numFmtId="0" fontId="43" fillId="2" borderId="1" xfId="0" applyFont="1" applyFill="1" applyBorder="1" applyAlignment="1">
      <alignment horizontal="center" vertical="center" wrapText="1"/>
    </xf>
    <xf numFmtId="10" fontId="40" fillId="2" borderId="1" xfId="7" applyNumberFormat="1" applyFont="1" applyFill="1" applyBorder="1" applyAlignment="1">
      <alignment horizontal="center" vertical="center" wrapText="1"/>
    </xf>
    <xf numFmtId="0" fontId="40" fillId="2" borderId="1" xfId="0" applyFont="1" applyFill="1" applyBorder="1" applyAlignment="1">
      <alignment horizontal="center" vertical="center"/>
    </xf>
    <xf numFmtId="4" fontId="40" fillId="2" borderId="1" xfId="0" applyNumberFormat="1" applyFont="1" applyFill="1" applyBorder="1" applyAlignment="1">
      <alignment horizontal="center" vertical="center" wrapText="1"/>
    </xf>
    <xf numFmtId="0" fontId="39" fillId="7" borderId="21" xfId="0" applyFont="1" applyFill="1" applyBorder="1" applyAlignment="1">
      <alignment horizontal="center" vertical="center" wrapText="1"/>
    </xf>
    <xf numFmtId="0" fontId="38" fillId="7" borderId="21" xfId="0" applyFont="1" applyFill="1" applyBorder="1" applyAlignment="1">
      <alignment horizontal="center" vertical="center" wrapText="1"/>
    </xf>
    <xf numFmtId="0" fontId="48" fillId="7" borderId="21" xfId="0" applyFont="1" applyFill="1" applyBorder="1" applyAlignment="1">
      <alignment horizontal="center" vertical="center" wrapText="1"/>
    </xf>
    <xf numFmtId="0" fontId="38" fillId="0" borderId="37" xfId="0" applyFont="1" applyBorder="1" applyAlignment="1">
      <alignment horizontal="center" vertical="center" wrapText="1"/>
    </xf>
    <xf numFmtId="9" fontId="38" fillId="0" borderId="37" xfId="7" applyFont="1" applyFill="1" applyBorder="1" applyAlignment="1">
      <alignment horizontal="center" vertical="center" wrapText="1"/>
    </xf>
    <xf numFmtId="0" fontId="38" fillId="8" borderId="21" xfId="0" applyFont="1" applyFill="1" applyBorder="1" applyAlignment="1">
      <alignment horizontal="center" vertical="center" wrapText="1"/>
    </xf>
    <xf numFmtId="0" fontId="38" fillId="4" borderId="21" xfId="0" applyFont="1" applyFill="1" applyBorder="1" applyAlignment="1">
      <alignment horizontal="center" vertical="center" wrapText="1"/>
    </xf>
    <xf numFmtId="0" fontId="39" fillId="0" borderId="21" xfId="0" applyFont="1" applyBorder="1" applyAlignment="1">
      <alignment horizontal="center" vertical="center" wrapText="1"/>
    </xf>
    <xf numFmtId="0" fontId="40" fillId="0" borderId="0" xfId="0" applyFont="1" applyAlignment="1">
      <alignment horizontal="center"/>
    </xf>
    <xf numFmtId="0" fontId="41" fillId="2" borderId="22" xfId="0" applyFont="1" applyFill="1" applyBorder="1" applyAlignment="1">
      <alignment vertical="center" wrapText="1"/>
    </xf>
    <xf numFmtId="0" fontId="41" fillId="2" borderId="23" xfId="0" applyFont="1" applyFill="1" applyBorder="1" applyAlignment="1">
      <alignment vertical="center" wrapText="1"/>
    </xf>
    <xf numFmtId="169" fontId="41" fillId="2" borderId="23" xfId="0" applyNumberFormat="1" applyFont="1" applyFill="1" applyBorder="1" applyAlignment="1">
      <alignment vertical="center"/>
    </xf>
    <xf numFmtId="0" fontId="42" fillId="2" borderId="23" xfId="0" applyFont="1" applyFill="1" applyBorder="1" applyAlignment="1">
      <alignment vertical="center" wrapText="1"/>
    </xf>
    <xf numFmtId="1" fontId="41" fillId="2" borderId="23" xfId="0" applyNumberFormat="1" applyFont="1" applyFill="1" applyBorder="1" applyAlignment="1">
      <alignment vertical="center"/>
    </xf>
    <xf numFmtId="0" fontId="42" fillId="2" borderId="23" xfId="0" applyFont="1" applyFill="1" applyBorder="1" applyAlignment="1">
      <alignment horizontal="center" vertical="center" wrapText="1"/>
    </xf>
    <xf numFmtId="0" fontId="41" fillId="0" borderId="23" xfId="0" applyFont="1" applyBorder="1" applyAlignment="1">
      <alignment horizontal="center" vertical="center"/>
    </xf>
    <xf numFmtId="3" fontId="41" fillId="0" borderId="23" xfId="0" applyNumberFormat="1" applyFont="1" applyBorder="1" applyAlignment="1">
      <alignment horizontal="center" vertical="center" wrapText="1"/>
    </xf>
    <xf numFmtId="17" fontId="41" fillId="0" borderId="19" xfId="0" applyNumberFormat="1" applyFont="1" applyBorder="1" applyAlignment="1">
      <alignment horizontal="center" vertical="center" wrapText="1"/>
    </xf>
    <xf numFmtId="1" fontId="41" fillId="0" borderId="19" xfId="0" applyNumberFormat="1" applyFont="1" applyBorder="1" applyAlignment="1">
      <alignment horizontal="center" vertical="center" wrapText="1"/>
    </xf>
    <xf numFmtId="0" fontId="41" fillId="0" borderId="19" xfId="0" applyFont="1" applyBorder="1" applyAlignment="1">
      <alignment horizontal="justify" vertical="center" wrapText="1"/>
    </xf>
    <xf numFmtId="0" fontId="49" fillId="0" borderId="19" xfId="10" applyFont="1" applyFill="1" applyBorder="1" applyAlignment="1">
      <alignment horizontal="center" vertical="center" wrapText="1"/>
    </xf>
    <xf numFmtId="0" fontId="40" fillId="0" borderId="0" xfId="0" applyFont="1" applyAlignment="1">
      <alignment vertical="center"/>
    </xf>
    <xf numFmtId="9" fontId="41" fillId="0" borderId="20" xfId="0" applyNumberFormat="1" applyFont="1" applyBorder="1" applyAlignment="1">
      <alignment horizontal="center" vertical="center"/>
    </xf>
    <xf numFmtId="0" fontId="41" fillId="0" borderId="20" xfId="0" applyFont="1" applyBorder="1" applyAlignment="1">
      <alignment horizontal="center" vertical="center"/>
    </xf>
    <xf numFmtId="3" fontId="41" fillId="0" borderId="1" xfId="0" applyNumberFormat="1" applyFont="1" applyBorder="1" applyAlignment="1">
      <alignment horizontal="center" vertical="center" wrapText="1"/>
    </xf>
    <xf numFmtId="0" fontId="41" fillId="0" borderId="1" xfId="0" applyFont="1" applyBorder="1" applyAlignment="1">
      <alignment horizontal="center" vertical="center" wrapText="1"/>
    </xf>
    <xf numFmtId="3" fontId="41" fillId="0" borderId="20" xfId="0" applyNumberFormat="1" applyFont="1" applyBorder="1" applyAlignment="1">
      <alignment horizontal="center" vertical="center"/>
    </xf>
    <xf numFmtId="0" fontId="41" fillId="0" borderId="20" xfId="0" applyFont="1" applyBorder="1" applyAlignment="1">
      <alignment horizontal="center" vertical="center" wrapText="1"/>
    </xf>
    <xf numFmtId="0" fontId="41" fillId="0" borderId="1" xfId="0" applyFont="1" applyBorder="1" applyAlignment="1">
      <alignment horizontal="justify" vertical="center" wrapText="1"/>
    </xf>
    <xf numFmtId="0" fontId="41" fillId="0" borderId="16" xfId="0" applyFont="1" applyBorder="1" applyAlignment="1">
      <alignment horizontal="center" vertical="center"/>
    </xf>
    <xf numFmtId="0" fontId="41" fillId="0" borderId="1" xfId="0" applyFont="1" applyBorder="1" applyAlignment="1">
      <alignment horizontal="center" vertical="center"/>
    </xf>
    <xf numFmtId="0" fontId="41" fillId="0" borderId="1" xfId="0" applyFont="1" applyBorder="1" applyAlignment="1">
      <alignment horizontal="left" vertical="center" wrapText="1"/>
    </xf>
    <xf numFmtId="0" fontId="41" fillId="0" borderId="19" xfId="0" applyFont="1" applyBorder="1" applyAlignment="1">
      <alignment horizontal="center" vertical="center"/>
    </xf>
    <xf numFmtId="0" fontId="41" fillId="0" borderId="18" xfId="0" applyFont="1" applyBorder="1" applyAlignment="1">
      <alignment horizontal="center" vertical="center"/>
    </xf>
    <xf numFmtId="168" fontId="41" fillId="0" borderId="18" xfId="0" applyNumberFormat="1" applyFont="1" applyBorder="1" applyAlignment="1">
      <alignment horizontal="center" vertical="center"/>
    </xf>
    <xf numFmtId="17" fontId="41" fillId="0" borderId="11" xfId="0" applyNumberFormat="1" applyFont="1" applyBorder="1" applyAlignment="1">
      <alignment horizontal="center" vertical="center" wrapText="1"/>
    </xf>
    <xf numFmtId="0" fontId="41" fillId="0" borderId="19" xfId="0" applyFont="1" applyBorder="1" applyAlignment="1">
      <alignment horizontal="center" vertical="center" wrapText="1"/>
    </xf>
    <xf numFmtId="0" fontId="41" fillId="0" borderId="18" xfId="0" applyFont="1" applyBorder="1" applyAlignment="1">
      <alignment horizontal="center" vertical="center" wrapText="1"/>
    </xf>
    <xf numFmtId="0" fontId="41" fillId="0" borderId="1" xfId="0" applyFont="1" applyBorder="1" applyAlignment="1">
      <alignment vertical="center"/>
    </xf>
    <xf numFmtId="173" fontId="41" fillId="0" borderId="1" xfId="7" applyNumberFormat="1" applyFont="1" applyBorder="1" applyAlignment="1">
      <alignment horizontal="center" vertical="center" wrapText="1"/>
    </xf>
    <xf numFmtId="0" fontId="41" fillId="0" borderId="20" xfId="0" applyFont="1" applyBorder="1" applyAlignment="1">
      <alignment horizontal="left" vertical="center" wrapText="1"/>
    </xf>
    <xf numFmtId="0" fontId="42" fillId="2" borderId="28" xfId="0" applyFont="1" applyFill="1" applyBorder="1" applyAlignment="1">
      <alignment horizontal="center" vertical="center" wrapText="1"/>
    </xf>
    <xf numFmtId="0" fontId="41" fillId="0" borderId="28" xfId="0" applyFont="1" applyBorder="1" applyAlignment="1">
      <alignment vertical="center"/>
    </xf>
    <xf numFmtId="3" fontId="41" fillId="0" borderId="28" xfId="0" applyNumberFormat="1" applyFont="1" applyBorder="1" applyAlignment="1">
      <alignment horizontal="center" vertical="center" wrapText="1"/>
    </xf>
    <xf numFmtId="3" fontId="41" fillId="0" borderId="29" xfId="0" applyNumberFormat="1" applyFont="1" applyBorder="1" applyAlignment="1">
      <alignment horizontal="center" vertical="center" wrapText="1"/>
    </xf>
    <xf numFmtId="17" fontId="41" fillId="0" borderId="29" xfId="0" applyNumberFormat="1" applyFont="1" applyBorder="1" applyAlignment="1">
      <alignment horizontal="center" vertical="center" wrapText="1"/>
    </xf>
    <xf numFmtId="1" fontId="41" fillId="0" borderId="29" xfId="0" applyNumberFormat="1" applyFont="1" applyBorder="1" applyAlignment="1">
      <alignment horizontal="center" vertical="center" wrapText="1"/>
    </xf>
    <xf numFmtId="0" fontId="41" fillId="0" borderId="28" xfId="0" applyFont="1" applyBorder="1" applyAlignment="1">
      <alignment horizontal="center" vertical="center"/>
    </xf>
    <xf numFmtId="0" fontId="41" fillId="0" borderId="29" xfId="0" applyFont="1" applyBorder="1" applyAlignment="1">
      <alignment horizontal="left" vertical="center" wrapText="1"/>
    </xf>
    <xf numFmtId="0" fontId="41" fillId="0" borderId="29" xfId="0" applyFont="1" applyBorder="1" applyAlignment="1">
      <alignment horizontal="center" vertical="center" wrapText="1"/>
    </xf>
    <xf numFmtId="3" fontId="41" fillId="0" borderId="16" xfId="0" applyNumberFormat="1" applyFont="1" applyBorder="1" applyAlignment="1">
      <alignment horizontal="center" vertical="center" wrapText="1"/>
    </xf>
    <xf numFmtId="3" fontId="41" fillId="0" borderId="34" xfId="0" applyNumberFormat="1" applyFont="1" applyBorder="1" applyAlignment="1">
      <alignment horizontal="center" vertical="center" wrapText="1"/>
    </xf>
    <xf numFmtId="3" fontId="41" fillId="0" borderId="37" xfId="0" applyNumberFormat="1" applyFont="1" applyBorder="1" applyAlignment="1">
      <alignment horizontal="center" vertical="center" wrapText="1"/>
    </xf>
    <xf numFmtId="3" fontId="41" fillId="0" borderId="48" xfId="0" applyNumberFormat="1" applyFont="1" applyBorder="1" applyAlignment="1">
      <alignment horizontal="center" vertical="center" wrapText="1"/>
    </xf>
    <xf numFmtId="10" fontId="50" fillId="0" borderId="50" xfId="7" applyNumberFormat="1" applyFont="1" applyBorder="1" applyAlignment="1">
      <alignment horizontal="center" vertical="center" wrapText="1"/>
    </xf>
    <xf numFmtId="2" fontId="41" fillId="0" borderId="20" xfId="0" applyNumberFormat="1" applyFont="1" applyBorder="1" applyAlignment="1">
      <alignment horizontal="center" vertical="center" wrapText="1"/>
    </xf>
    <xf numFmtId="9" fontId="41" fillId="0" borderId="20" xfId="7" applyFont="1" applyBorder="1" applyAlignment="1">
      <alignment horizontal="center" vertical="center" wrapText="1"/>
    </xf>
    <xf numFmtId="0" fontId="41" fillId="0" borderId="37" xfId="0" applyFont="1" applyBorder="1" applyAlignment="1">
      <alignment horizontal="left" vertical="center" wrapText="1"/>
    </xf>
    <xf numFmtId="0" fontId="41" fillId="0" borderId="37" xfId="0" applyFont="1" applyBorder="1" applyAlignment="1">
      <alignment horizontal="center" vertical="center" wrapText="1"/>
    </xf>
    <xf numFmtId="0" fontId="41" fillId="0" borderId="20" xfId="0" applyFont="1" applyBorder="1" applyAlignment="1">
      <alignment horizontal="justify" vertical="center" wrapText="1"/>
    </xf>
    <xf numFmtId="167" fontId="41" fillId="0" borderId="20" xfId="0" applyNumberFormat="1" applyFont="1" applyBorder="1" applyAlignment="1">
      <alignment horizontal="center" vertical="center"/>
    </xf>
    <xf numFmtId="172" fontId="50" fillId="0" borderId="16" xfId="0" applyNumberFormat="1" applyFont="1" applyBorder="1" applyAlignment="1">
      <alignment horizontal="center" vertical="center" wrapText="1"/>
    </xf>
    <xf numFmtId="0" fontId="41" fillId="0" borderId="16" xfId="0" applyFont="1" applyBorder="1" applyAlignment="1">
      <alignment horizontal="center" vertical="center" wrapText="1"/>
    </xf>
    <xf numFmtId="0" fontId="42" fillId="2" borderId="7" xfId="0" applyFont="1" applyFill="1" applyBorder="1" applyAlignment="1">
      <alignment horizontal="center" vertical="center" wrapText="1"/>
    </xf>
    <xf numFmtId="3" fontId="41" fillId="0" borderId="20" xfId="0" applyNumberFormat="1" applyFont="1" applyBorder="1" applyAlignment="1">
      <alignment horizontal="center" vertical="center" wrapText="1"/>
    </xf>
    <xf numFmtId="0" fontId="41" fillId="0" borderId="7" xfId="0" applyFont="1" applyBorder="1" applyAlignment="1">
      <alignment horizontal="center" vertical="center" wrapText="1"/>
    </xf>
    <xf numFmtId="0" fontId="41" fillId="0" borderId="7" xfId="0" applyFont="1" applyBorder="1" applyAlignment="1">
      <alignment horizontal="center" vertical="center"/>
    </xf>
    <xf numFmtId="0" fontId="41" fillId="0" borderId="7" xfId="0" applyFont="1" applyBorder="1" applyAlignment="1">
      <alignment horizontal="justify" vertical="center" wrapText="1"/>
    </xf>
    <xf numFmtId="9" fontId="41" fillId="0" borderId="1" xfId="0" applyNumberFormat="1" applyFont="1" applyBorder="1" applyAlignment="1">
      <alignment horizontal="center" vertical="center"/>
    </xf>
    <xf numFmtId="167" fontId="41" fillId="0" borderId="19" xfId="0" applyNumberFormat="1" applyFont="1" applyBorder="1" applyAlignment="1">
      <alignment horizontal="center" vertical="center"/>
    </xf>
    <xf numFmtId="167" fontId="41" fillId="0" borderId="1" xfId="0" applyNumberFormat="1" applyFont="1" applyBorder="1" applyAlignment="1">
      <alignment horizontal="center" vertical="center"/>
    </xf>
    <xf numFmtId="17" fontId="41" fillId="0" borderId="1" xfId="0" applyNumberFormat="1" applyFont="1" applyBorder="1" applyAlignment="1">
      <alignment horizontal="center" vertical="center" wrapText="1"/>
    </xf>
    <xf numFmtId="0" fontId="49" fillId="0" borderId="1" xfId="10" applyFont="1" applyFill="1" applyBorder="1" applyAlignment="1">
      <alignment horizontal="center" vertical="center" wrapText="1"/>
    </xf>
    <xf numFmtId="17" fontId="41" fillId="0" borderId="13" xfId="0" applyNumberFormat="1" applyFont="1" applyBorder="1" applyAlignment="1">
      <alignment horizontal="center" vertical="center" wrapText="1"/>
    </xf>
    <xf numFmtId="17" fontId="41" fillId="0" borderId="2" xfId="0" applyNumberFormat="1" applyFont="1" applyBorder="1" applyAlignment="1">
      <alignment horizontal="center" vertical="center" wrapText="1"/>
    </xf>
    <xf numFmtId="0" fontId="41" fillId="0" borderId="1" xfId="10" applyFont="1" applyFill="1" applyBorder="1" applyAlignment="1">
      <alignment horizontal="center" vertical="center" wrapText="1"/>
    </xf>
    <xf numFmtId="0" fontId="41" fillId="0" borderId="29" xfId="0" applyFont="1" applyBorder="1" applyAlignment="1">
      <alignment horizontal="center" vertical="center"/>
    </xf>
    <xf numFmtId="0" fontId="41" fillId="0" borderId="29" xfId="0" applyFont="1" applyBorder="1" applyAlignment="1">
      <alignment horizontal="justify" vertical="center" wrapText="1"/>
    </xf>
    <xf numFmtId="167" fontId="41" fillId="0" borderId="29" xfId="0" applyNumberFormat="1" applyFont="1" applyBorder="1" applyAlignment="1">
      <alignment horizontal="center" vertical="center"/>
    </xf>
    <xf numFmtId="10" fontId="50" fillId="0" borderId="20" xfId="7" applyNumberFormat="1" applyFont="1" applyBorder="1" applyAlignment="1">
      <alignment horizontal="center" vertical="center" wrapText="1"/>
    </xf>
    <xf numFmtId="0" fontId="41" fillId="0" borderId="7" xfId="0" applyFont="1" applyBorder="1" applyAlignment="1">
      <alignment vertical="center"/>
    </xf>
    <xf numFmtId="10" fontId="42" fillId="2" borderId="7" xfId="0" applyNumberFormat="1" applyFont="1" applyFill="1" applyBorder="1" applyAlignment="1">
      <alignment horizontal="center" vertical="center" wrapText="1"/>
    </xf>
    <xf numFmtId="17" fontId="41" fillId="0" borderId="7" xfId="0" applyNumberFormat="1" applyFont="1" applyBorder="1" applyAlignment="1">
      <alignment horizontal="center" vertical="center" wrapText="1"/>
    </xf>
    <xf numFmtId="0" fontId="41" fillId="0" borderId="7" xfId="0" applyFont="1" applyBorder="1" applyAlignment="1">
      <alignment vertical="center" wrapText="1"/>
    </xf>
    <xf numFmtId="167" fontId="41" fillId="0" borderId="7" xfId="0" applyNumberFormat="1" applyFont="1" applyBorder="1" applyAlignment="1">
      <alignment horizontal="center" vertical="center"/>
    </xf>
    <xf numFmtId="0" fontId="49" fillId="0" borderId="7" xfId="10" applyFont="1" applyFill="1" applyBorder="1" applyAlignment="1">
      <alignment horizontal="center" vertical="center" wrapText="1"/>
    </xf>
    <xf numFmtId="167" fontId="41" fillId="0" borderId="18" xfId="0" applyNumberFormat="1" applyFont="1" applyBorder="1" applyAlignment="1">
      <alignment horizontal="center" vertical="center"/>
    </xf>
    <xf numFmtId="0" fontId="41" fillId="0" borderId="19" xfId="0" applyFont="1" applyBorder="1" applyAlignment="1">
      <alignment horizontal="left" vertical="center" wrapText="1"/>
    </xf>
    <xf numFmtId="0" fontId="41" fillId="0" borderId="28" xfId="0" applyFont="1" applyBorder="1" applyAlignment="1">
      <alignment vertical="center" wrapText="1"/>
    </xf>
    <xf numFmtId="167" fontId="41" fillId="0" borderId="28" xfId="0" applyNumberFormat="1" applyFont="1" applyBorder="1" applyAlignment="1">
      <alignment horizontal="center" vertical="center"/>
    </xf>
    <xf numFmtId="0" fontId="41" fillId="0" borderId="37" xfId="0" applyFont="1" applyBorder="1" applyAlignment="1">
      <alignment horizontal="center" vertical="center"/>
    </xf>
    <xf numFmtId="0" fontId="41" fillId="0" borderId="20" xfId="0" applyFont="1" applyBorder="1" applyAlignment="1">
      <alignment vertical="center" wrapText="1"/>
    </xf>
    <xf numFmtId="167" fontId="41" fillId="0" borderId="37" xfId="0" applyNumberFormat="1" applyFont="1" applyBorder="1" applyAlignment="1">
      <alignment horizontal="center" vertical="center"/>
    </xf>
    <xf numFmtId="0" fontId="41" fillId="0" borderId="23" xfId="0" applyFont="1" applyBorder="1" applyAlignment="1">
      <alignment horizontal="justify" vertical="center" wrapText="1"/>
    </xf>
    <xf numFmtId="0" fontId="41" fillId="0" borderId="7" xfId="0" applyFont="1" applyBorder="1" applyAlignment="1">
      <alignment horizontal="left" vertical="center" wrapText="1"/>
    </xf>
    <xf numFmtId="168" fontId="41" fillId="0" borderId="19" xfId="0" applyNumberFormat="1" applyFont="1" applyBorder="1" applyAlignment="1">
      <alignment horizontal="center" vertical="center"/>
    </xf>
    <xf numFmtId="168" fontId="41" fillId="0" borderId="7" xfId="0" applyNumberFormat="1" applyFont="1" applyBorder="1" applyAlignment="1">
      <alignment horizontal="center" vertical="center"/>
    </xf>
    <xf numFmtId="0" fontId="42" fillId="2" borderId="20" xfId="0" applyFont="1" applyFill="1" applyBorder="1" applyAlignment="1">
      <alignment horizontal="center" vertical="center" wrapText="1"/>
    </xf>
    <xf numFmtId="168" fontId="41" fillId="0" borderId="1" xfId="0" applyNumberFormat="1" applyFont="1" applyBorder="1" applyAlignment="1">
      <alignment horizontal="center" vertical="center"/>
    </xf>
    <xf numFmtId="171" fontId="41" fillId="0" borderId="1" xfId="0" applyNumberFormat="1" applyFont="1" applyBorder="1" applyAlignment="1">
      <alignment horizontal="center" vertical="center"/>
    </xf>
    <xf numFmtId="10" fontId="42" fillId="2" borderId="1" xfId="0" applyNumberFormat="1" applyFont="1" applyFill="1" applyBorder="1" applyAlignment="1">
      <alignment horizontal="center" vertical="center" wrapText="1"/>
    </xf>
    <xf numFmtId="0" fontId="41" fillId="0" borderId="18" xfId="0" applyFont="1" applyBorder="1" applyAlignment="1">
      <alignment horizontal="justify" vertical="center" wrapText="1"/>
    </xf>
    <xf numFmtId="0" fontId="41" fillId="0" borderId="46" xfId="0" applyFont="1" applyBorder="1" applyAlignment="1">
      <alignment horizontal="center" vertical="center" wrapText="1"/>
    </xf>
    <xf numFmtId="10" fontId="50" fillId="0" borderId="46" xfId="7" applyNumberFormat="1" applyFont="1" applyBorder="1" applyAlignment="1">
      <alignment horizontal="center" vertical="center" wrapText="1"/>
    </xf>
    <xf numFmtId="3" fontId="41" fillId="0" borderId="37" xfId="0" applyNumberFormat="1" applyFont="1" applyBorder="1" applyAlignment="1">
      <alignment horizontal="center" vertical="center"/>
    </xf>
    <xf numFmtId="0" fontId="41" fillId="0" borderId="37" xfId="0" applyFont="1" applyBorder="1" applyAlignment="1">
      <alignment horizontal="justify" vertical="center" wrapText="1"/>
    </xf>
    <xf numFmtId="168" fontId="41" fillId="0" borderId="37" xfId="0" applyNumberFormat="1" applyFont="1" applyBorder="1" applyAlignment="1">
      <alignment horizontal="center" vertical="center"/>
    </xf>
    <xf numFmtId="172" fontId="50" fillId="0" borderId="37" xfId="0" applyNumberFormat="1" applyFont="1" applyBorder="1" applyAlignment="1">
      <alignment horizontal="center" vertical="center" wrapText="1"/>
    </xf>
    <xf numFmtId="172" fontId="51" fillId="0" borderId="37" xfId="0" applyNumberFormat="1" applyFont="1" applyBorder="1" applyAlignment="1">
      <alignment horizontal="center" vertical="center" wrapText="1"/>
    </xf>
    <xf numFmtId="0" fontId="41" fillId="0" borderId="19" xfId="0" applyFont="1" applyBorder="1" applyAlignment="1">
      <alignment vertical="center" wrapText="1"/>
    </xf>
    <xf numFmtId="0" fontId="41" fillId="0" borderId="1" xfId="0" applyFont="1" applyBorder="1" applyAlignment="1">
      <alignment vertical="center" wrapText="1"/>
    </xf>
    <xf numFmtId="0" fontId="41" fillId="0" borderId="29" xfId="0" applyFont="1" applyBorder="1" applyAlignment="1">
      <alignment vertical="center" wrapText="1"/>
    </xf>
    <xf numFmtId="0" fontId="41" fillId="0" borderId="0" xfId="0" applyFont="1" applyAlignment="1">
      <alignment horizontal="center" vertical="center" wrapText="1"/>
    </xf>
    <xf numFmtId="0" fontId="41" fillId="0" borderId="45" xfId="0" applyFont="1" applyBorder="1" applyAlignment="1">
      <alignment horizontal="center" vertical="center" wrapText="1"/>
    </xf>
    <xf numFmtId="0" fontId="41" fillId="0" borderId="47" xfId="0" applyFont="1" applyBorder="1" applyAlignment="1">
      <alignment horizontal="center" vertical="center" wrapText="1"/>
    </xf>
    <xf numFmtId="0" fontId="40" fillId="0" borderId="38" xfId="0" applyFont="1" applyBorder="1"/>
    <xf numFmtId="10" fontId="50" fillId="0" borderId="38" xfId="7" applyNumberFormat="1" applyFont="1" applyBorder="1" applyAlignment="1">
      <alignment horizontal="center" vertical="center" wrapText="1"/>
    </xf>
    <xf numFmtId="0" fontId="40" fillId="0" borderId="46" xfId="0" applyFont="1" applyBorder="1"/>
    <xf numFmtId="0" fontId="50" fillId="2" borderId="1" xfId="0" applyFont="1" applyFill="1" applyBorder="1" applyAlignment="1">
      <alignment horizontal="center" vertical="center" wrapText="1"/>
    </xf>
    <xf numFmtId="10" fontId="52" fillId="0" borderId="1" xfId="0" applyNumberFormat="1" applyFont="1" applyBorder="1" applyAlignment="1">
      <alignment horizontal="center"/>
    </xf>
    <xf numFmtId="166" fontId="53" fillId="0" borderId="45" xfId="0" applyNumberFormat="1" applyFont="1" applyBorder="1" applyAlignment="1">
      <alignment vertical="center"/>
    </xf>
    <xf numFmtId="0" fontId="53" fillId="0" borderId="37" xfId="0" applyFont="1" applyBorder="1" applyAlignment="1">
      <alignment vertical="center"/>
    </xf>
    <xf numFmtId="0" fontId="41" fillId="0" borderId="23" xfId="0" applyFont="1" applyBorder="1" applyAlignment="1">
      <alignment vertical="center" wrapText="1"/>
    </xf>
    <xf numFmtId="0" fontId="41" fillId="0" borderId="18" xfId="0" applyFont="1" applyBorder="1" applyAlignment="1">
      <alignment vertical="center" wrapText="1"/>
    </xf>
    <xf numFmtId="0" fontId="41" fillId="0" borderId="22" xfId="0" applyFont="1" applyBorder="1" applyAlignment="1">
      <alignment horizontal="center" vertical="center"/>
    </xf>
    <xf numFmtId="0" fontId="41" fillId="0" borderId="31" xfId="0" applyFont="1" applyBorder="1" applyAlignment="1">
      <alignment horizontal="center" vertical="center"/>
    </xf>
    <xf numFmtId="0" fontId="41" fillId="0" borderId="11" xfId="0" applyFont="1" applyBorder="1" applyAlignment="1">
      <alignment vertical="center" wrapText="1"/>
    </xf>
    <xf numFmtId="0" fontId="41" fillId="0" borderId="43" xfId="0" applyFont="1" applyBorder="1" applyAlignment="1">
      <alignment vertical="center" wrapText="1"/>
    </xf>
    <xf numFmtId="0" fontId="41" fillId="0" borderId="52" xfId="0" applyFont="1" applyBorder="1" applyAlignment="1">
      <alignment vertical="center" wrapText="1"/>
    </xf>
    <xf numFmtId="0" fontId="41" fillId="0" borderId="24" xfId="0" applyFont="1" applyBorder="1" applyAlignment="1">
      <alignment vertical="center"/>
    </xf>
    <xf numFmtId="0" fontId="41" fillId="0" borderId="33" xfId="0" applyFont="1" applyBorder="1" applyAlignment="1">
      <alignment vertical="center"/>
    </xf>
    <xf numFmtId="0" fontId="41" fillId="0" borderId="32" xfId="0" applyFont="1" applyBorder="1" applyAlignment="1">
      <alignment vertical="center"/>
    </xf>
    <xf numFmtId="172" fontId="50" fillId="0" borderId="20" xfId="0" applyNumberFormat="1" applyFont="1" applyBorder="1" applyAlignment="1">
      <alignment horizontal="center" vertical="center" wrapText="1"/>
    </xf>
    <xf numFmtId="166" fontId="53" fillId="0" borderId="46" xfId="0" applyNumberFormat="1" applyFont="1" applyBorder="1" applyAlignment="1">
      <alignment vertical="center"/>
    </xf>
    <xf numFmtId="0" fontId="7" fillId="0" borderId="1" xfId="0" applyFont="1" applyBorder="1" applyAlignment="1">
      <alignment horizontal="center" vertical="center" wrapText="1"/>
    </xf>
    <xf numFmtId="0" fontId="42" fillId="2" borderId="7" xfId="0" applyFont="1" applyFill="1" applyBorder="1" applyAlignment="1">
      <alignment vertical="center" wrapText="1"/>
    </xf>
    <xf numFmtId="0" fontId="42" fillId="2" borderId="1" xfId="0" applyFont="1" applyFill="1" applyBorder="1" applyAlignment="1">
      <alignment vertical="center" wrapText="1"/>
    </xf>
    <xf numFmtId="1" fontId="41" fillId="2" borderId="7" xfId="0" applyNumberFormat="1" applyFont="1" applyFill="1" applyBorder="1" applyAlignment="1">
      <alignment vertical="center"/>
    </xf>
    <xf numFmtId="0" fontId="41" fillId="2" borderId="6" xfId="0" applyFont="1" applyFill="1" applyBorder="1" applyAlignment="1">
      <alignment horizontal="center" vertical="center" wrapText="1"/>
    </xf>
    <xf numFmtId="0" fontId="41" fillId="2" borderId="6" xfId="0" applyFont="1" applyFill="1" applyBorder="1" applyAlignment="1">
      <alignment vertical="center" wrapText="1"/>
    </xf>
    <xf numFmtId="0" fontId="41" fillId="2" borderId="7" xfId="0" applyFont="1" applyFill="1" applyBorder="1" applyAlignment="1">
      <alignment vertical="center" wrapText="1"/>
    </xf>
    <xf numFmtId="169" fontId="41" fillId="2" borderId="7" xfId="0" applyNumberFormat="1" applyFont="1" applyFill="1" applyBorder="1" applyAlignment="1">
      <alignment vertical="center"/>
    </xf>
    <xf numFmtId="169" fontId="41" fillId="2" borderId="1" xfId="0" applyNumberFormat="1" applyFont="1" applyFill="1" applyBorder="1" applyAlignment="1">
      <alignment vertical="center"/>
    </xf>
    <xf numFmtId="0" fontId="42" fillId="2" borderId="18" xfId="0" applyFont="1" applyFill="1" applyBorder="1" applyAlignment="1">
      <alignment vertical="center" wrapText="1"/>
    </xf>
    <xf numFmtId="17" fontId="41" fillId="0" borderId="52" xfId="0" applyNumberFormat="1" applyFont="1" applyBorder="1" applyAlignment="1">
      <alignment horizontal="center" vertical="center" wrapText="1"/>
    </xf>
    <xf numFmtId="0" fontId="54" fillId="0" borderId="45" xfId="0" applyFont="1" applyBorder="1" applyAlignment="1">
      <alignment horizontal="center" vertical="center" wrapText="1"/>
    </xf>
    <xf numFmtId="49" fontId="41" fillId="2" borderId="23" xfId="0" applyNumberFormat="1" applyFont="1" applyFill="1" applyBorder="1" applyAlignment="1">
      <alignment vertical="center"/>
    </xf>
    <xf numFmtId="1" fontId="41" fillId="0" borderId="23" xfId="0" applyNumberFormat="1" applyFont="1" applyBorder="1" applyAlignment="1">
      <alignment vertical="center"/>
    </xf>
    <xf numFmtId="174" fontId="15" fillId="3" borderId="56" xfId="0" applyNumberFormat="1" applyFont="1" applyFill="1" applyBorder="1" applyAlignment="1">
      <alignment horizontal="left" wrapText="1"/>
    </xf>
    <xf numFmtId="44" fontId="40" fillId="0" borderId="0" xfId="0" applyNumberFormat="1" applyFont="1"/>
    <xf numFmtId="0" fontId="7" fillId="0" borderId="18" xfId="0" applyFont="1" applyBorder="1" applyAlignment="1">
      <alignment horizontal="center" vertical="center" wrapText="1"/>
    </xf>
    <xf numFmtId="172" fontId="41" fillId="0" borderId="1" xfId="0" applyNumberFormat="1" applyFont="1" applyBorder="1" applyAlignment="1">
      <alignment horizontal="center" vertical="center"/>
    </xf>
    <xf numFmtId="172" fontId="50" fillId="0" borderId="41" xfId="0" applyNumberFormat="1" applyFont="1" applyBorder="1" applyAlignment="1">
      <alignment horizontal="center" vertical="center" wrapText="1"/>
    </xf>
    <xf numFmtId="0" fontId="53" fillId="0" borderId="46" xfId="0" applyFont="1" applyBorder="1" applyAlignment="1">
      <alignment vertical="center"/>
    </xf>
    <xf numFmtId="172" fontId="41" fillId="0" borderId="16" xfId="0" applyNumberFormat="1" applyFont="1" applyBorder="1" applyAlignment="1">
      <alignment horizontal="center" vertical="center" wrapText="1"/>
    </xf>
    <xf numFmtId="9" fontId="41" fillId="0" borderId="16" xfId="0" applyNumberFormat="1" applyFont="1" applyBorder="1" applyAlignment="1">
      <alignment horizontal="center" vertical="center" wrapText="1"/>
    </xf>
    <xf numFmtId="9" fontId="41" fillId="0" borderId="16" xfId="7" applyFont="1" applyBorder="1" applyAlignment="1">
      <alignment horizontal="center" vertical="center" wrapText="1"/>
    </xf>
    <xf numFmtId="9" fontId="41" fillId="0" borderId="1" xfId="7" applyFont="1" applyBorder="1" applyAlignment="1">
      <alignment horizontal="center" vertical="center"/>
    </xf>
    <xf numFmtId="9" fontId="41" fillId="0" borderId="16" xfId="0" applyNumberFormat="1" applyFont="1" applyBorder="1" applyAlignment="1">
      <alignment horizontal="center" vertical="center"/>
    </xf>
    <xf numFmtId="9" fontId="41" fillId="0" borderId="37" xfId="7" applyFont="1" applyBorder="1" applyAlignment="1">
      <alignment horizontal="center" vertical="center" wrapText="1"/>
    </xf>
    <xf numFmtId="9" fontId="40" fillId="0" borderId="46" xfId="0" applyNumberFormat="1" applyFont="1" applyBorder="1" applyAlignment="1">
      <alignment horizontal="center" vertical="center"/>
    </xf>
    <xf numFmtId="0" fontId="39" fillId="10" borderId="18" xfId="0" applyFont="1" applyFill="1" applyBorder="1" applyAlignment="1">
      <alignment horizontal="center" vertical="center" wrapText="1"/>
    </xf>
    <xf numFmtId="10" fontId="41" fillId="0" borderId="16" xfId="0" applyNumberFormat="1" applyFont="1" applyBorder="1" applyAlignment="1">
      <alignment horizontal="center" vertical="center" wrapText="1"/>
    </xf>
    <xf numFmtId="10" fontId="41" fillId="0" borderId="16" xfId="7" applyNumberFormat="1" applyFont="1" applyBorder="1" applyAlignment="1">
      <alignment horizontal="center" vertical="center" wrapText="1"/>
    </xf>
    <xf numFmtId="10" fontId="41" fillId="0" borderId="16" xfId="0" applyNumberFormat="1" applyFont="1" applyBorder="1" applyAlignment="1">
      <alignment horizontal="center" vertical="center"/>
    </xf>
    <xf numFmtId="10" fontId="41" fillId="0" borderId="37" xfId="7" applyNumberFormat="1" applyFont="1" applyBorder="1" applyAlignment="1">
      <alignment horizontal="center" vertical="center" wrapText="1"/>
    </xf>
    <xf numFmtId="0" fontId="38" fillId="2" borderId="0" xfId="0" applyFont="1" applyFill="1" applyAlignment="1">
      <alignment horizontal="center" vertical="center"/>
    </xf>
    <xf numFmtId="0" fontId="38" fillId="0" borderId="1" xfId="0" applyFont="1" applyBorder="1" applyAlignment="1">
      <alignment horizontal="center" vertical="center" wrapText="1"/>
    </xf>
    <xf numFmtId="10" fontId="41" fillId="0" borderId="51" xfId="7" applyNumberFormat="1" applyFont="1" applyBorder="1" applyAlignment="1">
      <alignment horizontal="center" vertical="center" wrapText="1"/>
    </xf>
    <xf numFmtId="10" fontId="41" fillId="0" borderId="1" xfId="7" applyNumberFormat="1" applyFont="1" applyBorder="1" applyAlignment="1">
      <alignment horizontal="center" vertical="center"/>
    </xf>
    <xf numFmtId="10" fontId="41" fillId="0" borderId="1" xfId="0" applyNumberFormat="1" applyFont="1" applyBorder="1" applyAlignment="1">
      <alignment horizontal="center" vertical="center" wrapText="1"/>
    </xf>
    <xf numFmtId="10" fontId="41" fillId="0" borderId="1" xfId="7" applyNumberFormat="1" applyFont="1" applyBorder="1" applyAlignment="1">
      <alignment horizontal="center" vertical="center" wrapText="1"/>
    </xf>
    <xf numFmtId="10" fontId="41" fillId="0" borderId="1" xfId="0" applyNumberFormat="1" applyFont="1" applyBorder="1" applyAlignment="1">
      <alignment horizontal="center" vertical="center"/>
    </xf>
    <xf numFmtId="9" fontId="40" fillId="0" borderId="1" xfId="0" applyNumberFormat="1" applyFont="1" applyBorder="1" applyAlignment="1">
      <alignment horizontal="center" vertical="center"/>
    </xf>
    <xf numFmtId="10" fontId="54" fillId="0" borderId="1" xfId="0" applyNumberFormat="1" applyFont="1" applyBorder="1" applyAlignment="1">
      <alignment vertical="center"/>
    </xf>
    <xf numFmtId="0" fontId="45" fillId="2" borderId="1" xfId="0" applyFont="1" applyFill="1" applyBorder="1" applyAlignment="1">
      <alignment horizontal="center" vertical="center" wrapText="1"/>
    </xf>
    <xf numFmtId="0" fontId="40" fillId="2" borderId="1" xfId="0" applyFont="1" applyFill="1" applyBorder="1"/>
    <xf numFmtId="0" fontId="47" fillId="2" borderId="1" xfId="0" applyFont="1" applyFill="1" applyBorder="1" applyAlignment="1">
      <alignment horizontal="center" vertical="center" wrapText="1"/>
    </xf>
    <xf numFmtId="166" fontId="55" fillId="0" borderId="45" xfId="0" applyNumberFormat="1" applyFont="1" applyBorder="1" applyAlignment="1">
      <alignment vertical="center"/>
    </xf>
    <xf numFmtId="10" fontId="55" fillId="0" borderId="46" xfId="0" applyNumberFormat="1" applyFont="1" applyBorder="1" applyAlignment="1">
      <alignment vertical="center"/>
    </xf>
    <xf numFmtId="0" fontId="17" fillId="2"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5" fillId="3" borderId="1" xfId="0" applyFont="1" applyFill="1" applyBorder="1" applyAlignment="1">
      <alignment horizontal="left" vertical="center" wrapText="1"/>
    </xf>
    <xf numFmtId="0" fontId="17" fillId="2" borderId="1" xfId="0" applyFont="1" applyFill="1" applyBorder="1" applyAlignment="1">
      <alignment horizontal="left" vertical="center"/>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2"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7" fillId="0" borderId="1" xfId="0" applyFont="1" applyBorder="1" applyAlignment="1">
      <alignment horizontal="left" vertical="center"/>
    </xf>
    <xf numFmtId="0" fontId="17" fillId="0" borderId="1" xfId="0" applyFont="1" applyBorder="1" applyAlignment="1">
      <alignment horizontal="left"/>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7" fillId="0" borderId="3" xfId="0" applyFont="1" applyBorder="1" applyAlignment="1">
      <alignment horizontal="center"/>
    </xf>
    <xf numFmtId="0" fontId="5" fillId="3" borderId="1" xfId="0" applyFont="1" applyFill="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1" xfId="0" applyFont="1" applyBorder="1" applyAlignment="1">
      <alignment horizontal="left"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33" fillId="0" borderId="1" xfId="0" applyFont="1" applyBorder="1" applyAlignment="1">
      <alignment horizontal="right"/>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19" fillId="2" borderId="11"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12" xfId="0" applyFont="1" applyFill="1" applyBorder="1" applyAlignment="1">
      <alignment horizontal="center" vertical="center"/>
    </xf>
    <xf numFmtId="0" fontId="3" fillId="2" borderId="1" xfId="0" applyFont="1" applyFill="1" applyBorder="1" applyAlignment="1">
      <alignment horizontal="center" vertical="center"/>
    </xf>
    <xf numFmtId="0" fontId="31" fillId="2" borderId="2" xfId="0" applyFont="1" applyFill="1" applyBorder="1" applyAlignment="1">
      <alignment horizontal="left" vertical="center"/>
    </xf>
    <xf numFmtId="0" fontId="31" fillId="2" borderId="3" xfId="0" applyFont="1" applyFill="1" applyBorder="1" applyAlignment="1">
      <alignment horizontal="left" vertical="center"/>
    </xf>
    <xf numFmtId="1" fontId="29" fillId="2" borderId="2" xfId="0" applyNumberFormat="1" applyFont="1" applyFill="1" applyBorder="1" applyAlignment="1">
      <alignment horizontal="center" vertical="center"/>
    </xf>
    <xf numFmtId="1" fontId="29" fillId="2" borderId="3" xfId="0" applyNumberFormat="1" applyFont="1" applyFill="1" applyBorder="1" applyAlignment="1">
      <alignment horizontal="center" vertical="center"/>
    </xf>
    <xf numFmtId="1" fontId="29" fillId="2" borderId="4" xfId="0" applyNumberFormat="1" applyFont="1" applyFill="1" applyBorder="1" applyAlignment="1">
      <alignment horizontal="center" vertical="center"/>
    </xf>
    <xf numFmtId="49" fontId="29" fillId="2" borderId="2" xfId="0" applyNumberFormat="1" applyFont="1" applyFill="1" applyBorder="1" applyAlignment="1">
      <alignment horizontal="center" vertical="center"/>
    </xf>
    <xf numFmtId="49" fontId="29" fillId="2" borderId="3" xfId="0" applyNumberFormat="1" applyFont="1" applyFill="1" applyBorder="1" applyAlignment="1">
      <alignment horizontal="center" vertical="center"/>
    </xf>
    <xf numFmtId="49" fontId="29" fillId="2" borderId="4" xfId="0" applyNumberFormat="1" applyFont="1" applyFill="1" applyBorder="1" applyAlignment="1">
      <alignment horizontal="center" vertical="center"/>
    </xf>
    <xf numFmtId="0" fontId="20" fillId="2" borderId="1" xfId="0" applyFont="1" applyFill="1" applyBorder="1" applyAlignment="1">
      <alignment horizontal="center"/>
    </xf>
    <xf numFmtId="0" fontId="28" fillId="2" borderId="1" xfId="0" applyFont="1" applyFill="1" applyBorder="1" applyAlignment="1">
      <alignment horizontal="center" vertical="center" wrapText="1"/>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5"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0" fillId="2" borderId="11" xfId="0" applyFont="1" applyFill="1" applyBorder="1" applyAlignment="1">
      <alignment horizontal="center"/>
    </xf>
    <xf numFmtId="0" fontId="20" fillId="2" borderId="12" xfId="0" applyFont="1" applyFill="1" applyBorder="1" applyAlignment="1">
      <alignment horizontal="center"/>
    </xf>
    <xf numFmtId="0" fontId="20" fillId="2" borderId="16" xfId="0" applyFont="1" applyFill="1" applyBorder="1" applyAlignment="1">
      <alignment horizontal="center"/>
    </xf>
    <xf numFmtId="0" fontId="20" fillId="2" borderId="17" xfId="0" applyFont="1" applyFill="1" applyBorder="1" applyAlignment="1">
      <alignment horizontal="center"/>
    </xf>
    <xf numFmtId="0" fontId="20" fillId="2" borderId="13" xfId="0" applyFont="1" applyFill="1" applyBorder="1" applyAlignment="1">
      <alignment horizontal="center"/>
    </xf>
    <xf numFmtId="0" fontId="20" fillId="2" borderId="15" xfId="0" applyFont="1" applyFill="1" applyBorder="1" applyAlignment="1">
      <alignment horizontal="center"/>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167" fontId="41" fillId="0" borderId="20" xfId="0" applyNumberFormat="1" applyFont="1" applyBorder="1" applyAlignment="1">
      <alignment horizontal="center" vertical="center"/>
    </xf>
    <xf numFmtId="167" fontId="41" fillId="0" borderId="28" xfId="0" applyNumberFormat="1" applyFont="1" applyBorder="1" applyAlignment="1">
      <alignment horizontal="center" vertical="center"/>
    </xf>
    <xf numFmtId="9" fontId="41" fillId="0" borderId="16" xfId="7" applyFont="1" applyBorder="1" applyAlignment="1">
      <alignment horizontal="center" vertical="center"/>
    </xf>
    <xf numFmtId="9" fontId="41" fillId="0" borderId="58" xfId="7" applyFont="1" applyBorder="1" applyAlignment="1">
      <alignment horizontal="center" vertical="center"/>
    </xf>
    <xf numFmtId="9" fontId="41" fillId="0" borderId="43" xfId="7" applyFont="1" applyBorder="1" applyAlignment="1">
      <alignment horizontal="center" vertical="center"/>
    </xf>
    <xf numFmtId="168" fontId="41" fillId="0" borderId="7" xfId="0" applyNumberFormat="1" applyFont="1" applyBorder="1" applyAlignment="1">
      <alignment horizontal="center" vertical="center"/>
    </xf>
    <xf numFmtId="168" fontId="41" fillId="0" borderId="1" xfId="0" applyNumberFormat="1" applyFont="1" applyBorder="1" applyAlignment="1">
      <alignment horizontal="center" vertical="center"/>
    </xf>
    <xf numFmtId="168" fontId="41" fillId="0" borderId="18" xfId="0" applyNumberFormat="1" applyFont="1" applyBorder="1" applyAlignment="1">
      <alignment horizontal="center" vertical="center"/>
    </xf>
    <xf numFmtId="9" fontId="41" fillId="0" borderId="7" xfId="7" applyFont="1" applyBorder="1" applyAlignment="1">
      <alignment horizontal="center" vertical="center"/>
    </xf>
    <xf numFmtId="9" fontId="41" fillId="0" borderId="1" xfId="7" applyFont="1" applyBorder="1" applyAlignment="1">
      <alignment horizontal="center" vertical="center"/>
    </xf>
    <xf numFmtId="9" fontId="41" fillId="0" borderId="18" xfId="7" applyFont="1" applyBorder="1" applyAlignment="1">
      <alignment horizontal="center" vertical="center"/>
    </xf>
    <xf numFmtId="9" fontId="41" fillId="0" borderId="20" xfId="7" applyFont="1" applyBorder="1" applyAlignment="1">
      <alignment horizontal="center" vertical="center"/>
    </xf>
    <xf numFmtId="9" fontId="41" fillId="0" borderId="28" xfId="7" applyFont="1" applyBorder="1" applyAlignment="1">
      <alignment horizontal="center" vertical="center"/>
    </xf>
    <xf numFmtId="167" fontId="41" fillId="0" borderId="23" xfId="0" applyNumberFormat="1" applyFont="1" applyBorder="1" applyAlignment="1">
      <alignment horizontal="center" vertical="center"/>
    </xf>
    <xf numFmtId="9" fontId="41" fillId="0" borderId="23" xfId="7" applyFont="1" applyBorder="1" applyAlignment="1">
      <alignment horizontal="center" vertical="center"/>
    </xf>
    <xf numFmtId="168" fontId="41" fillId="0" borderId="36" xfId="0" applyNumberFormat="1" applyFont="1" applyBorder="1" applyAlignment="1">
      <alignment horizontal="center" vertical="center"/>
    </xf>
    <xf numFmtId="168" fontId="41" fillId="0" borderId="57" xfId="0" applyNumberFormat="1" applyFont="1" applyBorder="1" applyAlignment="1">
      <alignment horizontal="center" vertical="center"/>
    </xf>
    <xf numFmtId="168" fontId="41" fillId="0" borderId="40" xfId="0" applyNumberFormat="1" applyFont="1" applyBorder="1" applyAlignment="1">
      <alignment horizontal="center" vertical="center"/>
    </xf>
    <xf numFmtId="9" fontId="41" fillId="0" borderId="23" xfId="0" applyNumberFormat="1" applyFont="1" applyBorder="1" applyAlignment="1">
      <alignment horizontal="center" vertical="center"/>
    </xf>
    <xf numFmtId="9" fontId="41" fillId="0" borderId="20" xfId="0" applyNumberFormat="1" applyFont="1" applyBorder="1" applyAlignment="1">
      <alignment horizontal="center" vertical="center"/>
    </xf>
    <xf numFmtId="9" fontId="41" fillId="0" borderId="29" xfId="7" applyFont="1" applyBorder="1" applyAlignment="1">
      <alignment horizontal="center" vertical="center"/>
    </xf>
    <xf numFmtId="0" fontId="41" fillId="0" borderId="8" xfId="0" applyFont="1" applyBorder="1" applyAlignment="1">
      <alignment horizontal="center" vertical="center"/>
    </xf>
    <xf numFmtId="0" fontId="41" fillId="0" borderId="10" xfId="0" applyFont="1" applyBorder="1" applyAlignment="1">
      <alignment horizontal="center" vertical="center"/>
    </xf>
    <xf numFmtId="0" fontId="41" fillId="0" borderId="33" xfId="0" applyFont="1" applyBorder="1" applyAlignment="1">
      <alignment horizontal="center" vertical="center"/>
    </xf>
    <xf numFmtId="0" fontId="41" fillId="0" borderId="32" xfId="0" applyFont="1" applyBorder="1" applyAlignment="1">
      <alignment horizontal="center" vertical="center"/>
    </xf>
    <xf numFmtId="10" fontId="41" fillId="0" borderId="59" xfId="7" applyNumberFormat="1" applyFont="1" applyBorder="1" applyAlignment="1">
      <alignment horizontal="center" vertical="center"/>
    </xf>
    <xf numFmtId="10" fontId="41" fillId="0" borderId="2" xfId="7" applyNumberFormat="1" applyFont="1" applyBorder="1" applyAlignment="1">
      <alignment horizontal="center" vertical="center"/>
    </xf>
    <xf numFmtId="10" fontId="41" fillId="0" borderId="11" xfId="7" applyNumberFormat="1" applyFont="1" applyBorder="1" applyAlignment="1">
      <alignment horizontal="center" vertical="center"/>
    </xf>
    <xf numFmtId="10" fontId="41" fillId="0" borderId="52" xfId="7" applyNumberFormat="1" applyFont="1" applyBorder="1" applyAlignment="1">
      <alignment horizontal="center" vertical="center"/>
    </xf>
    <xf numFmtId="10" fontId="41" fillId="0" borderId="18" xfId="7" applyNumberFormat="1" applyFont="1" applyBorder="1" applyAlignment="1">
      <alignment horizontal="center" vertical="center"/>
    </xf>
    <xf numFmtId="10" fontId="41" fillId="0" borderId="20" xfId="7" applyNumberFormat="1" applyFont="1" applyBorder="1" applyAlignment="1">
      <alignment horizontal="center" vertical="center"/>
    </xf>
    <xf numFmtId="10" fontId="41" fillId="0" borderId="19" xfId="7" applyNumberFormat="1" applyFont="1" applyBorder="1" applyAlignment="1">
      <alignment horizontal="center" vertical="center"/>
    </xf>
    <xf numFmtId="44" fontId="41" fillId="0" borderId="8" xfId="11" applyFont="1" applyBorder="1" applyAlignment="1">
      <alignment horizontal="center" vertical="center"/>
    </xf>
    <xf numFmtId="44" fontId="41" fillId="0" borderId="10" xfId="11" applyFont="1" applyBorder="1" applyAlignment="1">
      <alignment horizontal="center" vertical="center"/>
    </xf>
    <xf numFmtId="44" fontId="41" fillId="0" borderId="33" xfId="11" applyFont="1" applyBorder="1" applyAlignment="1">
      <alignment horizontal="center" vertical="center"/>
    </xf>
    <xf numFmtId="44" fontId="41" fillId="0" borderId="32" xfId="11" applyFont="1" applyBorder="1" applyAlignment="1">
      <alignment horizontal="center" vertical="center"/>
    </xf>
    <xf numFmtId="172" fontId="41" fillId="0" borderId="1" xfId="0" applyNumberFormat="1" applyFont="1" applyBorder="1" applyAlignment="1">
      <alignment horizontal="center" vertical="center"/>
    </xf>
    <xf numFmtId="0" fontId="41" fillId="0" borderId="20"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23" xfId="0" applyFont="1" applyBorder="1" applyAlignment="1">
      <alignment horizontal="center" vertical="center" wrapText="1"/>
    </xf>
    <xf numFmtId="0" fontId="41" fillId="0" borderId="18" xfId="0" applyFont="1" applyBorder="1" applyAlignment="1">
      <alignment horizontal="center" vertical="center" wrapText="1"/>
    </xf>
    <xf numFmtId="0" fontId="50" fillId="2" borderId="45" xfId="0" applyFont="1" applyFill="1" applyBorder="1" applyAlignment="1">
      <alignment horizontal="center" vertical="center" wrapText="1"/>
    </xf>
    <xf numFmtId="0" fontId="50" fillId="2" borderId="46" xfId="0" applyFont="1" applyFill="1" applyBorder="1" applyAlignment="1">
      <alignment horizontal="center" vertical="center" wrapText="1"/>
    </xf>
    <xf numFmtId="0" fontId="42" fillId="2" borderId="7" xfId="0" applyFont="1" applyFill="1" applyBorder="1" applyAlignment="1">
      <alignment horizontal="center" vertical="center" wrapText="1"/>
    </xf>
    <xf numFmtId="0" fontId="42" fillId="2" borderId="1" xfId="0" applyFont="1" applyFill="1" applyBorder="1" applyAlignment="1">
      <alignment horizontal="center" vertical="center" wrapText="1"/>
    </xf>
    <xf numFmtId="0" fontId="42" fillId="2" borderId="29" xfId="0" applyFont="1" applyFill="1" applyBorder="1" applyAlignment="1">
      <alignment horizontal="center" vertical="center" wrapText="1"/>
    </xf>
    <xf numFmtId="3" fontId="41" fillId="0" borderId="20" xfId="0" applyNumberFormat="1" applyFont="1" applyBorder="1" applyAlignment="1">
      <alignment horizontal="center" vertical="center" wrapText="1"/>
    </xf>
    <xf numFmtId="3" fontId="41" fillId="0" borderId="28" xfId="0" applyNumberFormat="1" applyFont="1" applyBorder="1" applyAlignment="1">
      <alignment horizontal="center" vertical="center" wrapText="1"/>
    </xf>
    <xf numFmtId="0" fontId="41" fillId="0" borderId="18" xfId="0" applyFont="1" applyBorder="1" applyAlignment="1">
      <alignment horizontal="left" vertical="center" wrapText="1"/>
    </xf>
    <xf numFmtId="0" fontId="41" fillId="0" borderId="20" xfId="0" applyFont="1" applyBorder="1" applyAlignment="1">
      <alignment horizontal="left" vertical="center" wrapText="1"/>
    </xf>
    <xf numFmtId="0" fontId="41" fillId="0" borderId="19" xfId="0" applyFont="1" applyBorder="1" applyAlignment="1">
      <alignment horizontal="left" vertical="center" wrapText="1"/>
    </xf>
    <xf numFmtId="167" fontId="41" fillId="0" borderId="18" xfId="0" applyNumberFormat="1" applyFont="1" applyBorder="1" applyAlignment="1">
      <alignment horizontal="center" vertical="center"/>
    </xf>
    <xf numFmtId="167" fontId="41" fillId="0" borderId="19" xfId="0" applyNumberFormat="1" applyFont="1" applyBorder="1" applyAlignment="1">
      <alignment horizontal="center" vertical="center"/>
    </xf>
    <xf numFmtId="0" fontId="41" fillId="0" borderId="19" xfId="0" applyFont="1" applyBorder="1" applyAlignment="1">
      <alignment horizontal="center" vertical="center" wrapText="1"/>
    </xf>
    <xf numFmtId="0" fontId="41" fillId="0" borderId="18" xfId="0" applyFont="1" applyBorder="1" applyAlignment="1">
      <alignment horizontal="center" vertical="center"/>
    </xf>
    <xf numFmtId="0" fontId="41" fillId="0" borderId="20" xfId="0" applyFont="1" applyBorder="1" applyAlignment="1">
      <alignment horizontal="center" vertical="center"/>
    </xf>
    <xf numFmtId="0" fontId="41" fillId="0" borderId="19" xfId="0" applyFont="1" applyBorder="1" applyAlignment="1">
      <alignment horizontal="center" vertical="center"/>
    </xf>
    <xf numFmtId="17" fontId="41" fillId="0" borderId="18" xfId="0" applyNumberFormat="1" applyFont="1" applyBorder="1" applyAlignment="1">
      <alignment horizontal="center" vertical="center" wrapText="1"/>
    </xf>
    <xf numFmtId="17" fontId="41" fillId="0" borderId="20" xfId="0" applyNumberFormat="1" applyFont="1" applyBorder="1" applyAlignment="1">
      <alignment horizontal="center" vertical="center" wrapText="1"/>
    </xf>
    <xf numFmtId="17" fontId="41" fillId="0" borderId="19" xfId="0" applyNumberFormat="1" applyFont="1" applyBorder="1" applyAlignment="1">
      <alignment horizontal="center" vertical="center" wrapText="1"/>
    </xf>
    <xf numFmtId="167" fontId="41" fillId="0" borderId="7" xfId="0" applyNumberFormat="1" applyFont="1" applyBorder="1" applyAlignment="1">
      <alignment horizontal="center" vertical="center"/>
    </xf>
    <xf numFmtId="167" fontId="41" fillId="0" borderId="1" xfId="0" applyNumberFormat="1" applyFont="1" applyBorder="1" applyAlignment="1">
      <alignment horizontal="center" vertical="center"/>
    </xf>
    <xf numFmtId="167" fontId="41" fillId="0" borderId="29" xfId="0" applyNumberFormat="1" applyFont="1" applyBorder="1" applyAlignment="1">
      <alignment horizontal="center" vertical="center"/>
    </xf>
    <xf numFmtId="0" fontId="41" fillId="0" borderId="24" xfId="0" applyFont="1" applyBorder="1" applyAlignment="1">
      <alignment horizontal="center" vertical="center"/>
    </xf>
    <xf numFmtId="0" fontId="41" fillId="0" borderId="26" xfId="0" applyFont="1" applyBorder="1" applyAlignment="1">
      <alignment horizontal="center" vertical="center"/>
    </xf>
    <xf numFmtId="0" fontId="41" fillId="0" borderId="30" xfId="0" applyFont="1" applyBorder="1" applyAlignment="1">
      <alignment horizontal="center" vertical="center"/>
    </xf>
    <xf numFmtId="0" fontId="41" fillId="0" borderId="28" xfId="0" applyFont="1" applyBorder="1" applyAlignment="1">
      <alignment horizontal="center" vertical="center"/>
    </xf>
    <xf numFmtId="0" fontId="41" fillId="0" borderId="23" xfId="0" applyFont="1" applyBorder="1" applyAlignment="1">
      <alignment horizontal="center" vertical="center"/>
    </xf>
    <xf numFmtId="17" fontId="41" fillId="0" borderId="23" xfId="0" applyNumberFormat="1" applyFont="1" applyBorder="1" applyAlignment="1">
      <alignment horizontal="center" vertical="center" wrapText="1"/>
    </xf>
    <xf numFmtId="3" fontId="41" fillId="0" borderId="18" xfId="0" applyNumberFormat="1" applyFont="1" applyBorder="1" applyAlignment="1">
      <alignment horizontal="center" vertical="center" wrapText="1"/>
    </xf>
    <xf numFmtId="3" fontId="41" fillId="0" borderId="19" xfId="0" applyNumberFormat="1" applyFont="1" applyBorder="1" applyAlignment="1">
      <alignment horizontal="center" vertical="center" wrapText="1"/>
    </xf>
    <xf numFmtId="3" fontId="41" fillId="0" borderId="23" xfId="0" applyNumberFormat="1" applyFont="1" applyBorder="1" applyAlignment="1">
      <alignment horizontal="center" vertical="center" wrapText="1"/>
    </xf>
    <xf numFmtId="3" fontId="41" fillId="0" borderId="1" xfId="0" applyNumberFormat="1" applyFont="1" applyBorder="1" applyAlignment="1">
      <alignment horizontal="center" vertical="center" wrapText="1"/>
    </xf>
    <xf numFmtId="3" fontId="41" fillId="0" borderId="23" xfId="0" applyNumberFormat="1" applyFont="1" applyBorder="1" applyAlignment="1">
      <alignment horizontal="center" vertical="center"/>
    </xf>
    <xf numFmtId="3" fontId="41" fillId="0" borderId="20" xfId="0" applyNumberFormat="1" applyFont="1" applyBorder="1" applyAlignment="1">
      <alignment horizontal="center" vertical="center"/>
    </xf>
    <xf numFmtId="3" fontId="41" fillId="0" borderId="28" xfId="0" applyNumberFormat="1" applyFont="1" applyBorder="1" applyAlignment="1">
      <alignment horizontal="center" vertical="center"/>
    </xf>
    <xf numFmtId="0" fontId="41" fillId="0" borderId="23" xfId="0" applyFont="1" applyBorder="1" applyAlignment="1">
      <alignment horizontal="left" vertical="center" wrapText="1"/>
    </xf>
    <xf numFmtId="0" fontId="41" fillId="0" borderId="28" xfId="0" applyFont="1" applyBorder="1" applyAlignment="1">
      <alignment horizontal="left" vertical="center" wrapText="1"/>
    </xf>
    <xf numFmtId="164" fontId="41" fillId="0" borderId="20" xfId="0" applyNumberFormat="1" applyFont="1" applyBorder="1" applyAlignment="1">
      <alignment horizontal="center" vertical="center"/>
    </xf>
    <xf numFmtId="0" fontId="41" fillId="0" borderId="1" xfId="0" applyFont="1" applyBorder="1" applyAlignment="1">
      <alignment horizontal="left" vertical="center" wrapText="1"/>
    </xf>
    <xf numFmtId="0" fontId="41" fillId="0" borderId="1" xfId="0" applyFont="1" applyBorder="1" applyAlignment="1">
      <alignment horizontal="center" vertical="center" wrapText="1"/>
    </xf>
    <xf numFmtId="0" fontId="41" fillId="0" borderId="1" xfId="0" applyFont="1" applyBorder="1" applyAlignment="1">
      <alignment horizontal="justify" vertical="center" wrapText="1"/>
    </xf>
    <xf numFmtId="17" fontId="41" fillId="0" borderId="1" xfId="0" applyNumberFormat="1" applyFont="1" applyBorder="1" applyAlignment="1">
      <alignment horizontal="center" vertical="center" wrapText="1"/>
    </xf>
    <xf numFmtId="17" fontId="41" fillId="0" borderId="18" xfId="0" applyNumberFormat="1" applyFont="1" applyBorder="1" applyAlignment="1">
      <alignment horizontal="center" vertical="center"/>
    </xf>
    <xf numFmtId="10" fontId="41" fillId="0" borderId="1" xfId="7" applyNumberFormat="1" applyFont="1" applyBorder="1" applyAlignment="1">
      <alignment horizontal="center" vertical="center"/>
    </xf>
    <xf numFmtId="172" fontId="41" fillId="0" borderId="36" xfId="0" applyNumberFormat="1" applyFont="1" applyBorder="1" applyAlignment="1">
      <alignment horizontal="center" vertical="center"/>
    </xf>
    <xf numFmtId="172" fontId="41" fillId="0" borderId="57" xfId="0" applyNumberFormat="1" applyFont="1" applyBorder="1" applyAlignment="1">
      <alignment horizontal="center" vertical="center"/>
    </xf>
    <xf numFmtId="172" fontId="41" fillId="0" borderId="40" xfId="0" applyNumberFormat="1" applyFont="1" applyBorder="1" applyAlignment="1">
      <alignment horizontal="center" vertical="center"/>
    </xf>
    <xf numFmtId="173" fontId="41" fillId="0" borderId="19" xfId="7" applyNumberFormat="1" applyFont="1" applyBorder="1" applyAlignment="1">
      <alignment horizontal="center" vertical="center" wrapText="1"/>
    </xf>
    <xf numFmtId="173" fontId="41" fillId="0" borderId="1" xfId="7" applyNumberFormat="1" applyFont="1" applyBorder="1" applyAlignment="1">
      <alignment horizontal="center" vertical="center" wrapText="1"/>
    </xf>
    <xf numFmtId="17" fontId="41" fillId="0" borderId="11" xfId="0" applyNumberFormat="1" applyFont="1" applyBorder="1" applyAlignment="1">
      <alignment horizontal="center" vertical="center" wrapText="1"/>
    </xf>
    <xf numFmtId="0" fontId="41" fillId="0" borderId="13" xfId="0" applyFont="1" applyBorder="1" applyAlignment="1">
      <alignment horizontal="center" vertical="center"/>
    </xf>
    <xf numFmtId="172" fontId="41" fillId="0" borderId="53" xfId="0" applyNumberFormat="1" applyFont="1" applyBorder="1" applyAlignment="1">
      <alignment horizontal="center" vertical="center"/>
    </xf>
    <xf numFmtId="172" fontId="41" fillId="0" borderId="54" xfId="0" applyNumberFormat="1" applyFont="1" applyBorder="1" applyAlignment="1">
      <alignment horizontal="center" vertical="center"/>
    </xf>
    <xf numFmtId="172" fontId="41" fillId="0" borderId="55" xfId="0" applyNumberFormat="1" applyFont="1" applyBorder="1" applyAlignment="1">
      <alignment horizontal="center" vertical="center"/>
    </xf>
    <xf numFmtId="0" fontId="41" fillId="0" borderId="44" xfId="0" applyFont="1" applyBorder="1" applyAlignment="1">
      <alignment horizontal="center" vertical="center" wrapText="1"/>
    </xf>
    <xf numFmtId="0" fontId="41" fillId="0" borderId="17" xfId="0" applyFont="1" applyBorder="1" applyAlignment="1">
      <alignment horizontal="center" vertical="center" wrapText="1"/>
    </xf>
    <xf numFmtId="0" fontId="41" fillId="0" borderId="35" xfId="0" applyFont="1" applyBorder="1" applyAlignment="1">
      <alignment horizontal="center" vertical="center" wrapText="1"/>
    </xf>
    <xf numFmtId="168" fontId="41" fillId="0" borderId="23" xfId="8" applyNumberFormat="1" applyFont="1" applyBorder="1" applyAlignment="1">
      <alignment horizontal="center" vertical="center"/>
    </xf>
    <xf numFmtId="168" fontId="41" fillId="0" borderId="20" xfId="8" applyNumberFormat="1" applyFont="1" applyBorder="1" applyAlignment="1">
      <alignment horizontal="center" vertical="center"/>
    </xf>
    <xf numFmtId="168" fontId="41" fillId="0" borderId="19" xfId="8" applyNumberFormat="1" applyFont="1" applyBorder="1" applyAlignment="1">
      <alignment horizontal="center" vertical="center"/>
    </xf>
    <xf numFmtId="168" fontId="41" fillId="0" borderId="20" xfId="0" applyNumberFormat="1" applyFont="1" applyBorder="1" applyAlignment="1">
      <alignment horizontal="center" vertical="center"/>
    </xf>
    <xf numFmtId="17" fontId="41" fillId="0" borderId="5" xfId="0" applyNumberFormat="1" applyFont="1" applyBorder="1" applyAlignment="1">
      <alignment horizontal="center" vertical="center" wrapText="1"/>
    </xf>
    <xf numFmtId="17" fontId="41" fillId="0" borderId="0" xfId="0" applyNumberFormat="1" applyFont="1" applyAlignment="1">
      <alignment horizontal="center" vertical="center" wrapText="1"/>
    </xf>
    <xf numFmtId="17" fontId="41" fillId="0" borderId="41" xfId="0" applyNumberFormat="1" applyFont="1" applyBorder="1" applyAlignment="1">
      <alignment horizontal="center" vertical="center" wrapText="1"/>
    </xf>
    <xf numFmtId="168" fontId="41" fillId="0" borderId="22" xfId="0" applyNumberFormat="1" applyFont="1" applyBorder="1" applyAlignment="1">
      <alignment horizontal="center" vertical="center"/>
    </xf>
    <xf numFmtId="168" fontId="41" fillId="0" borderId="25" xfId="0" applyNumberFormat="1" applyFont="1" applyBorder="1" applyAlignment="1">
      <alignment horizontal="center" vertical="center"/>
    </xf>
    <xf numFmtId="168" fontId="41" fillId="0" borderId="27" xfId="0" applyNumberFormat="1" applyFont="1" applyBorder="1" applyAlignment="1">
      <alignment horizontal="center" vertical="center"/>
    </xf>
    <xf numFmtId="3" fontId="41" fillId="0" borderId="7" xfId="0" applyNumberFormat="1" applyFont="1" applyBorder="1" applyAlignment="1">
      <alignment horizontal="center" vertical="center"/>
    </xf>
    <xf numFmtId="3" fontId="41" fillId="0" borderId="1" xfId="0" applyNumberFormat="1" applyFont="1" applyBorder="1" applyAlignment="1">
      <alignment horizontal="center" vertical="center"/>
    </xf>
    <xf numFmtId="3" fontId="41" fillId="0" borderId="29" xfId="0" applyNumberFormat="1" applyFont="1" applyBorder="1" applyAlignment="1">
      <alignment horizontal="center" vertical="center"/>
    </xf>
    <xf numFmtId="0" fontId="41" fillId="0" borderId="39" xfId="0" applyFont="1" applyBorder="1" applyAlignment="1">
      <alignment horizontal="center" vertical="center"/>
    </xf>
    <xf numFmtId="0" fontId="41" fillId="0" borderId="49" xfId="0" applyFont="1" applyBorder="1" applyAlignment="1">
      <alignment horizontal="center" vertical="center"/>
    </xf>
    <xf numFmtId="0" fontId="41" fillId="0" borderId="42" xfId="0" applyFont="1" applyBorder="1" applyAlignment="1">
      <alignment horizontal="center" vertical="center"/>
    </xf>
    <xf numFmtId="1" fontId="41" fillId="0" borderId="19" xfId="0" applyNumberFormat="1" applyFont="1" applyBorder="1" applyAlignment="1">
      <alignment horizontal="center" vertical="center" wrapText="1"/>
    </xf>
    <xf numFmtId="1" fontId="41" fillId="0" borderId="1" xfId="0" applyNumberFormat="1" applyFont="1" applyBorder="1" applyAlignment="1">
      <alignment horizontal="center" vertical="center" wrapText="1"/>
    </xf>
    <xf numFmtId="0" fontId="41" fillId="0" borderId="29" xfId="0" applyFont="1" applyBorder="1" applyAlignment="1">
      <alignment horizontal="left" vertical="center" wrapText="1"/>
    </xf>
    <xf numFmtId="0" fontId="41" fillId="0" borderId="2" xfId="0" applyFont="1" applyBorder="1" applyAlignment="1">
      <alignment horizontal="center" vertical="center" wrapText="1"/>
    </xf>
    <xf numFmtId="0" fontId="41" fillId="0" borderId="52" xfId="0" applyFont="1" applyBorder="1" applyAlignment="1">
      <alignment horizontal="center" vertical="center" wrapText="1"/>
    </xf>
    <xf numFmtId="173" fontId="41" fillId="0" borderId="23" xfId="7" applyNumberFormat="1" applyFont="1" applyBorder="1" applyAlignment="1">
      <alignment horizontal="center" vertical="center" wrapText="1"/>
    </xf>
    <xf numFmtId="0" fontId="41" fillId="0" borderId="7" xfId="0" applyFont="1" applyBorder="1" applyAlignment="1">
      <alignment horizontal="center" vertical="center" wrapText="1"/>
    </xf>
    <xf numFmtId="0" fontId="41" fillId="0" borderId="1" xfId="0" applyFont="1" applyBorder="1" applyAlignment="1">
      <alignment horizontal="center" vertical="center"/>
    </xf>
    <xf numFmtId="0" fontId="41" fillId="0" borderId="29" xfId="0" applyFont="1" applyBorder="1" applyAlignment="1">
      <alignment horizontal="center" vertical="center"/>
    </xf>
    <xf numFmtId="168" fontId="41" fillId="0" borderId="59" xfId="0" applyNumberFormat="1" applyFont="1" applyBorder="1" applyAlignment="1">
      <alignment horizontal="center" vertical="center"/>
    </xf>
    <xf numFmtId="168" fontId="41" fillId="0" borderId="2" xfId="0" applyNumberFormat="1" applyFont="1" applyBorder="1" applyAlignment="1">
      <alignment horizontal="center" vertical="center"/>
    </xf>
    <xf numFmtId="168" fontId="41" fillId="0" borderId="11" xfId="0" applyNumberFormat="1" applyFont="1" applyBorder="1" applyAlignment="1">
      <alignment horizontal="center" vertical="center"/>
    </xf>
    <xf numFmtId="0" fontId="41" fillId="0" borderId="7" xfId="0" applyFont="1" applyBorder="1" applyAlignment="1">
      <alignment horizontal="center" vertical="center"/>
    </xf>
    <xf numFmtId="10" fontId="41" fillId="0" borderId="7" xfId="7" applyNumberFormat="1" applyFont="1" applyBorder="1" applyAlignment="1">
      <alignment horizontal="center" vertical="center"/>
    </xf>
    <xf numFmtId="10" fontId="41" fillId="0" borderId="29" xfId="7" applyNumberFormat="1" applyFont="1" applyBorder="1" applyAlignment="1">
      <alignment horizontal="center" vertical="center"/>
    </xf>
    <xf numFmtId="3" fontId="41" fillId="0" borderId="19" xfId="0" applyNumberFormat="1" applyFont="1" applyBorder="1" applyAlignment="1">
      <alignment horizontal="center" vertical="center"/>
    </xf>
    <xf numFmtId="17" fontId="41" fillId="0" borderId="43" xfId="0" applyNumberFormat="1" applyFont="1" applyBorder="1" applyAlignment="1">
      <alignment horizontal="center" vertical="center" wrapText="1"/>
    </xf>
    <xf numFmtId="0" fontId="41" fillId="0" borderId="13" xfId="0" applyFont="1" applyBorder="1" applyAlignment="1">
      <alignment horizontal="center" vertical="center" wrapText="1"/>
    </xf>
    <xf numFmtId="10" fontId="42" fillId="2" borderId="18" xfId="0" applyNumberFormat="1" applyFont="1" applyFill="1" applyBorder="1" applyAlignment="1">
      <alignment horizontal="center" vertical="center" wrapText="1"/>
    </xf>
    <xf numFmtId="10" fontId="42" fillId="2" borderId="20" xfId="0" applyNumberFormat="1" applyFont="1" applyFill="1" applyBorder="1" applyAlignment="1">
      <alignment horizontal="center" vertical="center" wrapText="1"/>
    </xf>
    <xf numFmtId="10" fontId="42" fillId="2" borderId="28" xfId="0" applyNumberFormat="1" applyFont="1" applyFill="1" applyBorder="1" applyAlignment="1">
      <alignment horizontal="center" vertical="center" wrapText="1"/>
    </xf>
    <xf numFmtId="0" fontId="41" fillId="0" borderId="16" xfId="0" applyFont="1" applyBorder="1" applyAlignment="1">
      <alignment horizontal="center" vertical="center"/>
    </xf>
    <xf numFmtId="3" fontId="41" fillId="0" borderId="18" xfId="0" applyNumberFormat="1" applyFont="1" applyBorder="1" applyAlignment="1">
      <alignment horizontal="center" vertical="center"/>
    </xf>
    <xf numFmtId="168" fontId="41" fillId="0" borderId="53" xfId="0" applyNumberFormat="1" applyFont="1" applyBorder="1" applyAlignment="1">
      <alignment horizontal="center" vertical="center"/>
    </xf>
    <xf numFmtId="168" fontId="41" fillId="0" borderId="54" xfId="0" applyNumberFormat="1" applyFont="1" applyBorder="1" applyAlignment="1">
      <alignment horizontal="center" vertical="center"/>
    </xf>
    <xf numFmtId="168" fontId="41" fillId="0" borderId="55" xfId="0" applyNumberFormat="1" applyFont="1" applyBorder="1" applyAlignment="1">
      <alignment horizontal="center" vertical="center"/>
    </xf>
    <xf numFmtId="1" fontId="41" fillId="0" borderId="23" xfId="0" applyNumberFormat="1" applyFont="1" applyBorder="1" applyAlignment="1">
      <alignment horizontal="justify" vertical="center" wrapText="1"/>
    </xf>
    <xf numFmtId="1" fontId="41" fillId="0" borderId="19" xfId="0" applyNumberFormat="1" applyFont="1" applyBorder="1" applyAlignment="1">
      <alignment horizontal="justify" vertical="center" wrapText="1"/>
    </xf>
    <xf numFmtId="1" fontId="41" fillId="0" borderId="18" xfId="0" applyNumberFormat="1" applyFont="1" applyBorder="1" applyAlignment="1">
      <alignment horizontal="left" vertical="center" wrapText="1"/>
    </xf>
    <xf numFmtId="1" fontId="41" fillId="0" borderId="19" xfId="0" applyNumberFormat="1" applyFont="1" applyBorder="1" applyAlignment="1">
      <alignment horizontal="left" vertical="center" wrapText="1"/>
    </xf>
    <xf numFmtId="0" fontId="44" fillId="2" borderId="1" xfId="0" applyFont="1" applyFill="1" applyBorder="1" applyAlignment="1">
      <alignment horizontal="center" vertical="center" wrapText="1"/>
    </xf>
    <xf numFmtId="0" fontId="38" fillId="2" borderId="55" xfId="0" applyFont="1" applyFill="1" applyBorder="1" applyAlignment="1">
      <alignment horizontal="center" vertical="center"/>
    </xf>
    <xf numFmtId="0" fontId="38" fillId="2" borderId="21" xfId="0" applyFont="1" applyFill="1" applyBorder="1" applyAlignment="1">
      <alignment horizontal="center" vertical="center"/>
    </xf>
    <xf numFmtId="0" fontId="38" fillId="7" borderId="55" xfId="0" applyFont="1" applyFill="1" applyBorder="1" applyAlignment="1">
      <alignment horizontal="center" vertical="center"/>
    </xf>
    <xf numFmtId="0" fontId="38" fillId="7" borderId="21" xfId="0" applyFont="1" applyFill="1" applyBorder="1" applyAlignment="1">
      <alignment horizontal="center" vertical="center"/>
    </xf>
    <xf numFmtId="0" fontId="46" fillId="2" borderId="1" xfId="0" applyFont="1" applyFill="1" applyBorder="1" applyAlignment="1">
      <alignment horizontal="center" vertical="center" wrapText="1"/>
    </xf>
    <xf numFmtId="3" fontId="41" fillId="0" borderId="7" xfId="0" applyNumberFormat="1" applyFont="1" applyBorder="1" applyAlignment="1">
      <alignment horizontal="center" vertical="center" wrapText="1"/>
    </xf>
    <xf numFmtId="10" fontId="41" fillId="0" borderId="16" xfId="7" applyNumberFormat="1" applyFont="1" applyBorder="1" applyAlignment="1">
      <alignment horizontal="center" vertical="center"/>
    </xf>
    <xf numFmtId="10" fontId="41" fillId="0" borderId="13" xfId="7" applyNumberFormat="1" applyFont="1" applyBorder="1" applyAlignment="1">
      <alignment horizontal="center" vertical="center"/>
    </xf>
    <xf numFmtId="0" fontId="45" fillId="2" borderId="1" xfId="0" applyFont="1" applyFill="1" applyBorder="1" applyAlignment="1">
      <alignment horizontal="center" vertical="center" wrapText="1"/>
    </xf>
    <xf numFmtId="0" fontId="47" fillId="2" borderId="1" xfId="0" applyFont="1" applyFill="1" applyBorder="1" applyAlignment="1">
      <alignment horizontal="center" vertical="center" wrapText="1"/>
    </xf>
    <xf numFmtId="0" fontId="38" fillId="8" borderId="57" xfId="0" applyFont="1" applyFill="1" applyBorder="1" applyAlignment="1">
      <alignment horizontal="center" vertical="center" wrapText="1"/>
    </xf>
    <xf numFmtId="0" fontId="38" fillId="8" borderId="0" xfId="0" applyFont="1" applyFill="1" applyAlignment="1">
      <alignment horizontal="center" vertical="center" wrapText="1"/>
    </xf>
    <xf numFmtId="0" fontId="38" fillId="8" borderId="40" xfId="0" applyFont="1" applyFill="1" applyBorder="1" applyAlignment="1">
      <alignment horizontal="center" vertical="center" wrapText="1"/>
    </xf>
    <xf numFmtId="0" fontId="38" fillId="8" borderId="41" xfId="0" applyFont="1" applyFill="1" applyBorder="1" applyAlignment="1">
      <alignment horizontal="center" vertical="center" wrapText="1"/>
    </xf>
    <xf numFmtId="0" fontId="50" fillId="2" borderId="1" xfId="0" applyFont="1" applyFill="1" applyBorder="1" applyAlignment="1">
      <alignment horizontal="center" vertical="center" wrapText="1"/>
    </xf>
    <xf numFmtId="0" fontId="50" fillId="2" borderId="36" xfId="0" applyFont="1" applyFill="1" applyBorder="1" applyAlignment="1">
      <alignment horizontal="center" vertical="center" wrapText="1"/>
    </xf>
    <xf numFmtId="0" fontId="50" fillId="2" borderId="38" xfId="0" applyFont="1" applyFill="1" applyBorder="1" applyAlignment="1">
      <alignment horizontal="center" vertical="center" wrapText="1"/>
    </xf>
    <xf numFmtId="9" fontId="41" fillId="0" borderId="20" xfId="7" applyFont="1" applyBorder="1" applyAlignment="1">
      <alignment horizontal="center" vertical="center" wrapText="1"/>
    </xf>
    <xf numFmtId="9" fontId="41" fillId="0" borderId="28" xfId="7" applyFont="1" applyBorder="1" applyAlignment="1">
      <alignment horizontal="center" vertical="center" wrapText="1"/>
    </xf>
    <xf numFmtId="0" fontId="41" fillId="0" borderId="23" xfId="0" applyFont="1" applyBorder="1" applyAlignment="1">
      <alignment horizontal="center"/>
    </xf>
    <xf numFmtId="0" fontId="41" fillId="0" borderId="20" xfId="0" applyFont="1" applyBorder="1" applyAlignment="1">
      <alignment horizontal="center"/>
    </xf>
    <xf numFmtId="0" fontId="41" fillId="0" borderId="28" xfId="0" applyFont="1" applyBorder="1" applyAlignment="1">
      <alignment horizontal="center"/>
    </xf>
    <xf numFmtId="10" fontId="41" fillId="0" borderId="20" xfId="7" applyNumberFormat="1" applyFont="1" applyBorder="1" applyAlignment="1">
      <alignment horizontal="center" vertical="center" wrapText="1"/>
    </xf>
    <xf numFmtId="10" fontId="41" fillId="0" borderId="28" xfId="7" applyNumberFormat="1" applyFont="1" applyBorder="1" applyAlignment="1">
      <alignment horizontal="center" vertical="center" wrapText="1"/>
    </xf>
    <xf numFmtId="9" fontId="41" fillId="0" borderId="28" xfId="0" applyNumberFormat="1" applyFont="1" applyBorder="1" applyAlignment="1">
      <alignment horizontal="center" vertical="center"/>
    </xf>
    <xf numFmtId="9" fontId="41" fillId="0" borderId="7" xfId="0" applyNumberFormat="1" applyFont="1" applyBorder="1" applyAlignment="1">
      <alignment horizontal="center" vertical="center"/>
    </xf>
    <xf numFmtId="9" fontId="41" fillId="0" borderId="1" xfId="0" applyNumberFormat="1" applyFont="1" applyBorder="1" applyAlignment="1">
      <alignment horizontal="center" vertical="center"/>
    </xf>
    <xf numFmtId="9" fontId="41" fillId="0" borderId="29" xfId="0" applyNumberFormat="1" applyFont="1" applyBorder="1" applyAlignment="1">
      <alignment horizontal="center" vertical="center"/>
    </xf>
    <xf numFmtId="9" fontId="41" fillId="0" borderId="19" xfId="0" applyNumberFormat="1" applyFont="1" applyBorder="1" applyAlignment="1">
      <alignment horizontal="center" vertical="center"/>
    </xf>
    <xf numFmtId="9" fontId="41" fillId="0" borderId="18" xfId="0" applyNumberFormat="1" applyFont="1" applyBorder="1" applyAlignment="1">
      <alignment horizontal="center" vertical="center"/>
    </xf>
    <xf numFmtId="0" fontId="42" fillId="2" borderId="23" xfId="0" applyFont="1" applyFill="1" applyBorder="1" applyAlignment="1">
      <alignment horizontal="center" vertical="center" wrapText="1"/>
    </xf>
    <xf numFmtId="0" fontId="42" fillId="2" borderId="19" xfId="0" applyFont="1" applyFill="1" applyBorder="1" applyAlignment="1">
      <alignment horizontal="center" vertical="center" wrapText="1"/>
    </xf>
    <xf numFmtId="0" fontId="42" fillId="2" borderId="18" xfId="0" applyFont="1" applyFill="1" applyBorder="1" applyAlignment="1">
      <alignment horizontal="center" vertical="center" wrapText="1"/>
    </xf>
    <xf numFmtId="0" fontId="42" fillId="2" borderId="28" xfId="0" applyFont="1" applyFill="1" applyBorder="1" applyAlignment="1">
      <alignment horizontal="center" vertical="center" wrapText="1"/>
    </xf>
    <xf numFmtId="0" fontId="42" fillId="2" borderId="20" xfId="0" applyFont="1" applyFill="1" applyBorder="1" applyAlignment="1">
      <alignment horizontal="center" vertical="center" wrapText="1"/>
    </xf>
    <xf numFmtId="173" fontId="41" fillId="0" borderId="29" xfId="7" applyNumberFormat="1" applyFont="1" applyBorder="1" applyAlignment="1">
      <alignment horizontal="center" vertical="center" wrapText="1"/>
    </xf>
    <xf numFmtId="0" fontId="49" fillId="0" borderId="19" xfId="10" applyFont="1" applyFill="1" applyBorder="1" applyAlignment="1">
      <alignment horizontal="center" vertical="center" wrapText="1"/>
    </xf>
    <xf numFmtId="0" fontId="49" fillId="0" borderId="18" xfId="10" applyFont="1" applyBorder="1" applyAlignment="1">
      <alignment horizontal="center" vertical="center" wrapText="1"/>
    </xf>
    <xf numFmtId="0" fontId="49" fillId="0" borderId="20" xfId="10" applyFont="1" applyBorder="1" applyAlignment="1">
      <alignment horizontal="center" vertical="center" wrapText="1"/>
    </xf>
    <xf numFmtId="0" fontId="49" fillId="0" borderId="19" xfId="10" applyFont="1" applyBorder="1" applyAlignment="1">
      <alignment horizontal="center" vertical="center" wrapText="1"/>
    </xf>
    <xf numFmtId="17" fontId="41" fillId="0" borderId="28" xfId="0" applyNumberFormat="1" applyFont="1" applyBorder="1" applyAlignment="1">
      <alignment horizontal="center" vertical="center" wrapText="1"/>
    </xf>
    <xf numFmtId="0" fontId="41" fillId="0" borderId="29" xfId="0" applyFont="1" applyBorder="1" applyAlignment="1">
      <alignment horizontal="center" vertical="center" wrapText="1"/>
    </xf>
    <xf numFmtId="0" fontId="23" fillId="0" borderId="1" xfId="1" applyFont="1" applyBorder="1" applyAlignment="1">
      <alignment horizontal="center" wrapText="1"/>
    </xf>
    <xf numFmtId="0" fontId="21" fillId="5" borderId="6" xfId="1" applyFont="1" applyFill="1" applyBorder="1" applyAlignment="1">
      <alignment horizontal="center" vertical="center"/>
    </xf>
    <xf numFmtId="0" fontId="21" fillId="5" borderId="7" xfId="1" applyFont="1" applyFill="1" applyBorder="1" applyAlignment="1">
      <alignment horizontal="center" vertical="center"/>
    </xf>
    <xf numFmtId="0" fontId="21" fillId="5" borderId="8" xfId="1" applyFont="1" applyFill="1" applyBorder="1" applyAlignment="1">
      <alignment horizontal="center" vertical="center"/>
    </xf>
    <xf numFmtId="0" fontId="21" fillId="5" borderId="1" xfId="1" applyFont="1" applyFill="1" applyBorder="1" applyAlignment="1">
      <alignment horizontal="center" vertical="center"/>
    </xf>
    <xf numFmtId="0" fontId="23" fillId="0" borderId="1" xfId="1" applyFont="1" applyBorder="1" applyAlignment="1">
      <alignment horizontal="center" vertical="center" wrapText="1"/>
    </xf>
    <xf numFmtId="0" fontId="21" fillId="5" borderId="2" xfId="1" applyFont="1" applyFill="1" applyBorder="1" applyAlignment="1">
      <alignment horizontal="center" vertical="center"/>
    </xf>
    <xf numFmtId="0" fontId="21" fillId="5" borderId="3" xfId="1" applyFont="1" applyFill="1" applyBorder="1" applyAlignment="1">
      <alignment horizontal="center" vertical="center"/>
    </xf>
    <xf numFmtId="0" fontId="21" fillId="5" borderId="4" xfId="1" applyFont="1" applyFill="1" applyBorder="1" applyAlignment="1">
      <alignment horizontal="center" vertical="center"/>
    </xf>
    <xf numFmtId="0" fontId="23" fillId="0" borderId="1" xfId="1" applyFont="1" applyBorder="1" applyAlignment="1">
      <alignment horizontal="center" vertical="center"/>
    </xf>
  </cellXfs>
  <cellStyles count="12">
    <cellStyle name="BodyStyle" xfId="5" xr:uid="{00000000-0005-0000-0000-000000000000}"/>
    <cellStyle name="Currency" xfId="9" xr:uid="{6467EBA5-ED9D-ED4E-AEE4-D7F9615D78D7}"/>
    <cellStyle name="HeaderStyle" xfId="4" xr:uid="{00000000-0005-0000-0000-000001000000}"/>
    <cellStyle name="Hipervínculo" xfId="10" builtinId="8"/>
    <cellStyle name="Millares 2" xfId="3" xr:uid="{00000000-0005-0000-0000-000002000000}"/>
    <cellStyle name="Moneda" xfId="11" builtinId="4"/>
    <cellStyle name="Moneda [0]" xfId="8" builtinId="7"/>
    <cellStyle name="Moneda 2" xfId="2" xr:uid="{00000000-0005-0000-0000-000003000000}"/>
    <cellStyle name="Normal" xfId="0" builtinId="0"/>
    <cellStyle name="Normal 2" xfId="1" xr:uid="{00000000-0005-0000-0000-000005000000}"/>
    <cellStyle name="Numeric" xfId="6" xr:uid="{00000000-0005-0000-0000-000006000000}"/>
    <cellStyle name="Porcentaje" xfId="7" builtinId="5"/>
  </cellStyles>
  <dxfs count="0"/>
  <tableStyles count="0" defaultTableStyle="TableStyleMedium2" defaultPivotStyle="PivotStyleLight16"/>
  <colors>
    <mruColors>
      <color rgb="FFF0FFE5"/>
      <color rgb="FFC8FFE3"/>
      <color rgb="FFF7FFF4"/>
      <color rgb="FFEAF1F8"/>
      <color rgb="FFF7FFEB"/>
      <color rgb="FFE8FDF7"/>
      <color rgb="FFFFFE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1435554</xdr:colOff>
      <xdr:row>0</xdr:row>
      <xdr:rowOff>0</xdr:rowOff>
    </xdr:from>
    <xdr:ext cx="1066346" cy="101600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5554" y="0"/>
          <a:ext cx="1066346" cy="10160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7570021&amp;isFromPublicArea=True&amp;isModal=False" TargetMode="External"/><Relationship Id="rId3" Type="http://schemas.openxmlformats.org/officeDocument/2006/relationships/hyperlink" Target="https://corvivienda-my.sharepoint.com/:b:/g/personal/gestion_proyectos_corvivienda_gov_co/Ee4fyYNU5y1PrNCOe8LiC8gBq3duOosW49lzygwC38unng?e=mbOdB9" TargetMode="External"/><Relationship Id="rId7" Type="http://schemas.openxmlformats.org/officeDocument/2006/relationships/hyperlink" Target="https://corvivienda-my.sharepoint.com/:b:/g/personal/gestion_proyectos_corvivienda_gov_co/ERA8rewN2EhLoQ3KF8pj1P0B1e9r1wxUzRVvI8cp8_EiZQ?e=8WQl9f" TargetMode="External"/><Relationship Id="rId12" Type="http://schemas.openxmlformats.org/officeDocument/2006/relationships/comments" Target="../comments3.xml"/><Relationship Id="rId2" Type="http://schemas.openxmlformats.org/officeDocument/2006/relationships/hyperlink" Target="https://corvivienda-my.sharepoint.com/:b:/g/personal/gestion_proyectos_corvivienda_gov_co/EU54OQcQLyJCvsUoqDAniacBcrXgJ28YfTgEUkzRTxV_RA?e=K4PMXe" TargetMode="External"/><Relationship Id="rId1" Type="http://schemas.openxmlformats.org/officeDocument/2006/relationships/hyperlink" Target="https://corvivienda-my.sharepoint.com/:b:/g/personal/gestion_proyectos_corvivienda_gov_co/EVwHWIJ6dzxCix_YqiwPjVwB0UKAWwVXOO9cAcLkQoAyGg?e=13NFwK" TargetMode="External"/><Relationship Id="rId6" Type="http://schemas.openxmlformats.org/officeDocument/2006/relationships/hyperlink" Target="https://community.secop.gov.co/Public/Tendering/OpportunityDetail/Index?noticeUID=CO1.NTC.7570021&amp;isFromPublicArea=True&amp;isModal=False" TargetMode="External"/><Relationship Id="rId11" Type="http://schemas.openxmlformats.org/officeDocument/2006/relationships/vmlDrawing" Target="../drawings/vmlDrawing3.vml"/><Relationship Id="rId5" Type="http://schemas.openxmlformats.org/officeDocument/2006/relationships/hyperlink" Target="https://corvivienda-my.sharepoint.com/:b:/g/personal/gestion_proyectos_corvivienda_gov_co/EXQ5F585foBEmKjZaRQ9pLgBZ_FZRVGOf44CkzIsMRKcWA?e=HKRttb" TargetMode="External"/><Relationship Id="rId10" Type="http://schemas.openxmlformats.org/officeDocument/2006/relationships/drawing" Target="../drawings/drawing3.xml"/><Relationship Id="rId4" Type="http://schemas.openxmlformats.org/officeDocument/2006/relationships/hyperlink" Target="https://community.secop.gov.co/Public/Tendering/OpportunityDetail/Index?noticeUID=CO1.NTC.7570021&amp;isFromPublicArea=True&amp;isModal=False" TargetMode="External"/><Relationship Id="rId9" Type="http://schemas.openxmlformats.org/officeDocument/2006/relationships/hyperlink" Target="https://corvivienda-my.sharepoint.com/:b:/g/personal/gestion_proyectos_corvivienda_gov_co/ERA8rewN2EhLoQ3KF8pj1P0B1e9r1wxUzRVvI8cp8_EiZQ?e=8WQl9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zoomScaleNormal="80" workbookViewId="0">
      <selection activeCell="B14" sqref="B14:H14"/>
    </sheetView>
  </sheetViews>
  <sheetFormatPr baseColWidth="10" defaultColWidth="10.875" defaultRowHeight="15"/>
  <cols>
    <col min="1" max="1" width="34.125" style="18" customWidth="1"/>
    <col min="2" max="2" width="10.875" style="10"/>
    <col min="3" max="3" width="28.25" style="10" customWidth="1"/>
    <col min="4" max="4" width="21.25" style="10" customWidth="1"/>
    <col min="5" max="5" width="19.25" style="10" customWidth="1"/>
    <col min="6" max="6" width="27.25" style="10" customWidth="1"/>
    <col min="7" max="7" width="17.125" style="10" customWidth="1"/>
    <col min="8" max="8" width="27.25" style="10" customWidth="1"/>
    <col min="9" max="9" width="15.25" style="10" customWidth="1"/>
    <col min="10" max="10" width="17.875" style="10" customWidth="1"/>
    <col min="11" max="11" width="19.25" style="10" customWidth="1"/>
    <col min="12" max="12" width="25.25" style="10" customWidth="1"/>
    <col min="13" max="13" width="20.75" style="10" customWidth="1"/>
    <col min="14" max="15" width="10.875" style="10"/>
    <col min="16" max="16" width="16.75" style="10" customWidth="1"/>
    <col min="17" max="17" width="20.25" style="10" customWidth="1"/>
    <col min="18" max="18" width="18.75" style="10" customWidth="1"/>
    <col min="19" max="19" width="22.875" style="10" customWidth="1"/>
    <col min="20" max="20" width="22.125" style="10" customWidth="1"/>
    <col min="21" max="21" width="25.25" style="10" customWidth="1"/>
    <col min="22" max="22" width="21.125" style="10" customWidth="1"/>
    <col min="23" max="23" width="19.125" style="10" customWidth="1"/>
    <col min="24" max="24" width="17.25" style="10" customWidth="1"/>
    <col min="25" max="25" width="16.25" style="10" customWidth="1"/>
    <col min="26" max="26" width="16.125" style="10" customWidth="1"/>
    <col min="27" max="27" width="28.75" style="10" customWidth="1"/>
    <col min="28" max="28" width="19.25" style="10" customWidth="1"/>
    <col min="29" max="29" width="21.125" style="10" customWidth="1"/>
    <col min="30" max="30" width="21.875" style="10" customWidth="1"/>
    <col min="31" max="31" width="25.25" style="10" customWidth="1"/>
    <col min="32" max="32" width="22.125" style="10" customWidth="1"/>
    <col min="33" max="33" width="29.75" style="10" customWidth="1"/>
    <col min="34" max="34" width="18.75" style="10" customWidth="1"/>
    <col min="35" max="35" width="18.125" style="10" customWidth="1"/>
    <col min="36" max="36" width="22.125" style="10" customWidth="1"/>
    <col min="37" max="16384" width="10.875" style="10"/>
  </cols>
  <sheetData>
    <row r="1" spans="1:50" ht="54.75" customHeight="1">
      <c r="A1" s="264" t="s">
        <v>0</v>
      </c>
      <c r="B1" s="264"/>
      <c r="C1" s="264"/>
      <c r="D1" s="264"/>
      <c r="E1" s="264"/>
      <c r="F1" s="264"/>
      <c r="G1" s="264"/>
      <c r="H1" s="264"/>
    </row>
    <row r="2" spans="1:50" ht="33" customHeight="1">
      <c r="A2" s="268" t="s">
        <v>1</v>
      </c>
      <c r="B2" s="268"/>
      <c r="C2" s="268"/>
      <c r="D2" s="268"/>
      <c r="E2" s="268"/>
      <c r="F2" s="268"/>
      <c r="G2" s="268"/>
      <c r="H2" s="268"/>
      <c r="I2" s="11"/>
      <c r="J2" s="11"/>
      <c r="K2" s="11"/>
      <c r="L2" s="11"/>
      <c r="M2" s="11"/>
      <c r="N2" s="11"/>
      <c r="O2" s="11"/>
      <c r="P2" s="11"/>
      <c r="Q2" s="11"/>
      <c r="R2" s="11"/>
      <c r="S2" s="11"/>
      <c r="T2" s="11"/>
      <c r="U2" s="11"/>
      <c r="V2" s="11"/>
      <c r="W2" s="11"/>
      <c r="X2" s="11"/>
      <c r="Y2" s="11"/>
      <c r="Z2" s="11"/>
      <c r="AA2" s="12"/>
      <c r="AB2" s="12"/>
      <c r="AC2" s="12"/>
      <c r="AD2" s="12"/>
      <c r="AE2" s="12"/>
      <c r="AF2" s="12"/>
      <c r="AG2" s="13"/>
      <c r="AH2" s="13"/>
      <c r="AI2" s="13"/>
      <c r="AJ2" s="13"/>
      <c r="AK2" s="13"/>
      <c r="AL2" s="13"/>
      <c r="AM2" s="13"/>
      <c r="AN2" s="13"/>
      <c r="AO2" s="13"/>
      <c r="AP2" s="13"/>
      <c r="AQ2" s="11"/>
      <c r="AR2" s="11"/>
      <c r="AS2" s="11"/>
      <c r="AT2" s="11"/>
      <c r="AU2" s="11"/>
      <c r="AV2" s="11"/>
      <c r="AW2" s="11"/>
      <c r="AX2" s="11"/>
    </row>
    <row r="3" spans="1:50" ht="48" customHeight="1">
      <c r="A3" s="14" t="s">
        <v>2</v>
      </c>
      <c r="B3" s="263" t="s">
        <v>3</v>
      </c>
      <c r="C3" s="263"/>
      <c r="D3" s="263"/>
      <c r="E3" s="263"/>
      <c r="F3" s="263"/>
      <c r="G3" s="263"/>
      <c r="H3" s="263"/>
    </row>
    <row r="4" spans="1:50" ht="48" customHeight="1">
      <c r="A4" s="14" t="s">
        <v>4</v>
      </c>
      <c r="B4" s="265" t="s">
        <v>5</v>
      </c>
      <c r="C4" s="266"/>
      <c r="D4" s="266"/>
      <c r="E4" s="266"/>
      <c r="F4" s="266"/>
      <c r="G4" s="266"/>
      <c r="H4" s="267"/>
    </row>
    <row r="5" spans="1:50" ht="31.5" customHeight="1">
      <c r="A5" s="14" t="s">
        <v>6</v>
      </c>
      <c r="B5" s="263" t="s">
        <v>7</v>
      </c>
      <c r="C5" s="263"/>
      <c r="D5" s="263"/>
      <c r="E5" s="263"/>
      <c r="F5" s="263"/>
      <c r="G5" s="263"/>
      <c r="H5" s="263"/>
    </row>
    <row r="6" spans="1:50" ht="40.5" customHeight="1">
      <c r="A6" s="14" t="s">
        <v>8</v>
      </c>
      <c r="B6" s="265" t="s">
        <v>9</v>
      </c>
      <c r="C6" s="266"/>
      <c r="D6" s="266"/>
      <c r="E6" s="266"/>
      <c r="F6" s="266"/>
      <c r="G6" s="266"/>
      <c r="H6" s="267"/>
    </row>
    <row r="7" spans="1:50" ht="41.1" customHeight="1">
      <c r="A7" s="14" t="s">
        <v>10</v>
      </c>
      <c r="B7" s="263" t="s">
        <v>11</v>
      </c>
      <c r="C7" s="263"/>
      <c r="D7" s="263"/>
      <c r="E7" s="263"/>
      <c r="F7" s="263"/>
      <c r="G7" s="263"/>
      <c r="H7" s="263"/>
    </row>
    <row r="8" spans="1:50" ht="48.95" customHeight="1">
      <c r="A8" s="14" t="s">
        <v>12</v>
      </c>
      <c r="B8" s="263" t="s">
        <v>13</v>
      </c>
      <c r="C8" s="263"/>
      <c r="D8" s="263"/>
      <c r="E8" s="263"/>
      <c r="F8" s="263"/>
      <c r="G8" s="263"/>
      <c r="H8" s="263"/>
    </row>
    <row r="9" spans="1:50" ht="48.95" customHeight="1">
      <c r="A9" s="14" t="s">
        <v>14</v>
      </c>
      <c r="B9" s="265" t="s">
        <v>15</v>
      </c>
      <c r="C9" s="266"/>
      <c r="D9" s="266"/>
      <c r="E9" s="266"/>
      <c r="F9" s="266"/>
      <c r="G9" s="266"/>
      <c r="H9" s="267"/>
    </row>
    <row r="10" spans="1:50" ht="30">
      <c r="A10" s="14" t="s">
        <v>16</v>
      </c>
      <c r="B10" s="263" t="s">
        <v>17</v>
      </c>
      <c r="C10" s="263"/>
      <c r="D10" s="263"/>
      <c r="E10" s="263"/>
      <c r="F10" s="263"/>
      <c r="G10" s="263"/>
      <c r="H10" s="263"/>
    </row>
    <row r="11" spans="1:50" ht="30">
      <c r="A11" s="14" t="s">
        <v>18</v>
      </c>
      <c r="B11" s="263" t="s">
        <v>19</v>
      </c>
      <c r="C11" s="263"/>
      <c r="D11" s="263"/>
      <c r="E11" s="263"/>
      <c r="F11" s="263"/>
      <c r="G11" s="263"/>
      <c r="H11" s="263"/>
    </row>
    <row r="12" spans="1:50" ht="33.950000000000003" customHeight="1">
      <c r="A12" s="14" t="s">
        <v>20</v>
      </c>
      <c r="B12" s="263" t="s">
        <v>21</v>
      </c>
      <c r="C12" s="263"/>
      <c r="D12" s="263"/>
      <c r="E12" s="263"/>
      <c r="F12" s="263"/>
      <c r="G12" s="263"/>
      <c r="H12" s="263"/>
    </row>
    <row r="13" spans="1:50" ht="30">
      <c r="A13" s="14" t="s">
        <v>22</v>
      </c>
      <c r="B13" s="263" t="s">
        <v>23</v>
      </c>
      <c r="C13" s="263"/>
      <c r="D13" s="263"/>
      <c r="E13" s="263"/>
      <c r="F13" s="263"/>
      <c r="G13" s="263"/>
      <c r="H13" s="263"/>
    </row>
    <row r="14" spans="1:50" ht="30">
      <c r="A14" s="14" t="s">
        <v>24</v>
      </c>
      <c r="B14" s="263" t="s">
        <v>25</v>
      </c>
      <c r="C14" s="263"/>
      <c r="D14" s="263"/>
      <c r="E14" s="263"/>
      <c r="F14" s="263"/>
      <c r="G14" s="263"/>
      <c r="H14" s="263"/>
    </row>
    <row r="15" spans="1:50" ht="44.1" customHeight="1">
      <c r="A15" s="14" t="s">
        <v>26</v>
      </c>
      <c r="B15" s="263" t="s">
        <v>27</v>
      </c>
      <c r="C15" s="263"/>
      <c r="D15" s="263"/>
      <c r="E15" s="263"/>
      <c r="F15" s="263"/>
      <c r="G15" s="263"/>
      <c r="H15" s="263"/>
    </row>
    <row r="16" spans="1:50" ht="60">
      <c r="A16" s="14" t="s">
        <v>28</v>
      </c>
      <c r="B16" s="263" t="s">
        <v>29</v>
      </c>
      <c r="C16" s="263"/>
      <c r="D16" s="263"/>
      <c r="E16" s="263"/>
      <c r="F16" s="263"/>
      <c r="G16" s="263"/>
      <c r="H16" s="263"/>
    </row>
    <row r="17" spans="1:8" ht="58.5" customHeight="1">
      <c r="A17" s="14" t="s">
        <v>30</v>
      </c>
      <c r="B17" s="263" t="s">
        <v>31</v>
      </c>
      <c r="C17" s="263"/>
      <c r="D17" s="263"/>
      <c r="E17" s="263"/>
      <c r="F17" s="263"/>
      <c r="G17" s="263"/>
      <c r="H17" s="263"/>
    </row>
    <row r="18" spans="1:8" ht="30">
      <c r="A18" s="14" t="s">
        <v>32</v>
      </c>
      <c r="B18" s="263" t="s">
        <v>33</v>
      </c>
      <c r="C18" s="263"/>
      <c r="D18" s="263"/>
      <c r="E18" s="263"/>
      <c r="F18" s="263"/>
      <c r="G18" s="263"/>
      <c r="H18" s="263"/>
    </row>
    <row r="19" spans="1:8" ht="30" customHeight="1">
      <c r="A19" s="270"/>
      <c r="B19" s="271"/>
      <c r="C19" s="271"/>
      <c r="D19" s="271"/>
      <c r="E19" s="271"/>
      <c r="F19" s="271"/>
      <c r="G19" s="271"/>
      <c r="H19" s="272"/>
    </row>
    <row r="20" spans="1:8" ht="37.5" customHeight="1">
      <c r="A20" s="268" t="s">
        <v>34</v>
      </c>
      <c r="B20" s="268"/>
      <c r="C20" s="268"/>
      <c r="D20" s="268"/>
      <c r="E20" s="268"/>
      <c r="F20" s="268"/>
      <c r="G20" s="268"/>
      <c r="H20" s="268"/>
    </row>
    <row r="21" spans="1:8" ht="117" customHeight="1">
      <c r="A21" s="273" t="s">
        <v>35</v>
      </c>
      <c r="B21" s="273"/>
      <c r="C21" s="273"/>
      <c r="D21" s="273"/>
      <c r="E21" s="273"/>
      <c r="F21" s="273"/>
      <c r="G21" s="273"/>
      <c r="H21" s="273"/>
    </row>
    <row r="22" spans="1:8" ht="117" customHeight="1">
      <c r="A22" s="14" t="s">
        <v>10</v>
      </c>
      <c r="B22" s="263" t="s">
        <v>11</v>
      </c>
      <c r="C22" s="263"/>
      <c r="D22" s="263"/>
      <c r="E22" s="263"/>
      <c r="F22" s="263"/>
      <c r="G22" s="263"/>
      <c r="H22" s="263"/>
    </row>
    <row r="23" spans="1:8" ht="167.1" customHeight="1">
      <c r="A23" s="14" t="s">
        <v>36</v>
      </c>
      <c r="B23" s="273" t="s">
        <v>37</v>
      </c>
      <c r="C23" s="273"/>
      <c r="D23" s="273"/>
      <c r="E23" s="273"/>
      <c r="F23" s="273"/>
      <c r="G23" s="273"/>
      <c r="H23" s="273"/>
    </row>
    <row r="24" spans="1:8" ht="69.75" customHeight="1">
      <c r="A24" s="14" t="s">
        <v>38</v>
      </c>
      <c r="B24" s="273" t="s">
        <v>39</v>
      </c>
      <c r="C24" s="273"/>
      <c r="D24" s="273"/>
      <c r="E24" s="273"/>
      <c r="F24" s="273"/>
      <c r="G24" s="273"/>
      <c r="H24" s="273"/>
    </row>
    <row r="25" spans="1:8" ht="60" customHeight="1">
      <c r="A25" s="14" t="s">
        <v>40</v>
      </c>
      <c r="B25" s="273" t="s">
        <v>41</v>
      </c>
      <c r="C25" s="273"/>
      <c r="D25" s="273"/>
      <c r="E25" s="273"/>
      <c r="F25" s="273"/>
      <c r="G25" s="273"/>
      <c r="H25" s="273"/>
    </row>
    <row r="26" spans="1:8" ht="24.75" customHeight="1">
      <c r="A26" s="15" t="s">
        <v>42</v>
      </c>
      <c r="B26" s="269" t="s">
        <v>43</v>
      </c>
      <c r="C26" s="269"/>
      <c r="D26" s="269"/>
      <c r="E26" s="269"/>
      <c r="F26" s="269"/>
      <c r="G26" s="269"/>
      <c r="H26" s="269"/>
    </row>
    <row r="27" spans="1:8" ht="26.25" customHeight="1">
      <c r="A27" s="15" t="s">
        <v>44</v>
      </c>
      <c r="B27" s="269" t="s">
        <v>45</v>
      </c>
      <c r="C27" s="269"/>
      <c r="D27" s="269"/>
      <c r="E27" s="269"/>
      <c r="F27" s="269"/>
      <c r="G27" s="269"/>
      <c r="H27" s="269"/>
    </row>
    <row r="28" spans="1:8" ht="53.25" customHeight="1">
      <c r="A28" s="14" t="s">
        <v>46</v>
      </c>
      <c r="B28" s="273" t="s">
        <v>47</v>
      </c>
      <c r="C28" s="273"/>
      <c r="D28" s="273"/>
      <c r="E28" s="273"/>
      <c r="F28" s="273"/>
      <c r="G28" s="273"/>
      <c r="H28" s="273"/>
    </row>
    <row r="29" spans="1:8" ht="45" customHeight="1">
      <c r="A29" s="14" t="s">
        <v>48</v>
      </c>
      <c r="B29" s="289" t="s">
        <v>49</v>
      </c>
      <c r="C29" s="290"/>
      <c r="D29" s="290"/>
      <c r="E29" s="290"/>
      <c r="F29" s="290"/>
      <c r="G29" s="290"/>
      <c r="H29" s="291"/>
    </row>
    <row r="30" spans="1:8" ht="45" customHeight="1">
      <c r="A30" s="14" t="s">
        <v>50</v>
      </c>
      <c r="B30" s="289" t="s">
        <v>51</v>
      </c>
      <c r="C30" s="290"/>
      <c r="D30" s="290"/>
      <c r="E30" s="290"/>
      <c r="F30" s="290"/>
      <c r="G30" s="290"/>
      <c r="H30" s="291"/>
    </row>
    <row r="31" spans="1:8" ht="45" customHeight="1">
      <c r="A31" s="14" t="s">
        <v>52</v>
      </c>
      <c r="B31" s="289" t="s">
        <v>53</v>
      </c>
      <c r="C31" s="290"/>
      <c r="D31" s="290"/>
      <c r="E31" s="290"/>
      <c r="F31" s="290"/>
      <c r="G31" s="290"/>
      <c r="H31" s="291"/>
    </row>
    <row r="32" spans="1:8" ht="33" customHeight="1">
      <c r="A32" s="15" t="s">
        <v>54</v>
      </c>
      <c r="B32" s="273" t="s">
        <v>55</v>
      </c>
      <c r="C32" s="273"/>
      <c r="D32" s="273"/>
      <c r="E32" s="273"/>
      <c r="F32" s="273"/>
      <c r="G32" s="273"/>
      <c r="H32" s="273"/>
    </row>
    <row r="33" spans="1:8" ht="39" customHeight="1">
      <c r="A33" s="14" t="s">
        <v>56</v>
      </c>
      <c r="B33" s="269" t="s">
        <v>57</v>
      </c>
      <c r="C33" s="269"/>
      <c r="D33" s="269"/>
      <c r="E33" s="269"/>
      <c r="F33" s="269"/>
      <c r="G33" s="269"/>
      <c r="H33" s="269"/>
    </row>
    <row r="34" spans="1:8" ht="39" customHeight="1">
      <c r="A34" s="268" t="s">
        <v>58</v>
      </c>
      <c r="B34" s="268"/>
      <c r="C34" s="268"/>
      <c r="D34" s="268"/>
      <c r="E34" s="268"/>
      <c r="F34" s="268"/>
      <c r="G34" s="268"/>
      <c r="H34" s="268"/>
    </row>
    <row r="35" spans="1:8" ht="79.5" customHeight="1">
      <c r="A35" s="265" t="s">
        <v>59</v>
      </c>
      <c r="B35" s="266"/>
      <c r="C35" s="266"/>
      <c r="D35" s="266"/>
      <c r="E35" s="266"/>
      <c r="F35" s="266"/>
      <c r="G35" s="266"/>
      <c r="H35" s="267"/>
    </row>
    <row r="36" spans="1:8" ht="33" customHeight="1">
      <c r="A36" s="14" t="s">
        <v>60</v>
      </c>
      <c r="B36" s="273" t="s">
        <v>61</v>
      </c>
      <c r="C36" s="273"/>
      <c r="D36" s="273"/>
      <c r="E36" s="273"/>
      <c r="F36" s="273"/>
      <c r="G36" s="273"/>
      <c r="H36" s="273"/>
    </row>
    <row r="37" spans="1:8" ht="33" customHeight="1">
      <c r="A37" s="14" t="s">
        <v>62</v>
      </c>
      <c r="B37" s="273" t="s">
        <v>63</v>
      </c>
      <c r="C37" s="273"/>
      <c r="D37" s="273"/>
      <c r="E37" s="273"/>
      <c r="F37" s="273"/>
      <c r="G37" s="273"/>
      <c r="H37" s="273"/>
    </row>
    <row r="38" spans="1:8" ht="33" customHeight="1">
      <c r="A38" s="22"/>
      <c r="B38" s="23"/>
      <c r="C38" s="23"/>
      <c r="D38" s="23"/>
      <c r="E38" s="23"/>
      <c r="F38" s="23"/>
      <c r="G38" s="23"/>
      <c r="H38" s="24"/>
    </row>
    <row r="39" spans="1:8" ht="34.5" customHeight="1">
      <c r="A39" s="268" t="s">
        <v>64</v>
      </c>
      <c r="B39" s="268"/>
      <c r="C39" s="268"/>
      <c r="D39" s="268"/>
      <c r="E39" s="268"/>
      <c r="F39" s="268"/>
      <c r="G39" s="268"/>
      <c r="H39" s="268"/>
    </row>
    <row r="40" spans="1:8" ht="34.5" customHeight="1">
      <c r="A40" s="14" t="s">
        <v>65</v>
      </c>
      <c r="B40" s="273" t="s">
        <v>66</v>
      </c>
      <c r="C40" s="273"/>
      <c r="D40" s="273"/>
      <c r="E40" s="273"/>
      <c r="F40" s="273"/>
      <c r="G40" s="273"/>
      <c r="H40" s="273"/>
    </row>
    <row r="41" spans="1:8" ht="29.25" customHeight="1">
      <c r="A41" s="14" t="s">
        <v>67</v>
      </c>
      <c r="B41" s="273" t="s">
        <v>68</v>
      </c>
      <c r="C41" s="273"/>
      <c r="D41" s="273"/>
      <c r="E41" s="273"/>
      <c r="F41" s="273"/>
      <c r="G41" s="273"/>
      <c r="H41" s="273"/>
    </row>
    <row r="42" spans="1:8" ht="42" customHeight="1">
      <c r="A42" s="14" t="s">
        <v>69</v>
      </c>
      <c r="B42" s="273" t="s">
        <v>70</v>
      </c>
      <c r="C42" s="273"/>
      <c r="D42" s="273"/>
      <c r="E42" s="273"/>
      <c r="F42" s="273"/>
      <c r="G42" s="273"/>
      <c r="H42" s="273"/>
    </row>
    <row r="43" spans="1:8" ht="42" customHeight="1">
      <c r="A43" s="14" t="s">
        <v>71</v>
      </c>
      <c r="B43" s="289" t="s">
        <v>72</v>
      </c>
      <c r="C43" s="290"/>
      <c r="D43" s="290"/>
      <c r="E43" s="290"/>
      <c r="F43" s="290"/>
      <c r="G43" s="290"/>
      <c r="H43" s="291"/>
    </row>
    <row r="44" spans="1:8" ht="42" customHeight="1">
      <c r="A44" s="14" t="s">
        <v>73</v>
      </c>
      <c r="B44" s="289" t="s">
        <v>74</v>
      </c>
      <c r="C44" s="290"/>
      <c r="D44" s="290"/>
      <c r="E44" s="290"/>
      <c r="F44" s="290"/>
      <c r="G44" s="290"/>
      <c r="H44" s="291"/>
    </row>
    <row r="45" spans="1:8" ht="42" customHeight="1">
      <c r="A45" s="14" t="s">
        <v>75</v>
      </c>
      <c r="B45" s="289" t="s">
        <v>76</v>
      </c>
      <c r="C45" s="290"/>
      <c r="D45" s="290"/>
      <c r="E45" s="290"/>
      <c r="F45" s="290"/>
      <c r="G45" s="290"/>
      <c r="H45" s="291"/>
    </row>
    <row r="46" spans="1:8" ht="86.1" customHeight="1">
      <c r="A46" s="16" t="s">
        <v>77</v>
      </c>
      <c r="B46" s="274" t="s">
        <v>78</v>
      </c>
      <c r="C46" s="274"/>
      <c r="D46" s="274"/>
      <c r="E46" s="274"/>
      <c r="F46" s="274"/>
      <c r="G46" s="274"/>
      <c r="H46" s="274"/>
    </row>
    <row r="47" spans="1:8" ht="39.75" customHeight="1">
      <c r="A47" s="16" t="s">
        <v>79</v>
      </c>
      <c r="B47" s="276" t="s">
        <v>80</v>
      </c>
      <c r="C47" s="277"/>
      <c r="D47" s="277"/>
      <c r="E47" s="277"/>
      <c r="F47" s="277"/>
      <c r="G47" s="277"/>
      <c r="H47" s="278"/>
    </row>
    <row r="48" spans="1:8" ht="31.5" customHeight="1">
      <c r="A48" s="16" t="s">
        <v>81</v>
      </c>
      <c r="B48" s="274" t="s">
        <v>82</v>
      </c>
      <c r="C48" s="274"/>
      <c r="D48" s="274"/>
      <c r="E48" s="274"/>
      <c r="F48" s="274"/>
      <c r="G48" s="274"/>
      <c r="H48" s="274"/>
    </row>
    <row r="49" spans="1:8" ht="30">
      <c r="A49" s="16" t="s">
        <v>83</v>
      </c>
      <c r="B49" s="274" t="s">
        <v>84</v>
      </c>
      <c r="C49" s="274"/>
      <c r="D49" s="274"/>
      <c r="E49" s="274"/>
      <c r="F49" s="274"/>
      <c r="G49" s="274"/>
      <c r="H49" s="274"/>
    </row>
    <row r="50" spans="1:8" ht="43.5" customHeight="1">
      <c r="A50" s="16" t="s">
        <v>85</v>
      </c>
      <c r="B50" s="274" t="s">
        <v>86</v>
      </c>
      <c r="C50" s="274"/>
      <c r="D50" s="274"/>
      <c r="E50" s="274"/>
      <c r="F50" s="274"/>
      <c r="G50" s="274"/>
      <c r="H50" s="274"/>
    </row>
    <row r="51" spans="1:8" ht="40.5" customHeight="1">
      <c r="A51" s="16" t="s">
        <v>87</v>
      </c>
      <c r="B51" s="274" t="s">
        <v>88</v>
      </c>
      <c r="C51" s="274"/>
      <c r="D51" s="274"/>
      <c r="E51" s="274"/>
      <c r="F51" s="274"/>
      <c r="G51" s="274"/>
      <c r="H51" s="274"/>
    </row>
    <row r="52" spans="1:8" ht="75.75" customHeight="1">
      <c r="A52" s="17" t="s">
        <v>89</v>
      </c>
      <c r="B52" s="275" t="s">
        <v>90</v>
      </c>
      <c r="C52" s="275"/>
      <c r="D52" s="275"/>
      <c r="E52" s="275"/>
      <c r="F52" s="275"/>
      <c r="G52" s="275"/>
      <c r="H52" s="275"/>
    </row>
    <row r="53" spans="1:8" ht="41.25" customHeight="1">
      <c r="A53" s="17" t="s">
        <v>91</v>
      </c>
      <c r="B53" s="275" t="s">
        <v>92</v>
      </c>
      <c r="C53" s="275"/>
      <c r="D53" s="275"/>
      <c r="E53" s="275"/>
      <c r="F53" s="275"/>
      <c r="G53" s="275"/>
      <c r="H53" s="275"/>
    </row>
    <row r="54" spans="1:8" ht="47.45" customHeight="1">
      <c r="A54" s="17" t="s">
        <v>93</v>
      </c>
      <c r="B54" s="275" t="s">
        <v>94</v>
      </c>
      <c r="C54" s="275"/>
      <c r="D54" s="275"/>
      <c r="E54" s="275"/>
      <c r="F54" s="275"/>
      <c r="G54" s="275"/>
      <c r="H54" s="275"/>
    </row>
    <row r="55" spans="1:8" ht="57.6" customHeight="1">
      <c r="A55" s="17" t="s">
        <v>95</v>
      </c>
      <c r="B55" s="275" t="s">
        <v>96</v>
      </c>
      <c r="C55" s="275"/>
      <c r="D55" s="275"/>
      <c r="E55" s="275"/>
      <c r="F55" s="275"/>
      <c r="G55" s="275"/>
      <c r="H55" s="275"/>
    </row>
    <row r="56" spans="1:8" ht="31.5" customHeight="1">
      <c r="A56" s="17" t="s">
        <v>97</v>
      </c>
      <c r="B56" s="275" t="s">
        <v>98</v>
      </c>
      <c r="C56" s="275"/>
      <c r="D56" s="275"/>
      <c r="E56" s="275"/>
      <c r="F56" s="275"/>
      <c r="G56" s="275"/>
      <c r="H56" s="275"/>
    </row>
    <row r="57" spans="1:8" ht="70.5" customHeight="1">
      <c r="A57" s="17" t="s">
        <v>99</v>
      </c>
      <c r="B57" s="275" t="s">
        <v>100</v>
      </c>
      <c r="C57" s="275"/>
      <c r="D57" s="275"/>
      <c r="E57" s="275"/>
      <c r="F57" s="275"/>
      <c r="G57" s="275"/>
      <c r="H57" s="275"/>
    </row>
    <row r="58" spans="1:8" ht="33.75" customHeight="1">
      <c r="A58" s="281"/>
      <c r="B58" s="281"/>
      <c r="C58" s="281"/>
      <c r="D58" s="281"/>
      <c r="E58" s="281"/>
      <c r="F58" s="281"/>
      <c r="G58" s="281"/>
      <c r="H58" s="282"/>
    </row>
    <row r="59" spans="1:8" ht="32.25" customHeight="1">
      <c r="A59" s="284" t="s">
        <v>101</v>
      </c>
      <c r="B59" s="284"/>
      <c r="C59" s="284"/>
      <c r="D59" s="284"/>
      <c r="E59" s="284"/>
      <c r="F59" s="284"/>
      <c r="G59" s="284"/>
      <c r="H59" s="284"/>
    </row>
    <row r="60" spans="1:8" ht="34.5" customHeight="1">
      <c r="A60" s="14" t="s">
        <v>102</v>
      </c>
      <c r="B60" s="279" t="s">
        <v>103</v>
      </c>
      <c r="C60" s="279"/>
      <c r="D60" s="279"/>
      <c r="E60" s="279"/>
      <c r="F60" s="279"/>
      <c r="G60" s="279"/>
      <c r="H60" s="279"/>
    </row>
    <row r="61" spans="1:8" ht="60" customHeight="1">
      <c r="A61" s="14" t="s">
        <v>104</v>
      </c>
      <c r="B61" s="288" t="s">
        <v>105</v>
      </c>
      <c r="C61" s="288"/>
      <c r="D61" s="288"/>
      <c r="E61" s="288"/>
      <c r="F61" s="288"/>
      <c r="G61" s="288"/>
      <c r="H61" s="288"/>
    </row>
    <row r="62" spans="1:8" ht="41.25" customHeight="1">
      <c r="A62" s="14" t="s">
        <v>106</v>
      </c>
      <c r="B62" s="285" t="s">
        <v>107</v>
      </c>
      <c r="C62" s="286"/>
      <c r="D62" s="286"/>
      <c r="E62" s="286"/>
      <c r="F62" s="286"/>
      <c r="G62" s="286"/>
      <c r="H62" s="287"/>
    </row>
    <row r="63" spans="1:8" ht="42" customHeight="1">
      <c r="A63" s="14" t="s">
        <v>108</v>
      </c>
      <c r="B63" s="273" t="s">
        <v>109</v>
      </c>
      <c r="C63" s="273"/>
      <c r="D63" s="273"/>
      <c r="E63" s="273"/>
      <c r="F63" s="273"/>
      <c r="G63" s="273"/>
      <c r="H63" s="273"/>
    </row>
    <row r="64" spans="1:8" ht="31.5" customHeight="1">
      <c r="A64" s="14" t="s">
        <v>110</v>
      </c>
      <c r="B64" s="279" t="s">
        <v>111</v>
      </c>
      <c r="C64" s="279"/>
      <c r="D64" s="279"/>
      <c r="E64" s="279"/>
      <c r="F64" s="279"/>
      <c r="G64" s="279"/>
      <c r="H64" s="279"/>
    </row>
    <row r="65" spans="1:8" ht="45.75" customHeight="1">
      <c r="A65" s="14" t="s">
        <v>112</v>
      </c>
      <c r="B65" s="279" t="s">
        <v>113</v>
      </c>
      <c r="C65" s="279"/>
      <c r="D65" s="279"/>
      <c r="E65" s="279"/>
      <c r="F65" s="279"/>
      <c r="G65" s="279"/>
      <c r="H65" s="279"/>
    </row>
    <row r="66" spans="1:8" ht="30.75" customHeight="1">
      <c r="A66" s="283"/>
      <c r="B66" s="283"/>
      <c r="C66" s="283"/>
      <c r="D66" s="283"/>
      <c r="E66" s="283"/>
      <c r="F66" s="283"/>
      <c r="G66" s="283"/>
      <c r="H66" s="283"/>
    </row>
    <row r="67" spans="1:8" ht="34.5" customHeight="1">
      <c r="A67" s="284" t="s">
        <v>114</v>
      </c>
      <c r="B67" s="284"/>
      <c r="C67" s="284"/>
      <c r="D67" s="284"/>
      <c r="E67" s="284"/>
      <c r="F67" s="284"/>
      <c r="G67" s="284"/>
      <c r="H67" s="284"/>
    </row>
    <row r="68" spans="1:8" ht="39.75" customHeight="1">
      <c r="A68" s="17" t="s">
        <v>115</v>
      </c>
      <c r="B68" s="279" t="s">
        <v>116</v>
      </c>
      <c r="C68" s="279"/>
      <c r="D68" s="279"/>
      <c r="E68" s="279"/>
      <c r="F68" s="279"/>
      <c r="G68" s="279"/>
      <c r="H68" s="279"/>
    </row>
    <row r="69" spans="1:8" ht="39.75" customHeight="1">
      <c r="A69" s="17" t="s">
        <v>117</v>
      </c>
      <c r="B69" s="279" t="s">
        <v>118</v>
      </c>
      <c r="C69" s="279"/>
      <c r="D69" s="279"/>
      <c r="E69" s="279"/>
      <c r="F69" s="279"/>
      <c r="G69" s="279"/>
      <c r="H69" s="279"/>
    </row>
    <row r="70" spans="1:8" ht="42" customHeight="1">
      <c r="A70" s="17" t="s">
        <v>119</v>
      </c>
      <c r="B70" s="275" t="s">
        <v>120</v>
      </c>
      <c r="C70" s="275"/>
      <c r="D70" s="275"/>
      <c r="E70" s="275"/>
      <c r="F70" s="275"/>
      <c r="G70" s="275"/>
      <c r="H70" s="275"/>
    </row>
    <row r="71" spans="1:8" ht="33.75" customHeight="1">
      <c r="A71" s="17" t="s">
        <v>121</v>
      </c>
      <c r="B71" s="279" t="s">
        <v>122</v>
      </c>
      <c r="C71" s="279"/>
      <c r="D71" s="279"/>
      <c r="E71" s="279"/>
      <c r="F71" s="279"/>
      <c r="G71" s="279"/>
      <c r="H71" s="279"/>
    </row>
    <row r="72" spans="1:8" ht="33" customHeight="1">
      <c r="A72" s="17" t="s">
        <v>123</v>
      </c>
      <c r="B72" s="279" t="s">
        <v>124</v>
      </c>
      <c r="C72" s="279"/>
      <c r="D72" s="279"/>
      <c r="E72" s="279"/>
      <c r="F72" s="279"/>
      <c r="G72" s="279"/>
      <c r="H72" s="279"/>
    </row>
    <row r="73" spans="1:8" ht="33.75" customHeight="1">
      <c r="A73" s="280"/>
      <c r="B73" s="280"/>
      <c r="C73" s="280"/>
      <c r="D73" s="280"/>
      <c r="E73" s="280"/>
      <c r="F73" s="280"/>
      <c r="G73" s="280"/>
      <c r="H73" s="280"/>
    </row>
    <row r="74" spans="1:8" ht="54.75" customHeight="1"/>
    <row r="76" spans="1:8" ht="134.44999999999999" customHeight="1"/>
    <row r="77" spans="1:8" ht="64.5" customHeight="1"/>
    <row r="78" spans="1:8" ht="49.5" customHeight="1"/>
    <row r="87" ht="40.5" customHeight="1"/>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48"/>
  <sheetViews>
    <sheetView tabSelected="1" topLeftCell="A7" zoomScale="60" zoomScaleNormal="60" workbookViewId="0">
      <pane ySplit="1" topLeftCell="A8" activePane="bottomLeft" state="frozen"/>
      <selection activeCell="G7" sqref="G7"/>
      <selection pane="bottomLeft" activeCell="AG12" sqref="AG12"/>
    </sheetView>
  </sheetViews>
  <sheetFormatPr baseColWidth="10" defaultColWidth="11.25" defaultRowHeight="18"/>
  <cols>
    <col min="1" max="1" width="26.25" style="1" customWidth="1"/>
    <col min="2" max="2" width="34.125" style="1" customWidth="1"/>
    <col min="3" max="3" width="22.25" style="1" customWidth="1"/>
    <col min="4" max="4" width="23.875" style="1" customWidth="1"/>
    <col min="5" max="5" width="23.125" style="1" customWidth="1"/>
    <col min="6" max="6" width="26.75" style="1" customWidth="1"/>
    <col min="7" max="7" width="23.75" style="1" customWidth="1"/>
    <col min="8" max="8" width="27.125" style="1" customWidth="1"/>
    <col min="9" max="9" width="27.75" style="1" customWidth="1"/>
    <col min="10" max="10" width="31.125" style="1" customWidth="1"/>
    <col min="11" max="12" width="35.125" style="3" customWidth="1"/>
    <col min="13" max="13" width="26.875" style="3" customWidth="1"/>
    <col min="14" max="14" width="64" style="3" customWidth="1"/>
    <col min="15" max="15" width="27.25" style="4" customWidth="1"/>
    <col min="16" max="16" width="28.125" style="5" customWidth="1"/>
    <col min="17" max="31" width="30.125" style="1" customWidth="1"/>
    <col min="32" max="32" width="32.125" style="1" customWidth="1"/>
    <col min="33" max="33" width="27.25" style="1" customWidth="1"/>
    <col min="34" max="34" width="0" style="1" hidden="1" customWidth="1"/>
    <col min="35" max="16384" width="11.25" style="1"/>
  </cols>
  <sheetData>
    <row r="1" spans="1:43" ht="21" customHeight="1">
      <c r="A1" s="308"/>
      <c r="B1" s="308"/>
      <c r="C1" s="309" t="s">
        <v>125</v>
      </c>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47" t="s">
        <v>126</v>
      </c>
    </row>
    <row r="2" spans="1:43" ht="21" customHeight="1">
      <c r="A2" s="308"/>
      <c r="B2" s="308"/>
      <c r="C2" s="309" t="s">
        <v>127</v>
      </c>
      <c r="D2" s="309"/>
      <c r="E2" s="309"/>
      <c r="F2" s="309"/>
      <c r="G2" s="309"/>
      <c r="H2" s="309"/>
      <c r="I2" s="309"/>
      <c r="J2" s="309"/>
      <c r="K2" s="309"/>
      <c r="L2" s="309"/>
      <c r="M2" s="309"/>
      <c r="N2" s="309"/>
      <c r="O2" s="309"/>
      <c r="P2" s="309"/>
      <c r="Q2" s="309"/>
      <c r="R2" s="309"/>
      <c r="S2" s="309"/>
      <c r="T2" s="309"/>
      <c r="U2" s="309"/>
      <c r="V2" s="309"/>
      <c r="W2" s="309"/>
      <c r="X2" s="309"/>
      <c r="Y2" s="309"/>
      <c r="Z2" s="309"/>
      <c r="AA2" s="309"/>
      <c r="AB2" s="309"/>
      <c r="AC2" s="309"/>
      <c r="AD2" s="309"/>
      <c r="AE2" s="309"/>
      <c r="AF2" s="47" t="s">
        <v>128</v>
      </c>
    </row>
    <row r="3" spans="1:43" ht="21" customHeight="1">
      <c r="A3" s="308"/>
      <c r="B3" s="308"/>
      <c r="C3" s="309" t="s">
        <v>129</v>
      </c>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47" t="s">
        <v>130</v>
      </c>
    </row>
    <row r="4" spans="1:43" ht="21" customHeight="1">
      <c r="A4" s="308"/>
      <c r="B4" s="308"/>
      <c r="C4" s="309" t="s">
        <v>131</v>
      </c>
      <c r="D4" s="309"/>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09"/>
      <c r="AE4" s="309"/>
      <c r="AF4" s="47" t="s">
        <v>132</v>
      </c>
    </row>
    <row r="5" spans="1:43" ht="26.25" customHeight="1">
      <c r="A5" s="299" t="s">
        <v>133</v>
      </c>
      <c r="B5" s="299"/>
      <c r="C5" s="300" t="s">
        <v>134</v>
      </c>
      <c r="D5" s="301"/>
      <c r="E5" s="301"/>
      <c r="F5" s="301"/>
      <c r="G5" s="301"/>
      <c r="H5" s="301"/>
      <c r="I5" s="301"/>
      <c r="J5" s="19"/>
      <c r="K5" s="19"/>
      <c r="L5" s="19"/>
      <c r="M5" s="19"/>
      <c r="N5" s="19"/>
      <c r="O5" s="19"/>
      <c r="P5" s="19"/>
      <c r="Q5" s="19"/>
      <c r="R5" s="19"/>
      <c r="S5" s="19"/>
      <c r="T5" s="19"/>
      <c r="U5" s="19"/>
      <c r="V5" s="19"/>
      <c r="W5" s="19"/>
      <c r="X5" s="19"/>
      <c r="Y5" s="19"/>
      <c r="Z5" s="19"/>
      <c r="AA5" s="19"/>
      <c r="AB5" s="19"/>
      <c r="AC5" s="19"/>
      <c r="AD5" s="19"/>
      <c r="AE5" s="19"/>
      <c r="AF5" s="21"/>
    </row>
    <row r="6" spans="1:43" ht="39" customHeight="1">
      <c r="A6" s="296" t="s">
        <v>135</v>
      </c>
      <c r="B6" s="297"/>
      <c r="C6" s="297"/>
      <c r="D6" s="297"/>
      <c r="E6" s="297"/>
      <c r="F6" s="297"/>
      <c r="G6" s="297"/>
      <c r="H6" s="297"/>
      <c r="I6" s="297"/>
      <c r="J6" s="297"/>
      <c r="K6" s="297"/>
      <c r="L6" s="297"/>
      <c r="M6" s="297"/>
      <c r="N6" s="297"/>
      <c r="O6" s="297"/>
      <c r="P6" s="297"/>
      <c r="Q6" s="297"/>
      <c r="R6" s="297"/>
      <c r="S6" s="297"/>
      <c r="T6" s="297"/>
      <c r="U6" s="297"/>
      <c r="V6" s="297"/>
      <c r="W6" s="297"/>
      <c r="X6" s="297"/>
      <c r="Y6" s="297"/>
      <c r="Z6" s="297"/>
      <c r="AA6" s="297"/>
      <c r="AB6" s="297"/>
      <c r="AC6" s="297"/>
      <c r="AD6" s="297"/>
      <c r="AE6" s="297"/>
      <c r="AF6" s="298"/>
    </row>
    <row r="7" spans="1:43" s="70" customFormat="1" ht="78.75" customHeight="1">
      <c r="A7" s="64" t="s">
        <v>2</v>
      </c>
      <c r="B7" s="64" t="s">
        <v>4</v>
      </c>
      <c r="C7" s="64" t="s">
        <v>136</v>
      </c>
      <c r="D7" s="64" t="s">
        <v>137</v>
      </c>
      <c r="E7" s="64" t="s">
        <v>138</v>
      </c>
      <c r="F7" s="64" t="s">
        <v>139</v>
      </c>
      <c r="G7" s="64" t="s">
        <v>14</v>
      </c>
      <c r="H7" s="64" t="s">
        <v>16</v>
      </c>
      <c r="I7" s="64" t="s">
        <v>18</v>
      </c>
      <c r="J7" s="65" t="s">
        <v>140</v>
      </c>
      <c r="K7" s="64" t="s">
        <v>141</v>
      </c>
      <c r="L7" s="64" t="s">
        <v>142</v>
      </c>
      <c r="M7" s="64" t="s">
        <v>143</v>
      </c>
      <c r="N7" s="64" t="s">
        <v>28</v>
      </c>
      <c r="O7" s="64" t="s">
        <v>30</v>
      </c>
      <c r="P7" s="66" t="s">
        <v>144</v>
      </c>
      <c r="Q7" s="64" t="s">
        <v>145</v>
      </c>
      <c r="R7" s="67" t="s">
        <v>146</v>
      </c>
      <c r="S7" s="67" t="s">
        <v>147</v>
      </c>
      <c r="T7" s="66" t="s">
        <v>148</v>
      </c>
      <c r="U7" s="67" t="s">
        <v>149</v>
      </c>
      <c r="V7" s="67" t="s">
        <v>150</v>
      </c>
      <c r="W7" s="67" t="s">
        <v>151</v>
      </c>
      <c r="X7" s="67" t="s">
        <v>152</v>
      </c>
      <c r="Y7" s="68" t="s">
        <v>153</v>
      </c>
      <c r="Z7" s="68" t="s">
        <v>154</v>
      </c>
      <c r="AA7" s="67" t="s">
        <v>155</v>
      </c>
      <c r="AB7" s="67" t="s">
        <v>156</v>
      </c>
      <c r="AC7" s="67" t="s">
        <v>157</v>
      </c>
      <c r="AD7" s="67" t="s">
        <v>158</v>
      </c>
      <c r="AE7" s="67" t="s">
        <v>159</v>
      </c>
      <c r="AF7" s="67" t="s">
        <v>160</v>
      </c>
      <c r="AG7" s="69"/>
    </row>
    <row r="8" spans="1:43" s="45" customFormat="1" ht="65.099999999999994" customHeight="1">
      <c r="A8" s="40" t="s">
        <v>161</v>
      </c>
      <c r="B8" s="40" t="s">
        <v>162</v>
      </c>
      <c r="C8" s="40" t="s">
        <v>163</v>
      </c>
      <c r="D8" s="40" t="s">
        <v>164</v>
      </c>
      <c r="E8" s="40" t="s">
        <v>165</v>
      </c>
      <c r="F8" s="39" t="s">
        <v>166</v>
      </c>
      <c r="G8" s="41" t="s">
        <v>167</v>
      </c>
      <c r="H8" s="40" t="s">
        <v>168</v>
      </c>
      <c r="I8" s="40" t="s">
        <v>169</v>
      </c>
      <c r="J8" s="42" t="s">
        <v>170</v>
      </c>
      <c r="K8" s="42" t="s">
        <v>171</v>
      </c>
      <c r="L8" s="43">
        <v>1</v>
      </c>
      <c r="M8" s="40" t="s">
        <v>172</v>
      </c>
      <c r="N8" s="42" t="s">
        <v>173</v>
      </c>
      <c r="O8" s="44">
        <v>10000</v>
      </c>
      <c r="P8" s="44"/>
      <c r="Q8" s="44">
        <v>3241</v>
      </c>
      <c r="R8" s="44">
        <v>3200</v>
      </c>
      <c r="S8" s="44">
        <v>3200</v>
      </c>
      <c r="T8" s="44">
        <v>359</v>
      </c>
      <c r="U8" s="60">
        <f>+Y8+Z8+AA8+AB8</f>
        <v>194</v>
      </c>
      <c r="V8" s="44"/>
      <c r="W8" s="44"/>
      <c r="X8" s="61">
        <f>(T8+U8+V8+W8)</f>
        <v>553</v>
      </c>
      <c r="Y8" s="44">
        <v>52</v>
      </c>
      <c r="Z8" s="44">
        <v>142</v>
      </c>
      <c r="AA8" s="44"/>
      <c r="AB8" s="44"/>
      <c r="AC8" s="63">
        <f>(U8/Q8)*L8</f>
        <v>5.9858068497377355E-2</v>
      </c>
      <c r="AD8" s="62">
        <f>X8/O8*L8</f>
        <v>5.5300000000000002E-2</v>
      </c>
      <c r="AE8" s="63">
        <f>U8/Q8</f>
        <v>5.9858068497377355E-2</v>
      </c>
      <c r="AF8" s="62">
        <f>+X8/O8</f>
        <v>5.5300000000000002E-2</v>
      </c>
    </row>
    <row r="9" spans="1:43" ht="65.099999999999994" customHeight="1">
      <c r="A9" s="293"/>
      <c r="B9" s="294"/>
      <c r="C9" s="294"/>
      <c r="D9" s="294"/>
      <c r="E9" s="294"/>
      <c r="F9" s="295"/>
      <c r="G9" s="302" t="s">
        <v>174</v>
      </c>
      <c r="H9" s="303"/>
      <c r="I9" s="303"/>
      <c r="J9" s="303"/>
      <c r="K9" s="303"/>
      <c r="L9" s="303"/>
      <c r="M9" s="303"/>
      <c r="N9" s="303"/>
      <c r="O9" s="303"/>
      <c r="P9" s="303"/>
      <c r="Q9" s="303"/>
      <c r="R9" s="303"/>
      <c r="S9" s="303"/>
      <c r="T9" s="303"/>
      <c r="U9" s="303"/>
      <c r="V9" s="303"/>
      <c r="W9" s="303"/>
      <c r="X9" s="303"/>
      <c r="Y9" s="304"/>
      <c r="Z9" s="56"/>
      <c r="AA9" s="56"/>
      <c r="AB9" s="56"/>
      <c r="AC9" s="54">
        <f>+AC8</f>
        <v>5.9858068497377355E-2</v>
      </c>
      <c r="AD9" s="54">
        <f>+AD8</f>
        <v>5.5300000000000002E-2</v>
      </c>
      <c r="AE9" s="54">
        <f>+AE8</f>
        <v>5.9858068497377355E-2</v>
      </c>
      <c r="AF9" s="54">
        <f>+AF8</f>
        <v>5.5300000000000002E-2</v>
      </c>
    </row>
    <row r="10" spans="1:43" ht="65.099999999999994" customHeight="1">
      <c r="A10" s="40" t="s">
        <v>161</v>
      </c>
      <c r="B10" s="40" t="s">
        <v>162</v>
      </c>
      <c r="C10" s="40" t="s">
        <v>163</v>
      </c>
      <c r="D10" s="40" t="s">
        <v>164</v>
      </c>
      <c r="E10" s="40" t="s">
        <v>175</v>
      </c>
      <c r="F10" s="40" t="s">
        <v>176</v>
      </c>
      <c r="G10" s="41" t="s">
        <v>177</v>
      </c>
      <c r="H10" s="40" t="s">
        <v>178</v>
      </c>
      <c r="I10" s="40" t="s">
        <v>179</v>
      </c>
      <c r="J10" s="42" t="s">
        <v>180</v>
      </c>
      <c r="K10" s="42" t="s">
        <v>181</v>
      </c>
      <c r="L10" s="43">
        <v>1</v>
      </c>
      <c r="M10" s="40" t="s">
        <v>172</v>
      </c>
      <c r="N10" s="42" t="s">
        <v>182</v>
      </c>
      <c r="O10" s="44">
        <v>12750</v>
      </c>
      <c r="P10" s="44"/>
      <c r="Q10" s="44">
        <v>3500</v>
      </c>
      <c r="R10" s="44"/>
      <c r="S10" s="44"/>
      <c r="T10" s="44">
        <v>2881</v>
      </c>
      <c r="U10" s="60">
        <f>+Y10+Z10+AA10+AB10</f>
        <v>610</v>
      </c>
      <c r="V10" s="44"/>
      <c r="W10" s="44"/>
      <c r="X10" s="61">
        <f>(T10+U10+V10+W10)</f>
        <v>3491</v>
      </c>
      <c r="Y10" s="44">
        <v>223</v>
      </c>
      <c r="Z10" s="44">
        <v>387</v>
      </c>
      <c r="AA10" s="44"/>
      <c r="AB10" s="44"/>
      <c r="AC10" s="63">
        <f>(U10/Q10)*L10</f>
        <v>0.17428571428571429</v>
      </c>
      <c r="AD10" s="62">
        <f>X10/O10*L10</f>
        <v>0.27380392156862743</v>
      </c>
      <c r="AE10" s="63">
        <f>U10/Q10</f>
        <v>0.17428571428571429</v>
      </c>
      <c r="AF10" s="62">
        <f>+X10/O10</f>
        <v>0.27380392156862743</v>
      </c>
      <c r="AH10" s="1" t="s">
        <v>172</v>
      </c>
      <c r="AQ10" s="1" t="s">
        <v>183</v>
      </c>
    </row>
    <row r="11" spans="1:43" ht="65.099999999999994" customHeight="1">
      <c r="A11" s="293"/>
      <c r="B11" s="294"/>
      <c r="C11" s="294"/>
      <c r="D11" s="294"/>
      <c r="E11" s="295"/>
      <c r="F11" s="48"/>
      <c r="G11" s="302" t="s">
        <v>184</v>
      </c>
      <c r="H11" s="303"/>
      <c r="I11" s="303"/>
      <c r="J11" s="303"/>
      <c r="K11" s="303"/>
      <c r="L11" s="303"/>
      <c r="M11" s="303"/>
      <c r="N11" s="303"/>
      <c r="O11" s="303"/>
      <c r="P11" s="303"/>
      <c r="Q11" s="303"/>
      <c r="R11" s="303"/>
      <c r="S11" s="303"/>
      <c r="T11" s="303"/>
      <c r="U11" s="303"/>
      <c r="V11" s="303"/>
      <c r="W11" s="303"/>
      <c r="X11" s="303"/>
      <c r="Y11" s="304"/>
      <c r="Z11" s="56"/>
      <c r="AA11" s="56"/>
      <c r="AB11" s="56"/>
      <c r="AC11" s="54">
        <f t="shared" ref="AC11:AF11" si="0">+AC10</f>
        <v>0.17428571428571429</v>
      </c>
      <c r="AD11" s="54">
        <f t="shared" si="0"/>
        <v>0.27380392156862743</v>
      </c>
      <c r="AE11" s="54">
        <f t="shared" si="0"/>
        <v>0.17428571428571429</v>
      </c>
      <c r="AF11" s="54">
        <f t="shared" si="0"/>
        <v>0.27380392156862743</v>
      </c>
    </row>
    <row r="12" spans="1:43" ht="65.099999999999994" customHeight="1">
      <c r="A12" s="40" t="s">
        <v>161</v>
      </c>
      <c r="B12" s="40" t="s">
        <v>162</v>
      </c>
      <c r="C12" s="40" t="s">
        <v>163</v>
      </c>
      <c r="D12" s="40" t="s">
        <v>164</v>
      </c>
      <c r="E12" s="40" t="s">
        <v>185</v>
      </c>
      <c r="F12" s="40" t="s">
        <v>186</v>
      </c>
      <c r="G12" s="41" t="s">
        <v>187</v>
      </c>
      <c r="H12" s="40" t="s">
        <v>188</v>
      </c>
      <c r="I12" s="40" t="s">
        <v>189</v>
      </c>
      <c r="J12" s="42" t="s">
        <v>190</v>
      </c>
      <c r="K12" s="42" t="s">
        <v>191</v>
      </c>
      <c r="L12" s="43">
        <v>1</v>
      </c>
      <c r="M12" s="40" t="s">
        <v>172</v>
      </c>
      <c r="N12" s="42" t="s">
        <v>192</v>
      </c>
      <c r="O12" s="44">
        <v>5000</v>
      </c>
      <c r="P12" s="44"/>
      <c r="Q12" s="44">
        <v>1671</v>
      </c>
      <c r="R12" s="44"/>
      <c r="S12" s="44"/>
      <c r="T12" s="44">
        <v>979</v>
      </c>
      <c r="U12" s="60">
        <f>+Y12+Z12+AA12+AB12</f>
        <v>261</v>
      </c>
      <c r="V12" s="44"/>
      <c r="W12" s="44"/>
      <c r="X12" s="61">
        <f>(T12+U12+V12+W12)</f>
        <v>1240</v>
      </c>
      <c r="Y12" s="44">
        <v>226</v>
      </c>
      <c r="Z12" s="44">
        <v>35</v>
      </c>
      <c r="AA12" s="44"/>
      <c r="AB12" s="44"/>
      <c r="AC12" s="63">
        <f>(U12/Q12)*L12</f>
        <v>0.15619389587073609</v>
      </c>
      <c r="AD12" s="62">
        <f>X12/O12*L12</f>
        <v>0.248</v>
      </c>
      <c r="AE12" s="63">
        <f>U12/Q12</f>
        <v>0.15619389587073609</v>
      </c>
      <c r="AF12" s="62">
        <f>+X12/O12</f>
        <v>0.248</v>
      </c>
      <c r="AH12" s="1" t="s">
        <v>193</v>
      </c>
    </row>
    <row r="13" spans="1:43" ht="65.099999999999994" customHeight="1">
      <c r="A13" s="36"/>
      <c r="B13" s="36"/>
      <c r="C13" s="36"/>
      <c r="D13" s="36"/>
      <c r="E13" s="36"/>
      <c r="F13" s="36"/>
      <c r="G13" s="302" t="s">
        <v>194</v>
      </c>
      <c r="H13" s="303"/>
      <c r="I13" s="303"/>
      <c r="J13" s="303"/>
      <c r="K13" s="303"/>
      <c r="L13" s="303"/>
      <c r="M13" s="303"/>
      <c r="N13" s="303"/>
      <c r="O13" s="303"/>
      <c r="P13" s="303"/>
      <c r="Q13" s="303"/>
      <c r="R13" s="303"/>
      <c r="S13" s="303"/>
      <c r="T13" s="303"/>
      <c r="U13" s="303"/>
      <c r="V13" s="303"/>
      <c r="W13" s="303"/>
      <c r="X13" s="303"/>
      <c r="Y13" s="304"/>
      <c r="Z13" s="56"/>
      <c r="AA13" s="56"/>
      <c r="AB13" s="56"/>
      <c r="AC13" s="54">
        <f>+AC12</f>
        <v>0.15619389587073609</v>
      </c>
      <c r="AD13" s="54">
        <f>+AD12</f>
        <v>0.248</v>
      </c>
      <c r="AE13" s="54">
        <f>+AE12</f>
        <v>0.15619389587073609</v>
      </c>
      <c r="AF13" s="54">
        <f>+AF12</f>
        <v>0.248</v>
      </c>
    </row>
    <row r="14" spans="1:43" ht="65.099999999999994" customHeight="1">
      <c r="A14" s="40" t="s">
        <v>161</v>
      </c>
      <c r="B14" s="40" t="s">
        <v>162</v>
      </c>
      <c r="C14" s="40" t="s">
        <v>163</v>
      </c>
      <c r="D14" s="40" t="s">
        <v>164</v>
      </c>
      <c r="E14" s="40" t="s">
        <v>195</v>
      </c>
      <c r="F14" s="40" t="s">
        <v>196</v>
      </c>
      <c r="G14" s="50" t="s">
        <v>197</v>
      </c>
      <c r="H14" s="40" t="s">
        <v>198</v>
      </c>
      <c r="I14" s="40" t="s">
        <v>199</v>
      </c>
      <c r="J14" s="42" t="s">
        <v>200</v>
      </c>
      <c r="K14" s="42" t="s">
        <v>201</v>
      </c>
      <c r="L14" s="43">
        <v>0.6</v>
      </c>
      <c r="M14" s="40" t="s">
        <v>172</v>
      </c>
      <c r="N14" s="42" t="s">
        <v>202</v>
      </c>
      <c r="O14" s="51">
        <v>5</v>
      </c>
      <c r="P14" s="52"/>
      <c r="Q14" s="52">
        <v>1.52</v>
      </c>
      <c r="R14" s="52"/>
      <c r="S14" s="52"/>
      <c r="T14" s="52">
        <v>0.48</v>
      </c>
      <c r="U14" s="60">
        <f>+Y14+Z14+AA14+AB14</f>
        <v>0.24</v>
      </c>
      <c r="V14" s="52"/>
      <c r="W14" s="52"/>
      <c r="X14" s="61">
        <f>(T14+U14+V14+W14)</f>
        <v>0.72</v>
      </c>
      <c r="Y14" s="52">
        <v>0</v>
      </c>
      <c r="Z14" s="52">
        <v>0.24</v>
      </c>
      <c r="AA14" s="52"/>
      <c r="AB14" s="52"/>
      <c r="AC14" s="63">
        <f>(U14/Q14)*L14</f>
        <v>9.4736842105263147E-2</v>
      </c>
      <c r="AD14" s="62">
        <f>X14/O14*L14</f>
        <v>8.6399999999999991E-2</v>
      </c>
      <c r="AE14" s="63">
        <f>U14/Q14</f>
        <v>0.15789473684210525</v>
      </c>
      <c r="AF14" s="62">
        <f>+X14/O14</f>
        <v>0.14399999999999999</v>
      </c>
    </row>
    <row r="15" spans="1:43" ht="65.099999999999994" customHeight="1">
      <c r="A15" s="40" t="s">
        <v>161</v>
      </c>
      <c r="B15" s="40" t="s">
        <v>162</v>
      </c>
      <c r="C15" s="40" t="s">
        <v>163</v>
      </c>
      <c r="D15" s="40" t="s">
        <v>164</v>
      </c>
      <c r="E15" s="40" t="s">
        <v>203</v>
      </c>
      <c r="F15" s="40" t="s">
        <v>196</v>
      </c>
      <c r="G15" s="50" t="s">
        <v>197</v>
      </c>
      <c r="H15" s="40" t="s">
        <v>204</v>
      </c>
      <c r="I15" s="40" t="s">
        <v>205</v>
      </c>
      <c r="J15" s="42" t="s">
        <v>206</v>
      </c>
      <c r="K15" s="42" t="s">
        <v>207</v>
      </c>
      <c r="L15" s="43">
        <v>0.4</v>
      </c>
      <c r="M15" s="40" t="s">
        <v>172</v>
      </c>
      <c r="N15" s="42" t="s">
        <v>208</v>
      </c>
      <c r="O15" s="51">
        <v>1</v>
      </c>
      <c r="P15" s="51"/>
      <c r="Q15" s="51">
        <v>1</v>
      </c>
      <c r="R15" s="51"/>
      <c r="S15" s="51"/>
      <c r="T15" s="51">
        <v>1</v>
      </c>
      <c r="U15" s="60">
        <f>+Y15+Z15+AA15+AB15</f>
        <v>0.22</v>
      </c>
      <c r="V15" s="51"/>
      <c r="W15" s="51"/>
      <c r="X15" s="61">
        <f>(T15+U15+V15+W15)</f>
        <v>1.22</v>
      </c>
      <c r="Y15" s="52">
        <v>0</v>
      </c>
      <c r="Z15" s="52">
        <v>0.22</v>
      </c>
      <c r="AA15" s="52"/>
      <c r="AB15" s="52"/>
      <c r="AC15" s="63">
        <f>(U15/Q15)*L15</f>
        <v>8.8000000000000009E-2</v>
      </c>
      <c r="AD15" s="62">
        <f>X15/O15*L15</f>
        <v>0.48799999999999999</v>
      </c>
      <c r="AE15" s="63">
        <f>U15/Q15</f>
        <v>0.22</v>
      </c>
      <c r="AF15" s="62">
        <f>+X15/O15</f>
        <v>1.22</v>
      </c>
    </row>
    <row r="16" spans="1:43" ht="65.099999999999994" customHeight="1">
      <c r="A16" s="36"/>
      <c r="B16" s="36"/>
      <c r="C16" s="36"/>
      <c r="D16" s="36"/>
      <c r="E16" s="36"/>
      <c r="F16" s="36"/>
      <c r="G16" s="302" t="s">
        <v>209</v>
      </c>
      <c r="H16" s="303"/>
      <c r="I16" s="303"/>
      <c r="J16" s="303"/>
      <c r="K16" s="303"/>
      <c r="L16" s="303"/>
      <c r="M16" s="303"/>
      <c r="N16" s="303"/>
      <c r="O16" s="303"/>
      <c r="P16" s="303"/>
      <c r="Q16" s="303"/>
      <c r="R16" s="303"/>
      <c r="S16" s="303"/>
      <c r="T16" s="303"/>
      <c r="U16" s="303"/>
      <c r="V16" s="303"/>
      <c r="W16" s="303"/>
      <c r="X16" s="303"/>
      <c r="Y16" s="304"/>
      <c r="Z16" s="56"/>
      <c r="AA16" s="56"/>
      <c r="AB16" s="56"/>
      <c r="AC16" s="54">
        <f>+AVERAGE(AC14:AC15)</f>
        <v>9.1368421052631571E-2</v>
      </c>
      <c r="AD16" s="54">
        <f>+AVERAGE(AD14:AD15)</f>
        <v>0.28720000000000001</v>
      </c>
      <c r="AE16" s="54">
        <f>+AVERAGE(AE14:AE15)</f>
        <v>0.18894736842105264</v>
      </c>
      <c r="AF16" s="54">
        <f>+AVERAGE(AF14:AF15)</f>
        <v>0.68199999999999994</v>
      </c>
    </row>
    <row r="17" spans="1:32" customFormat="1" ht="65.099999999999994" customHeight="1">
      <c r="A17" s="40" t="s">
        <v>210</v>
      </c>
      <c r="B17" s="40" t="s">
        <v>162</v>
      </c>
      <c r="C17" s="40" t="s">
        <v>211</v>
      </c>
      <c r="D17" s="40" t="s">
        <v>212</v>
      </c>
      <c r="E17" s="40" t="s">
        <v>213</v>
      </c>
      <c r="F17" s="40" t="s">
        <v>214</v>
      </c>
      <c r="G17" s="50" t="s">
        <v>215</v>
      </c>
      <c r="H17" s="40" t="s">
        <v>178</v>
      </c>
      <c r="I17" s="40" t="s">
        <v>179</v>
      </c>
      <c r="J17" s="42" t="s">
        <v>216</v>
      </c>
      <c r="K17" s="42" t="s">
        <v>217</v>
      </c>
      <c r="L17" s="43">
        <v>1</v>
      </c>
      <c r="M17" s="40" t="s">
        <v>172</v>
      </c>
      <c r="N17" s="42" t="s">
        <v>182</v>
      </c>
      <c r="O17" s="53">
        <v>1800</v>
      </c>
      <c r="P17" s="51"/>
      <c r="Q17" s="51">
        <v>600</v>
      </c>
      <c r="R17" s="51"/>
      <c r="S17" s="51"/>
      <c r="T17" s="51">
        <v>0</v>
      </c>
      <c r="U17" s="60">
        <f>+Y17+Z17+AA17+AB17</f>
        <v>275</v>
      </c>
      <c r="V17" s="51"/>
      <c r="W17" s="51"/>
      <c r="X17" s="61">
        <f>(T17+U17+V17+W17)</f>
        <v>275</v>
      </c>
      <c r="Y17" s="52">
        <v>0</v>
      </c>
      <c r="Z17" s="44">
        <v>275</v>
      </c>
      <c r="AA17" s="44"/>
      <c r="AB17" s="44"/>
      <c r="AC17" s="63">
        <f>(U17/Q17)*L17</f>
        <v>0.45833333333333331</v>
      </c>
      <c r="AD17" s="62">
        <f>X17/O17*L17</f>
        <v>0.15277777777777779</v>
      </c>
      <c r="AE17" s="63">
        <f>U17/Q17</f>
        <v>0.45833333333333331</v>
      </c>
      <c r="AF17" s="62">
        <f>+X17/O17</f>
        <v>0.15277777777777779</v>
      </c>
    </row>
    <row r="18" spans="1:32" customFormat="1" ht="65.099999999999994" customHeight="1">
      <c r="A18" s="36"/>
      <c r="B18" s="36"/>
      <c r="C18" s="36"/>
      <c r="D18" s="36"/>
      <c r="E18" s="36"/>
      <c r="F18" s="36"/>
      <c r="G18" s="305" t="s">
        <v>218</v>
      </c>
      <c r="H18" s="306"/>
      <c r="I18" s="306"/>
      <c r="J18" s="306"/>
      <c r="K18" s="306"/>
      <c r="L18" s="306"/>
      <c r="M18" s="306"/>
      <c r="N18" s="306"/>
      <c r="O18" s="306"/>
      <c r="P18" s="306"/>
      <c r="Q18" s="306"/>
      <c r="R18" s="306"/>
      <c r="S18" s="306"/>
      <c r="T18" s="306"/>
      <c r="U18" s="306"/>
      <c r="V18" s="306"/>
      <c r="W18" s="306"/>
      <c r="X18" s="306"/>
      <c r="Y18" s="307"/>
      <c r="Z18" s="57"/>
      <c r="AA18" s="57"/>
      <c r="AB18" s="57"/>
      <c r="AC18" s="54">
        <f>+AC17</f>
        <v>0.45833333333333331</v>
      </c>
      <c r="AD18" s="54">
        <f>+AD17</f>
        <v>0.15277777777777779</v>
      </c>
      <c r="AE18" s="54">
        <f>+AE17</f>
        <v>0.45833333333333331</v>
      </c>
      <c r="AF18" s="54">
        <f>+AF17</f>
        <v>0.15277777777777779</v>
      </c>
    </row>
    <row r="19" spans="1:32" s="76" customFormat="1" ht="65.099999999999994" customHeight="1">
      <c r="A19" s="77" t="s">
        <v>210</v>
      </c>
      <c r="B19" s="77" t="s">
        <v>162</v>
      </c>
      <c r="C19" s="77" t="s">
        <v>211</v>
      </c>
      <c r="D19" s="77" t="s">
        <v>219</v>
      </c>
      <c r="E19" s="77" t="s">
        <v>220</v>
      </c>
      <c r="F19" s="77" t="s">
        <v>221</v>
      </c>
      <c r="G19" s="78" t="s">
        <v>222</v>
      </c>
      <c r="H19" s="77" t="s">
        <v>178</v>
      </c>
      <c r="I19" s="77" t="s">
        <v>179</v>
      </c>
      <c r="J19" s="79" t="s">
        <v>216</v>
      </c>
      <c r="K19" s="79" t="s">
        <v>223</v>
      </c>
      <c r="L19" s="80">
        <v>1</v>
      </c>
      <c r="M19" s="77" t="s">
        <v>172</v>
      </c>
      <c r="N19" s="79" t="s">
        <v>182</v>
      </c>
      <c r="O19" s="81">
        <v>450</v>
      </c>
      <c r="P19" s="81"/>
      <c r="Q19" s="81">
        <v>150</v>
      </c>
      <c r="R19" s="81"/>
      <c r="S19" s="81"/>
      <c r="T19" s="81">
        <v>0</v>
      </c>
      <c r="U19" s="72">
        <f>+Y19+Z19+AA19+AB19</f>
        <v>0</v>
      </c>
      <c r="V19" s="81"/>
      <c r="W19" s="81"/>
      <c r="X19" s="73">
        <f>(T19+U19+V19+W19)</f>
        <v>0</v>
      </c>
      <c r="Y19" s="82">
        <v>0</v>
      </c>
      <c r="Z19" s="82"/>
      <c r="AA19" s="82"/>
      <c r="AB19" s="82"/>
      <c r="AC19" s="74">
        <f>(U19/Q19)*L19</f>
        <v>0</v>
      </c>
      <c r="AD19" s="75">
        <f>X19/O19*L19</f>
        <v>0</v>
      </c>
      <c r="AE19" s="74">
        <f>U19/Q19</f>
        <v>0</v>
      </c>
      <c r="AF19" s="75">
        <f>+X19/O19</f>
        <v>0</v>
      </c>
    </row>
    <row r="20" spans="1:32" customFormat="1" ht="65.099999999999994" customHeight="1">
      <c r="A20" s="49"/>
      <c r="B20" s="49"/>
      <c r="C20" s="49"/>
      <c r="D20" s="49"/>
      <c r="E20" s="49"/>
      <c r="F20" s="49"/>
      <c r="G20" s="305" t="s">
        <v>224</v>
      </c>
      <c r="H20" s="306"/>
      <c r="I20" s="306"/>
      <c r="J20" s="306"/>
      <c r="K20" s="306"/>
      <c r="L20" s="306"/>
      <c r="M20" s="306"/>
      <c r="N20" s="306"/>
      <c r="O20" s="306"/>
      <c r="P20" s="306"/>
      <c r="Q20" s="306"/>
      <c r="R20" s="306"/>
      <c r="S20" s="306"/>
      <c r="T20" s="306"/>
      <c r="U20" s="306"/>
      <c r="V20" s="306"/>
      <c r="W20" s="306"/>
      <c r="X20" s="306"/>
      <c r="Y20" s="307"/>
      <c r="Z20" s="58"/>
      <c r="AA20" s="58"/>
      <c r="AB20" s="58"/>
      <c r="AC20" s="54">
        <f>+AC19</f>
        <v>0</v>
      </c>
      <c r="AD20" s="54">
        <f>+AD19</f>
        <v>0</v>
      </c>
      <c r="AE20" s="54">
        <f>+AE19</f>
        <v>0</v>
      </c>
      <c r="AF20" s="54">
        <f>+AF19</f>
        <v>0</v>
      </c>
    </row>
    <row r="21" spans="1:32" customFormat="1" ht="27.75">
      <c r="A21" s="292" t="s">
        <v>225</v>
      </c>
      <c r="B21" s="292"/>
      <c r="C21" s="292"/>
      <c r="D21" s="292"/>
      <c r="E21" s="292"/>
      <c r="F21" s="292"/>
      <c r="G21" s="292"/>
      <c r="H21" s="292"/>
      <c r="I21" s="292"/>
      <c r="J21" s="292"/>
      <c r="K21" s="292"/>
      <c r="L21" s="292"/>
      <c r="M21" s="292"/>
      <c r="N21" s="292"/>
      <c r="O21" s="292"/>
      <c r="P21" s="292"/>
      <c r="Q21" s="292"/>
      <c r="R21" s="292"/>
      <c r="S21" s="292"/>
      <c r="T21" s="292"/>
      <c r="U21" s="292"/>
      <c r="V21" s="292"/>
      <c r="W21" s="292"/>
      <c r="X21" s="292"/>
      <c r="Y21" s="292"/>
      <c r="Z21" s="292"/>
      <c r="AA21" s="292"/>
      <c r="AB21" s="292"/>
      <c r="AC21" s="59">
        <f>+AVERAGE(AC9,AC11,AC13,AC16,AC18,AC20)</f>
        <v>0.15667323883996542</v>
      </c>
      <c r="AD21" s="59">
        <f>+AVERAGE(AD9,AD11,AD13,AD16,AD18,AD20)</f>
        <v>0.16951361655773423</v>
      </c>
      <c r="AE21" s="59">
        <f>+AVERAGE(AE9,AE11,AE13,AE16,AE18,AE20)</f>
        <v>0.17293639673470229</v>
      </c>
      <c r="AF21" s="59">
        <f>+AVERAGE(AF9,AF11,AF13,AF16,AF18,AF20)</f>
        <v>0.23531361655773417</v>
      </c>
    </row>
    <row r="22" spans="1:32" customFormat="1" ht="14.25"/>
    <row r="23" spans="1:32" customFormat="1" ht="14.25"/>
    <row r="24" spans="1:32" customFormat="1" ht="14.25"/>
    <row r="25" spans="1:32" customFormat="1" ht="14.25"/>
    <row r="26" spans="1:32" customFormat="1" ht="14.25"/>
    <row r="27" spans="1:32" customFormat="1" ht="14.25"/>
    <row r="28" spans="1:32" customFormat="1" ht="14.25"/>
    <row r="29" spans="1:32" customFormat="1" ht="14.25"/>
    <row r="30" spans="1:32" customFormat="1" ht="14.25"/>
    <row r="31" spans="1:32" customFormat="1" ht="14.25"/>
    <row r="32" spans="1:32" customFormat="1" ht="14.25"/>
    <row r="33" customFormat="1" ht="14.25"/>
    <row r="34" customFormat="1" ht="14.25"/>
    <row r="35" customFormat="1" ht="14.25"/>
    <row r="36" customFormat="1" ht="14.25"/>
    <row r="37" customFormat="1" ht="14.25"/>
    <row r="38" customFormat="1" ht="14.25"/>
    <row r="39" customFormat="1" ht="14.25"/>
    <row r="40" customFormat="1" ht="14.25"/>
    <row r="41" customFormat="1" ht="14.25"/>
    <row r="42" customFormat="1" ht="14.25"/>
    <row r="43" customFormat="1" ht="14.25"/>
    <row r="44" customFormat="1" ht="14.25"/>
    <row r="45" customFormat="1" ht="14.25"/>
    <row r="46" customFormat="1" ht="14.25"/>
    <row r="47" customFormat="1" ht="14.25"/>
    <row r="48" customFormat="1" ht="14.25"/>
  </sheetData>
  <mergeCells count="17">
    <mergeCell ref="A1:B4"/>
    <mergeCell ref="C1:AE1"/>
    <mergeCell ref="C2:AE2"/>
    <mergeCell ref="C3:AE3"/>
    <mergeCell ref="C4:AE4"/>
    <mergeCell ref="A21:AB21"/>
    <mergeCell ref="A9:F9"/>
    <mergeCell ref="A11:E11"/>
    <mergeCell ref="A6:AF6"/>
    <mergeCell ref="A5:B5"/>
    <mergeCell ref="C5:I5"/>
    <mergeCell ref="G13:Y13"/>
    <mergeCell ref="G16:Y16"/>
    <mergeCell ref="G18:Y18"/>
    <mergeCell ref="G20:Y20"/>
    <mergeCell ref="G9:Y9"/>
    <mergeCell ref="G11:Y11"/>
  </mergeCells>
  <dataValidations count="1">
    <dataValidation type="list" allowBlank="1" showInputMessage="1" showErrorMessage="1" sqref="M49:M295 M19 M17 M14:M15 M12 M10 M8" xr:uid="{4893B3AB-BD86-4B9E-B6F7-9BB79B78A4BE}">
      <formula1>$AH$10:$AH$12</formula1>
    </dataValidation>
  </dataValidations>
  <pageMargins left="0.7" right="0.7" top="0.75" bottom="0.75" header="0.3" footer="0.3"/>
  <pageSetup paperSize="9" orientation="portrait" r:id="rId1"/>
  <ignoredErrors>
    <ignoredError sqref="G14:G15" twoDigitTextYear="1"/>
    <ignoredError sqref="AC9:AD9" 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C1500-7287-4486-832A-2C43FC328578}">
  <dimension ref="A1:S10"/>
  <sheetViews>
    <sheetView topLeftCell="D1" zoomScale="75" zoomScaleNormal="100" workbookViewId="0">
      <selection activeCell="M10" sqref="M10"/>
    </sheetView>
  </sheetViews>
  <sheetFormatPr baseColWidth="10" defaultColWidth="11.375" defaultRowHeight="14.25"/>
  <cols>
    <col min="1" max="1" width="20.875" customWidth="1"/>
    <col min="2" max="2" width="30.75" customWidth="1"/>
    <col min="3" max="3" width="33.75" customWidth="1"/>
    <col min="4" max="4" width="32" customWidth="1"/>
    <col min="5" max="6" width="28.75" customWidth="1"/>
    <col min="7" max="7" width="33.125" bestFit="1" customWidth="1"/>
    <col min="8" max="8" width="33.125" customWidth="1"/>
    <col min="9" max="9" width="34" bestFit="1" customWidth="1"/>
    <col min="10" max="10" width="30.125" customWidth="1"/>
    <col min="11" max="12" width="22.25" customWidth="1"/>
    <col min="13" max="13" width="23.75" customWidth="1"/>
    <col min="14" max="14" width="27.125" customWidth="1"/>
    <col min="15" max="15" width="39.125" bestFit="1" customWidth="1"/>
    <col min="16" max="16" width="54.75" bestFit="1" customWidth="1"/>
    <col min="19" max="19" width="0" hidden="1" customWidth="1"/>
  </cols>
  <sheetData>
    <row r="1" spans="1:19" s="1" customFormat="1" ht="22.5" customHeight="1">
      <c r="A1" s="320"/>
      <c r="B1" s="321"/>
      <c r="C1" s="326" t="s">
        <v>125</v>
      </c>
      <c r="D1" s="327"/>
      <c r="E1" s="327"/>
      <c r="F1" s="327"/>
      <c r="G1" s="327"/>
      <c r="H1" s="327"/>
      <c r="I1" s="327"/>
      <c r="J1" s="327"/>
      <c r="K1" s="327"/>
      <c r="L1" s="327"/>
      <c r="M1" s="327"/>
      <c r="N1" s="327"/>
      <c r="O1" s="328"/>
      <c r="P1" s="55" t="s">
        <v>126</v>
      </c>
    </row>
    <row r="2" spans="1:19" s="1" customFormat="1" ht="22.5" customHeight="1">
      <c r="A2" s="322"/>
      <c r="B2" s="323"/>
      <c r="C2" s="326" t="s">
        <v>127</v>
      </c>
      <c r="D2" s="327"/>
      <c r="E2" s="327"/>
      <c r="F2" s="327"/>
      <c r="G2" s="327"/>
      <c r="H2" s="327"/>
      <c r="I2" s="327"/>
      <c r="J2" s="327"/>
      <c r="K2" s="327"/>
      <c r="L2" s="327"/>
      <c r="M2" s="327"/>
      <c r="N2" s="327"/>
      <c r="O2" s="328"/>
      <c r="P2" s="55" t="s">
        <v>128</v>
      </c>
    </row>
    <row r="3" spans="1:19" s="1" customFormat="1" ht="22.5" customHeight="1">
      <c r="A3" s="322"/>
      <c r="B3" s="323"/>
      <c r="C3" s="326" t="s">
        <v>129</v>
      </c>
      <c r="D3" s="327"/>
      <c r="E3" s="327"/>
      <c r="F3" s="327"/>
      <c r="G3" s="327"/>
      <c r="H3" s="327"/>
      <c r="I3" s="327"/>
      <c r="J3" s="327"/>
      <c r="K3" s="327"/>
      <c r="L3" s="327"/>
      <c r="M3" s="327"/>
      <c r="N3" s="327"/>
      <c r="O3" s="328"/>
      <c r="P3" s="55" t="s">
        <v>130</v>
      </c>
    </row>
    <row r="4" spans="1:19" s="1" customFormat="1" ht="22.5" customHeight="1">
      <c r="A4" s="324"/>
      <c r="B4" s="325"/>
      <c r="C4" s="326" t="s">
        <v>131</v>
      </c>
      <c r="D4" s="327"/>
      <c r="E4" s="327"/>
      <c r="F4" s="327"/>
      <c r="G4" s="327"/>
      <c r="H4" s="327"/>
      <c r="I4" s="327"/>
      <c r="J4" s="327"/>
      <c r="K4" s="327"/>
      <c r="L4" s="327"/>
      <c r="M4" s="327"/>
      <c r="N4" s="327"/>
      <c r="O4" s="328"/>
      <c r="P4" s="55" t="s">
        <v>226</v>
      </c>
    </row>
    <row r="5" spans="1:19" s="1" customFormat="1" ht="26.25" customHeight="1">
      <c r="A5" s="318" t="s">
        <v>227</v>
      </c>
      <c r="B5" s="319"/>
      <c r="C5" s="329" t="s">
        <v>134</v>
      </c>
      <c r="D5" s="330"/>
      <c r="E5" s="330"/>
      <c r="F5" s="330"/>
      <c r="G5" s="330"/>
      <c r="H5" s="330"/>
      <c r="I5" s="330"/>
      <c r="J5" s="330"/>
      <c r="K5" s="330"/>
      <c r="L5" s="330"/>
      <c r="M5" s="330"/>
      <c r="N5" s="330"/>
      <c r="O5" s="330"/>
      <c r="P5" s="330"/>
    </row>
    <row r="6" spans="1:19" s="1" customFormat="1" ht="15" customHeight="1">
      <c r="A6" s="314" t="s">
        <v>228</v>
      </c>
      <c r="B6" s="314"/>
      <c r="C6" s="314"/>
      <c r="D6" s="314"/>
      <c r="E6" s="314"/>
      <c r="F6" s="314"/>
      <c r="G6" s="314"/>
      <c r="H6" s="314"/>
      <c r="I6" s="314"/>
      <c r="J6" s="314"/>
      <c r="K6" s="314"/>
      <c r="L6" s="314"/>
      <c r="M6" s="314"/>
      <c r="N6" s="315"/>
      <c r="O6" s="310" t="s">
        <v>229</v>
      </c>
      <c r="P6" s="311"/>
    </row>
    <row r="7" spans="1:19" s="1" customFormat="1">
      <c r="A7" s="316"/>
      <c r="B7" s="316"/>
      <c r="C7" s="316"/>
      <c r="D7" s="316"/>
      <c r="E7" s="316"/>
      <c r="F7" s="316"/>
      <c r="G7" s="316"/>
      <c r="H7" s="316"/>
      <c r="I7" s="316"/>
      <c r="J7" s="316"/>
      <c r="K7" s="316"/>
      <c r="L7" s="316"/>
      <c r="M7" s="316"/>
      <c r="N7" s="317"/>
      <c r="O7" s="312"/>
      <c r="P7" s="313"/>
    </row>
    <row r="8" spans="1:19" s="20" customFormat="1" ht="66.75" customHeight="1">
      <c r="A8" s="2" t="s">
        <v>10</v>
      </c>
      <c r="B8" s="2" t="s">
        <v>230</v>
      </c>
      <c r="C8" s="2" t="s">
        <v>231</v>
      </c>
      <c r="D8" s="2" t="s">
        <v>232</v>
      </c>
      <c r="E8" s="2" t="s">
        <v>42</v>
      </c>
      <c r="F8" s="2" t="s">
        <v>44</v>
      </c>
      <c r="G8" s="2" t="s">
        <v>46</v>
      </c>
      <c r="H8" s="2" t="s">
        <v>48</v>
      </c>
      <c r="I8" s="2" t="s">
        <v>50</v>
      </c>
      <c r="J8" s="2" t="s">
        <v>52</v>
      </c>
      <c r="K8" s="46" t="s">
        <v>153</v>
      </c>
      <c r="L8" s="46" t="s">
        <v>154</v>
      </c>
      <c r="M8" s="2" t="s">
        <v>233</v>
      </c>
      <c r="N8" s="2" t="s">
        <v>56</v>
      </c>
      <c r="O8" s="2" t="s">
        <v>60</v>
      </c>
      <c r="P8" s="2" t="s">
        <v>62</v>
      </c>
    </row>
    <row r="9" spans="1:19" ht="306.95" customHeight="1">
      <c r="A9" s="37" t="s">
        <v>165</v>
      </c>
      <c r="B9" s="37" t="s">
        <v>234</v>
      </c>
      <c r="C9" s="37" t="s">
        <v>235</v>
      </c>
      <c r="D9" s="37" t="s">
        <v>236</v>
      </c>
      <c r="E9" s="37" t="s">
        <v>237</v>
      </c>
      <c r="F9" s="37" t="s">
        <v>238</v>
      </c>
      <c r="G9" s="37" t="s">
        <v>239</v>
      </c>
      <c r="H9" s="37" t="s">
        <v>240</v>
      </c>
      <c r="I9" s="37" t="s">
        <v>241</v>
      </c>
      <c r="J9" s="37" t="s">
        <v>242</v>
      </c>
      <c r="K9" s="44">
        <v>52</v>
      </c>
      <c r="L9" s="44">
        <v>142</v>
      </c>
      <c r="M9" s="37" t="s">
        <v>243</v>
      </c>
      <c r="N9" s="37" t="s">
        <v>244</v>
      </c>
      <c r="O9" s="38" t="s">
        <v>245</v>
      </c>
      <c r="P9" s="38" t="s">
        <v>246</v>
      </c>
    </row>
    <row r="10" spans="1:19" ht="153" customHeight="1">
      <c r="A10" s="37" t="s">
        <v>175</v>
      </c>
      <c r="B10" s="37" t="s">
        <v>234</v>
      </c>
      <c r="C10" s="37" t="s">
        <v>235</v>
      </c>
      <c r="D10" s="37" t="s">
        <v>247</v>
      </c>
      <c r="E10" s="37" t="s">
        <v>237</v>
      </c>
      <c r="F10" s="37" t="s">
        <v>248</v>
      </c>
      <c r="G10" s="37" t="s">
        <v>249</v>
      </c>
      <c r="H10" s="37" t="s">
        <v>250</v>
      </c>
      <c r="I10" s="37" t="s">
        <v>241</v>
      </c>
      <c r="J10" s="37" t="s">
        <v>242</v>
      </c>
      <c r="K10" s="44">
        <v>223</v>
      </c>
      <c r="L10" s="44">
        <v>387</v>
      </c>
      <c r="M10" s="37" t="s">
        <v>243</v>
      </c>
      <c r="N10" s="37" t="s">
        <v>244</v>
      </c>
      <c r="O10" s="38" t="s">
        <v>251</v>
      </c>
      <c r="P10" s="38" t="s">
        <v>252</v>
      </c>
      <c r="S10" t="s">
        <v>253</v>
      </c>
    </row>
  </sheetData>
  <mergeCells count="9">
    <mergeCell ref="O6:P7"/>
    <mergeCell ref="A6:N7"/>
    <mergeCell ref="A5:B5"/>
    <mergeCell ref="A1:B4"/>
    <mergeCell ref="C1:O1"/>
    <mergeCell ref="C2:O2"/>
    <mergeCell ref="C3:O3"/>
    <mergeCell ref="C4:O4"/>
    <mergeCell ref="C5:P5"/>
  </mergeCells>
  <dataValidations count="1">
    <dataValidation type="list" allowBlank="1" showInputMessage="1" showErrorMessage="1" sqref="M9:M110" xr:uid="{6A1124D0-6E6E-4E2D-8E9C-CE3857C81170}">
      <formula1>$S$10:$S$10</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AA4A3-3F9B-4014-BE54-536C3C1934B2}">
  <dimension ref="A1:BM57"/>
  <sheetViews>
    <sheetView topLeftCell="AS49" zoomScale="70" zoomScaleNormal="70" workbookViewId="0">
      <selection activeCell="AU64" sqref="AU64"/>
    </sheetView>
  </sheetViews>
  <sheetFormatPr baseColWidth="10" defaultColWidth="11.375" defaultRowHeight="14.25"/>
  <cols>
    <col min="1" max="1" width="23.25" style="76" customWidth="1"/>
    <col min="2" max="3" width="23.125" style="76" customWidth="1"/>
    <col min="4" max="4" width="27.125" style="76" customWidth="1"/>
    <col min="5" max="5" width="29.75" style="76" customWidth="1"/>
    <col min="6" max="6" width="32.75" style="76" bestFit="1" customWidth="1"/>
    <col min="7" max="7" width="41.125" style="76" bestFit="1" customWidth="1"/>
    <col min="8" max="8" width="47" style="76" bestFit="1" customWidth="1"/>
    <col min="9" max="9" width="31.875" style="76" bestFit="1" customWidth="1"/>
    <col min="10" max="14" width="31.875" style="76" customWidth="1"/>
    <col min="15" max="20" width="28" style="76" customWidth="1"/>
    <col min="21" max="21" width="21.125" style="76" customWidth="1"/>
    <col min="22" max="22" width="21.75" style="76" customWidth="1"/>
    <col min="23" max="23" width="20.875" style="76" customWidth="1"/>
    <col min="24" max="24" width="28.75" style="76" customWidth="1"/>
    <col min="25" max="25" width="31.75" style="76" bestFit="1" customWidth="1"/>
    <col min="26" max="26" width="32.875" style="76" bestFit="1" customWidth="1"/>
    <col min="27" max="27" width="34" style="76" customWidth="1"/>
    <col min="28" max="28" width="61.875" style="76" customWidth="1"/>
    <col min="29" max="29" width="31.125" style="76" customWidth="1"/>
    <col min="30" max="30" width="46.125" style="76" bestFit="1" customWidth="1"/>
    <col min="31" max="31" width="46.125" style="76" customWidth="1"/>
    <col min="32" max="32" width="29.25" style="76" bestFit="1" customWidth="1"/>
    <col min="33" max="33" width="27.125" style="76" bestFit="1" customWidth="1"/>
    <col min="34" max="34" width="33.125" style="76" bestFit="1" customWidth="1"/>
    <col min="35" max="39" width="37.25" style="76" customWidth="1"/>
    <col min="40" max="40" width="22.75" style="76" customWidth="1"/>
    <col min="41" max="45" width="30.75" style="76" customWidth="1"/>
    <col min="46" max="46" width="36.625" style="76" customWidth="1"/>
    <col min="47" max="47" width="30.75" style="76" customWidth="1"/>
    <col min="48" max="48" width="37.625" style="76" customWidth="1"/>
    <col min="49" max="58" width="30.75" style="76" customWidth="1"/>
    <col min="59" max="59" width="34.125" style="76" customWidth="1"/>
    <col min="60" max="64" width="11.375" style="76"/>
    <col min="65" max="65" width="56.875" style="76" hidden="1" customWidth="1"/>
    <col min="66" max="16384" width="11.375" style="76"/>
  </cols>
  <sheetData>
    <row r="1" spans="1:65" s="70" customFormat="1" ht="23.25" customHeight="1">
      <c r="A1" s="475" t="s">
        <v>254</v>
      </c>
      <c r="B1" s="475"/>
      <c r="C1" s="484" t="s">
        <v>125</v>
      </c>
      <c r="D1" s="484"/>
      <c r="E1" s="484"/>
      <c r="F1" s="484"/>
      <c r="G1" s="484"/>
      <c r="H1" s="484"/>
      <c r="I1" s="484"/>
      <c r="J1" s="484"/>
      <c r="K1" s="484"/>
      <c r="L1" s="484"/>
      <c r="M1" s="484"/>
      <c r="N1" s="484"/>
      <c r="O1" s="484"/>
      <c r="P1" s="484"/>
      <c r="Q1" s="484"/>
      <c r="R1" s="484"/>
      <c r="S1" s="484"/>
      <c r="T1" s="484"/>
      <c r="U1" s="484"/>
      <c r="V1" s="484"/>
      <c r="W1" s="484"/>
      <c r="X1" s="484"/>
      <c r="Y1" s="484"/>
      <c r="Z1" s="484"/>
      <c r="AA1" s="484"/>
      <c r="AB1" s="484"/>
      <c r="AC1" s="484"/>
      <c r="AD1" s="484"/>
      <c r="AE1" s="484"/>
      <c r="AF1" s="484"/>
      <c r="AG1" s="484"/>
      <c r="AH1" s="484"/>
      <c r="AI1" s="484"/>
      <c r="AJ1" s="484"/>
      <c r="AK1" s="484"/>
      <c r="AL1" s="484"/>
      <c r="AM1" s="484"/>
      <c r="AN1" s="484"/>
      <c r="AO1" s="484"/>
      <c r="AP1" s="484"/>
      <c r="AQ1" s="484"/>
      <c r="AR1" s="484"/>
      <c r="AS1" s="484"/>
      <c r="AT1" s="484"/>
      <c r="AU1" s="484"/>
      <c r="AV1" s="484"/>
      <c r="AW1" s="484"/>
      <c r="AX1" s="258"/>
      <c r="AY1" s="258"/>
      <c r="AZ1" s="258"/>
      <c r="BA1" s="258"/>
      <c r="BB1" s="258"/>
      <c r="BC1" s="258"/>
      <c r="BD1" s="258"/>
      <c r="BE1" s="258"/>
      <c r="BF1" s="258"/>
      <c r="BG1" s="259"/>
    </row>
    <row r="2" spans="1:65" s="70" customFormat="1" ht="23.25" customHeight="1">
      <c r="A2" s="475"/>
      <c r="B2" s="475"/>
      <c r="C2" s="484" t="s">
        <v>127</v>
      </c>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c r="AN2" s="484"/>
      <c r="AO2" s="484"/>
      <c r="AP2" s="484"/>
      <c r="AQ2" s="484"/>
      <c r="AR2" s="484"/>
      <c r="AS2" s="484"/>
      <c r="AT2" s="484"/>
      <c r="AU2" s="484"/>
      <c r="AV2" s="484"/>
      <c r="AW2" s="484"/>
      <c r="AX2" s="258"/>
      <c r="AY2" s="258"/>
      <c r="AZ2" s="258"/>
      <c r="BA2" s="258"/>
      <c r="BB2" s="258"/>
      <c r="BC2" s="258"/>
      <c r="BD2" s="258"/>
      <c r="BE2" s="258"/>
      <c r="BF2" s="258"/>
      <c r="BG2" s="259"/>
    </row>
    <row r="3" spans="1:65" s="70" customFormat="1" ht="23.25" customHeight="1">
      <c r="A3" s="475"/>
      <c r="B3" s="475"/>
      <c r="C3" s="484" t="s">
        <v>129</v>
      </c>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c r="AV3" s="484"/>
      <c r="AW3" s="484"/>
      <c r="AX3" s="258"/>
      <c r="AY3" s="258"/>
      <c r="AZ3" s="258"/>
      <c r="BA3" s="258"/>
      <c r="BB3" s="258"/>
      <c r="BC3" s="258"/>
      <c r="BD3" s="258"/>
      <c r="BE3" s="258"/>
      <c r="BF3" s="258"/>
      <c r="BG3" s="259"/>
    </row>
    <row r="4" spans="1:65" s="70" customFormat="1" ht="23.25" customHeight="1">
      <c r="A4" s="475"/>
      <c r="B4" s="475"/>
      <c r="C4" s="484" t="s">
        <v>131</v>
      </c>
      <c r="D4" s="484"/>
      <c r="E4" s="484"/>
      <c r="F4" s="484"/>
      <c r="G4" s="484"/>
      <c r="H4" s="484"/>
      <c r="I4" s="484"/>
      <c r="J4" s="484"/>
      <c r="K4" s="484"/>
      <c r="L4" s="484"/>
      <c r="M4" s="484"/>
      <c r="N4" s="484"/>
      <c r="O4" s="484"/>
      <c r="P4" s="484"/>
      <c r="Q4" s="484"/>
      <c r="R4" s="484"/>
      <c r="S4" s="484"/>
      <c r="T4" s="484"/>
      <c r="U4" s="484"/>
      <c r="V4" s="484"/>
      <c r="W4" s="484"/>
      <c r="X4" s="484"/>
      <c r="Y4" s="484"/>
      <c r="Z4" s="484"/>
      <c r="AA4" s="484"/>
      <c r="AB4" s="484"/>
      <c r="AC4" s="484"/>
      <c r="AD4" s="484"/>
      <c r="AE4" s="484"/>
      <c r="AF4" s="484"/>
      <c r="AG4" s="484"/>
      <c r="AH4" s="484"/>
      <c r="AI4" s="484"/>
      <c r="AJ4" s="484"/>
      <c r="AK4" s="484"/>
      <c r="AL4" s="484"/>
      <c r="AM4" s="484"/>
      <c r="AN4" s="484"/>
      <c r="AO4" s="484"/>
      <c r="AP4" s="484"/>
      <c r="AQ4" s="484"/>
      <c r="AR4" s="484"/>
      <c r="AS4" s="484"/>
      <c r="AT4" s="484"/>
      <c r="AU4" s="484"/>
      <c r="AV4" s="484"/>
      <c r="AW4" s="484"/>
      <c r="AX4" s="258"/>
      <c r="AY4" s="258"/>
      <c r="AZ4" s="258"/>
      <c r="BA4" s="258"/>
      <c r="BB4" s="258"/>
      <c r="BC4" s="258"/>
      <c r="BD4" s="258"/>
      <c r="BE4" s="258"/>
      <c r="BF4" s="258"/>
      <c r="BG4" s="259"/>
    </row>
    <row r="5" spans="1:65" s="70" customFormat="1" ht="26.25" customHeight="1">
      <c r="A5" s="480" t="s">
        <v>227</v>
      </c>
      <c r="B5" s="480"/>
      <c r="C5" s="485" t="s">
        <v>255</v>
      </c>
      <c r="D5" s="485"/>
      <c r="E5" s="485"/>
      <c r="F5" s="485"/>
      <c r="G5" s="485"/>
      <c r="H5" s="485"/>
      <c r="I5" s="485"/>
      <c r="J5" s="485"/>
      <c r="K5" s="485"/>
      <c r="L5" s="485"/>
      <c r="M5" s="485"/>
      <c r="N5" s="485"/>
      <c r="O5" s="485"/>
      <c r="P5" s="485"/>
      <c r="Q5" s="485"/>
      <c r="R5" s="485"/>
      <c r="S5" s="485"/>
      <c r="T5" s="485"/>
      <c r="U5" s="485"/>
      <c r="V5" s="485"/>
      <c r="W5" s="485"/>
      <c r="X5" s="485"/>
      <c r="Y5" s="485"/>
      <c r="Z5" s="485"/>
      <c r="AA5" s="485"/>
      <c r="AB5" s="485"/>
      <c r="AC5" s="485"/>
      <c r="AD5" s="485"/>
      <c r="AE5" s="485"/>
      <c r="AF5" s="485"/>
      <c r="AG5" s="485"/>
      <c r="AH5" s="485"/>
      <c r="AI5" s="485"/>
      <c r="AJ5" s="485"/>
      <c r="AK5" s="485"/>
      <c r="AL5" s="485"/>
      <c r="AM5" s="485"/>
      <c r="AN5" s="485"/>
      <c r="AO5" s="485"/>
      <c r="AP5" s="485"/>
      <c r="AQ5" s="485"/>
      <c r="AR5" s="485"/>
      <c r="AS5" s="485"/>
      <c r="AT5" s="485"/>
      <c r="AU5" s="485"/>
      <c r="AV5" s="485"/>
      <c r="AW5" s="485"/>
      <c r="AX5" s="260"/>
      <c r="AY5" s="260"/>
      <c r="AZ5" s="260"/>
      <c r="BA5" s="260"/>
      <c r="BB5" s="260"/>
      <c r="BC5" s="260"/>
      <c r="BD5" s="260"/>
      <c r="BE5" s="260"/>
      <c r="BF5" s="260"/>
      <c r="BG5" s="259"/>
    </row>
    <row r="6" spans="1:65" ht="15" customHeight="1" thickBot="1">
      <c r="A6" s="478" t="s">
        <v>256</v>
      </c>
      <c r="B6" s="478"/>
      <c r="C6" s="478"/>
      <c r="D6" s="478"/>
      <c r="E6" s="478"/>
      <c r="F6" s="478"/>
      <c r="G6" s="478"/>
      <c r="H6" s="478"/>
      <c r="I6" s="478"/>
      <c r="J6" s="478"/>
      <c r="K6" s="478"/>
      <c r="L6" s="478"/>
      <c r="M6" s="478"/>
      <c r="N6" s="478"/>
      <c r="O6" s="478"/>
      <c r="P6" s="478"/>
      <c r="Q6" s="478"/>
      <c r="R6" s="478"/>
      <c r="S6" s="478"/>
      <c r="T6" s="478"/>
      <c r="U6" s="478"/>
      <c r="V6" s="478"/>
      <c r="W6" s="478"/>
      <c r="X6" s="478"/>
      <c r="Y6" s="478"/>
      <c r="Z6" s="478"/>
      <c r="AA6" s="478"/>
      <c r="AB6" s="478"/>
      <c r="AC6" s="486" t="s">
        <v>257</v>
      </c>
      <c r="AD6" s="487"/>
      <c r="AE6" s="487"/>
      <c r="AF6" s="487"/>
      <c r="AG6" s="487"/>
      <c r="AH6" s="487"/>
      <c r="AI6" s="476" t="s">
        <v>258</v>
      </c>
      <c r="AJ6" s="476"/>
      <c r="AK6" s="476"/>
      <c r="AL6" s="476"/>
      <c r="AM6" s="476"/>
      <c r="AN6" s="476"/>
      <c r="AO6" s="476"/>
      <c r="AP6" s="476"/>
      <c r="AQ6" s="476"/>
      <c r="AR6" s="476"/>
      <c r="AS6" s="476"/>
      <c r="AT6" s="476"/>
      <c r="AU6" s="476"/>
      <c r="AV6" s="476"/>
      <c r="AW6" s="476"/>
      <c r="AX6" s="249"/>
      <c r="AY6" s="249"/>
      <c r="AZ6" s="249"/>
      <c r="BA6" s="249"/>
      <c r="BB6" s="249"/>
      <c r="BC6" s="249"/>
      <c r="BD6" s="249"/>
      <c r="BE6" s="249"/>
      <c r="BF6" s="249"/>
    </row>
    <row r="7" spans="1:65" ht="15" customHeight="1" thickBot="1">
      <c r="A7" s="479"/>
      <c r="B7" s="479"/>
      <c r="C7" s="479"/>
      <c r="D7" s="479"/>
      <c r="E7" s="479"/>
      <c r="F7" s="479"/>
      <c r="G7" s="479"/>
      <c r="H7" s="479"/>
      <c r="I7" s="479"/>
      <c r="J7" s="479"/>
      <c r="K7" s="479"/>
      <c r="L7" s="479"/>
      <c r="M7" s="479"/>
      <c r="N7" s="479"/>
      <c r="O7" s="479"/>
      <c r="P7" s="479"/>
      <c r="Q7" s="479"/>
      <c r="R7" s="479"/>
      <c r="S7" s="479"/>
      <c r="T7" s="479"/>
      <c r="U7" s="479"/>
      <c r="V7" s="479"/>
      <c r="W7" s="479"/>
      <c r="X7" s="479"/>
      <c r="Y7" s="479"/>
      <c r="Z7" s="479"/>
      <c r="AA7" s="479"/>
      <c r="AB7" s="479"/>
      <c r="AC7" s="488"/>
      <c r="AD7" s="489"/>
      <c r="AE7" s="489"/>
      <c r="AF7" s="489"/>
      <c r="AG7" s="489"/>
      <c r="AH7" s="489"/>
      <c r="AI7" s="477"/>
      <c r="AJ7" s="477"/>
      <c r="AK7" s="477"/>
      <c r="AL7" s="477"/>
      <c r="AM7" s="477"/>
      <c r="AN7" s="477"/>
      <c r="AO7" s="477"/>
      <c r="AP7" s="477"/>
      <c r="AQ7" s="477"/>
      <c r="AR7" s="477"/>
      <c r="AS7" s="477"/>
      <c r="AT7" s="477"/>
      <c r="AU7" s="477"/>
      <c r="AV7" s="477"/>
      <c r="AW7" s="477"/>
      <c r="AX7" s="249"/>
      <c r="AY7" s="249"/>
      <c r="AZ7" s="249"/>
      <c r="BA7" s="249"/>
      <c r="BB7" s="249"/>
      <c r="BC7" s="249"/>
      <c r="BD7" s="249"/>
      <c r="BE7" s="249"/>
      <c r="BF7" s="249"/>
    </row>
    <row r="8" spans="1:65" s="91" customFormat="1" ht="77.099999999999994" customHeight="1" thickBot="1">
      <c r="A8" s="83" t="s">
        <v>10</v>
      </c>
      <c r="B8" s="83" t="s">
        <v>139</v>
      </c>
      <c r="C8" s="83" t="s">
        <v>14</v>
      </c>
      <c r="D8" s="84" t="s">
        <v>259</v>
      </c>
      <c r="E8" s="84" t="s">
        <v>65</v>
      </c>
      <c r="F8" s="83" t="s">
        <v>67</v>
      </c>
      <c r="G8" s="84" t="s">
        <v>69</v>
      </c>
      <c r="H8" s="84" t="s">
        <v>260</v>
      </c>
      <c r="I8" s="84" t="s">
        <v>73</v>
      </c>
      <c r="J8" s="84" t="s">
        <v>261</v>
      </c>
      <c r="K8" s="85" t="s">
        <v>262</v>
      </c>
      <c r="L8" s="85" t="s">
        <v>79</v>
      </c>
      <c r="M8" s="85" t="s">
        <v>81</v>
      </c>
      <c r="N8" s="83" t="s">
        <v>263</v>
      </c>
      <c r="O8" s="86" t="s">
        <v>264</v>
      </c>
      <c r="P8" s="86" t="s">
        <v>265</v>
      </c>
      <c r="Q8" s="86" t="s">
        <v>266</v>
      </c>
      <c r="R8" s="86" t="s">
        <v>267</v>
      </c>
      <c r="S8" s="86" t="s">
        <v>268</v>
      </c>
      <c r="T8" s="87" t="s">
        <v>269</v>
      </c>
      <c r="U8" s="85" t="s">
        <v>270</v>
      </c>
      <c r="V8" s="85" t="s">
        <v>271</v>
      </c>
      <c r="W8" s="83" t="s">
        <v>89</v>
      </c>
      <c r="X8" s="83" t="s">
        <v>91</v>
      </c>
      <c r="Y8" s="83" t="s">
        <v>93</v>
      </c>
      <c r="Z8" s="83" t="s">
        <v>95</v>
      </c>
      <c r="AA8" s="83" t="s">
        <v>97</v>
      </c>
      <c r="AB8" s="83" t="s">
        <v>99</v>
      </c>
      <c r="AC8" s="88" t="s">
        <v>102</v>
      </c>
      <c r="AD8" s="88" t="s">
        <v>272</v>
      </c>
      <c r="AE8" s="88" t="s">
        <v>106</v>
      </c>
      <c r="AF8" s="88" t="s">
        <v>108</v>
      </c>
      <c r="AG8" s="88" t="s">
        <v>110</v>
      </c>
      <c r="AH8" s="88" t="s">
        <v>112</v>
      </c>
      <c r="AI8" s="90" t="s">
        <v>273</v>
      </c>
      <c r="AJ8" s="217" t="s">
        <v>274</v>
      </c>
      <c r="AK8" s="217" t="s">
        <v>275</v>
      </c>
      <c r="AL8" s="233" t="s">
        <v>276</v>
      </c>
      <c r="AM8" s="233" t="s">
        <v>277</v>
      </c>
      <c r="AN8" s="90" t="s">
        <v>119</v>
      </c>
      <c r="AO8" s="67" t="s">
        <v>121</v>
      </c>
      <c r="AP8" s="67" t="s">
        <v>278</v>
      </c>
      <c r="AQ8" s="66" t="s">
        <v>279</v>
      </c>
      <c r="AR8" s="67" t="s">
        <v>280</v>
      </c>
      <c r="AS8" s="67" t="s">
        <v>281</v>
      </c>
      <c r="AT8" s="244" t="s">
        <v>282</v>
      </c>
      <c r="AU8" s="244" t="s">
        <v>283</v>
      </c>
      <c r="AV8" s="244" t="s">
        <v>284</v>
      </c>
      <c r="AW8" s="244" t="s">
        <v>285</v>
      </c>
      <c r="AX8" s="67" t="s">
        <v>286</v>
      </c>
      <c r="AY8" s="67" t="s">
        <v>287</v>
      </c>
      <c r="AZ8" s="67" t="s">
        <v>288</v>
      </c>
      <c r="BA8" s="67" t="s">
        <v>289</v>
      </c>
      <c r="BB8" s="67" t="s">
        <v>290</v>
      </c>
      <c r="BC8" s="67" t="s">
        <v>291</v>
      </c>
      <c r="BD8" s="67" t="s">
        <v>292</v>
      </c>
      <c r="BE8" s="67" t="s">
        <v>293</v>
      </c>
      <c r="BF8" s="250" t="s">
        <v>294</v>
      </c>
      <c r="BG8" s="89" t="s">
        <v>295</v>
      </c>
    </row>
    <row r="9" spans="1:65" s="104" customFormat="1" ht="65.099999999999994" customHeight="1" thickBot="1">
      <c r="A9" s="92" t="s">
        <v>165</v>
      </c>
      <c r="B9" s="93" t="s">
        <v>166</v>
      </c>
      <c r="C9" s="94">
        <v>36893</v>
      </c>
      <c r="D9" s="95" t="s">
        <v>296</v>
      </c>
      <c r="E9" s="95" t="s">
        <v>297</v>
      </c>
      <c r="F9" s="96">
        <v>2024130010012</v>
      </c>
      <c r="G9" s="95" t="s">
        <v>298</v>
      </c>
      <c r="H9" s="95" t="s">
        <v>299</v>
      </c>
      <c r="I9" s="95" t="s">
        <v>300</v>
      </c>
      <c r="J9" s="349">
        <v>1</v>
      </c>
      <c r="K9" s="506" t="s">
        <v>301</v>
      </c>
      <c r="L9" s="398" t="s">
        <v>302</v>
      </c>
      <c r="M9" s="506" t="s">
        <v>303</v>
      </c>
      <c r="N9" s="481">
        <v>12</v>
      </c>
      <c r="O9" s="401">
        <v>13</v>
      </c>
      <c r="P9" s="402">
        <v>6</v>
      </c>
      <c r="Q9" s="402"/>
      <c r="R9" s="402"/>
      <c r="S9" s="402">
        <f>SUM(O9:P10)</f>
        <v>19</v>
      </c>
      <c r="T9" s="450">
        <v>1</v>
      </c>
      <c r="U9" s="390">
        <v>45743</v>
      </c>
      <c r="V9" s="390">
        <v>46022</v>
      </c>
      <c r="W9" s="445">
        <f>+_xlfn.DAYS(V9,U9)</f>
        <v>279</v>
      </c>
      <c r="X9" s="404">
        <f>3241*4.5</f>
        <v>14584.5</v>
      </c>
      <c r="Y9" s="370" t="s">
        <v>304</v>
      </c>
      <c r="Z9" s="398" t="s">
        <v>305</v>
      </c>
      <c r="AA9" s="102" t="s">
        <v>306</v>
      </c>
      <c r="AB9" s="102" t="s">
        <v>307</v>
      </c>
      <c r="AC9" s="98" t="s">
        <v>308</v>
      </c>
      <c r="AD9" s="205" t="s">
        <v>309</v>
      </c>
      <c r="AE9" s="429">
        <v>543283414</v>
      </c>
      <c r="AF9" s="398" t="s">
        <v>310</v>
      </c>
      <c r="AG9" s="398" t="s">
        <v>311</v>
      </c>
      <c r="AH9" s="461">
        <v>45717</v>
      </c>
      <c r="AI9" s="423">
        <v>0</v>
      </c>
      <c r="AJ9" s="423">
        <v>5432834145</v>
      </c>
      <c r="AK9" s="416">
        <v>13241584616.110001</v>
      </c>
      <c r="AL9" s="234"/>
      <c r="AM9" s="234"/>
      <c r="AN9" s="426" t="s">
        <v>312</v>
      </c>
      <c r="AO9" s="442" t="s">
        <v>313</v>
      </c>
      <c r="AP9" s="416">
        <v>0</v>
      </c>
      <c r="AQ9" s="340">
        <v>0</v>
      </c>
      <c r="AR9" s="416"/>
      <c r="AS9" s="340"/>
      <c r="AT9" s="367">
        <v>1512256989</v>
      </c>
      <c r="AU9" s="415">
        <f>+AT9/AK9</f>
        <v>0.11420513728849002</v>
      </c>
      <c r="AV9" s="367">
        <v>1512256989</v>
      </c>
      <c r="AW9" s="357">
        <f>+AV9/AK9</f>
        <v>0.11420513728849002</v>
      </c>
      <c r="AX9" s="252"/>
      <c r="AY9" s="252"/>
      <c r="AZ9" s="252"/>
      <c r="BA9" s="252"/>
      <c r="BB9" s="252"/>
      <c r="BC9" s="252"/>
      <c r="BD9" s="252"/>
      <c r="BE9" s="252"/>
      <c r="BF9" s="252"/>
      <c r="BG9" s="512" t="s">
        <v>314</v>
      </c>
      <c r="BM9" s="104" t="s">
        <v>302</v>
      </c>
    </row>
    <row r="10" spans="1:65" s="104" customFormat="1" ht="65.099999999999994" customHeight="1" thickBot="1">
      <c r="A10" s="92" t="s">
        <v>165</v>
      </c>
      <c r="B10" s="93" t="s">
        <v>166</v>
      </c>
      <c r="C10" s="94">
        <v>36893</v>
      </c>
      <c r="D10" s="95" t="s">
        <v>296</v>
      </c>
      <c r="E10" s="95" t="s">
        <v>297</v>
      </c>
      <c r="F10" s="96">
        <v>2024130010012</v>
      </c>
      <c r="G10" s="95" t="s">
        <v>298</v>
      </c>
      <c r="H10" s="95" t="s">
        <v>299</v>
      </c>
      <c r="I10" s="95" t="s">
        <v>300</v>
      </c>
      <c r="J10" s="350"/>
      <c r="K10" s="507"/>
      <c r="L10" s="386"/>
      <c r="M10" s="507"/>
      <c r="N10" s="403"/>
      <c r="O10" s="403"/>
      <c r="P10" s="401"/>
      <c r="Q10" s="401"/>
      <c r="R10" s="401"/>
      <c r="S10" s="401"/>
      <c r="T10" s="419"/>
      <c r="U10" s="411"/>
      <c r="V10" s="411"/>
      <c r="W10" s="446"/>
      <c r="X10" s="405"/>
      <c r="Y10" s="368"/>
      <c r="Z10" s="386"/>
      <c r="AA10" s="111" t="s">
        <v>315</v>
      </c>
      <c r="AB10" s="111" t="s">
        <v>316</v>
      </c>
      <c r="AC10" s="98" t="s">
        <v>308</v>
      </c>
      <c r="AD10" s="205" t="s">
        <v>309</v>
      </c>
      <c r="AE10" s="430"/>
      <c r="AF10" s="386"/>
      <c r="AG10" s="386"/>
      <c r="AH10" s="466"/>
      <c r="AI10" s="424"/>
      <c r="AJ10" s="424"/>
      <c r="AK10" s="417"/>
      <c r="AL10" s="234"/>
      <c r="AM10" s="234"/>
      <c r="AN10" s="427"/>
      <c r="AO10" s="443"/>
      <c r="AP10" s="417"/>
      <c r="AQ10" s="340"/>
      <c r="AR10" s="417"/>
      <c r="AS10" s="340"/>
      <c r="AT10" s="367"/>
      <c r="AU10" s="415"/>
      <c r="AV10" s="367"/>
      <c r="AW10" s="357"/>
      <c r="AX10" s="252"/>
      <c r="AY10" s="252"/>
      <c r="AZ10" s="252"/>
      <c r="BA10" s="252"/>
      <c r="BB10" s="252"/>
      <c r="BC10" s="252"/>
      <c r="BD10" s="252"/>
      <c r="BE10" s="252"/>
      <c r="BF10" s="252"/>
      <c r="BG10" s="411"/>
    </row>
    <row r="11" spans="1:65" s="104" customFormat="1" ht="65.099999999999994" customHeight="1" thickBot="1">
      <c r="A11" s="92" t="s">
        <v>165</v>
      </c>
      <c r="B11" s="93" t="s">
        <v>166</v>
      </c>
      <c r="C11" s="94">
        <v>36893</v>
      </c>
      <c r="D11" s="95" t="s">
        <v>296</v>
      </c>
      <c r="E11" s="95" t="s">
        <v>297</v>
      </c>
      <c r="F11" s="96">
        <v>2024130010012</v>
      </c>
      <c r="G11" s="95" t="s">
        <v>298</v>
      </c>
      <c r="H11" s="95" t="s">
        <v>299</v>
      </c>
      <c r="I11" s="95" t="s">
        <v>300</v>
      </c>
      <c r="J11" s="350"/>
      <c r="K11" s="508" t="s">
        <v>317</v>
      </c>
      <c r="L11" s="452"/>
      <c r="M11" s="508" t="s">
        <v>318</v>
      </c>
      <c r="N11" s="403">
        <v>1</v>
      </c>
      <c r="O11" s="403">
        <v>0</v>
      </c>
      <c r="P11" s="400">
        <v>0</v>
      </c>
      <c r="Q11" s="400"/>
      <c r="R11" s="400"/>
      <c r="S11" s="402">
        <f t="shared" ref="S11" si="0">SUM(O11:P12)</f>
        <v>0</v>
      </c>
      <c r="T11" s="450">
        <f t="shared" ref="T11" si="1">+S11/N11</f>
        <v>0</v>
      </c>
      <c r="U11" s="390">
        <v>45839</v>
      </c>
      <c r="V11" s="390">
        <v>46022</v>
      </c>
      <c r="W11" s="445">
        <f>+_xlfn.DAYS(V11,U11)</f>
        <v>183</v>
      </c>
      <c r="X11" s="405"/>
      <c r="Y11" s="368"/>
      <c r="Z11" s="386"/>
      <c r="AA11" s="410" t="s">
        <v>319</v>
      </c>
      <c r="AB11" s="411" t="s">
        <v>320</v>
      </c>
      <c r="AC11" s="98" t="s">
        <v>308</v>
      </c>
      <c r="AD11" s="205" t="s">
        <v>309</v>
      </c>
      <c r="AE11" s="431"/>
      <c r="AF11" s="387"/>
      <c r="AG11" s="387"/>
      <c r="AH11" s="422"/>
      <c r="AI11" s="424"/>
      <c r="AJ11" s="424"/>
      <c r="AK11" s="417"/>
      <c r="AL11" s="234"/>
      <c r="AM11" s="234"/>
      <c r="AN11" s="427"/>
      <c r="AO11" s="443"/>
      <c r="AP11" s="417"/>
      <c r="AQ11" s="340"/>
      <c r="AR11" s="417"/>
      <c r="AS11" s="340"/>
      <c r="AT11" s="367"/>
      <c r="AU11" s="415"/>
      <c r="AV11" s="367"/>
      <c r="AW11" s="357"/>
      <c r="AX11" s="252"/>
      <c r="AY11" s="252"/>
      <c r="AZ11" s="252"/>
      <c r="BA11" s="252"/>
      <c r="BB11" s="252"/>
      <c r="BC11" s="252"/>
      <c r="BD11" s="252"/>
      <c r="BE11" s="252"/>
      <c r="BF11" s="252"/>
      <c r="BG11" s="411"/>
    </row>
    <row r="12" spans="1:65" s="104" customFormat="1" ht="65.099999999999994" customHeight="1" thickBot="1">
      <c r="A12" s="92" t="s">
        <v>165</v>
      </c>
      <c r="B12" s="93" t="s">
        <v>166</v>
      </c>
      <c r="C12" s="94">
        <v>36893</v>
      </c>
      <c r="D12" s="95" t="s">
        <v>296</v>
      </c>
      <c r="E12" s="95" t="s">
        <v>297</v>
      </c>
      <c r="F12" s="96">
        <v>2024130010012</v>
      </c>
      <c r="G12" s="95" t="s">
        <v>298</v>
      </c>
      <c r="H12" s="95" t="s">
        <v>299</v>
      </c>
      <c r="I12" s="95" t="s">
        <v>300</v>
      </c>
      <c r="J12" s="350"/>
      <c r="K12" s="507"/>
      <c r="L12" s="452"/>
      <c r="M12" s="507"/>
      <c r="N12" s="403"/>
      <c r="O12" s="403"/>
      <c r="P12" s="401"/>
      <c r="Q12" s="401"/>
      <c r="R12" s="401"/>
      <c r="S12" s="401"/>
      <c r="T12" s="419"/>
      <c r="U12" s="411"/>
      <c r="V12" s="411"/>
      <c r="W12" s="446"/>
      <c r="X12" s="405"/>
      <c r="Y12" s="368"/>
      <c r="Z12" s="386"/>
      <c r="AA12" s="410"/>
      <c r="AB12" s="411"/>
      <c r="AC12" s="116" t="s">
        <v>308</v>
      </c>
      <c r="AD12" s="206" t="s">
        <v>321</v>
      </c>
      <c r="AE12" s="338">
        <v>54328342</v>
      </c>
      <c r="AF12" s="385" t="s">
        <v>322</v>
      </c>
      <c r="AG12" s="385" t="s">
        <v>311</v>
      </c>
      <c r="AH12" s="421">
        <v>45839</v>
      </c>
      <c r="AI12" s="424"/>
      <c r="AJ12" s="424"/>
      <c r="AK12" s="417"/>
      <c r="AL12" s="234"/>
      <c r="AM12" s="234"/>
      <c r="AN12" s="427"/>
      <c r="AO12" s="443"/>
      <c r="AP12" s="417"/>
      <c r="AQ12" s="340"/>
      <c r="AR12" s="417"/>
      <c r="AS12" s="340"/>
      <c r="AT12" s="367"/>
      <c r="AU12" s="415"/>
      <c r="AV12" s="367"/>
      <c r="AW12" s="357"/>
      <c r="AX12" s="252"/>
      <c r="AY12" s="252"/>
      <c r="AZ12" s="252"/>
      <c r="BA12" s="252"/>
      <c r="BB12" s="252"/>
      <c r="BC12" s="252"/>
      <c r="BD12" s="252"/>
      <c r="BE12" s="252"/>
      <c r="BF12" s="252"/>
      <c r="BG12" s="411" t="s">
        <v>323</v>
      </c>
    </row>
    <row r="13" spans="1:65" s="104" customFormat="1" ht="65.099999999999994" customHeight="1" thickBot="1">
      <c r="A13" s="92" t="s">
        <v>165</v>
      </c>
      <c r="B13" s="93" t="s">
        <v>166</v>
      </c>
      <c r="C13" s="94">
        <v>36893</v>
      </c>
      <c r="D13" s="95" t="s">
        <v>296</v>
      </c>
      <c r="E13" s="95" t="s">
        <v>297</v>
      </c>
      <c r="F13" s="96">
        <v>2024130010012</v>
      </c>
      <c r="G13" s="95" t="s">
        <v>298</v>
      </c>
      <c r="H13" s="95" t="s">
        <v>299</v>
      </c>
      <c r="I13" s="95" t="s">
        <v>300</v>
      </c>
      <c r="J13" s="350"/>
      <c r="K13" s="508" t="s">
        <v>324</v>
      </c>
      <c r="L13" s="386" t="s">
        <v>302</v>
      </c>
      <c r="M13" s="508" t="s">
        <v>325</v>
      </c>
      <c r="N13" s="400">
        <v>3241</v>
      </c>
      <c r="O13" s="403">
        <v>52</v>
      </c>
      <c r="P13" s="400">
        <v>142</v>
      </c>
      <c r="Q13" s="400"/>
      <c r="R13" s="400"/>
      <c r="S13" s="402">
        <f t="shared" ref="S13" si="2">SUM(O13:P14)</f>
        <v>194</v>
      </c>
      <c r="T13" s="450">
        <f t="shared" ref="T13" si="3">+S13/N13</f>
        <v>5.9858068497377355E-2</v>
      </c>
      <c r="U13" s="390">
        <v>45717</v>
      </c>
      <c r="V13" s="390">
        <v>46022</v>
      </c>
      <c r="W13" s="445">
        <f>+_xlfn.DAYS(V13,U13)</f>
        <v>305</v>
      </c>
      <c r="X13" s="405"/>
      <c r="Y13" s="368"/>
      <c r="Z13" s="386"/>
      <c r="AA13" s="410" t="s">
        <v>326</v>
      </c>
      <c r="AB13" s="411" t="s">
        <v>327</v>
      </c>
      <c r="AC13" s="116" t="s">
        <v>308</v>
      </c>
      <c r="AD13" s="206" t="s">
        <v>321</v>
      </c>
      <c r="AE13" s="432"/>
      <c r="AF13" s="386"/>
      <c r="AG13" s="386"/>
      <c r="AH13" s="422"/>
      <c r="AI13" s="424"/>
      <c r="AJ13" s="424"/>
      <c r="AK13" s="417"/>
      <c r="AL13" s="234"/>
      <c r="AM13" s="234"/>
      <c r="AN13" s="427"/>
      <c r="AO13" s="443"/>
      <c r="AP13" s="417"/>
      <c r="AQ13" s="340"/>
      <c r="AR13" s="417"/>
      <c r="AS13" s="340"/>
      <c r="AT13" s="367"/>
      <c r="AU13" s="415"/>
      <c r="AV13" s="367"/>
      <c r="AW13" s="357"/>
      <c r="AX13" s="252"/>
      <c r="AY13" s="252"/>
      <c r="AZ13" s="252"/>
      <c r="BA13" s="252"/>
      <c r="BB13" s="252"/>
      <c r="BC13" s="252"/>
      <c r="BD13" s="252"/>
      <c r="BE13" s="252"/>
      <c r="BF13" s="252"/>
      <c r="BG13" s="411"/>
    </row>
    <row r="14" spans="1:65" s="104" customFormat="1" ht="65.099999999999994" customHeight="1" thickBot="1">
      <c r="A14" s="92" t="s">
        <v>165</v>
      </c>
      <c r="B14" s="93" t="s">
        <v>166</v>
      </c>
      <c r="C14" s="94">
        <v>36893</v>
      </c>
      <c r="D14" s="95" t="s">
        <v>296</v>
      </c>
      <c r="E14" s="95" t="s">
        <v>297</v>
      </c>
      <c r="F14" s="96">
        <v>2024130010012</v>
      </c>
      <c r="G14" s="95" t="s">
        <v>298</v>
      </c>
      <c r="H14" s="95" t="s">
        <v>299</v>
      </c>
      <c r="I14" s="95" t="s">
        <v>300</v>
      </c>
      <c r="J14" s="350"/>
      <c r="K14" s="507"/>
      <c r="L14" s="386"/>
      <c r="M14" s="507"/>
      <c r="N14" s="401"/>
      <c r="O14" s="403"/>
      <c r="P14" s="401"/>
      <c r="Q14" s="401"/>
      <c r="R14" s="401"/>
      <c r="S14" s="401"/>
      <c r="T14" s="419"/>
      <c r="U14" s="411"/>
      <c r="V14" s="411"/>
      <c r="W14" s="446"/>
      <c r="X14" s="405"/>
      <c r="Y14" s="368"/>
      <c r="Z14" s="386"/>
      <c r="AA14" s="410"/>
      <c r="AB14" s="411"/>
      <c r="AC14" s="116" t="s">
        <v>308</v>
      </c>
      <c r="AD14" s="209" t="s">
        <v>328</v>
      </c>
      <c r="AE14" s="436">
        <v>7000000000</v>
      </c>
      <c r="AF14" s="205" t="s">
        <v>329</v>
      </c>
      <c r="AG14" s="212" t="s">
        <v>311</v>
      </c>
      <c r="AH14" s="433">
        <v>45839</v>
      </c>
      <c r="AI14" s="424"/>
      <c r="AJ14" s="424"/>
      <c r="AK14" s="417"/>
      <c r="AL14" s="234"/>
      <c r="AM14" s="234"/>
      <c r="AN14" s="427"/>
      <c r="AO14" s="443"/>
      <c r="AP14" s="417"/>
      <c r="AQ14" s="340"/>
      <c r="AR14" s="417"/>
      <c r="AS14" s="340"/>
      <c r="AT14" s="367"/>
      <c r="AU14" s="415"/>
      <c r="AV14" s="367"/>
      <c r="AW14" s="357"/>
      <c r="AX14" s="252"/>
      <c r="AY14" s="252"/>
      <c r="AZ14" s="252"/>
      <c r="BA14" s="252"/>
      <c r="BB14" s="252"/>
      <c r="BC14" s="252"/>
      <c r="BD14" s="252"/>
      <c r="BE14" s="252"/>
      <c r="BF14" s="252"/>
      <c r="BG14" s="371" t="s">
        <v>323</v>
      </c>
    </row>
    <row r="15" spans="1:65" s="104" customFormat="1" ht="65.099999999999994" customHeight="1" thickBot="1">
      <c r="A15" s="92" t="s">
        <v>165</v>
      </c>
      <c r="B15" s="93" t="s">
        <v>166</v>
      </c>
      <c r="C15" s="94">
        <v>36893</v>
      </c>
      <c r="D15" s="95" t="s">
        <v>296</v>
      </c>
      <c r="E15" s="95" t="s">
        <v>297</v>
      </c>
      <c r="F15" s="96">
        <v>2024130010012</v>
      </c>
      <c r="G15" s="95" t="s">
        <v>298</v>
      </c>
      <c r="H15" s="95" t="s">
        <v>299</v>
      </c>
      <c r="I15" s="95" t="s">
        <v>300</v>
      </c>
      <c r="J15" s="350"/>
      <c r="K15" s="71" t="s">
        <v>330</v>
      </c>
      <c r="L15" s="121"/>
      <c r="M15" s="71" t="s">
        <v>331</v>
      </c>
      <c r="N15" s="107">
        <v>2</v>
      </c>
      <c r="O15" s="107">
        <v>0</v>
      </c>
      <c r="P15" s="107">
        <v>0</v>
      </c>
      <c r="Q15" s="107"/>
      <c r="R15" s="107"/>
      <c r="S15" s="99">
        <f t="shared" ref="S15:S16" si="4">SUM(O15:P16)</f>
        <v>0</v>
      </c>
      <c r="T15" s="122">
        <f>+S15/N15</f>
        <v>0</v>
      </c>
      <c r="U15" s="100">
        <v>45839</v>
      </c>
      <c r="V15" s="100">
        <v>45961</v>
      </c>
      <c r="W15" s="101">
        <f>+_xlfn.DAYS(V15,U15)</f>
        <v>122</v>
      </c>
      <c r="X15" s="405"/>
      <c r="Y15" s="368"/>
      <c r="Z15" s="386"/>
      <c r="AA15" s="410" t="s">
        <v>332</v>
      </c>
      <c r="AB15" s="448" t="s">
        <v>333</v>
      </c>
      <c r="AC15" s="207" t="s">
        <v>308</v>
      </c>
      <c r="AD15" s="210" t="s">
        <v>328</v>
      </c>
      <c r="AE15" s="437"/>
      <c r="AF15" s="206" t="s">
        <v>329</v>
      </c>
      <c r="AG15" s="213" t="s">
        <v>311</v>
      </c>
      <c r="AH15" s="434"/>
      <c r="AI15" s="424"/>
      <c r="AJ15" s="424"/>
      <c r="AK15" s="417"/>
      <c r="AL15" s="234"/>
      <c r="AM15" s="234"/>
      <c r="AN15" s="427"/>
      <c r="AO15" s="443"/>
      <c r="AP15" s="417"/>
      <c r="AQ15" s="340"/>
      <c r="AR15" s="417"/>
      <c r="AS15" s="340"/>
      <c r="AT15" s="367"/>
      <c r="AU15" s="415"/>
      <c r="AV15" s="367"/>
      <c r="AW15" s="357"/>
      <c r="AX15" s="252"/>
      <c r="AY15" s="252"/>
      <c r="AZ15" s="252"/>
      <c r="BA15" s="252"/>
      <c r="BB15" s="252"/>
      <c r="BC15" s="252"/>
      <c r="BD15" s="252"/>
      <c r="BE15" s="252"/>
      <c r="BF15" s="252"/>
      <c r="BG15" s="368"/>
    </row>
    <row r="16" spans="1:65" s="104" customFormat="1" ht="65.099999999999994" customHeight="1" thickBot="1">
      <c r="A16" s="92" t="s">
        <v>165</v>
      </c>
      <c r="B16" s="93" t="s">
        <v>166</v>
      </c>
      <c r="C16" s="94">
        <v>36893</v>
      </c>
      <c r="D16" s="95" t="s">
        <v>296</v>
      </c>
      <c r="E16" s="95" t="s">
        <v>297</v>
      </c>
      <c r="F16" s="96">
        <v>2024130010012</v>
      </c>
      <c r="G16" s="95" t="s">
        <v>298</v>
      </c>
      <c r="H16" s="95" t="s">
        <v>299</v>
      </c>
      <c r="I16" s="95" t="s">
        <v>300</v>
      </c>
      <c r="J16" s="500"/>
      <c r="K16" s="124" t="s">
        <v>334</v>
      </c>
      <c r="L16" s="125"/>
      <c r="M16" s="124" t="s">
        <v>335</v>
      </c>
      <c r="N16" s="126">
        <v>2</v>
      </c>
      <c r="O16" s="126">
        <v>0</v>
      </c>
      <c r="P16" s="127">
        <v>0</v>
      </c>
      <c r="Q16" s="127"/>
      <c r="R16" s="127"/>
      <c r="S16" s="99">
        <f t="shared" si="4"/>
        <v>0</v>
      </c>
      <c r="T16" s="122">
        <f>+S16/N16</f>
        <v>0</v>
      </c>
      <c r="U16" s="128">
        <v>45870</v>
      </c>
      <c r="V16" s="128">
        <v>45991</v>
      </c>
      <c r="W16" s="129">
        <f>+_xlfn.DAYS(V16,U16)</f>
        <v>121</v>
      </c>
      <c r="X16" s="406"/>
      <c r="Y16" s="369"/>
      <c r="Z16" s="397"/>
      <c r="AA16" s="447"/>
      <c r="AB16" s="449"/>
      <c r="AC16" s="208" t="s">
        <v>308</v>
      </c>
      <c r="AD16" s="211" t="s">
        <v>328</v>
      </c>
      <c r="AE16" s="438"/>
      <c r="AF16" s="194" t="s">
        <v>329</v>
      </c>
      <c r="AG16" s="214" t="s">
        <v>311</v>
      </c>
      <c r="AH16" s="435"/>
      <c r="AI16" s="425"/>
      <c r="AJ16" s="425"/>
      <c r="AK16" s="418"/>
      <c r="AL16" s="234"/>
      <c r="AM16" s="234"/>
      <c r="AN16" s="428"/>
      <c r="AO16" s="444"/>
      <c r="AP16" s="418"/>
      <c r="AQ16" s="340"/>
      <c r="AR16" s="418"/>
      <c r="AS16" s="340"/>
      <c r="AT16" s="367"/>
      <c r="AU16" s="415"/>
      <c r="AV16" s="367"/>
      <c r="AW16" s="357"/>
      <c r="AX16" s="252"/>
      <c r="AY16" s="252"/>
      <c r="AZ16" s="252"/>
      <c r="BA16" s="252"/>
      <c r="BB16" s="252"/>
      <c r="BC16" s="252"/>
      <c r="BD16" s="252"/>
      <c r="BE16" s="252"/>
      <c r="BF16" s="252"/>
      <c r="BG16" s="369"/>
    </row>
    <row r="17" spans="1:65" s="104" customFormat="1" ht="65.099999999999994" customHeight="1" thickBot="1">
      <c r="A17" s="372" t="s">
        <v>336</v>
      </c>
      <c r="B17" s="373"/>
      <c r="C17" s="373"/>
      <c r="D17" s="373"/>
      <c r="E17" s="373"/>
      <c r="F17" s="373"/>
      <c r="G17" s="373"/>
      <c r="H17" s="373"/>
      <c r="I17" s="373"/>
      <c r="J17" s="373"/>
      <c r="K17" s="373"/>
      <c r="L17" s="373"/>
      <c r="M17" s="373"/>
      <c r="N17" s="373"/>
      <c r="O17" s="133"/>
      <c r="P17" s="134"/>
      <c r="Q17" s="135"/>
      <c r="R17" s="135"/>
      <c r="S17" s="136"/>
      <c r="T17" s="137">
        <f>+AVERAGE(T9:T16)</f>
        <v>0.21197161369947545</v>
      </c>
      <c r="U17" s="138"/>
      <c r="V17" s="139"/>
      <c r="W17" s="106"/>
      <c r="X17" s="109"/>
      <c r="Y17" s="110"/>
      <c r="Z17" s="106"/>
      <c r="AA17" s="140"/>
      <c r="AB17" s="141"/>
      <c r="AC17" s="106"/>
      <c r="AD17" s="142"/>
      <c r="AE17" s="143"/>
      <c r="AF17" s="112"/>
      <c r="AG17" s="106"/>
      <c r="AH17" s="110"/>
      <c r="AI17" s="144">
        <f>+AI9</f>
        <v>0</v>
      </c>
      <c r="AJ17" s="144">
        <f>+AJ9</f>
        <v>5432834145</v>
      </c>
      <c r="AK17" s="144">
        <f>+AK9</f>
        <v>13241584616.110001</v>
      </c>
      <c r="AL17" s="144"/>
      <c r="AM17" s="144"/>
      <c r="AN17" s="110"/>
      <c r="AO17" s="145"/>
      <c r="AP17" s="237">
        <f>SUM(AP9)</f>
        <v>0</v>
      </c>
      <c r="AQ17" s="238">
        <f>+AQ9</f>
        <v>0</v>
      </c>
      <c r="AR17" s="237">
        <f>SUM(AR9)</f>
        <v>0</v>
      </c>
      <c r="AS17" s="238">
        <f>+AS9</f>
        <v>0</v>
      </c>
      <c r="AT17" s="237">
        <f>SUM(AT9)</f>
        <v>1512256989</v>
      </c>
      <c r="AU17" s="245">
        <f>+AU9</f>
        <v>0.11420513728849002</v>
      </c>
      <c r="AV17" s="237">
        <f>SUM(AV9)</f>
        <v>1512256989</v>
      </c>
      <c r="AW17" s="245">
        <f>+AW9</f>
        <v>0.11420513728849002</v>
      </c>
      <c r="AX17" s="253"/>
      <c r="AY17" s="253"/>
      <c r="AZ17" s="253"/>
      <c r="BA17" s="253"/>
      <c r="BB17" s="253"/>
      <c r="BC17" s="253"/>
      <c r="BD17" s="253"/>
      <c r="BE17" s="253"/>
      <c r="BF17" s="253"/>
    </row>
    <row r="18" spans="1:65" ht="65.099999999999994" customHeight="1" thickBot="1">
      <c r="A18" s="222" t="s">
        <v>175</v>
      </c>
      <c r="B18" s="223" t="s">
        <v>176</v>
      </c>
      <c r="C18" s="224">
        <v>37258</v>
      </c>
      <c r="D18" s="218" t="s">
        <v>337</v>
      </c>
      <c r="E18" s="218" t="s">
        <v>338</v>
      </c>
      <c r="F18" s="220">
        <v>2024130010013</v>
      </c>
      <c r="G18" s="218" t="s">
        <v>339</v>
      </c>
      <c r="H18" s="374" t="s">
        <v>340</v>
      </c>
      <c r="I18" s="374" t="s">
        <v>341</v>
      </c>
      <c r="J18" s="501">
        <v>1</v>
      </c>
      <c r="K18" s="506" t="s">
        <v>342</v>
      </c>
      <c r="L18" s="398" t="s">
        <v>302</v>
      </c>
      <c r="M18" s="370" t="s">
        <v>343</v>
      </c>
      <c r="N18" s="402">
        <v>3500</v>
      </c>
      <c r="O18" s="402">
        <v>223</v>
      </c>
      <c r="P18" s="377">
        <v>387</v>
      </c>
      <c r="Q18" s="377"/>
      <c r="R18" s="377"/>
      <c r="S18" s="377">
        <f>SUM(O18:R19)</f>
        <v>610</v>
      </c>
      <c r="T18" s="419">
        <f>+S18/N18</f>
        <v>0.17428571428571429</v>
      </c>
      <c r="U18" s="399">
        <v>45689</v>
      </c>
      <c r="V18" s="399">
        <v>46022</v>
      </c>
      <c r="W18" s="370">
        <f>+_xlfn.DAYS(V18,U18)</f>
        <v>333</v>
      </c>
      <c r="X18" s="439">
        <f>3500*3.5</f>
        <v>12250</v>
      </c>
      <c r="Y18" s="451" t="s">
        <v>344</v>
      </c>
      <c r="Z18" s="457" t="s">
        <v>305</v>
      </c>
      <c r="AA18" s="150" t="s">
        <v>345</v>
      </c>
      <c r="AB18" s="150" t="s">
        <v>346</v>
      </c>
      <c r="AC18" s="398" t="s">
        <v>308</v>
      </c>
      <c r="AD18" s="471" t="s">
        <v>347</v>
      </c>
      <c r="AE18" s="344">
        <v>788874832</v>
      </c>
      <c r="AF18" s="370" t="s">
        <v>310</v>
      </c>
      <c r="AG18" s="398" t="s">
        <v>311</v>
      </c>
      <c r="AH18" s="461">
        <v>45839</v>
      </c>
      <c r="AI18" s="468">
        <v>18900000</v>
      </c>
      <c r="AJ18" s="468">
        <v>7888748318.25</v>
      </c>
      <c r="AK18" s="346">
        <v>7888748318.25</v>
      </c>
      <c r="AL18" s="181"/>
      <c r="AM18" s="181"/>
      <c r="AN18" s="370" t="s">
        <v>312</v>
      </c>
      <c r="AO18" s="394" t="s">
        <v>348</v>
      </c>
      <c r="AP18" s="346">
        <v>0</v>
      </c>
      <c r="AQ18" s="349">
        <v>0</v>
      </c>
      <c r="AR18" s="346">
        <v>0</v>
      </c>
      <c r="AS18" s="349">
        <v>0</v>
      </c>
      <c r="AT18" s="337">
        <v>9518577680.5799999</v>
      </c>
      <c r="AU18" s="360">
        <f>+AT18/AK26</f>
        <v>0.42487668587448374</v>
      </c>
      <c r="AV18" s="337">
        <v>9518577680.5799999</v>
      </c>
      <c r="AW18" s="358">
        <f>+AV18/AK26</f>
        <v>0.42487668587448374</v>
      </c>
      <c r="AX18" s="252"/>
      <c r="AY18" s="252"/>
      <c r="AZ18" s="252"/>
      <c r="BA18" s="252"/>
      <c r="BB18" s="252"/>
      <c r="BC18" s="252"/>
      <c r="BD18" s="252"/>
      <c r="BE18" s="252"/>
      <c r="BF18" s="252"/>
      <c r="BG18" s="451" t="s">
        <v>323</v>
      </c>
      <c r="BM18" s="76" t="s">
        <v>349</v>
      </c>
    </row>
    <row r="19" spans="1:65" ht="65.099999999999994" customHeight="1" thickBot="1">
      <c r="A19" s="222" t="s">
        <v>175</v>
      </c>
      <c r="B19" s="223" t="s">
        <v>176</v>
      </c>
      <c r="C19" s="224">
        <v>37258</v>
      </c>
      <c r="D19" s="218" t="s">
        <v>337</v>
      </c>
      <c r="E19" s="218" t="s">
        <v>338</v>
      </c>
      <c r="F19" s="220">
        <v>2024130010013</v>
      </c>
      <c r="G19" s="218" t="s">
        <v>339</v>
      </c>
      <c r="H19" s="375"/>
      <c r="I19" s="375"/>
      <c r="J19" s="502"/>
      <c r="K19" s="507"/>
      <c r="L19" s="387"/>
      <c r="M19" s="384"/>
      <c r="N19" s="401"/>
      <c r="O19" s="401"/>
      <c r="P19" s="377"/>
      <c r="Q19" s="377"/>
      <c r="R19" s="377"/>
      <c r="S19" s="377"/>
      <c r="T19" s="420"/>
      <c r="U19" s="384"/>
      <c r="V19" s="384"/>
      <c r="W19" s="384"/>
      <c r="X19" s="440"/>
      <c r="Y19" s="411"/>
      <c r="Z19" s="452"/>
      <c r="AA19" s="412" t="s">
        <v>350</v>
      </c>
      <c r="AB19" s="412" t="s">
        <v>351</v>
      </c>
      <c r="AC19" s="387"/>
      <c r="AD19" s="472"/>
      <c r="AE19" s="383"/>
      <c r="AF19" s="384"/>
      <c r="AG19" s="387"/>
      <c r="AH19" s="462"/>
      <c r="AI19" s="469"/>
      <c r="AJ19" s="469"/>
      <c r="AK19" s="347"/>
      <c r="AL19" s="181"/>
      <c r="AM19" s="181"/>
      <c r="AN19" s="368"/>
      <c r="AO19" s="395"/>
      <c r="AP19" s="347"/>
      <c r="AQ19" s="350"/>
      <c r="AR19" s="347"/>
      <c r="AS19" s="350"/>
      <c r="AT19" s="337"/>
      <c r="AU19" s="361"/>
      <c r="AV19" s="337"/>
      <c r="AW19" s="482"/>
      <c r="AX19" s="252"/>
      <c r="AY19" s="252"/>
      <c r="AZ19" s="252"/>
      <c r="BA19" s="252"/>
      <c r="BB19" s="252"/>
      <c r="BC19" s="252"/>
      <c r="BD19" s="252"/>
      <c r="BE19" s="252"/>
      <c r="BF19" s="252"/>
      <c r="BG19" s="411"/>
    </row>
    <row r="20" spans="1:65" ht="65.099999999999994" customHeight="1" thickBot="1">
      <c r="A20" s="222" t="s">
        <v>175</v>
      </c>
      <c r="B20" s="223" t="s">
        <v>176</v>
      </c>
      <c r="C20" s="224">
        <v>37258</v>
      </c>
      <c r="D20" s="218" t="s">
        <v>337</v>
      </c>
      <c r="E20" s="218" t="s">
        <v>338</v>
      </c>
      <c r="F20" s="220">
        <v>2024130010013</v>
      </c>
      <c r="G20" s="218" t="s">
        <v>339</v>
      </c>
      <c r="H20" s="375"/>
      <c r="I20" s="375"/>
      <c r="J20" s="502"/>
      <c r="K20" s="508" t="s">
        <v>352</v>
      </c>
      <c r="L20" s="385"/>
      <c r="M20" s="371" t="s">
        <v>353</v>
      </c>
      <c r="N20" s="403">
        <v>2</v>
      </c>
      <c r="O20" s="400">
        <v>1</v>
      </c>
      <c r="P20" s="403">
        <v>0</v>
      </c>
      <c r="Q20" s="403"/>
      <c r="R20" s="403"/>
      <c r="S20" s="377">
        <f>SUM(O20:R21)</f>
        <v>1</v>
      </c>
      <c r="T20" s="419">
        <f t="shared" ref="T20" si="5">+S20/N20</f>
        <v>0.5</v>
      </c>
      <c r="U20" s="388">
        <v>45717</v>
      </c>
      <c r="V20" s="388">
        <v>45991</v>
      </c>
      <c r="W20" s="368">
        <f>+_xlfn.DAYS(V20,U20)</f>
        <v>274</v>
      </c>
      <c r="X20" s="440"/>
      <c r="Y20" s="411"/>
      <c r="Z20" s="452"/>
      <c r="AA20" s="412"/>
      <c r="AB20" s="412"/>
      <c r="AC20" s="385" t="s">
        <v>308</v>
      </c>
      <c r="AD20" s="473" t="s">
        <v>354</v>
      </c>
      <c r="AE20" s="153">
        <v>1577749664</v>
      </c>
      <c r="AF20" s="120" t="s">
        <v>310</v>
      </c>
      <c r="AG20" s="116" t="s">
        <v>311</v>
      </c>
      <c r="AH20" s="157">
        <v>45717</v>
      </c>
      <c r="AI20" s="469"/>
      <c r="AJ20" s="469"/>
      <c r="AK20" s="347"/>
      <c r="AL20" s="181"/>
      <c r="AM20" s="181"/>
      <c r="AN20" s="368"/>
      <c r="AO20" s="395"/>
      <c r="AP20" s="347"/>
      <c r="AQ20" s="350"/>
      <c r="AR20" s="347"/>
      <c r="AS20" s="350"/>
      <c r="AT20" s="337"/>
      <c r="AU20" s="361"/>
      <c r="AV20" s="337"/>
      <c r="AW20" s="482"/>
      <c r="AX20" s="252"/>
      <c r="AY20" s="252"/>
      <c r="AZ20" s="252"/>
      <c r="BA20" s="252"/>
      <c r="BB20" s="252"/>
      <c r="BC20" s="252"/>
      <c r="BD20" s="252"/>
      <c r="BE20" s="252"/>
      <c r="BF20" s="252"/>
      <c r="BG20" s="155" t="s">
        <v>355</v>
      </c>
      <c r="BK20" s="155"/>
    </row>
    <row r="21" spans="1:65" ht="65.099999999999994" customHeight="1" thickBot="1">
      <c r="A21" s="222" t="s">
        <v>175</v>
      </c>
      <c r="B21" s="223" t="s">
        <v>176</v>
      </c>
      <c r="C21" s="224">
        <v>37258</v>
      </c>
      <c r="D21" s="218" t="s">
        <v>337</v>
      </c>
      <c r="E21" s="218" t="s">
        <v>338</v>
      </c>
      <c r="F21" s="220">
        <v>2024130010013</v>
      </c>
      <c r="G21" s="218" t="s">
        <v>339</v>
      </c>
      <c r="H21" s="375"/>
      <c r="I21" s="375"/>
      <c r="J21" s="502"/>
      <c r="K21" s="507"/>
      <c r="L21" s="387"/>
      <c r="M21" s="384"/>
      <c r="N21" s="403"/>
      <c r="O21" s="401"/>
      <c r="P21" s="403"/>
      <c r="Q21" s="403"/>
      <c r="R21" s="403"/>
      <c r="S21" s="377"/>
      <c r="T21" s="420"/>
      <c r="U21" s="384"/>
      <c r="V21" s="384"/>
      <c r="W21" s="384"/>
      <c r="X21" s="440"/>
      <c r="Y21" s="411"/>
      <c r="Z21" s="452"/>
      <c r="AA21" s="412" t="s">
        <v>356</v>
      </c>
      <c r="AB21" s="412" t="s">
        <v>357</v>
      </c>
      <c r="AC21" s="387"/>
      <c r="AD21" s="474"/>
      <c r="AE21" s="152">
        <v>914025683</v>
      </c>
      <c r="AF21" s="120" t="s">
        <v>310</v>
      </c>
      <c r="AG21" s="116" t="s">
        <v>311</v>
      </c>
      <c r="AH21" s="156">
        <v>45778</v>
      </c>
      <c r="AI21" s="469"/>
      <c r="AJ21" s="469"/>
      <c r="AK21" s="347"/>
      <c r="AL21" s="181"/>
      <c r="AM21" s="181"/>
      <c r="AN21" s="368"/>
      <c r="AO21" s="395"/>
      <c r="AP21" s="347"/>
      <c r="AQ21" s="350"/>
      <c r="AR21" s="347"/>
      <c r="AS21" s="350"/>
      <c r="AT21" s="337"/>
      <c r="AU21" s="361"/>
      <c r="AV21" s="337"/>
      <c r="AW21" s="482"/>
      <c r="AX21" s="252"/>
      <c r="AY21" s="252"/>
      <c r="AZ21" s="252"/>
      <c r="BA21" s="252"/>
      <c r="BB21" s="252"/>
      <c r="BC21" s="252"/>
      <c r="BD21" s="252"/>
      <c r="BE21" s="252"/>
      <c r="BF21" s="252"/>
      <c r="BG21" s="155" t="s">
        <v>358</v>
      </c>
    </row>
    <row r="22" spans="1:65" ht="65.099999999999994" customHeight="1" thickBot="1">
      <c r="A22" s="222" t="s">
        <v>175</v>
      </c>
      <c r="B22" s="223" t="s">
        <v>176</v>
      </c>
      <c r="C22" s="224">
        <v>37258</v>
      </c>
      <c r="D22" s="218" t="s">
        <v>337</v>
      </c>
      <c r="E22" s="218" t="s">
        <v>338</v>
      </c>
      <c r="F22" s="220">
        <v>2024130010013</v>
      </c>
      <c r="G22" s="218" t="s">
        <v>339</v>
      </c>
      <c r="H22" s="375"/>
      <c r="I22" s="375"/>
      <c r="J22" s="502"/>
      <c r="K22" s="508" t="s">
        <v>359</v>
      </c>
      <c r="L22" s="385"/>
      <c r="M22" s="371" t="s">
        <v>360</v>
      </c>
      <c r="N22" s="400">
        <v>1</v>
      </c>
      <c r="O22" s="400">
        <v>0</v>
      </c>
      <c r="P22" s="403">
        <v>0</v>
      </c>
      <c r="Q22" s="403"/>
      <c r="R22" s="403"/>
      <c r="S22" s="403">
        <f>SUM(O22:R23)</f>
        <v>0</v>
      </c>
      <c r="T22" s="419">
        <f t="shared" ref="T22" si="6">+S22/N22</f>
        <v>0</v>
      </c>
      <c r="U22" s="388">
        <v>45809</v>
      </c>
      <c r="V22" s="388">
        <v>45991</v>
      </c>
      <c r="W22" s="368">
        <f>+_xlfn.DAYS(V22,U22)</f>
        <v>182</v>
      </c>
      <c r="X22" s="440"/>
      <c r="Y22" s="411"/>
      <c r="Z22" s="452"/>
      <c r="AA22" s="412"/>
      <c r="AB22" s="412"/>
      <c r="AC22" s="113" t="s">
        <v>308</v>
      </c>
      <c r="AD22" s="114" t="s">
        <v>361</v>
      </c>
      <c r="AE22" s="153">
        <v>473324899</v>
      </c>
      <c r="AF22" s="108" t="s">
        <v>322</v>
      </c>
      <c r="AG22" s="113" t="s">
        <v>311</v>
      </c>
      <c r="AH22" s="157">
        <v>45717</v>
      </c>
      <c r="AI22" s="470"/>
      <c r="AJ22" s="470"/>
      <c r="AK22" s="348"/>
      <c r="AL22" s="181"/>
      <c r="AM22" s="181"/>
      <c r="AN22" s="384"/>
      <c r="AO22" s="395"/>
      <c r="AP22" s="348"/>
      <c r="AQ22" s="350"/>
      <c r="AR22" s="348"/>
      <c r="AS22" s="350"/>
      <c r="AT22" s="337"/>
      <c r="AU22" s="361"/>
      <c r="AV22" s="337"/>
      <c r="AW22" s="482"/>
      <c r="AX22" s="252"/>
      <c r="AY22" s="252"/>
      <c r="AZ22" s="252"/>
      <c r="BA22" s="252"/>
      <c r="BB22" s="252"/>
      <c r="BC22" s="252"/>
      <c r="BD22" s="252"/>
      <c r="BE22" s="252"/>
      <c r="BF22" s="252"/>
      <c r="BG22" s="155" t="s">
        <v>362</v>
      </c>
    </row>
    <row r="23" spans="1:65" ht="65.099999999999994" customHeight="1" thickBot="1">
      <c r="A23" s="222" t="s">
        <v>175</v>
      </c>
      <c r="B23" s="223" t="s">
        <v>176</v>
      </c>
      <c r="C23" s="224">
        <v>37258</v>
      </c>
      <c r="D23" s="218" t="s">
        <v>337</v>
      </c>
      <c r="E23" s="218" t="s">
        <v>338</v>
      </c>
      <c r="F23" s="220">
        <v>2024130010013</v>
      </c>
      <c r="G23" s="218" t="s">
        <v>339</v>
      </c>
      <c r="H23" s="375"/>
      <c r="I23" s="375"/>
      <c r="J23" s="502"/>
      <c r="K23" s="507"/>
      <c r="L23" s="387"/>
      <c r="M23" s="384"/>
      <c r="N23" s="401"/>
      <c r="O23" s="401"/>
      <c r="P23" s="403"/>
      <c r="Q23" s="403"/>
      <c r="R23" s="403"/>
      <c r="S23" s="403"/>
      <c r="T23" s="420"/>
      <c r="U23" s="384"/>
      <c r="V23" s="384"/>
      <c r="W23" s="384"/>
      <c r="X23" s="440"/>
      <c r="Y23" s="411"/>
      <c r="Z23" s="452"/>
      <c r="AA23" s="412" t="s">
        <v>363</v>
      </c>
      <c r="AB23" s="412" t="s">
        <v>364</v>
      </c>
      <c r="AC23" s="113" t="s">
        <v>308</v>
      </c>
      <c r="AD23" s="114" t="s">
        <v>321</v>
      </c>
      <c r="AE23" s="153">
        <v>157774966</v>
      </c>
      <c r="AF23" s="108" t="s">
        <v>322</v>
      </c>
      <c r="AG23" s="113" t="s">
        <v>311</v>
      </c>
      <c r="AH23" s="157">
        <v>45839</v>
      </c>
      <c r="AI23" s="468">
        <v>0</v>
      </c>
      <c r="AJ23" s="468">
        <v>9140256833.5799999</v>
      </c>
      <c r="AK23" s="346">
        <v>14514405342.65</v>
      </c>
      <c r="AL23" s="181"/>
      <c r="AM23" s="181"/>
      <c r="AN23" s="371" t="s">
        <v>365</v>
      </c>
      <c r="AO23" s="395"/>
      <c r="AP23" s="346">
        <v>0</v>
      </c>
      <c r="AQ23" s="340">
        <v>0</v>
      </c>
      <c r="AR23" s="346">
        <v>0</v>
      </c>
      <c r="AS23" s="340">
        <v>0</v>
      </c>
      <c r="AT23" s="337"/>
      <c r="AU23" s="361"/>
      <c r="AV23" s="337"/>
      <c r="AW23" s="482"/>
      <c r="AX23" s="252"/>
      <c r="AY23" s="252"/>
      <c r="AZ23" s="252"/>
      <c r="BA23" s="252"/>
      <c r="BB23" s="252"/>
      <c r="BC23" s="252"/>
      <c r="BD23" s="252"/>
      <c r="BE23" s="252"/>
      <c r="BF23" s="252"/>
      <c r="BG23" s="158" t="s">
        <v>323</v>
      </c>
      <c r="BM23" s="76" t="s">
        <v>366</v>
      </c>
    </row>
    <row r="24" spans="1:65" ht="65.099999999999994" customHeight="1" thickBot="1">
      <c r="A24" s="222" t="s">
        <v>175</v>
      </c>
      <c r="B24" s="223" t="s">
        <v>176</v>
      </c>
      <c r="C24" s="224">
        <v>37258</v>
      </c>
      <c r="D24" s="218" t="s">
        <v>337</v>
      </c>
      <c r="E24" s="218" t="s">
        <v>338</v>
      </c>
      <c r="F24" s="220">
        <v>2024130010013</v>
      </c>
      <c r="G24" s="218" t="s">
        <v>339</v>
      </c>
      <c r="H24" s="375"/>
      <c r="I24" s="375"/>
      <c r="J24" s="502"/>
      <c r="K24" s="375" t="s">
        <v>367</v>
      </c>
      <c r="L24" s="386" t="s">
        <v>302</v>
      </c>
      <c r="M24" s="371" t="s">
        <v>303</v>
      </c>
      <c r="N24" s="377">
        <v>33</v>
      </c>
      <c r="O24" s="400">
        <v>37</v>
      </c>
      <c r="P24" s="400">
        <v>51</v>
      </c>
      <c r="Q24" s="400"/>
      <c r="R24" s="400"/>
      <c r="S24" s="400">
        <f>SUM(O24:R25)</f>
        <v>88</v>
      </c>
      <c r="T24" s="419">
        <v>1</v>
      </c>
      <c r="U24" s="388">
        <v>45717</v>
      </c>
      <c r="V24" s="388">
        <v>46022</v>
      </c>
      <c r="W24" s="371">
        <f>+_xlfn.DAYS(V24,U24)</f>
        <v>305</v>
      </c>
      <c r="X24" s="440"/>
      <c r="Y24" s="411"/>
      <c r="Z24" s="452"/>
      <c r="AA24" s="412"/>
      <c r="AB24" s="412"/>
      <c r="AC24" s="113" t="s">
        <v>308</v>
      </c>
      <c r="AD24" s="114" t="s">
        <v>368</v>
      </c>
      <c r="AE24" s="153">
        <v>4000000000</v>
      </c>
      <c r="AF24" s="108" t="s">
        <v>329</v>
      </c>
      <c r="AG24" s="113" t="s">
        <v>311</v>
      </c>
      <c r="AH24" s="118">
        <v>45839</v>
      </c>
      <c r="AI24" s="469"/>
      <c r="AJ24" s="469"/>
      <c r="AK24" s="347"/>
      <c r="AL24" s="181"/>
      <c r="AM24" s="181"/>
      <c r="AN24" s="368"/>
      <c r="AO24" s="395"/>
      <c r="AP24" s="347"/>
      <c r="AQ24" s="340"/>
      <c r="AR24" s="347"/>
      <c r="AS24" s="340"/>
      <c r="AT24" s="337"/>
      <c r="AU24" s="361"/>
      <c r="AV24" s="337"/>
      <c r="AW24" s="482"/>
      <c r="AX24" s="252"/>
      <c r="AY24" s="252"/>
      <c r="AZ24" s="252"/>
      <c r="BA24" s="252"/>
      <c r="BB24" s="252"/>
      <c r="BC24" s="252"/>
      <c r="BD24" s="252"/>
      <c r="BE24" s="252"/>
      <c r="BF24" s="252"/>
      <c r="BG24" s="108" t="s">
        <v>323</v>
      </c>
      <c r="BM24" s="76" t="s">
        <v>369</v>
      </c>
    </row>
    <row r="25" spans="1:65" ht="65.099999999999994" customHeight="1" thickBot="1">
      <c r="A25" s="222" t="s">
        <v>175</v>
      </c>
      <c r="B25" s="223" t="s">
        <v>176</v>
      </c>
      <c r="C25" s="224">
        <v>37258</v>
      </c>
      <c r="D25" s="218" t="s">
        <v>337</v>
      </c>
      <c r="E25" s="218" t="s">
        <v>338</v>
      </c>
      <c r="F25" s="220">
        <v>2024130010013</v>
      </c>
      <c r="G25" s="218" t="s">
        <v>339</v>
      </c>
      <c r="H25" s="376"/>
      <c r="I25" s="376"/>
      <c r="J25" s="503"/>
      <c r="K25" s="376"/>
      <c r="L25" s="387"/>
      <c r="M25" s="369"/>
      <c r="N25" s="378"/>
      <c r="O25" s="378"/>
      <c r="P25" s="378"/>
      <c r="Q25" s="378"/>
      <c r="R25" s="378"/>
      <c r="S25" s="378"/>
      <c r="T25" s="420"/>
      <c r="U25" s="369"/>
      <c r="V25" s="369"/>
      <c r="W25" s="369"/>
      <c r="X25" s="441"/>
      <c r="Y25" s="517"/>
      <c r="Z25" s="453"/>
      <c r="AA25" s="160" t="s">
        <v>370</v>
      </c>
      <c r="AB25" s="160" t="s">
        <v>371</v>
      </c>
      <c r="AC25" s="130" t="s">
        <v>308</v>
      </c>
      <c r="AD25" s="131" t="s">
        <v>372</v>
      </c>
      <c r="AE25" s="161">
        <v>280000000</v>
      </c>
      <c r="AF25" s="132" t="s">
        <v>373</v>
      </c>
      <c r="AG25" s="159" t="s">
        <v>311</v>
      </c>
      <c r="AH25" s="227">
        <v>45839</v>
      </c>
      <c r="AI25" s="470"/>
      <c r="AJ25" s="470"/>
      <c r="AK25" s="348"/>
      <c r="AL25" s="181"/>
      <c r="AM25" s="181"/>
      <c r="AN25" s="369"/>
      <c r="AO25" s="396"/>
      <c r="AP25" s="348"/>
      <c r="AQ25" s="340"/>
      <c r="AR25" s="348"/>
      <c r="AS25" s="340"/>
      <c r="AT25" s="337"/>
      <c r="AU25" s="362"/>
      <c r="AV25" s="337"/>
      <c r="AW25" s="483"/>
      <c r="AX25" s="252"/>
      <c r="AY25" s="252"/>
      <c r="AZ25" s="252"/>
      <c r="BA25" s="252"/>
      <c r="BB25" s="252"/>
      <c r="BC25" s="252"/>
      <c r="BD25" s="252"/>
      <c r="BE25" s="252"/>
      <c r="BF25" s="252"/>
      <c r="BG25" s="132" t="s">
        <v>323</v>
      </c>
      <c r="BM25" s="76" t="s">
        <v>374</v>
      </c>
    </row>
    <row r="26" spans="1:65" ht="65.099999999999994" customHeight="1" thickBot="1">
      <c r="A26" s="372" t="s">
        <v>375</v>
      </c>
      <c r="B26" s="373"/>
      <c r="C26" s="373"/>
      <c r="D26" s="373"/>
      <c r="E26" s="373"/>
      <c r="F26" s="373"/>
      <c r="G26" s="373"/>
      <c r="H26" s="373"/>
      <c r="I26" s="373"/>
      <c r="J26" s="373"/>
      <c r="K26" s="373"/>
      <c r="L26" s="373"/>
      <c r="M26" s="373"/>
      <c r="N26" s="373"/>
      <c r="O26" s="147"/>
      <c r="P26" s="147"/>
      <c r="Q26" s="147"/>
      <c r="R26" s="147"/>
      <c r="S26" s="147"/>
      <c r="T26" s="162">
        <f>AVERAGE(T18:T25)</f>
        <v>0.41857142857142859</v>
      </c>
      <c r="U26" s="110"/>
      <c r="V26" s="110"/>
      <c r="W26" s="106"/>
      <c r="X26" s="109"/>
      <c r="Y26" s="110"/>
      <c r="Z26" s="106"/>
      <c r="AA26" s="142"/>
      <c r="AB26" s="142"/>
      <c r="AC26" s="106"/>
      <c r="AD26" s="123"/>
      <c r="AE26" s="143"/>
      <c r="AF26" s="110"/>
      <c r="AG26" s="106"/>
      <c r="AH26" s="110"/>
      <c r="AI26" s="144">
        <f>SUM(AI18:AI25)</f>
        <v>18900000</v>
      </c>
      <c r="AJ26" s="144">
        <f>SUM(AJ18:AJ25)</f>
        <v>17029005151.83</v>
      </c>
      <c r="AK26" s="144">
        <f>SUM(AK18:AK25)</f>
        <v>22403153660.900002</v>
      </c>
      <c r="AL26" s="144"/>
      <c r="AM26" s="144"/>
      <c r="AN26" s="110"/>
      <c r="AO26" s="145"/>
      <c r="AP26" s="144">
        <f>SUM(AP18:AP25)</f>
        <v>0</v>
      </c>
      <c r="AQ26" s="239">
        <f>+AQ23</f>
        <v>0</v>
      </c>
      <c r="AR26" s="144">
        <f>SUM(AR18:AR25)</f>
        <v>0</v>
      </c>
      <c r="AS26" s="239">
        <f>+AS23</f>
        <v>0</v>
      </c>
      <c r="AT26" s="144">
        <f>SUM(AT18:AT25)</f>
        <v>9518577680.5799999</v>
      </c>
      <c r="AU26" s="246">
        <f>+AU18</f>
        <v>0.42487668587448374</v>
      </c>
      <c r="AV26" s="144">
        <f>SUM(AV18:AV25)</f>
        <v>9518577680.5799999</v>
      </c>
      <c r="AW26" s="246">
        <f>+AW18</f>
        <v>0.42487668587448374</v>
      </c>
      <c r="AX26" s="254"/>
      <c r="AY26" s="254"/>
      <c r="AZ26" s="254"/>
      <c r="BA26" s="254"/>
      <c r="BB26" s="254"/>
      <c r="BC26" s="254"/>
      <c r="BD26" s="254"/>
      <c r="BE26" s="254"/>
      <c r="BF26" s="254"/>
    </row>
    <row r="27" spans="1:65" ht="65.099999999999994" customHeight="1" thickBot="1">
      <c r="A27" s="222" t="s">
        <v>376</v>
      </c>
      <c r="B27" s="223" t="s">
        <v>186</v>
      </c>
      <c r="C27" s="224">
        <v>37623</v>
      </c>
      <c r="D27" s="218" t="s">
        <v>377</v>
      </c>
      <c r="E27" s="218" t="s">
        <v>378</v>
      </c>
      <c r="F27" s="220">
        <v>2024130010014</v>
      </c>
      <c r="G27" s="218" t="s">
        <v>379</v>
      </c>
      <c r="H27" s="218" t="s">
        <v>380</v>
      </c>
      <c r="I27" s="218" t="s">
        <v>381</v>
      </c>
      <c r="J27" s="349">
        <v>1</v>
      </c>
      <c r="K27" s="146" t="s">
        <v>382</v>
      </c>
      <c r="L27" s="163"/>
      <c r="M27" s="149" t="s">
        <v>383</v>
      </c>
      <c r="N27" s="146">
        <v>3</v>
      </c>
      <c r="O27" s="146">
        <v>3</v>
      </c>
      <c r="P27" s="146">
        <v>2</v>
      </c>
      <c r="Q27" s="146"/>
      <c r="R27" s="146"/>
      <c r="S27" s="146">
        <f>SUM(O27:R27)</f>
        <v>5</v>
      </c>
      <c r="T27" s="164">
        <v>1</v>
      </c>
      <c r="U27" s="165">
        <v>45689</v>
      </c>
      <c r="V27" s="165">
        <v>45962</v>
      </c>
      <c r="W27" s="149">
        <f>+_xlfn.DAYS(V27,U27)</f>
        <v>273</v>
      </c>
      <c r="X27" s="439">
        <f>1671*3</f>
        <v>5013</v>
      </c>
      <c r="Y27" s="451" t="s">
        <v>384</v>
      </c>
      <c r="Z27" s="457" t="s">
        <v>385</v>
      </c>
      <c r="AA27" s="150" t="s">
        <v>345</v>
      </c>
      <c r="AB27" s="150" t="s">
        <v>307</v>
      </c>
      <c r="AC27" s="149" t="s">
        <v>308</v>
      </c>
      <c r="AD27" s="166" t="s">
        <v>386</v>
      </c>
      <c r="AE27" s="167">
        <v>1135680000</v>
      </c>
      <c r="AF27" s="148" t="s">
        <v>310</v>
      </c>
      <c r="AG27" s="149" t="s">
        <v>311</v>
      </c>
      <c r="AH27" s="165">
        <v>45748</v>
      </c>
      <c r="AI27" s="391">
        <v>1456000000</v>
      </c>
      <c r="AJ27" s="391">
        <v>1456000000</v>
      </c>
      <c r="AK27" s="391">
        <v>1456000000</v>
      </c>
      <c r="AL27" s="167"/>
      <c r="AM27" s="167"/>
      <c r="AN27" s="451" t="s">
        <v>387</v>
      </c>
      <c r="AO27" s="352" t="s">
        <v>388</v>
      </c>
      <c r="AP27" s="352">
        <v>0</v>
      </c>
      <c r="AQ27" s="339">
        <v>0</v>
      </c>
      <c r="AR27" s="352">
        <v>0</v>
      </c>
      <c r="AS27" s="339">
        <v>0</v>
      </c>
      <c r="AT27" s="363">
        <v>800000000</v>
      </c>
      <c r="AU27" s="458">
        <f>+AT27/AK27</f>
        <v>0.5494505494505495</v>
      </c>
      <c r="AV27" s="363">
        <v>800000000</v>
      </c>
      <c r="AW27" s="356">
        <f>+AV27/AK27</f>
        <v>0.5494505494505495</v>
      </c>
      <c r="AX27" s="252"/>
      <c r="AY27" s="252"/>
      <c r="AZ27" s="252"/>
      <c r="BA27" s="252"/>
      <c r="BB27" s="252"/>
      <c r="BC27" s="252"/>
      <c r="BD27" s="252"/>
      <c r="BE27" s="252"/>
      <c r="BF27" s="252"/>
      <c r="BG27" s="168" t="s">
        <v>389</v>
      </c>
      <c r="BM27" s="76" t="s">
        <v>390</v>
      </c>
    </row>
    <row r="28" spans="1:65" ht="65.099999999999994" customHeight="1" thickBot="1">
      <c r="A28" s="222" t="s">
        <v>376</v>
      </c>
      <c r="B28" s="223" t="s">
        <v>186</v>
      </c>
      <c r="C28" s="224">
        <v>37623</v>
      </c>
      <c r="D28" s="218" t="s">
        <v>377</v>
      </c>
      <c r="E28" s="218" t="s">
        <v>378</v>
      </c>
      <c r="F28" s="220">
        <v>2024130010014</v>
      </c>
      <c r="G28" s="218" t="s">
        <v>379</v>
      </c>
      <c r="H28" s="218" t="s">
        <v>380</v>
      </c>
      <c r="I28" s="218" t="s">
        <v>381</v>
      </c>
      <c r="J28" s="350"/>
      <c r="K28" s="508" t="s">
        <v>391</v>
      </c>
      <c r="L28" s="385"/>
      <c r="M28" s="371" t="s">
        <v>353</v>
      </c>
      <c r="N28" s="371">
        <v>2</v>
      </c>
      <c r="O28" s="371">
        <v>1</v>
      </c>
      <c r="P28" s="371">
        <v>0</v>
      </c>
      <c r="Q28" s="371"/>
      <c r="R28" s="371"/>
      <c r="S28" s="371">
        <f>SUM(O28:R29)</f>
        <v>1</v>
      </c>
      <c r="T28" s="420">
        <f>+S28/N28</f>
        <v>0.5</v>
      </c>
      <c r="U28" s="414">
        <v>45839</v>
      </c>
      <c r="V28" s="388">
        <v>46022</v>
      </c>
      <c r="W28" s="371">
        <f>+_xlfn.DAYS(V28,U28)</f>
        <v>183</v>
      </c>
      <c r="X28" s="452"/>
      <c r="Y28" s="452"/>
      <c r="Z28" s="452"/>
      <c r="AA28" s="111" t="s">
        <v>392</v>
      </c>
      <c r="AB28" s="111" t="s">
        <v>393</v>
      </c>
      <c r="AC28" s="113" t="s">
        <v>308</v>
      </c>
      <c r="AD28" s="379" t="s">
        <v>361</v>
      </c>
      <c r="AE28" s="382">
        <v>43680000</v>
      </c>
      <c r="AF28" s="371" t="s">
        <v>322</v>
      </c>
      <c r="AG28" s="385" t="s">
        <v>311</v>
      </c>
      <c r="AH28" s="388">
        <v>45717</v>
      </c>
      <c r="AI28" s="392"/>
      <c r="AJ28" s="392"/>
      <c r="AK28" s="392"/>
      <c r="AL28" s="153"/>
      <c r="AM28" s="153"/>
      <c r="AN28" s="452"/>
      <c r="AO28" s="353"/>
      <c r="AP28" s="353"/>
      <c r="AQ28" s="340"/>
      <c r="AR28" s="353"/>
      <c r="AS28" s="340"/>
      <c r="AT28" s="364"/>
      <c r="AU28" s="415"/>
      <c r="AV28" s="364"/>
      <c r="AW28" s="357"/>
      <c r="AX28" s="252"/>
      <c r="AY28" s="252"/>
      <c r="AZ28" s="252"/>
      <c r="BA28" s="252"/>
      <c r="BB28" s="252"/>
      <c r="BC28" s="252"/>
      <c r="BD28" s="252"/>
      <c r="BE28" s="252"/>
      <c r="BF28" s="252"/>
      <c r="BG28" s="513" t="s">
        <v>362</v>
      </c>
      <c r="BM28" s="76" t="s">
        <v>394</v>
      </c>
    </row>
    <row r="29" spans="1:65" ht="65.099999999999994" customHeight="1" thickBot="1">
      <c r="A29" s="222" t="s">
        <v>376</v>
      </c>
      <c r="B29" s="223" t="s">
        <v>186</v>
      </c>
      <c r="C29" s="224">
        <v>37623</v>
      </c>
      <c r="D29" s="218" t="s">
        <v>377</v>
      </c>
      <c r="E29" s="218" t="s">
        <v>378</v>
      </c>
      <c r="F29" s="220">
        <v>2024130010014</v>
      </c>
      <c r="G29" s="218" t="s">
        <v>379</v>
      </c>
      <c r="H29" s="218" t="s">
        <v>380</v>
      </c>
      <c r="I29" s="218" t="s">
        <v>381</v>
      </c>
      <c r="J29" s="350"/>
      <c r="K29" s="507"/>
      <c r="L29" s="387"/>
      <c r="M29" s="384"/>
      <c r="N29" s="384"/>
      <c r="O29" s="384"/>
      <c r="P29" s="384"/>
      <c r="Q29" s="384"/>
      <c r="R29" s="384"/>
      <c r="S29" s="384"/>
      <c r="T29" s="420"/>
      <c r="U29" s="387"/>
      <c r="V29" s="387"/>
      <c r="W29" s="384"/>
      <c r="X29" s="452"/>
      <c r="Y29" s="452"/>
      <c r="Z29" s="452"/>
      <c r="AA29" s="379" t="s">
        <v>395</v>
      </c>
      <c r="AB29" s="379" t="s">
        <v>396</v>
      </c>
      <c r="AC29" s="385" t="s">
        <v>308</v>
      </c>
      <c r="AD29" s="380"/>
      <c r="AE29" s="331"/>
      <c r="AF29" s="368"/>
      <c r="AG29" s="386"/>
      <c r="AH29" s="389"/>
      <c r="AI29" s="392"/>
      <c r="AJ29" s="392"/>
      <c r="AK29" s="392"/>
      <c r="AL29" s="153"/>
      <c r="AM29" s="153"/>
      <c r="AN29" s="452"/>
      <c r="AO29" s="353"/>
      <c r="AP29" s="353"/>
      <c r="AQ29" s="340"/>
      <c r="AR29" s="353"/>
      <c r="AS29" s="340"/>
      <c r="AT29" s="364"/>
      <c r="AU29" s="415"/>
      <c r="AV29" s="364"/>
      <c r="AW29" s="357"/>
      <c r="AX29" s="252"/>
      <c r="AY29" s="252"/>
      <c r="AZ29" s="252"/>
      <c r="BA29" s="252"/>
      <c r="BB29" s="252"/>
      <c r="BC29" s="252"/>
      <c r="BD29" s="252"/>
      <c r="BE29" s="252"/>
      <c r="BF29" s="252"/>
      <c r="BG29" s="514"/>
    </row>
    <row r="30" spans="1:65" ht="65.099999999999994" customHeight="1" thickBot="1">
      <c r="A30" s="222" t="s">
        <v>376</v>
      </c>
      <c r="B30" s="223" t="s">
        <v>186</v>
      </c>
      <c r="C30" s="224">
        <v>37623</v>
      </c>
      <c r="D30" s="218" t="s">
        <v>377</v>
      </c>
      <c r="E30" s="218" t="s">
        <v>378</v>
      </c>
      <c r="F30" s="220">
        <v>2024130010014</v>
      </c>
      <c r="G30" s="218" t="s">
        <v>379</v>
      </c>
      <c r="H30" s="218" t="s">
        <v>380</v>
      </c>
      <c r="I30" s="218" t="s">
        <v>381</v>
      </c>
      <c r="J30" s="350"/>
      <c r="K30" s="508" t="s">
        <v>397</v>
      </c>
      <c r="L30" s="386" t="s">
        <v>302</v>
      </c>
      <c r="M30" s="371" t="s">
        <v>303</v>
      </c>
      <c r="N30" s="400">
        <v>30</v>
      </c>
      <c r="O30" s="400">
        <v>0</v>
      </c>
      <c r="P30" s="400">
        <v>45</v>
      </c>
      <c r="Q30" s="400"/>
      <c r="R30" s="400"/>
      <c r="S30" s="400">
        <f>SUM(O30:R31)</f>
        <v>45</v>
      </c>
      <c r="T30" s="419">
        <v>1</v>
      </c>
      <c r="U30" s="414">
        <v>45748</v>
      </c>
      <c r="V30" s="388">
        <v>46022</v>
      </c>
      <c r="W30" s="371">
        <f>+_xlfn.DAYS(V30,U30)</f>
        <v>274</v>
      </c>
      <c r="X30" s="385"/>
      <c r="Y30" s="385"/>
      <c r="Z30" s="385"/>
      <c r="AA30" s="381"/>
      <c r="AB30" s="381"/>
      <c r="AC30" s="387"/>
      <c r="AD30" s="381"/>
      <c r="AE30" s="383"/>
      <c r="AF30" s="384"/>
      <c r="AG30" s="387"/>
      <c r="AH30" s="390"/>
      <c r="AI30" s="382"/>
      <c r="AJ30" s="382"/>
      <c r="AK30" s="382"/>
      <c r="AL30" s="169"/>
      <c r="AM30" s="169"/>
      <c r="AN30" s="385"/>
      <c r="AO30" s="354"/>
      <c r="AP30" s="354"/>
      <c r="AQ30" s="341"/>
      <c r="AR30" s="354"/>
      <c r="AS30" s="341"/>
      <c r="AT30" s="365"/>
      <c r="AU30" s="360"/>
      <c r="AV30" s="365"/>
      <c r="AW30" s="358"/>
      <c r="AX30" s="252"/>
      <c r="AY30" s="252"/>
      <c r="AZ30" s="252"/>
      <c r="BA30" s="252"/>
      <c r="BB30" s="252"/>
      <c r="BC30" s="252"/>
      <c r="BD30" s="252"/>
      <c r="BE30" s="252"/>
      <c r="BF30" s="252"/>
      <c r="BG30" s="515"/>
    </row>
    <row r="31" spans="1:65" ht="65.099999999999994" customHeight="1" thickBot="1">
      <c r="A31" s="222" t="s">
        <v>376</v>
      </c>
      <c r="B31" s="223" t="s">
        <v>186</v>
      </c>
      <c r="C31" s="224">
        <v>37623</v>
      </c>
      <c r="D31" s="218" t="s">
        <v>377</v>
      </c>
      <c r="E31" s="218" t="s">
        <v>378</v>
      </c>
      <c r="F31" s="220">
        <v>2024130010014</v>
      </c>
      <c r="G31" s="218" t="s">
        <v>379</v>
      </c>
      <c r="H31" s="218" t="s">
        <v>380</v>
      </c>
      <c r="I31" s="218" t="s">
        <v>381</v>
      </c>
      <c r="J31" s="500"/>
      <c r="K31" s="509"/>
      <c r="L31" s="387"/>
      <c r="M31" s="369"/>
      <c r="N31" s="378"/>
      <c r="O31" s="378"/>
      <c r="P31" s="378"/>
      <c r="Q31" s="378"/>
      <c r="R31" s="378"/>
      <c r="S31" s="378"/>
      <c r="T31" s="511"/>
      <c r="U31" s="397"/>
      <c r="V31" s="397"/>
      <c r="W31" s="369"/>
      <c r="X31" s="453"/>
      <c r="Y31" s="453"/>
      <c r="Z31" s="453"/>
      <c r="AA31" s="160" t="s">
        <v>398</v>
      </c>
      <c r="AB31" s="160" t="s">
        <v>399</v>
      </c>
      <c r="AC31" s="159" t="s">
        <v>308</v>
      </c>
      <c r="AD31" s="171" t="s">
        <v>400</v>
      </c>
      <c r="AE31" s="172">
        <v>218400000</v>
      </c>
      <c r="AF31" s="132" t="s">
        <v>401</v>
      </c>
      <c r="AG31" s="159" t="s">
        <v>311</v>
      </c>
      <c r="AH31" s="128">
        <v>45839</v>
      </c>
      <c r="AI31" s="393"/>
      <c r="AJ31" s="393"/>
      <c r="AK31" s="393"/>
      <c r="AL31" s="161"/>
      <c r="AM31" s="161"/>
      <c r="AN31" s="453"/>
      <c r="AO31" s="355"/>
      <c r="AP31" s="355"/>
      <c r="AQ31" s="351"/>
      <c r="AR31" s="355"/>
      <c r="AS31" s="351"/>
      <c r="AT31" s="366"/>
      <c r="AU31" s="459"/>
      <c r="AV31" s="366"/>
      <c r="AW31" s="359"/>
      <c r="AX31" s="252"/>
      <c r="AY31" s="252"/>
      <c r="AZ31" s="252"/>
      <c r="BA31" s="252"/>
      <c r="BB31" s="252"/>
      <c r="BC31" s="252"/>
      <c r="BD31" s="252"/>
      <c r="BE31" s="252"/>
      <c r="BF31" s="252"/>
      <c r="BG31" s="132" t="s">
        <v>323</v>
      </c>
      <c r="BM31" s="76" t="s">
        <v>402</v>
      </c>
    </row>
    <row r="32" spans="1:65" ht="65.099999999999994" customHeight="1" thickBot="1">
      <c r="A32" s="372" t="s">
        <v>403</v>
      </c>
      <c r="B32" s="373"/>
      <c r="C32" s="373"/>
      <c r="D32" s="373"/>
      <c r="E32" s="373"/>
      <c r="F32" s="373"/>
      <c r="G32" s="373"/>
      <c r="H32" s="373"/>
      <c r="I32" s="373"/>
      <c r="J32" s="373"/>
      <c r="K32" s="373"/>
      <c r="L32" s="373"/>
      <c r="M32" s="373"/>
      <c r="N32" s="373"/>
      <c r="O32" s="135"/>
      <c r="P32" s="135"/>
      <c r="Q32" s="135"/>
      <c r="R32" s="135"/>
      <c r="S32" s="135"/>
      <c r="T32" s="162">
        <f>AVERAGE(T27:T31)</f>
        <v>0.83333333333333337</v>
      </c>
      <c r="U32" s="173"/>
      <c r="V32" s="173"/>
      <c r="W32" s="173"/>
      <c r="X32" s="173"/>
      <c r="Y32" s="106"/>
      <c r="Z32" s="106"/>
      <c r="AA32" s="142"/>
      <c r="AB32" s="142"/>
      <c r="AC32" s="106"/>
      <c r="AD32" s="174"/>
      <c r="AE32" s="175"/>
      <c r="AF32" s="110"/>
      <c r="AG32" s="106"/>
      <c r="AH32" s="110"/>
      <c r="AI32" s="144">
        <f>+AI27</f>
        <v>1456000000</v>
      </c>
      <c r="AJ32" s="144">
        <f>+AJ27</f>
        <v>1456000000</v>
      </c>
      <c r="AK32" s="144">
        <f>+AK27</f>
        <v>1456000000</v>
      </c>
      <c r="AL32" s="144"/>
      <c r="AM32" s="144"/>
      <c r="AN32" s="106"/>
      <c r="AO32" s="112"/>
      <c r="AP32" s="144">
        <f>+AP27</f>
        <v>0</v>
      </c>
      <c r="AQ32" s="241">
        <f>+AQ27</f>
        <v>0</v>
      </c>
      <c r="AR32" s="144">
        <f>+AR27</f>
        <v>0</v>
      </c>
      <c r="AS32" s="241">
        <f>+AS27</f>
        <v>0</v>
      </c>
      <c r="AT32" s="144">
        <f t="shared" ref="AT32:AW32" si="7">+AT27</f>
        <v>800000000</v>
      </c>
      <c r="AU32" s="247">
        <f t="shared" si="7"/>
        <v>0.5494505494505495</v>
      </c>
      <c r="AV32" s="144">
        <f t="shared" si="7"/>
        <v>800000000</v>
      </c>
      <c r="AW32" s="247">
        <f t="shared" si="7"/>
        <v>0.5494505494505495</v>
      </c>
      <c r="AX32" s="255"/>
      <c r="AY32" s="255"/>
      <c r="AZ32" s="255"/>
      <c r="BA32" s="255"/>
      <c r="BB32" s="255"/>
      <c r="BC32" s="255"/>
      <c r="BD32" s="255"/>
      <c r="BE32" s="255"/>
      <c r="BF32" s="255"/>
    </row>
    <row r="33" spans="1:59" ht="65.099999999999994" customHeight="1" thickBot="1">
      <c r="A33" s="221" t="s">
        <v>376</v>
      </c>
      <c r="B33" s="223" t="s">
        <v>196</v>
      </c>
      <c r="C33" s="94">
        <v>37988</v>
      </c>
      <c r="D33" s="95" t="s">
        <v>404</v>
      </c>
      <c r="E33" s="218" t="s">
        <v>405</v>
      </c>
      <c r="F33" s="220">
        <v>2024130010017</v>
      </c>
      <c r="G33" s="218" t="s">
        <v>406</v>
      </c>
      <c r="H33" s="95" t="s">
        <v>407</v>
      </c>
      <c r="I33" s="95" t="s">
        <v>408</v>
      </c>
      <c r="J33" s="349">
        <v>0.5</v>
      </c>
      <c r="K33" s="146" t="s">
        <v>409</v>
      </c>
      <c r="L33" s="97"/>
      <c r="M33" s="148" t="s">
        <v>410</v>
      </c>
      <c r="N33" s="119">
        <v>1</v>
      </c>
      <c r="O33" s="110">
        <v>0</v>
      </c>
      <c r="P33" s="110">
        <v>0</v>
      </c>
      <c r="Q33" s="110"/>
      <c r="R33" s="110"/>
      <c r="S33" s="110">
        <f>SUM(O33:R33)</f>
        <v>0</v>
      </c>
      <c r="T33" s="164">
        <v>0</v>
      </c>
      <c r="U33" s="100">
        <v>45870</v>
      </c>
      <c r="V33" s="100">
        <v>46022</v>
      </c>
      <c r="W33" s="149">
        <f>+_xlfn.DAYS(V33,U33)</f>
        <v>152</v>
      </c>
      <c r="X33" s="405">
        <v>1059626</v>
      </c>
      <c r="Y33" s="370" t="s">
        <v>411</v>
      </c>
      <c r="Z33" s="457" t="s">
        <v>412</v>
      </c>
      <c r="AA33" s="150" t="s">
        <v>413</v>
      </c>
      <c r="AB33" s="176" t="s">
        <v>414</v>
      </c>
      <c r="AC33" s="149" t="s">
        <v>308</v>
      </c>
      <c r="AD33" s="177" t="s">
        <v>415</v>
      </c>
      <c r="AE33" s="178">
        <v>321454545.50400001</v>
      </c>
      <c r="AF33" s="148" t="s">
        <v>416</v>
      </c>
      <c r="AG33" s="149" t="s">
        <v>311</v>
      </c>
      <c r="AH33" s="165">
        <v>45870</v>
      </c>
      <c r="AI33" s="336">
        <v>1181818182</v>
      </c>
      <c r="AJ33" s="336">
        <v>1181818182</v>
      </c>
      <c r="AK33" s="336">
        <v>3828918182</v>
      </c>
      <c r="AL33" s="179"/>
      <c r="AM33" s="179"/>
      <c r="AN33" s="451" t="s">
        <v>387</v>
      </c>
      <c r="AO33" s="352" t="s">
        <v>417</v>
      </c>
      <c r="AP33" s="336">
        <v>0</v>
      </c>
      <c r="AQ33" s="339">
        <v>0</v>
      </c>
      <c r="AR33" s="336">
        <v>0</v>
      </c>
      <c r="AS33" s="339">
        <v>0</v>
      </c>
      <c r="AT33" s="336">
        <v>1181818182</v>
      </c>
      <c r="AU33" s="336">
        <f>+AT33/AK33</f>
        <v>0.30865589856576359</v>
      </c>
      <c r="AV33" s="336">
        <v>1181818182</v>
      </c>
      <c r="AW33" s="454">
        <f>+AV33/AK33</f>
        <v>0.30865589856576359</v>
      </c>
      <c r="AX33" s="181"/>
      <c r="AY33" s="181"/>
      <c r="AZ33" s="181"/>
      <c r="BA33" s="181"/>
      <c r="BB33" s="181"/>
      <c r="BC33" s="181"/>
      <c r="BD33" s="181"/>
      <c r="BE33" s="181"/>
      <c r="BF33" s="181"/>
      <c r="BG33" s="148" t="s">
        <v>323</v>
      </c>
    </row>
    <row r="34" spans="1:59" ht="65.099999999999994" customHeight="1" thickBot="1">
      <c r="A34" s="221" t="s">
        <v>376</v>
      </c>
      <c r="B34" s="223" t="s">
        <v>196</v>
      </c>
      <c r="C34" s="94">
        <v>37988</v>
      </c>
      <c r="D34" s="95" t="s">
        <v>404</v>
      </c>
      <c r="E34" s="218" t="s">
        <v>405</v>
      </c>
      <c r="F34" s="220">
        <v>2024130010017</v>
      </c>
      <c r="G34" s="218" t="s">
        <v>406</v>
      </c>
      <c r="H34" s="95" t="s">
        <v>407</v>
      </c>
      <c r="I34" s="95" t="s">
        <v>408</v>
      </c>
      <c r="J34" s="350"/>
      <c r="K34" s="508" t="s">
        <v>418</v>
      </c>
      <c r="L34" s="180"/>
      <c r="M34" s="371" t="s">
        <v>353</v>
      </c>
      <c r="N34" s="371">
        <v>2</v>
      </c>
      <c r="O34" s="411">
        <v>1</v>
      </c>
      <c r="P34" s="411">
        <v>0</v>
      </c>
      <c r="Q34" s="411"/>
      <c r="R34" s="411"/>
      <c r="S34" s="411">
        <f>SUM(O34:R35)</f>
        <v>1</v>
      </c>
      <c r="T34" s="420">
        <f>+S34/N34</f>
        <v>0.5</v>
      </c>
      <c r="U34" s="413">
        <v>45717</v>
      </c>
      <c r="V34" s="413">
        <v>46022</v>
      </c>
      <c r="W34" s="371">
        <f>+_xlfn.DAYS(V34,U34)</f>
        <v>305</v>
      </c>
      <c r="X34" s="405"/>
      <c r="Y34" s="368"/>
      <c r="Z34" s="452"/>
      <c r="AA34" s="379" t="s">
        <v>419</v>
      </c>
      <c r="AB34" s="379" t="s">
        <v>420</v>
      </c>
      <c r="AC34" s="113" t="s">
        <v>308</v>
      </c>
      <c r="AD34" s="114" t="s">
        <v>421</v>
      </c>
      <c r="AE34" s="153">
        <v>663000000.10000002</v>
      </c>
      <c r="AF34" s="113" t="s">
        <v>310</v>
      </c>
      <c r="AG34" s="113" t="s">
        <v>311</v>
      </c>
      <c r="AH34" s="154">
        <v>45717</v>
      </c>
      <c r="AI34" s="337"/>
      <c r="AJ34" s="337"/>
      <c r="AK34" s="337"/>
      <c r="AL34" s="181"/>
      <c r="AM34" s="181"/>
      <c r="AN34" s="411"/>
      <c r="AO34" s="353"/>
      <c r="AP34" s="337"/>
      <c r="AQ34" s="340"/>
      <c r="AR34" s="337"/>
      <c r="AS34" s="340"/>
      <c r="AT34" s="337"/>
      <c r="AU34" s="337"/>
      <c r="AV34" s="337"/>
      <c r="AW34" s="455"/>
      <c r="AX34" s="181"/>
      <c r="AY34" s="181"/>
      <c r="AZ34" s="181"/>
      <c r="BA34" s="181"/>
      <c r="BB34" s="181"/>
      <c r="BC34" s="181"/>
      <c r="BD34" s="181"/>
      <c r="BE34" s="181"/>
      <c r="BF34" s="181"/>
      <c r="BG34" s="103" t="s">
        <v>422</v>
      </c>
    </row>
    <row r="35" spans="1:59" ht="65.099999999999994" customHeight="1" thickBot="1">
      <c r="A35" s="221" t="s">
        <v>376</v>
      </c>
      <c r="B35" s="223" t="s">
        <v>196</v>
      </c>
      <c r="C35" s="94">
        <v>37988</v>
      </c>
      <c r="D35" s="95" t="s">
        <v>404</v>
      </c>
      <c r="E35" s="218" t="s">
        <v>405</v>
      </c>
      <c r="F35" s="220">
        <v>2024130010017</v>
      </c>
      <c r="G35" s="218" t="s">
        <v>406</v>
      </c>
      <c r="H35" s="95" t="s">
        <v>407</v>
      </c>
      <c r="I35" s="95" t="s">
        <v>408</v>
      </c>
      <c r="J35" s="350"/>
      <c r="K35" s="507"/>
      <c r="L35" s="180"/>
      <c r="M35" s="384"/>
      <c r="N35" s="384"/>
      <c r="O35" s="411"/>
      <c r="P35" s="411"/>
      <c r="Q35" s="411"/>
      <c r="R35" s="411"/>
      <c r="S35" s="411"/>
      <c r="T35" s="420"/>
      <c r="U35" s="411"/>
      <c r="V35" s="411"/>
      <c r="W35" s="384"/>
      <c r="X35" s="405"/>
      <c r="Y35" s="368"/>
      <c r="Z35" s="452"/>
      <c r="AA35" s="380"/>
      <c r="AB35" s="380"/>
      <c r="AC35" s="113" t="s">
        <v>308</v>
      </c>
      <c r="AD35" s="114" t="s">
        <v>361</v>
      </c>
      <c r="AE35" s="182">
        <v>10045454.539999999</v>
      </c>
      <c r="AF35" s="113" t="s">
        <v>322</v>
      </c>
      <c r="AG35" s="113" t="s">
        <v>311</v>
      </c>
      <c r="AH35" s="154">
        <v>45717</v>
      </c>
      <c r="AI35" s="337"/>
      <c r="AJ35" s="337"/>
      <c r="AK35" s="337"/>
      <c r="AL35" s="181"/>
      <c r="AM35" s="181"/>
      <c r="AN35" s="411"/>
      <c r="AO35" s="353"/>
      <c r="AP35" s="337"/>
      <c r="AQ35" s="340"/>
      <c r="AR35" s="337"/>
      <c r="AS35" s="340"/>
      <c r="AT35" s="337"/>
      <c r="AU35" s="337"/>
      <c r="AV35" s="337"/>
      <c r="AW35" s="455"/>
      <c r="AX35" s="181"/>
      <c r="AY35" s="181"/>
      <c r="AZ35" s="181"/>
      <c r="BA35" s="181"/>
      <c r="BB35" s="181"/>
      <c r="BC35" s="181"/>
      <c r="BD35" s="181"/>
      <c r="BE35" s="181"/>
      <c r="BF35" s="181"/>
      <c r="BG35" s="155" t="s">
        <v>362</v>
      </c>
    </row>
    <row r="36" spans="1:59" ht="65.099999999999994" customHeight="1" thickBot="1">
      <c r="A36" s="221" t="s">
        <v>376</v>
      </c>
      <c r="B36" s="223" t="s">
        <v>196</v>
      </c>
      <c r="C36" s="94">
        <v>37988</v>
      </c>
      <c r="D36" s="95" t="s">
        <v>404</v>
      </c>
      <c r="E36" s="218" t="s">
        <v>405</v>
      </c>
      <c r="F36" s="220">
        <v>2024130010017</v>
      </c>
      <c r="G36" s="218" t="s">
        <v>406</v>
      </c>
      <c r="H36" s="95" t="s">
        <v>407</v>
      </c>
      <c r="I36" s="95" t="s">
        <v>408</v>
      </c>
      <c r="J36" s="504"/>
      <c r="K36" s="71" t="s">
        <v>423</v>
      </c>
      <c r="L36" s="115" t="s">
        <v>302</v>
      </c>
      <c r="M36" s="119" t="s">
        <v>303</v>
      </c>
      <c r="N36" s="108">
        <v>19</v>
      </c>
      <c r="O36" s="119">
        <v>6</v>
      </c>
      <c r="P36" s="119">
        <v>11</v>
      </c>
      <c r="Q36" s="119"/>
      <c r="R36" s="119"/>
      <c r="S36" s="119">
        <f>SUM(O36:R36)</f>
        <v>17</v>
      </c>
      <c r="T36" s="183">
        <f>+S36/N36</f>
        <v>0.89473684210526316</v>
      </c>
      <c r="U36" s="154">
        <v>45717</v>
      </c>
      <c r="V36" s="154">
        <v>46022</v>
      </c>
      <c r="W36" s="115">
        <f>+_xlfn.DAYS(V36,U36)</f>
        <v>305</v>
      </c>
      <c r="X36" s="460"/>
      <c r="Y36" s="384"/>
      <c r="Z36" s="452"/>
      <c r="AA36" s="381"/>
      <c r="AB36" s="381"/>
      <c r="AC36" s="113" t="s">
        <v>308</v>
      </c>
      <c r="AD36" s="114" t="s">
        <v>321</v>
      </c>
      <c r="AE36" s="181">
        <v>10045454.66</v>
      </c>
      <c r="AF36" s="113" t="s">
        <v>322</v>
      </c>
      <c r="AG36" s="113" t="s">
        <v>311</v>
      </c>
      <c r="AH36" s="154">
        <v>45839</v>
      </c>
      <c r="AI36" s="337"/>
      <c r="AJ36" s="337"/>
      <c r="AK36" s="337"/>
      <c r="AL36" s="181"/>
      <c r="AM36" s="181"/>
      <c r="AN36" s="411"/>
      <c r="AO36" s="353"/>
      <c r="AP36" s="337"/>
      <c r="AQ36" s="340"/>
      <c r="AR36" s="337"/>
      <c r="AS36" s="340"/>
      <c r="AT36" s="337"/>
      <c r="AU36" s="337"/>
      <c r="AV36" s="337"/>
      <c r="AW36" s="455"/>
      <c r="AX36" s="181"/>
      <c r="AY36" s="181"/>
      <c r="AZ36" s="181"/>
      <c r="BA36" s="181"/>
      <c r="BB36" s="181"/>
      <c r="BC36" s="181"/>
      <c r="BD36" s="181"/>
      <c r="BE36" s="181"/>
      <c r="BF36" s="181"/>
      <c r="BG36" s="119" t="s">
        <v>323</v>
      </c>
    </row>
    <row r="37" spans="1:59" ht="65.099999999999994" customHeight="1" thickBot="1">
      <c r="A37" s="221" t="s">
        <v>376</v>
      </c>
      <c r="B37" s="223" t="s">
        <v>196</v>
      </c>
      <c r="C37" s="225">
        <v>37988</v>
      </c>
      <c r="D37" s="219" t="s">
        <v>207</v>
      </c>
      <c r="E37" s="218" t="s">
        <v>405</v>
      </c>
      <c r="F37" s="220">
        <v>2024130010017</v>
      </c>
      <c r="G37" s="218" t="s">
        <v>406</v>
      </c>
      <c r="H37" s="226" t="s">
        <v>424</v>
      </c>
      <c r="I37" s="219" t="s">
        <v>425</v>
      </c>
      <c r="J37" s="502">
        <v>0.5</v>
      </c>
      <c r="K37" s="508" t="s">
        <v>426</v>
      </c>
      <c r="L37" s="385" t="s">
        <v>302</v>
      </c>
      <c r="M37" s="411" t="s">
        <v>303</v>
      </c>
      <c r="N37" s="371">
        <v>3</v>
      </c>
      <c r="O37" s="371">
        <v>2</v>
      </c>
      <c r="P37" s="371">
        <v>1</v>
      </c>
      <c r="Q37" s="371"/>
      <c r="R37" s="371"/>
      <c r="S37" s="371">
        <f>SUM(O37:R40)</f>
        <v>3</v>
      </c>
      <c r="T37" s="463">
        <f>+S37/N37</f>
        <v>1</v>
      </c>
      <c r="U37" s="388">
        <v>45717</v>
      </c>
      <c r="V37" s="388">
        <v>46022</v>
      </c>
      <c r="W37" s="385">
        <f>+_xlfn.DAYS(V37,U37)</f>
        <v>305</v>
      </c>
      <c r="X37" s="440">
        <v>1059626</v>
      </c>
      <c r="Y37" s="411" t="s">
        <v>384</v>
      </c>
      <c r="Z37" s="452"/>
      <c r="AA37" s="111" t="s">
        <v>427</v>
      </c>
      <c r="AB37" s="184" t="s">
        <v>428</v>
      </c>
      <c r="AC37" s="113" t="s">
        <v>308</v>
      </c>
      <c r="AD37" s="114" t="s">
        <v>429</v>
      </c>
      <c r="AE37" s="153">
        <v>141818181.84</v>
      </c>
      <c r="AF37" s="113" t="s">
        <v>310</v>
      </c>
      <c r="AG37" s="113" t="s">
        <v>311</v>
      </c>
      <c r="AH37" s="154">
        <v>45717</v>
      </c>
      <c r="AI37" s="337"/>
      <c r="AJ37" s="337"/>
      <c r="AK37" s="337"/>
      <c r="AL37" s="181"/>
      <c r="AM37" s="181"/>
      <c r="AN37" s="411"/>
      <c r="AO37" s="353"/>
      <c r="AP37" s="337"/>
      <c r="AQ37" s="340"/>
      <c r="AR37" s="337"/>
      <c r="AS37" s="340"/>
      <c r="AT37" s="337"/>
      <c r="AU37" s="337"/>
      <c r="AV37" s="337"/>
      <c r="AW37" s="455"/>
      <c r="AX37" s="181"/>
      <c r="AY37" s="181"/>
      <c r="AZ37" s="181"/>
      <c r="BA37" s="181"/>
      <c r="BB37" s="181"/>
      <c r="BC37" s="181"/>
      <c r="BD37" s="181"/>
      <c r="BE37" s="181"/>
      <c r="BF37" s="181"/>
      <c r="BG37" s="155" t="s">
        <v>422</v>
      </c>
    </row>
    <row r="38" spans="1:59" ht="65.099999999999994" customHeight="1" thickBot="1">
      <c r="A38" s="221" t="s">
        <v>376</v>
      </c>
      <c r="B38" s="223" t="s">
        <v>196</v>
      </c>
      <c r="C38" s="225">
        <v>37988</v>
      </c>
      <c r="D38" s="219" t="s">
        <v>207</v>
      </c>
      <c r="E38" s="218" t="s">
        <v>405</v>
      </c>
      <c r="F38" s="220">
        <v>2024130010017</v>
      </c>
      <c r="G38" s="218" t="s">
        <v>406</v>
      </c>
      <c r="H38" s="226" t="s">
        <v>424</v>
      </c>
      <c r="I38" s="219" t="s">
        <v>425</v>
      </c>
      <c r="J38" s="502"/>
      <c r="K38" s="510"/>
      <c r="L38" s="386"/>
      <c r="M38" s="411"/>
      <c r="N38" s="368"/>
      <c r="O38" s="368"/>
      <c r="P38" s="368"/>
      <c r="Q38" s="368"/>
      <c r="R38" s="368"/>
      <c r="S38" s="368"/>
      <c r="T38" s="464"/>
      <c r="U38" s="389"/>
      <c r="V38" s="389"/>
      <c r="W38" s="386"/>
      <c r="X38" s="440"/>
      <c r="Y38" s="411"/>
      <c r="Z38" s="452"/>
      <c r="AA38" s="111" t="s">
        <v>430</v>
      </c>
      <c r="AB38" s="184" t="s">
        <v>431</v>
      </c>
      <c r="AC38" s="385" t="s">
        <v>308</v>
      </c>
      <c r="AD38" s="379" t="s">
        <v>432</v>
      </c>
      <c r="AE38" s="338">
        <v>35454545.299999997</v>
      </c>
      <c r="AF38" s="452" t="s">
        <v>433</v>
      </c>
      <c r="AG38" s="452" t="s">
        <v>311</v>
      </c>
      <c r="AH38" s="413">
        <v>45809</v>
      </c>
      <c r="AI38" s="337"/>
      <c r="AJ38" s="337"/>
      <c r="AK38" s="337"/>
      <c r="AL38" s="181"/>
      <c r="AM38" s="181"/>
      <c r="AN38" s="411"/>
      <c r="AO38" s="353"/>
      <c r="AP38" s="337"/>
      <c r="AQ38" s="340"/>
      <c r="AR38" s="337"/>
      <c r="AS38" s="340"/>
      <c r="AT38" s="337"/>
      <c r="AU38" s="337"/>
      <c r="AV38" s="337"/>
      <c r="AW38" s="455"/>
      <c r="AX38" s="181"/>
      <c r="AY38" s="181"/>
      <c r="AZ38" s="181"/>
      <c r="BA38" s="181"/>
      <c r="BB38" s="181"/>
      <c r="BC38" s="181"/>
      <c r="BD38" s="181"/>
      <c r="BE38" s="181"/>
      <c r="BF38" s="181"/>
      <c r="BG38" s="371" t="s">
        <v>323</v>
      </c>
    </row>
    <row r="39" spans="1:59" ht="65.099999999999994" customHeight="1" thickBot="1">
      <c r="A39" s="221" t="s">
        <v>376</v>
      </c>
      <c r="B39" s="223" t="s">
        <v>196</v>
      </c>
      <c r="C39" s="225">
        <v>37988</v>
      </c>
      <c r="D39" s="219" t="s">
        <v>207</v>
      </c>
      <c r="E39" s="218" t="s">
        <v>405</v>
      </c>
      <c r="F39" s="220">
        <v>2024130010017</v>
      </c>
      <c r="G39" s="218" t="s">
        <v>406</v>
      </c>
      <c r="H39" s="226" t="s">
        <v>424</v>
      </c>
      <c r="I39" s="219" t="s">
        <v>425</v>
      </c>
      <c r="J39" s="502"/>
      <c r="K39" s="510"/>
      <c r="L39" s="386"/>
      <c r="M39" s="411"/>
      <c r="N39" s="368"/>
      <c r="O39" s="368"/>
      <c r="P39" s="368"/>
      <c r="Q39" s="368"/>
      <c r="R39" s="368"/>
      <c r="S39" s="368"/>
      <c r="T39" s="464"/>
      <c r="U39" s="389"/>
      <c r="V39" s="389"/>
      <c r="W39" s="386"/>
      <c r="X39" s="440"/>
      <c r="Y39" s="411"/>
      <c r="Z39" s="452"/>
      <c r="AA39" s="111" t="s">
        <v>434</v>
      </c>
      <c r="AB39" s="184" t="s">
        <v>435</v>
      </c>
      <c r="AC39" s="386"/>
      <c r="AD39" s="380"/>
      <c r="AE39" s="432"/>
      <c r="AF39" s="452"/>
      <c r="AG39" s="452"/>
      <c r="AH39" s="452"/>
      <c r="AI39" s="337"/>
      <c r="AJ39" s="337"/>
      <c r="AK39" s="337"/>
      <c r="AL39" s="181"/>
      <c r="AM39" s="181"/>
      <c r="AN39" s="411"/>
      <c r="AO39" s="353"/>
      <c r="AP39" s="337"/>
      <c r="AQ39" s="340"/>
      <c r="AR39" s="337"/>
      <c r="AS39" s="340"/>
      <c r="AT39" s="337"/>
      <c r="AU39" s="337"/>
      <c r="AV39" s="337"/>
      <c r="AW39" s="455"/>
      <c r="AX39" s="181"/>
      <c r="AY39" s="181"/>
      <c r="AZ39" s="181"/>
      <c r="BA39" s="181"/>
      <c r="BB39" s="181"/>
      <c r="BC39" s="181"/>
      <c r="BD39" s="181"/>
      <c r="BE39" s="181"/>
      <c r="BF39" s="181"/>
      <c r="BG39" s="368"/>
    </row>
    <row r="40" spans="1:59" ht="65.099999999999994" customHeight="1" thickBot="1">
      <c r="A40" s="221" t="s">
        <v>376</v>
      </c>
      <c r="B40" s="223" t="s">
        <v>196</v>
      </c>
      <c r="C40" s="225">
        <v>37988</v>
      </c>
      <c r="D40" s="219" t="s">
        <v>207</v>
      </c>
      <c r="E40" s="218" t="s">
        <v>405</v>
      </c>
      <c r="F40" s="220">
        <v>2024130010017</v>
      </c>
      <c r="G40" s="218" t="s">
        <v>406</v>
      </c>
      <c r="H40" s="226" t="s">
        <v>424</v>
      </c>
      <c r="I40" s="219" t="s">
        <v>425</v>
      </c>
      <c r="J40" s="505"/>
      <c r="K40" s="509"/>
      <c r="L40" s="397"/>
      <c r="M40" s="371"/>
      <c r="N40" s="369"/>
      <c r="O40" s="369"/>
      <c r="P40" s="369"/>
      <c r="Q40" s="369"/>
      <c r="R40" s="369"/>
      <c r="S40" s="369"/>
      <c r="T40" s="465"/>
      <c r="U40" s="516"/>
      <c r="V40" s="516"/>
      <c r="W40" s="397"/>
      <c r="X40" s="467"/>
      <c r="Y40" s="371"/>
      <c r="Z40" s="385"/>
      <c r="AA40" s="184" t="s">
        <v>436</v>
      </c>
      <c r="AB40" s="184" t="s">
        <v>437</v>
      </c>
      <c r="AC40" s="386"/>
      <c r="AD40" s="380"/>
      <c r="AE40" s="432"/>
      <c r="AF40" s="385"/>
      <c r="AG40" s="385"/>
      <c r="AH40" s="385"/>
      <c r="AI40" s="338"/>
      <c r="AJ40" s="338"/>
      <c r="AK40" s="338"/>
      <c r="AL40" s="117"/>
      <c r="AM40" s="117"/>
      <c r="AN40" s="371"/>
      <c r="AO40" s="354"/>
      <c r="AP40" s="338"/>
      <c r="AQ40" s="341"/>
      <c r="AR40" s="338"/>
      <c r="AS40" s="341"/>
      <c r="AT40" s="338"/>
      <c r="AU40" s="338"/>
      <c r="AV40" s="338"/>
      <c r="AW40" s="456"/>
      <c r="AX40" s="181"/>
      <c r="AY40" s="181"/>
      <c r="AZ40" s="181"/>
      <c r="BA40" s="181"/>
      <c r="BB40" s="181"/>
      <c r="BC40" s="181"/>
      <c r="BD40" s="181"/>
      <c r="BE40" s="181"/>
      <c r="BF40" s="181"/>
      <c r="BG40" s="368"/>
    </row>
    <row r="41" spans="1:59" ht="65.099999999999994" customHeight="1" thickBot="1">
      <c r="A41" s="372" t="s">
        <v>438</v>
      </c>
      <c r="B41" s="373"/>
      <c r="C41" s="373"/>
      <c r="D41" s="373"/>
      <c r="E41" s="373"/>
      <c r="F41" s="373"/>
      <c r="G41" s="373"/>
      <c r="H41" s="373"/>
      <c r="I41" s="373"/>
      <c r="J41" s="373"/>
      <c r="K41" s="373"/>
      <c r="L41" s="373"/>
      <c r="M41" s="373"/>
      <c r="N41" s="373"/>
      <c r="O41" s="141"/>
      <c r="P41" s="185"/>
      <c r="Q41" s="185"/>
      <c r="R41" s="185"/>
      <c r="S41" s="185"/>
      <c r="T41" s="186">
        <f>AVERAGE(T33:T40)</f>
        <v>0.59868421052631582</v>
      </c>
      <c r="U41" s="141"/>
      <c r="V41" s="141"/>
      <c r="W41" s="173"/>
      <c r="X41" s="187"/>
      <c r="Y41" s="141"/>
      <c r="Z41" s="173"/>
      <c r="AA41" s="188"/>
      <c r="AB41" s="188"/>
      <c r="AC41" s="173"/>
      <c r="AD41" s="140"/>
      <c r="AE41" s="189"/>
      <c r="AF41" s="173"/>
      <c r="AG41" s="173"/>
      <c r="AH41" s="173"/>
      <c r="AI41" s="190">
        <f>+AI33</f>
        <v>1181818182</v>
      </c>
      <c r="AJ41" s="190">
        <f>+AJ33</f>
        <v>1181818182</v>
      </c>
      <c r="AK41" s="190">
        <f>+AK33</f>
        <v>3828918182</v>
      </c>
      <c r="AL41" s="190"/>
      <c r="AM41" s="190"/>
      <c r="AN41" s="141"/>
      <c r="AO41" s="141"/>
      <c r="AP41" s="190">
        <f>+AP33</f>
        <v>0</v>
      </c>
      <c r="AQ41" s="242">
        <v>0</v>
      </c>
      <c r="AR41" s="190">
        <f>+AR33</f>
        <v>0</v>
      </c>
      <c r="AS41" s="242">
        <v>0</v>
      </c>
      <c r="AT41" s="190">
        <f t="shared" ref="AT41" si="8">+AT33</f>
        <v>1181818182</v>
      </c>
      <c r="AU41" s="248">
        <f>+AU33</f>
        <v>0.30865589856576359</v>
      </c>
      <c r="AV41" s="190">
        <f t="shared" ref="AV41" si="9">+AV33</f>
        <v>1181818182</v>
      </c>
      <c r="AW41" s="251">
        <f>+AW33</f>
        <v>0.30865589856576359</v>
      </c>
      <c r="AX41" s="254"/>
      <c r="AY41" s="254"/>
      <c r="AZ41" s="254"/>
      <c r="BA41" s="254"/>
      <c r="BB41" s="254"/>
      <c r="BC41" s="254"/>
      <c r="BD41" s="254"/>
      <c r="BE41" s="254"/>
      <c r="BF41" s="254"/>
    </row>
    <row r="42" spans="1:59" ht="65.099999999999994" customHeight="1" thickBot="1">
      <c r="A42" s="92" t="s">
        <v>213</v>
      </c>
      <c r="B42" s="93" t="s">
        <v>214</v>
      </c>
      <c r="C42" s="229" t="s">
        <v>215</v>
      </c>
      <c r="D42" s="95" t="s">
        <v>217</v>
      </c>
      <c r="E42" s="205" t="s">
        <v>439</v>
      </c>
      <c r="F42" s="230">
        <v>202400000005196</v>
      </c>
      <c r="G42" s="205" t="s">
        <v>440</v>
      </c>
      <c r="H42" s="205" t="s">
        <v>441</v>
      </c>
      <c r="I42" s="370" t="s">
        <v>341</v>
      </c>
      <c r="J42" s="349">
        <v>1</v>
      </c>
      <c r="K42" s="370" t="s">
        <v>442</v>
      </c>
      <c r="L42" s="495"/>
      <c r="M42" s="370" t="s">
        <v>343</v>
      </c>
      <c r="N42" s="368">
        <v>600</v>
      </c>
      <c r="O42" s="368">
        <v>0</v>
      </c>
      <c r="P42" s="368">
        <v>275</v>
      </c>
      <c r="Q42" s="368"/>
      <c r="R42" s="368"/>
      <c r="S42" s="368">
        <f>SUM(O42:R46)</f>
        <v>275</v>
      </c>
      <c r="T42" s="498">
        <f>+S42/N42</f>
        <v>0.45833333333333331</v>
      </c>
      <c r="U42" s="389">
        <v>45809</v>
      </c>
      <c r="V42" s="389">
        <v>46022</v>
      </c>
      <c r="W42" s="398">
        <f>+_xlfn.DAYS(V42,U42)</f>
        <v>213</v>
      </c>
      <c r="X42" s="405">
        <f>600*4.5</f>
        <v>2700</v>
      </c>
      <c r="Y42" s="368" t="s">
        <v>344</v>
      </c>
      <c r="Z42" s="386" t="s">
        <v>305</v>
      </c>
      <c r="AA42" s="192" t="s">
        <v>345</v>
      </c>
      <c r="AB42" s="170" t="s">
        <v>346</v>
      </c>
      <c r="AC42" s="386" t="s">
        <v>308</v>
      </c>
      <c r="AD42" s="407" t="s">
        <v>443</v>
      </c>
      <c r="AE42" s="409">
        <v>1071000000</v>
      </c>
      <c r="AF42" s="368" t="s">
        <v>329</v>
      </c>
      <c r="AG42" s="386" t="s">
        <v>311</v>
      </c>
      <c r="AH42" s="389">
        <v>45870</v>
      </c>
      <c r="AI42" s="331">
        <v>1181090909</v>
      </c>
      <c r="AJ42" s="331">
        <v>1181090909</v>
      </c>
      <c r="AK42" s="331">
        <v>2681090909</v>
      </c>
      <c r="AL42" s="143"/>
      <c r="AM42" s="143"/>
      <c r="AN42" s="386" t="s">
        <v>387</v>
      </c>
      <c r="AO42" s="395" t="s">
        <v>444</v>
      </c>
      <c r="AP42" s="331">
        <v>0</v>
      </c>
      <c r="AQ42" s="342">
        <v>0</v>
      </c>
      <c r="AR42" s="331">
        <v>0</v>
      </c>
      <c r="AS42" s="342">
        <v>0</v>
      </c>
      <c r="AT42" s="331">
        <v>0</v>
      </c>
      <c r="AU42" s="342">
        <v>0</v>
      </c>
      <c r="AV42" s="331">
        <v>0</v>
      </c>
      <c r="AW42" s="333">
        <v>0</v>
      </c>
      <c r="AX42" s="240"/>
      <c r="AY42" s="240"/>
      <c r="AZ42" s="240"/>
      <c r="BA42" s="240"/>
      <c r="BB42" s="240"/>
      <c r="BC42" s="240"/>
      <c r="BD42" s="240"/>
      <c r="BE42" s="240"/>
      <c r="BF42" s="240"/>
      <c r="BG42" s="370" t="s">
        <v>323</v>
      </c>
    </row>
    <row r="43" spans="1:59" ht="65.099999999999994" customHeight="1" thickBot="1">
      <c r="A43" s="92" t="s">
        <v>213</v>
      </c>
      <c r="B43" s="93" t="s">
        <v>214</v>
      </c>
      <c r="C43" s="229" t="s">
        <v>215</v>
      </c>
      <c r="D43" s="95" t="s">
        <v>217</v>
      </c>
      <c r="E43" s="205" t="s">
        <v>439</v>
      </c>
      <c r="F43" s="230">
        <v>202400000005196</v>
      </c>
      <c r="G43" s="205" t="s">
        <v>440</v>
      </c>
      <c r="H43" s="205" t="s">
        <v>441</v>
      </c>
      <c r="I43" s="368"/>
      <c r="J43" s="350"/>
      <c r="K43" s="368"/>
      <c r="L43" s="496"/>
      <c r="M43" s="368"/>
      <c r="N43" s="368"/>
      <c r="O43" s="368"/>
      <c r="P43" s="368"/>
      <c r="Q43" s="368"/>
      <c r="R43" s="368"/>
      <c r="S43" s="368"/>
      <c r="T43" s="498"/>
      <c r="U43" s="368"/>
      <c r="V43" s="368"/>
      <c r="W43" s="386"/>
      <c r="X43" s="405"/>
      <c r="Y43" s="368"/>
      <c r="Z43" s="386"/>
      <c r="AA43" s="193" t="s">
        <v>350</v>
      </c>
      <c r="AB43" s="114" t="s">
        <v>351</v>
      </c>
      <c r="AC43" s="387"/>
      <c r="AD43" s="381"/>
      <c r="AE43" s="387"/>
      <c r="AF43" s="384"/>
      <c r="AG43" s="387"/>
      <c r="AH43" s="387"/>
      <c r="AI43" s="331"/>
      <c r="AJ43" s="331"/>
      <c r="AK43" s="331"/>
      <c r="AL43" s="143"/>
      <c r="AM43" s="143"/>
      <c r="AN43" s="386"/>
      <c r="AO43" s="395"/>
      <c r="AP43" s="331"/>
      <c r="AQ43" s="342"/>
      <c r="AR43" s="331"/>
      <c r="AS43" s="342"/>
      <c r="AT43" s="331"/>
      <c r="AU43" s="342"/>
      <c r="AV43" s="331"/>
      <c r="AW43" s="333"/>
      <c r="AX43" s="240"/>
      <c r="AY43" s="240"/>
      <c r="AZ43" s="240"/>
      <c r="BA43" s="240"/>
      <c r="BB43" s="240"/>
      <c r="BC43" s="240"/>
      <c r="BD43" s="240"/>
      <c r="BE43" s="240"/>
      <c r="BF43" s="240"/>
      <c r="BG43" s="384"/>
    </row>
    <row r="44" spans="1:59" ht="65.099999999999994" customHeight="1" thickBot="1">
      <c r="A44" s="92" t="s">
        <v>213</v>
      </c>
      <c r="B44" s="93" t="s">
        <v>214</v>
      </c>
      <c r="C44" s="229" t="s">
        <v>215</v>
      </c>
      <c r="D44" s="95" t="s">
        <v>217</v>
      </c>
      <c r="E44" s="205" t="s">
        <v>439</v>
      </c>
      <c r="F44" s="230">
        <v>202400000005196</v>
      </c>
      <c r="G44" s="205" t="s">
        <v>440</v>
      </c>
      <c r="H44" s="205" t="s">
        <v>441</v>
      </c>
      <c r="I44" s="368"/>
      <c r="J44" s="350"/>
      <c r="K44" s="368"/>
      <c r="L44" s="496"/>
      <c r="M44" s="368"/>
      <c r="N44" s="368"/>
      <c r="O44" s="368"/>
      <c r="P44" s="368"/>
      <c r="Q44" s="368"/>
      <c r="R44" s="368"/>
      <c r="S44" s="368"/>
      <c r="T44" s="498"/>
      <c r="U44" s="368"/>
      <c r="V44" s="368"/>
      <c r="W44" s="386"/>
      <c r="X44" s="405"/>
      <c r="Y44" s="368"/>
      <c r="Z44" s="386"/>
      <c r="AA44" s="193" t="s">
        <v>356</v>
      </c>
      <c r="AB44" s="114" t="s">
        <v>357</v>
      </c>
      <c r="AC44" s="385" t="s">
        <v>308</v>
      </c>
      <c r="AD44" s="379" t="s">
        <v>445</v>
      </c>
      <c r="AE44" s="409">
        <v>110221000</v>
      </c>
      <c r="AF44" s="386" t="s">
        <v>373</v>
      </c>
      <c r="AG44" s="386" t="s">
        <v>311</v>
      </c>
      <c r="AH44" s="388">
        <v>45870</v>
      </c>
      <c r="AI44" s="331"/>
      <c r="AJ44" s="331"/>
      <c r="AK44" s="331"/>
      <c r="AL44" s="143"/>
      <c r="AM44" s="143"/>
      <c r="AN44" s="386"/>
      <c r="AO44" s="395"/>
      <c r="AP44" s="331"/>
      <c r="AQ44" s="342"/>
      <c r="AR44" s="331"/>
      <c r="AS44" s="342"/>
      <c r="AT44" s="331"/>
      <c r="AU44" s="342"/>
      <c r="AV44" s="331"/>
      <c r="AW44" s="333"/>
      <c r="AX44" s="240"/>
      <c r="AY44" s="240"/>
      <c r="AZ44" s="240"/>
      <c r="BA44" s="240"/>
      <c r="BB44" s="240"/>
      <c r="BC44" s="240"/>
      <c r="BD44" s="240"/>
      <c r="BE44" s="240"/>
      <c r="BF44" s="240"/>
      <c r="BG44" s="368" t="s">
        <v>323</v>
      </c>
    </row>
    <row r="45" spans="1:59" ht="65.099999999999994" customHeight="1" thickBot="1">
      <c r="A45" s="92" t="s">
        <v>213</v>
      </c>
      <c r="B45" s="93" t="s">
        <v>214</v>
      </c>
      <c r="C45" s="229" t="s">
        <v>215</v>
      </c>
      <c r="D45" s="95" t="s">
        <v>217</v>
      </c>
      <c r="E45" s="205" t="s">
        <v>439</v>
      </c>
      <c r="F45" s="230">
        <v>202400000005196</v>
      </c>
      <c r="G45" s="205" t="s">
        <v>440</v>
      </c>
      <c r="H45" s="205" t="s">
        <v>441</v>
      </c>
      <c r="I45" s="368"/>
      <c r="J45" s="350"/>
      <c r="K45" s="368"/>
      <c r="L45" s="496"/>
      <c r="M45" s="368"/>
      <c r="N45" s="368"/>
      <c r="O45" s="368"/>
      <c r="P45" s="368"/>
      <c r="Q45" s="368"/>
      <c r="R45" s="368"/>
      <c r="S45" s="368"/>
      <c r="T45" s="498"/>
      <c r="U45" s="368"/>
      <c r="V45" s="368"/>
      <c r="W45" s="386"/>
      <c r="X45" s="405"/>
      <c r="Y45" s="368"/>
      <c r="Z45" s="386"/>
      <c r="AA45" s="193" t="s">
        <v>363</v>
      </c>
      <c r="AB45" s="114" t="s">
        <v>364</v>
      </c>
      <c r="AC45" s="386"/>
      <c r="AD45" s="380"/>
      <c r="AE45" s="386"/>
      <c r="AF45" s="386"/>
      <c r="AG45" s="386"/>
      <c r="AH45" s="386"/>
      <c r="AI45" s="331"/>
      <c r="AJ45" s="331"/>
      <c r="AK45" s="331"/>
      <c r="AL45" s="143"/>
      <c r="AM45" s="143"/>
      <c r="AN45" s="386"/>
      <c r="AO45" s="395"/>
      <c r="AP45" s="331"/>
      <c r="AQ45" s="342"/>
      <c r="AR45" s="331"/>
      <c r="AS45" s="342"/>
      <c r="AT45" s="331"/>
      <c r="AU45" s="342"/>
      <c r="AV45" s="331"/>
      <c r="AW45" s="333"/>
      <c r="AX45" s="240"/>
      <c r="AY45" s="240"/>
      <c r="AZ45" s="240"/>
      <c r="BA45" s="240"/>
      <c r="BB45" s="240"/>
      <c r="BC45" s="240"/>
      <c r="BD45" s="240"/>
      <c r="BE45" s="240"/>
      <c r="BF45" s="240"/>
      <c r="BG45" s="368"/>
    </row>
    <row r="46" spans="1:59" ht="65.099999999999994" customHeight="1" thickBot="1">
      <c r="A46" s="92" t="s">
        <v>213</v>
      </c>
      <c r="B46" s="93" t="s">
        <v>214</v>
      </c>
      <c r="C46" s="229" t="s">
        <v>215</v>
      </c>
      <c r="D46" s="95" t="s">
        <v>217</v>
      </c>
      <c r="E46" s="205" t="s">
        <v>439</v>
      </c>
      <c r="F46" s="230">
        <v>202400000005196</v>
      </c>
      <c r="G46" s="205" t="s">
        <v>440</v>
      </c>
      <c r="H46" s="205" t="s">
        <v>441</v>
      </c>
      <c r="I46" s="369"/>
      <c r="J46" s="500"/>
      <c r="K46" s="369"/>
      <c r="L46" s="497"/>
      <c r="M46" s="369"/>
      <c r="N46" s="369"/>
      <c r="O46" s="369"/>
      <c r="P46" s="369"/>
      <c r="Q46" s="369"/>
      <c r="R46" s="369"/>
      <c r="S46" s="369"/>
      <c r="T46" s="499"/>
      <c r="U46" s="369"/>
      <c r="V46" s="369"/>
      <c r="W46" s="397"/>
      <c r="X46" s="406"/>
      <c r="Y46" s="369"/>
      <c r="Z46" s="397"/>
      <c r="AA46" s="194" t="s">
        <v>370</v>
      </c>
      <c r="AB46" s="131" t="s">
        <v>371</v>
      </c>
      <c r="AC46" s="397"/>
      <c r="AD46" s="408"/>
      <c r="AE46" s="397"/>
      <c r="AF46" s="397"/>
      <c r="AG46" s="397"/>
      <c r="AH46" s="397"/>
      <c r="AI46" s="332"/>
      <c r="AJ46" s="332"/>
      <c r="AK46" s="332"/>
      <c r="AL46" s="172"/>
      <c r="AM46" s="172"/>
      <c r="AN46" s="397"/>
      <c r="AO46" s="396"/>
      <c r="AP46" s="332"/>
      <c r="AQ46" s="343"/>
      <c r="AR46" s="332"/>
      <c r="AS46" s="343"/>
      <c r="AT46" s="332"/>
      <c r="AU46" s="343"/>
      <c r="AV46" s="332"/>
      <c r="AW46" s="334"/>
      <c r="AX46" s="240"/>
      <c r="AY46" s="240"/>
      <c r="AZ46" s="240"/>
      <c r="BA46" s="240"/>
      <c r="BB46" s="240"/>
      <c r="BC46" s="240"/>
      <c r="BD46" s="240"/>
      <c r="BE46" s="240"/>
      <c r="BF46" s="240"/>
      <c r="BG46" s="369"/>
    </row>
    <row r="47" spans="1:59" ht="65.099999999999994" customHeight="1" thickBot="1">
      <c r="A47" s="372" t="s">
        <v>446</v>
      </c>
      <c r="B47" s="373"/>
      <c r="C47" s="373"/>
      <c r="D47" s="373"/>
      <c r="E47" s="373"/>
      <c r="F47" s="373"/>
      <c r="G47" s="373"/>
      <c r="H47" s="373"/>
      <c r="I47" s="373"/>
      <c r="J47" s="373"/>
      <c r="K47" s="373"/>
      <c r="L47" s="373"/>
      <c r="M47" s="373"/>
      <c r="N47" s="373"/>
      <c r="O47" s="110"/>
      <c r="P47" s="195"/>
      <c r="Q47" s="196"/>
      <c r="R47" s="185"/>
      <c r="S47" s="197"/>
      <c r="T47" s="186">
        <f>+T42</f>
        <v>0.45833333333333331</v>
      </c>
      <c r="U47" s="110"/>
      <c r="V47" s="110"/>
      <c r="W47" s="130"/>
      <c r="X47" s="109"/>
      <c r="Y47" s="110"/>
      <c r="Z47" s="106"/>
      <c r="AA47" s="174"/>
      <c r="AB47" s="123"/>
      <c r="AC47" s="106"/>
      <c r="AD47" s="123"/>
      <c r="AE47" s="173"/>
      <c r="AF47" s="106"/>
      <c r="AG47" s="106"/>
      <c r="AH47" s="106"/>
      <c r="AI47" s="190">
        <f>+AI42</f>
        <v>1181090909</v>
      </c>
      <c r="AJ47" s="190">
        <f>+AJ42</f>
        <v>1181090909</v>
      </c>
      <c r="AK47" s="190">
        <f>+AK42</f>
        <v>2681090909</v>
      </c>
      <c r="AL47" s="215"/>
      <c r="AM47" s="215"/>
      <c r="AN47" s="106"/>
      <c r="AO47" s="106"/>
      <c r="AP47" s="190">
        <f t="shared" ref="AP47:AW47" si="10">+AP42</f>
        <v>0</v>
      </c>
      <c r="AQ47" s="105">
        <f t="shared" si="10"/>
        <v>0</v>
      </c>
      <c r="AR47" s="190">
        <f t="shared" si="10"/>
        <v>0</v>
      </c>
      <c r="AS47" s="105">
        <f t="shared" si="10"/>
        <v>0</v>
      </c>
      <c r="AT47" s="190">
        <f t="shared" si="10"/>
        <v>0</v>
      </c>
      <c r="AU47" s="105">
        <f t="shared" si="10"/>
        <v>0</v>
      </c>
      <c r="AV47" s="190">
        <f t="shared" si="10"/>
        <v>0</v>
      </c>
      <c r="AW47" s="241">
        <f t="shared" si="10"/>
        <v>0</v>
      </c>
      <c r="AX47" s="151"/>
      <c r="AY47" s="151"/>
      <c r="AZ47" s="151"/>
      <c r="BA47" s="151"/>
      <c r="BB47" s="151"/>
      <c r="BC47" s="151"/>
      <c r="BD47" s="151"/>
      <c r="BE47" s="151"/>
      <c r="BF47" s="151"/>
    </row>
    <row r="48" spans="1:59" ht="65.099999999999994" customHeight="1" thickBot="1">
      <c r="A48" s="92" t="s">
        <v>220</v>
      </c>
      <c r="B48" s="93" t="s">
        <v>221</v>
      </c>
      <c r="C48" s="229" t="s">
        <v>222</v>
      </c>
      <c r="D48" s="95" t="s">
        <v>223</v>
      </c>
      <c r="E48" s="205" t="s">
        <v>447</v>
      </c>
      <c r="F48" s="230">
        <v>202400000005332</v>
      </c>
      <c r="G48" s="205" t="s">
        <v>448</v>
      </c>
      <c r="H48" s="205" t="s">
        <v>449</v>
      </c>
      <c r="I48" s="205" t="s">
        <v>341</v>
      </c>
      <c r="J48" s="349">
        <v>1</v>
      </c>
      <c r="K48" s="370" t="s">
        <v>442</v>
      </c>
      <c r="L48" s="495"/>
      <c r="M48" s="370" t="s">
        <v>343</v>
      </c>
      <c r="N48" s="370">
        <v>150</v>
      </c>
      <c r="O48" s="370">
        <v>0</v>
      </c>
      <c r="P48" s="370">
        <v>0</v>
      </c>
      <c r="Q48" s="370"/>
      <c r="R48" s="370"/>
      <c r="S48" s="370">
        <f>SUM(O48:R52)</f>
        <v>0</v>
      </c>
      <c r="T48" s="493">
        <v>0</v>
      </c>
      <c r="U48" s="399">
        <v>45870</v>
      </c>
      <c r="V48" s="399">
        <v>46022</v>
      </c>
      <c r="W48" s="386">
        <f>+_xlfn.DAYS(V48,U48)</f>
        <v>152</v>
      </c>
      <c r="X48" s="404">
        <f>150*4.5</f>
        <v>675</v>
      </c>
      <c r="Y48" s="370" t="s">
        <v>450</v>
      </c>
      <c r="Z48" s="398" t="s">
        <v>305</v>
      </c>
      <c r="AA48" s="166" t="s">
        <v>345</v>
      </c>
      <c r="AB48" s="177" t="s">
        <v>346</v>
      </c>
      <c r="AC48" s="398" t="s">
        <v>308</v>
      </c>
      <c r="AD48" s="407" t="s">
        <v>451</v>
      </c>
      <c r="AE48" s="409">
        <v>1071000000</v>
      </c>
      <c r="AF48" s="370" t="s">
        <v>329</v>
      </c>
      <c r="AG48" s="398" t="s">
        <v>311</v>
      </c>
      <c r="AH48" s="399">
        <v>45870</v>
      </c>
      <c r="AI48" s="344">
        <v>1181090909</v>
      </c>
      <c r="AJ48" s="344">
        <v>1181090909</v>
      </c>
      <c r="AK48" s="344">
        <v>2181090909</v>
      </c>
      <c r="AL48" s="153"/>
      <c r="AM48" s="153"/>
      <c r="AN48" s="398" t="s">
        <v>387</v>
      </c>
      <c r="AO48" s="394" t="s">
        <v>452</v>
      </c>
      <c r="AP48" s="344">
        <v>0</v>
      </c>
      <c r="AQ48" s="345">
        <v>0</v>
      </c>
      <c r="AR48" s="344">
        <v>0</v>
      </c>
      <c r="AS48" s="345">
        <v>0</v>
      </c>
      <c r="AT48" s="344">
        <v>0</v>
      </c>
      <c r="AU48" s="345">
        <v>0</v>
      </c>
      <c r="AV48" s="344">
        <v>0</v>
      </c>
      <c r="AW48" s="335">
        <v>0</v>
      </c>
      <c r="AX48" s="240"/>
      <c r="AY48" s="240"/>
      <c r="AZ48" s="240"/>
      <c r="BA48" s="240"/>
      <c r="BB48" s="240"/>
      <c r="BC48" s="240"/>
      <c r="BD48" s="240"/>
      <c r="BE48" s="240"/>
      <c r="BF48" s="240"/>
      <c r="BG48" s="370" t="s">
        <v>323</v>
      </c>
    </row>
    <row r="49" spans="1:59" ht="65.099999999999994" customHeight="1" thickBot="1">
      <c r="A49" s="92" t="s">
        <v>220</v>
      </c>
      <c r="B49" s="93" t="s">
        <v>221</v>
      </c>
      <c r="C49" s="229" t="s">
        <v>222</v>
      </c>
      <c r="D49" s="95" t="s">
        <v>223</v>
      </c>
      <c r="E49" s="205" t="s">
        <v>447</v>
      </c>
      <c r="F49" s="230">
        <v>202400000005332</v>
      </c>
      <c r="G49" s="205" t="s">
        <v>448</v>
      </c>
      <c r="H49" s="205" t="s">
        <v>449</v>
      </c>
      <c r="I49" s="205" t="s">
        <v>341</v>
      </c>
      <c r="J49" s="350"/>
      <c r="K49" s="368"/>
      <c r="L49" s="496"/>
      <c r="M49" s="368"/>
      <c r="N49" s="368"/>
      <c r="O49" s="368"/>
      <c r="P49" s="368"/>
      <c r="Q49" s="368"/>
      <c r="R49" s="368"/>
      <c r="S49" s="368"/>
      <c r="T49" s="493"/>
      <c r="U49" s="368"/>
      <c r="V49" s="368"/>
      <c r="W49" s="386"/>
      <c r="X49" s="405"/>
      <c r="Y49" s="368"/>
      <c r="Z49" s="386"/>
      <c r="AA49" s="193" t="s">
        <v>350</v>
      </c>
      <c r="AB49" s="114" t="s">
        <v>351</v>
      </c>
      <c r="AC49" s="387"/>
      <c r="AD49" s="381"/>
      <c r="AE49" s="387"/>
      <c r="AF49" s="384"/>
      <c r="AG49" s="387"/>
      <c r="AH49" s="387"/>
      <c r="AI49" s="331"/>
      <c r="AJ49" s="331"/>
      <c r="AK49" s="331"/>
      <c r="AL49" s="153"/>
      <c r="AM49" s="153"/>
      <c r="AN49" s="386"/>
      <c r="AO49" s="395"/>
      <c r="AP49" s="331"/>
      <c r="AQ49" s="342"/>
      <c r="AR49" s="331"/>
      <c r="AS49" s="342"/>
      <c r="AT49" s="331"/>
      <c r="AU49" s="342"/>
      <c r="AV49" s="331"/>
      <c r="AW49" s="333"/>
      <c r="AX49" s="240"/>
      <c r="AY49" s="240"/>
      <c r="AZ49" s="240"/>
      <c r="BA49" s="240"/>
      <c r="BB49" s="240"/>
      <c r="BC49" s="240"/>
      <c r="BD49" s="240"/>
      <c r="BE49" s="240"/>
      <c r="BF49" s="240"/>
      <c r="BG49" s="384"/>
    </row>
    <row r="50" spans="1:59" ht="65.099999999999994" customHeight="1" thickBot="1">
      <c r="A50" s="92" t="s">
        <v>220</v>
      </c>
      <c r="B50" s="93" t="s">
        <v>221</v>
      </c>
      <c r="C50" s="229" t="s">
        <v>222</v>
      </c>
      <c r="D50" s="95" t="s">
        <v>223</v>
      </c>
      <c r="E50" s="205" t="s">
        <v>447</v>
      </c>
      <c r="F50" s="230">
        <v>202400000005332</v>
      </c>
      <c r="G50" s="205" t="s">
        <v>448</v>
      </c>
      <c r="H50" s="205" t="s">
        <v>449</v>
      </c>
      <c r="I50" s="205" t="s">
        <v>341</v>
      </c>
      <c r="J50" s="350"/>
      <c r="K50" s="368"/>
      <c r="L50" s="496"/>
      <c r="M50" s="368"/>
      <c r="N50" s="368"/>
      <c r="O50" s="368"/>
      <c r="P50" s="368"/>
      <c r="Q50" s="368"/>
      <c r="R50" s="368"/>
      <c r="S50" s="368"/>
      <c r="T50" s="493"/>
      <c r="U50" s="368"/>
      <c r="V50" s="368"/>
      <c r="W50" s="386"/>
      <c r="X50" s="405"/>
      <c r="Y50" s="368"/>
      <c r="Z50" s="386"/>
      <c r="AA50" s="193" t="s">
        <v>356</v>
      </c>
      <c r="AB50" s="114" t="s">
        <v>357</v>
      </c>
      <c r="AC50" s="385" t="s">
        <v>308</v>
      </c>
      <c r="AD50" s="379" t="s">
        <v>453</v>
      </c>
      <c r="AE50" s="409">
        <v>110221000</v>
      </c>
      <c r="AF50" s="386" t="s">
        <v>373</v>
      </c>
      <c r="AG50" s="385" t="s">
        <v>311</v>
      </c>
      <c r="AH50" s="388">
        <v>45870</v>
      </c>
      <c r="AI50" s="331"/>
      <c r="AJ50" s="331"/>
      <c r="AK50" s="331"/>
      <c r="AL50" s="153"/>
      <c r="AM50" s="153"/>
      <c r="AN50" s="386"/>
      <c r="AO50" s="395"/>
      <c r="AP50" s="331"/>
      <c r="AQ50" s="342"/>
      <c r="AR50" s="331"/>
      <c r="AS50" s="342"/>
      <c r="AT50" s="331"/>
      <c r="AU50" s="342"/>
      <c r="AV50" s="331"/>
      <c r="AW50" s="333"/>
      <c r="AX50" s="240"/>
      <c r="AY50" s="240"/>
      <c r="AZ50" s="240"/>
      <c r="BA50" s="240"/>
      <c r="BB50" s="240"/>
      <c r="BC50" s="240"/>
      <c r="BD50" s="240"/>
      <c r="BE50" s="240"/>
      <c r="BF50" s="240"/>
      <c r="BG50" s="368" t="s">
        <v>323</v>
      </c>
    </row>
    <row r="51" spans="1:59" ht="65.099999999999994" customHeight="1" thickBot="1">
      <c r="A51" s="92" t="s">
        <v>220</v>
      </c>
      <c r="B51" s="93" t="s">
        <v>221</v>
      </c>
      <c r="C51" s="229" t="s">
        <v>222</v>
      </c>
      <c r="D51" s="95" t="s">
        <v>223</v>
      </c>
      <c r="E51" s="205" t="s">
        <v>447</v>
      </c>
      <c r="F51" s="230">
        <v>202400000005332</v>
      </c>
      <c r="G51" s="205" t="s">
        <v>448</v>
      </c>
      <c r="H51" s="205" t="s">
        <v>449</v>
      </c>
      <c r="I51" s="205" t="s">
        <v>341</v>
      </c>
      <c r="J51" s="350"/>
      <c r="K51" s="368"/>
      <c r="L51" s="496"/>
      <c r="M51" s="368"/>
      <c r="N51" s="368"/>
      <c r="O51" s="368"/>
      <c r="P51" s="368"/>
      <c r="Q51" s="368"/>
      <c r="R51" s="368"/>
      <c r="S51" s="368"/>
      <c r="T51" s="493"/>
      <c r="U51" s="368"/>
      <c r="V51" s="368"/>
      <c r="W51" s="386"/>
      <c r="X51" s="405"/>
      <c r="Y51" s="368"/>
      <c r="Z51" s="386"/>
      <c r="AA51" s="193" t="s">
        <v>363</v>
      </c>
      <c r="AB51" s="114" t="s">
        <v>364</v>
      </c>
      <c r="AC51" s="386"/>
      <c r="AD51" s="380"/>
      <c r="AE51" s="386"/>
      <c r="AF51" s="386"/>
      <c r="AG51" s="386"/>
      <c r="AH51" s="386"/>
      <c r="AI51" s="331"/>
      <c r="AJ51" s="331"/>
      <c r="AK51" s="331"/>
      <c r="AL51" s="153"/>
      <c r="AM51" s="153"/>
      <c r="AN51" s="386"/>
      <c r="AO51" s="395"/>
      <c r="AP51" s="331"/>
      <c r="AQ51" s="342"/>
      <c r="AR51" s="331"/>
      <c r="AS51" s="342"/>
      <c r="AT51" s="331"/>
      <c r="AU51" s="342"/>
      <c r="AV51" s="331"/>
      <c r="AW51" s="333"/>
      <c r="AX51" s="240"/>
      <c r="AY51" s="240"/>
      <c r="AZ51" s="240"/>
      <c r="BA51" s="240"/>
      <c r="BB51" s="240"/>
      <c r="BC51" s="240"/>
      <c r="BD51" s="240"/>
      <c r="BE51" s="240"/>
      <c r="BF51" s="240"/>
      <c r="BG51" s="368"/>
    </row>
    <row r="52" spans="1:59" ht="65.099999999999994" customHeight="1" thickBot="1">
      <c r="A52" s="92" t="s">
        <v>220</v>
      </c>
      <c r="B52" s="93" t="s">
        <v>221</v>
      </c>
      <c r="C52" s="229" t="s">
        <v>222</v>
      </c>
      <c r="D52" s="95" t="s">
        <v>223</v>
      </c>
      <c r="E52" s="205" t="s">
        <v>447</v>
      </c>
      <c r="F52" s="230">
        <v>202400000005332</v>
      </c>
      <c r="G52" s="205" t="s">
        <v>448</v>
      </c>
      <c r="H52" s="205" t="s">
        <v>449</v>
      </c>
      <c r="I52" s="205" t="s">
        <v>341</v>
      </c>
      <c r="J52" s="500"/>
      <c r="K52" s="369"/>
      <c r="L52" s="497"/>
      <c r="M52" s="369"/>
      <c r="N52" s="369"/>
      <c r="O52" s="369"/>
      <c r="P52" s="369"/>
      <c r="Q52" s="369"/>
      <c r="R52" s="369"/>
      <c r="S52" s="369"/>
      <c r="T52" s="494"/>
      <c r="U52" s="369"/>
      <c r="V52" s="369"/>
      <c r="W52" s="397"/>
      <c r="X52" s="406"/>
      <c r="Y52" s="369"/>
      <c r="Z52" s="397"/>
      <c r="AA52" s="194" t="s">
        <v>370</v>
      </c>
      <c r="AB52" s="131" t="s">
        <v>371</v>
      </c>
      <c r="AC52" s="397"/>
      <c r="AD52" s="408"/>
      <c r="AE52" s="397"/>
      <c r="AF52" s="397"/>
      <c r="AG52" s="397"/>
      <c r="AH52" s="397"/>
      <c r="AI52" s="332"/>
      <c r="AJ52" s="332"/>
      <c r="AK52" s="332"/>
      <c r="AL52" s="153"/>
      <c r="AM52" s="153"/>
      <c r="AN52" s="397"/>
      <c r="AO52" s="396"/>
      <c r="AP52" s="332"/>
      <c r="AQ52" s="343"/>
      <c r="AR52" s="332"/>
      <c r="AS52" s="343"/>
      <c r="AT52" s="332"/>
      <c r="AU52" s="343"/>
      <c r="AV52" s="332"/>
      <c r="AW52" s="334"/>
      <c r="AX52" s="240"/>
      <c r="AY52" s="240"/>
      <c r="AZ52" s="240"/>
      <c r="BA52" s="240"/>
      <c r="BB52" s="240"/>
      <c r="BC52" s="240"/>
      <c r="BD52" s="240"/>
      <c r="BE52" s="240"/>
      <c r="BF52" s="240"/>
      <c r="BG52" s="369"/>
    </row>
    <row r="53" spans="1:59" ht="65.099999999999994" customHeight="1" thickBot="1">
      <c r="A53" s="491" t="s">
        <v>454</v>
      </c>
      <c r="B53" s="492"/>
      <c r="C53" s="492"/>
      <c r="D53" s="492"/>
      <c r="E53" s="492"/>
      <c r="F53" s="492"/>
      <c r="G53" s="492"/>
      <c r="H53" s="492"/>
      <c r="I53" s="492"/>
      <c r="J53" s="492"/>
      <c r="K53" s="492"/>
      <c r="L53" s="492"/>
      <c r="M53" s="492"/>
      <c r="N53" s="492"/>
      <c r="O53" s="198"/>
      <c r="P53" s="198"/>
      <c r="Q53" s="198"/>
      <c r="R53" s="198"/>
      <c r="S53" s="198"/>
      <c r="T53" s="199">
        <f>+T48</f>
        <v>0</v>
      </c>
      <c r="U53" s="200"/>
      <c r="V53" s="200"/>
      <c r="W53" s="200"/>
      <c r="X53" s="200"/>
      <c r="Y53" s="200"/>
      <c r="Z53" s="200"/>
      <c r="AA53" s="200"/>
      <c r="AB53" s="200"/>
      <c r="AC53" s="200"/>
      <c r="AD53" s="200"/>
      <c r="AE53" s="200"/>
      <c r="AF53" s="200"/>
      <c r="AG53" s="200"/>
      <c r="AH53" s="200"/>
      <c r="AI53" s="190">
        <f>+AI48</f>
        <v>1181090909</v>
      </c>
      <c r="AJ53" s="190">
        <f>+AJ48</f>
        <v>1181090909</v>
      </c>
      <c r="AK53" s="190">
        <f>+AK48</f>
        <v>2181090909</v>
      </c>
      <c r="AL53" s="235"/>
      <c r="AM53" s="235"/>
      <c r="AN53" s="200"/>
      <c r="AO53" s="200"/>
      <c r="AP53" s="191">
        <f t="shared" ref="AP53:AW53" si="11">+AP48</f>
        <v>0</v>
      </c>
      <c r="AQ53" s="243">
        <f t="shared" si="11"/>
        <v>0</v>
      </c>
      <c r="AR53" s="191">
        <f t="shared" si="11"/>
        <v>0</v>
      </c>
      <c r="AS53" s="243">
        <f t="shared" si="11"/>
        <v>0</v>
      </c>
      <c r="AT53" s="191">
        <f t="shared" si="11"/>
        <v>0</v>
      </c>
      <c r="AU53" s="243">
        <f t="shared" si="11"/>
        <v>0</v>
      </c>
      <c r="AV53" s="191">
        <f t="shared" si="11"/>
        <v>0</v>
      </c>
      <c r="AW53" s="243">
        <f t="shared" si="11"/>
        <v>0</v>
      </c>
      <c r="AX53" s="256"/>
      <c r="AY53" s="256"/>
      <c r="AZ53" s="256"/>
      <c r="BA53" s="256"/>
      <c r="BB53" s="256"/>
      <c r="BC53" s="256"/>
      <c r="BD53" s="256"/>
      <c r="BE53" s="256"/>
      <c r="BF53" s="256"/>
    </row>
    <row r="54" spans="1:59" ht="33" customHeight="1" thickBot="1">
      <c r="A54" s="490" t="s">
        <v>455</v>
      </c>
      <c r="B54" s="490"/>
      <c r="C54" s="490"/>
      <c r="D54" s="490"/>
      <c r="E54" s="490"/>
      <c r="F54" s="490"/>
      <c r="G54" s="490"/>
      <c r="H54" s="490"/>
      <c r="I54" s="490"/>
      <c r="J54" s="490"/>
      <c r="K54" s="490"/>
      <c r="L54" s="490"/>
      <c r="M54" s="490"/>
      <c r="N54" s="490"/>
      <c r="O54" s="490"/>
      <c r="P54" s="490"/>
      <c r="Q54" s="201"/>
      <c r="R54" s="201"/>
      <c r="S54" s="201"/>
      <c r="T54" s="202">
        <f>AVERAGE(T53,T47,T41,T32,T26,T17)</f>
        <v>0.42014898657731442</v>
      </c>
      <c r="AH54" s="228" t="s">
        <v>456</v>
      </c>
      <c r="AI54" s="203">
        <f>+AI17+AI26+AI32+AI41+AI47+AI53</f>
        <v>5018900000</v>
      </c>
      <c r="AJ54" s="203">
        <f>+AJ17+AJ26+AJ32+AJ41+AJ47+AJ53</f>
        <v>27461839296.830002</v>
      </c>
      <c r="AK54" s="203">
        <f>+AK17+AK26+AK32+AK41+AK47+AK53</f>
        <v>45791838277.010002</v>
      </c>
      <c r="AL54" s="216"/>
      <c r="AM54" s="216"/>
      <c r="AN54" s="204"/>
      <c r="AO54" s="236"/>
      <c r="AP54" s="203">
        <f>+AP17+AP26+AP32+AP41+AP47+AP53</f>
        <v>0</v>
      </c>
      <c r="AQ54" s="236"/>
      <c r="AR54" s="203">
        <f>+AR17+AR26+AR32+AR41+AR47+AR53</f>
        <v>0</v>
      </c>
      <c r="AS54" s="236"/>
      <c r="AT54" s="261">
        <f>+AT17+AT26+AT32+AT41+AT47+AT53</f>
        <v>13012652851.58</v>
      </c>
      <c r="AU54" s="262">
        <f>+AT54/AK54</f>
        <v>0.2841696979462181</v>
      </c>
      <c r="AV54" s="261">
        <f>+AV17+AV26+AV32+AV41+AV47+AV53</f>
        <v>13012652851.58</v>
      </c>
      <c r="AW54" s="262">
        <f>+AV54/AK54</f>
        <v>0.2841696979462181</v>
      </c>
      <c r="AX54" s="257"/>
      <c r="AY54" s="257"/>
      <c r="AZ54" s="257"/>
      <c r="BA54" s="257"/>
      <c r="BB54" s="257"/>
      <c r="BC54" s="257"/>
      <c r="BD54" s="257"/>
      <c r="BE54" s="257"/>
      <c r="BF54" s="257"/>
    </row>
    <row r="56" spans="1:59" ht="15">
      <c r="AJ56" s="231"/>
    </row>
    <row r="57" spans="1:59">
      <c r="AJ57" s="232"/>
    </row>
  </sheetData>
  <mergeCells count="381">
    <mergeCell ref="BG50:BG52"/>
    <mergeCell ref="AJ9:AJ16"/>
    <mergeCell ref="AJ18:AJ22"/>
    <mergeCell ref="AJ27:AJ31"/>
    <mergeCell ref="AJ23:AJ25"/>
    <mergeCell ref="AJ33:AJ40"/>
    <mergeCell ref="AJ48:AJ52"/>
    <mergeCell ref="AJ42:AJ46"/>
    <mergeCell ref="T28:T29"/>
    <mergeCell ref="T34:T35"/>
    <mergeCell ref="T30:T31"/>
    <mergeCell ref="U30:U31"/>
    <mergeCell ref="BG18:BG19"/>
    <mergeCell ref="BG9:BG11"/>
    <mergeCell ref="BG12:BG13"/>
    <mergeCell ref="BG14:BG16"/>
    <mergeCell ref="BG28:BG30"/>
    <mergeCell ref="BG38:BG40"/>
    <mergeCell ref="BG42:BG43"/>
    <mergeCell ref="BG44:BG46"/>
    <mergeCell ref="BG48:BG49"/>
    <mergeCell ref="V37:V40"/>
    <mergeCell ref="U37:U40"/>
    <mergeCell ref="Y18:Y25"/>
    <mergeCell ref="L37:L40"/>
    <mergeCell ref="M48:M52"/>
    <mergeCell ref="N13:N14"/>
    <mergeCell ref="N30:N31"/>
    <mergeCell ref="N37:N40"/>
    <mergeCell ref="R9:R10"/>
    <mergeCell ref="S9:S10"/>
    <mergeCell ref="S11:S12"/>
    <mergeCell ref="S13:S14"/>
    <mergeCell ref="R11:R12"/>
    <mergeCell ref="R13:R14"/>
    <mergeCell ref="R18:R19"/>
    <mergeCell ref="S18:S19"/>
    <mergeCell ref="R20:R21"/>
    <mergeCell ref="S20:S21"/>
    <mergeCell ref="R22:R23"/>
    <mergeCell ref="S22:S23"/>
    <mergeCell ref="Q24:Q25"/>
    <mergeCell ref="R24:R25"/>
    <mergeCell ref="S24:S25"/>
    <mergeCell ref="R28:R29"/>
    <mergeCell ref="S28:S29"/>
    <mergeCell ref="R30:R31"/>
    <mergeCell ref="S30:S31"/>
    <mergeCell ref="L22:L23"/>
    <mergeCell ref="L24:L25"/>
    <mergeCell ref="L28:L29"/>
    <mergeCell ref="L30:L31"/>
    <mergeCell ref="M9:M10"/>
    <mergeCell ref="M11:M12"/>
    <mergeCell ref="M13:M14"/>
    <mergeCell ref="M18:M19"/>
    <mergeCell ref="M20:M21"/>
    <mergeCell ref="M22:M23"/>
    <mergeCell ref="M24:M25"/>
    <mergeCell ref="M28:M29"/>
    <mergeCell ref="M30:M31"/>
    <mergeCell ref="J27:J31"/>
    <mergeCell ref="J33:J36"/>
    <mergeCell ref="J37:J40"/>
    <mergeCell ref="J42:J46"/>
    <mergeCell ref="J48:J52"/>
    <mergeCell ref="K9:K10"/>
    <mergeCell ref="K11:K12"/>
    <mergeCell ref="K13:K14"/>
    <mergeCell ref="K18:K19"/>
    <mergeCell ref="K20:K21"/>
    <mergeCell ref="K22:K23"/>
    <mergeCell ref="K24:K25"/>
    <mergeCell ref="K28:K29"/>
    <mergeCell ref="K30:K31"/>
    <mergeCell ref="K34:K35"/>
    <mergeCell ref="K37:K40"/>
    <mergeCell ref="K42:K46"/>
    <mergeCell ref="K48:K52"/>
    <mergeCell ref="A26:N26"/>
    <mergeCell ref="A41:N41"/>
    <mergeCell ref="M37:M40"/>
    <mergeCell ref="A32:N32"/>
    <mergeCell ref="M34:M35"/>
    <mergeCell ref="L9:L10"/>
    <mergeCell ref="A54:P54"/>
    <mergeCell ref="A53:N53"/>
    <mergeCell ref="AU42:AU46"/>
    <mergeCell ref="AV42:AV46"/>
    <mergeCell ref="AT48:AT52"/>
    <mergeCell ref="AU48:AU52"/>
    <mergeCell ref="AV48:AV52"/>
    <mergeCell ref="T48:T52"/>
    <mergeCell ref="O48:O52"/>
    <mergeCell ref="M42:M46"/>
    <mergeCell ref="N42:N46"/>
    <mergeCell ref="L42:L46"/>
    <mergeCell ref="A47:N47"/>
    <mergeCell ref="X42:X46"/>
    <mergeCell ref="T42:T46"/>
    <mergeCell ref="I42:I46"/>
    <mergeCell ref="L48:L52"/>
    <mergeCell ref="R48:R52"/>
    <mergeCell ref="S48:S52"/>
    <mergeCell ref="Q42:Q46"/>
    <mergeCell ref="Y42:Y46"/>
    <mergeCell ref="Z42:Z46"/>
    <mergeCell ref="AD42:AD43"/>
    <mergeCell ref="AC42:AC43"/>
    <mergeCell ref="A1:B4"/>
    <mergeCell ref="AI6:AW7"/>
    <mergeCell ref="A6:AB7"/>
    <mergeCell ref="A5:B5"/>
    <mergeCell ref="N9:N10"/>
    <mergeCell ref="N11:N12"/>
    <mergeCell ref="AW18:AW25"/>
    <mergeCell ref="C1:AW1"/>
    <mergeCell ref="C2:AW2"/>
    <mergeCell ref="C3:AW3"/>
    <mergeCell ref="C4:AW4"/>
    <mergeCell ref="C5:AW5"/>
    <mergeCell ref="AC6:AH7"/>
    <mergeCell ref="T18:T19"/>
    <mergeCell ref="N18:N19"/>
    <mergeCell ref="N20:N21"/>
    <mergeCell ref="N22:N23"/>
    <mergeCell ref="T22:T23"/>
    <mergeCell ref="J9:J16"/>
    <mergeCell ref="J18:J25"/>
    <mergeCell ref="L11:L12"/>
    <mergeCell ref="L13:L14"/>
    <mergeCell ref="L18:L19"/>
    <mergeCell ref="L20:L21"/>
    <mergeCell ref="O42:O46"/>
    <mergeCell ref="T20:T21"/>
    <mergeCell ref="AN33:AN40"/>
    <mergeCell ref="AA34:AA36"/>
    <mergeCell ref="AB34:AB36"/>
    <mergeCell ref="AI33:AI40"/>
    <mergeCell ref="AF38:AF40"/>
    <mergeCell ref="AG38:AG40"/>
    <mergeCell ref="AH38:AH40"/>
    <mergeCell ref="AC38:AC40"/>
    <mergeCell ref="Y37:Y40"/>
    <mergeCell ref="X37:X40"/>
    <mergeCell ref="S37:S40"/>
    <mergeCell ref="R42:R46"/>
    <mergeCell ref="S42:S46"/>
    <mergeCell ref="AI18:AI22"/>
    <mergeCell ref="AN18:AN22"/>
    <mergeCell ref="AI23:AI25"/>
    <mergeCell ref="Z18:Z25"/>
    <mergeCell ref="AD18:AD19"/>
    <mergeCell ref="AD20:AD21"/>
    <mergeCell ref="AC18:AC19"/>
    <mergeCell ref="AC20:AC21"/>
    <mergeCell ref="AE18:AE19"/>
    <mergeCell ref="W37:W40"/>
    <mergeCell ref="T37:T40"/>
    <mergeCell ref="Q37:Q40"/>
    <mergeCell ref="O9:O10"/>
    <mergeCell ref="O11:O12"/>
    <mergeCell ref="O13:O14"/>
    <mergeCell ref="O18:O19"/>
    <mergeCell ref="O20:O21"/>
    <mergeCell ref="O22:O23"/>
    <mergeCell ref="O24:O25"/>
    <mergeCell ref="O28:O29"/>
    <mergeCell ref="O34:O35"/>
    <mergeCell ref="R34:R35"/>
    <mergeCell ref="S34:S35"/>
    <mergeCell ref="R37:R40"/>
    <mergeCell ref="AN27:AN31"/>
    <mergeCell ref="AW33:AW40"/>
    <mergeCell ref="X27:X31"/>
    <mergeCell ref="Y27:Y31"/>
    <mergeCell ref="Z27:Z31"/>
    <mergeCell ref="AV33:AV40"/>
    <mergeCell ref="Y33:Y36"/>
    <mergeCell ref="AA29:AA30"/>
    <mergeCell ref="AB29:AB30"/>
    <mergeCell ref="AU27:AU31"/>
    <mergeCell ref="AV27:AV31"/>
    <mergeCell ref="AR27:AR31"/>
    <mergeCell ref="AS27:AS31"/>
    <mergeCell ref="X33:X36"/>
    <mergeCell ref="AT33:AT40"/>
    <mergeCell ref="AU33:AU40"/>
    <mergeCell ref="AC29:AC30"/>
    <mergeCell ref="Z33:Z40"/>
    <mergeCell ref="AD38:AD40"/>
    <mergeCell ref="AE38:AE40"/>
    <mergeCell ref="AI27:AI31"/>
    <mergeCell ref="U24:U25"/>
    <mergeCell ref="V24:V25"/>
    <mergeCell ref="W24:W25"/>
    <mergeCell ref="AA15:AA16"/>
    <mergeCell ref="AB15:AB16"/>
    <mergeCell ref="AA13:AA14"/>
    <mergeCell ref="Y9:Y16"/>
    <mergeCell ref="Z9:Z16"/>
    <mergeCell ref="Q9:Q10"/>
    <mergeCell ref="Q11:Q12"/>
    <mergeCell ref="X9:X16"/>
    <mergeCell ref="Q13:Q14"/>
    <mergeCell ref="T9:T10"/>
    <mergeCell ref="T11:T12"/>
    <mergeCell ref="T13:T14"/>
    <mergeCell ref="U9:U10"/>
    <mergeCell ref="V9:V10"/>
    <mergeCell ref="W9:W10"/>
    <mergeCell ref="U11:U12"/>
    <mergeCell ref="V11:V12"/>
    <mergeCell ref="W11:W12"/>
    <mergeCell ref="U13:U14"/>
    <mergeCell ref="AO9:AO16"/>
    <mergeCell ref="AP9:AP16"/>
    <mergeCell ref="AQ9:AQ16"/>
    <mergeCell ref="AT9:AT16"/>
    <mergeCell ref="V13:V14"/>
    <mergeCell ref="W13:W14"/>
    <mergeCell ref="V20:V21"/>
    <mergeCell ref="W20:W21"/>
    <mergeCell ref="U22:U23"/>
    <mergeCell ref="V22:V23"/>
    <mergeCell ref="W22:W23"/>
    <mergeCell ref="AN23:AN25"/>
    <mergeCell ref="AF18:AF19"/>
    <mergeCell ref="AG18:AG19"/>
    <mergeCell ref="AH18:AH19"/>
    <mergeCell ref="AH9:AH11"/>
    <mergeCell ref="AR18:AR22"/>
    <mergeCell ref="AS18:AS22"/>
    <mergeCell ref="AR23:AR25"/>
    <mergeCell ref="AS23:AS25"/>
    <mergeCell ref="AU9:AU16"/>
    <mergeCell ref="AR9:AR16"/>
    <mergeCell ref="AS9:AS16"/>
    <mergeCell ref="N28:N29"/>
    <mergeCell ref="T24:T25"/>
    <mergeCell ref="AB23:AB24"/>
    <mergeCell ref="Q18:Q19"/>
    <mergeCell ref="Q20:Q21"/>
    <mergeCell ref="Q22:Q23"/>
    <mergeCell ref="AB21:AB22"/>
    <mergeCell ref="AA23:AA24"/>
    <mergeCell ref="AH12:AH13"/>
    <mergeCell ref="AF12:AF13"/>
    <mergeCell ref="AG9:AG11"/>
    <mergeCell ref="AG12:AG13"/>
    <mergeCell ref="AI9:AI16"/>
    <mergeCell ref="AN9:AN16"/>
    <mergeCell ref="AE9:AE11"/>
    <mergeCell ref="AE12:AE13"/>
    <mergeCell ref="AF9:AF11"/>
    <mergeCell ref="AH14:AH16"/>
    <mergeCell ref="AE14:AE16"/>
    <mergeCell ref="AK9:AK16"/>
    <mergeCell ref="AB13:AB14"/>
    <mergeCell ref="AF44:AF46"/>
    <mergeCell ref="AA11:AA12"/>
    <mergeCell ref="AB11:AB12"/>
    <mergeCell ref="AA19:AA20"/>
    <mergeCell ref="AB19:AB20"/>
    <mergeCell ref="AA21:AA22"/>
    <mergeCell ref="N34:N35"/>
    <mergeCell ref="Q34:Q35"/>
    <mergeCell ref="U34:U35"/>
    <mergeCell ref="V34:V35"/>
    <mergeCell ref="U28:U29"/>
    <mergeCell ref="V28:V29"/>
    <mergeCell ref="W28:W29"/>
    <mergeCell ref="U18:U19"/>
    <mergeCell ref="V18:V19"/>
    <mergeCell ref="W18:W19"/>
    <mergeCell ref="U20:U21"/>
    <mergeCell ref="P34:P35"/>
    <mergeCell ref="O30:O31"/>
    <mergeCell ref="X18:X25"/>
    <mergeCell ref="Q28:Q29"/>
    <mergeCell ref="V30:V31"/>
    <mergeCell ref="W30:W31"/>
    <mergeCell ref="W34:W35"/>
    <mergeCell ref="AI42:AI46"/>
    <mergeCell ref="AN42:AN46"/>
    <mergeCell ref="AO42:AO46"/>
    <mergeCell ref="AO48:AO52"/>
    <mergeCell ref="N48:N52"/>
    <mergeCell ref="Q48:Q52"/>
    <mergeCell ref="U48:U52"/>
    <mergeCell ref="V48:V52"/>
    <mergeCell ref="W48:W52"/>
    <mergeCell ref="X48:X52"/>
    <mergeCell ref="Y48:Y52"/>
    <mergeCell ref="Z48:Z52"/>
    <mergeCell ref="AC48:AC49"/>
    <mergeCell ref="AC50:AC52"/>
    <mergeCell ref="AD48:AD49"/>
    <mergeCell ref="AD50:AD52"/>
    <mergeCell ref="AE48:AE49"/>
    <mergeCell ref="AE50:AE52"/>
    <mergeCell ref="AI48:AI52"/>
    <mergeCell ref="AN48:AN52"/>
    <mergeCell ref="AC44:AC46"/>
    <mergeCell ref="AD44:AD46"/>
    <mergeCell ref="AE42:AE43"/>
    <mergeCell ref="AE44:AE46"/>
    <mergeCell ref="AF48:AF49"/>
    <mergeCell ref="AF50:AF52"/>
    <mergeCell ref="AG48:AG49"/>
    <mergeCell ref="AG50:AG52"/>
    <mergeCell ref="AH48:AH49"/>
    <mergeCell ref="AH50:AH52"/>
    <mergeCell ref="P11:P12"/>
    <mergeCell ref="P9:P10"/>
    <mergeCell ref="P13:P14"/>
    <mergeCell ref="P18:P19"/>
    <mergeCell ref="P20:P21"/>
    <mergeCell ref="P22:P23"/>
    <mergeCell ref="P24:P25"/>
    <mergeCell ref="Q30:Q31"/>
    <mergeCell ref="P30:P31"/>
    <mergeCell ref="P28:P29"/>
    <mergeCell ref="AG42:AG43"/>
    <mergeCell ref="AG44:AG46"/>
    <mergeCell ref="AH42:AH43"/>
    <mergeCell ref="AH44:AH46"/>
    <mergeCell ref="U42:U46"/>
    <mergeCell ref="V42:V46"/>
    <mergeCell ref="W42:W46"/>
    <mergeCell ref="AF42:AF43"/>
    <mergeCell ref="AV9:AV16"/>
    <mergeCell ref="AW9:AW16"/>
    <mergeCell ref="P42:P46"/>
    <mergeCell ref="P48:P52"/>
    <mergeCell ref="O37:O40"/>
    <mergeCell ref="P37:P40"/>
    <mergeCell ref="A17:N17"/>
    <mergeCell ref="H18:H25"/>
    <mergeCell ref="I18:I25"/>
    <mergeCell ref="N24:N25"/>
    <mergeCell ref="AD28:AD30"/>
    <mergeCell ref="AE28:AE30"/>
    <mergeCell ref="AF28:AF30"/>
    <mergeCell ref="AG28:AG30"/>
    <mergeCell ref="AH28:AH30"/>
    <mergeCell ref="AK18:AK22"/>
    <mergeCell ref="AK23:AK25"/>
    <mergeCell ref="AK27:AK31"/>
    <mergeCell ref="AK33:AK40"/>
    <mergeCell ref="AK42:AK46"/>
    <mergeCell ref="AK48:AK52"/>
    <mergeCell ref="AO18:AO25"/>
    <mergeCell ref="AO27:AO31"/>
    <mergeCell ref="AO33:AO40"/>
    <mergeCell ref="AP18:AP22"/>
    <mergeCell ref="AQ18:AQ22"/>
    <mergeCell ref="AP23:AP25"/>
    <mergeCell ref="AQ23:AQ25"/>
    <mergeCell ref="AQ27:AQ31"/>
    <mergeCell ref="AP27:AP31"/>
    <mergeCell ref="AW27:AW31"/>
    <mergeCell ref="AR33:AR40"/>
    <mergeCell ref="AS33:AS40"/>
    <mergeCell ref="AT18:AT25"/>
    <mergeCell ref="AU18:AU25"/>
    <mergeCell ref="AT27:AT31"/>
    <mergeCell ref="AV18:AV25"/>
    <mergeCell ref="AT42:AT46"/>
    <mergeCell ref="AW42:AW46"/>
    <mergeCell ref="AW48:AW52"/>
    <mergeCell ref="AP33:AP40"/>
    <mergeCell ref="AQ33:AQ40"/>
    <mergeCell ref="AP42:AP46"/>
    <mergeCell ref="AQ42:AQ46"/>
    <mergeCell ref="AP48:AP52"/>
    <mergeCell ref="AQ48:AQ52"/>
    <mergeCell ref="AR42:AR46"/>
    <mergeCell ref="AS42:AS46"/>
    <mergeCell ref="AR48:AR52"/>
    <mergeCell ref="AS48:AS52"/>
  </mergeCells>
  <dataValidations count="1">
    <dataValidation type="list" allowBlank="1" showInputMessage="1" showErrorMessage="1" sqref="L9 L42 L24 L27 L13 L18 L30" xr:uid="{53F5AFE7-0648-4BC3-B595-23D9432F3963}">
      <formula1>$BM$9:$BM$31</formula1>
    </dataValidation>
  </dataValidations>
  <hyperlinks>
    <hyperlink ref="BG9" r:id="rId1" xr:uid="{C802DB80-7726-4748-BB40-07F699F7C497}"/>
    <hyperlink ref="BG20" r:id="rId2" xr:uid="{1A82C23A-CAAF-40A1-9A54-086F37A17587}"/>
    <hyperlink ref="BG21" r:id="rId3" xr:uid="{12C4FBBC-0BC1-42F2-AE43-57DF0F06842C}"/>
    <hyperlink ref="BG22" r:id="rId4" xr:uid="{587711D3-E5BF-462C-9B3F-8BF51E1E20F9}"/>
    <hyperlink ref="BG27" r:id="rId5" xr:uid="{225EE4F9-52C1-4C67-AE27-EFFE7321F41A}"/>
    <hyperlink ref="BG28" r:id="rId6" xr:uid="{84F202F0-9EFA-4B11-9D11-FBDBCBB7D6AF}"/>
    <hyperlink ref="BG34" r:id="rId7" xr:uid="{C38E62C9-B0B9-470E-812E-5ABFAEA77D4C}"/>
    <hyperlink ref="BG35" r:id="rId8" xr:uid="{41D2CADC-2306-4411-95BF-CAD47BCE6B78}"/>
    <hyperlink ref="BG37" r:id="rId9" xr:uid="{D3940983-E37B-4FB7-BACE-C1763A182E8A}"/>
  </hyperlinks>
  <pageMargins left="0.7" right="0.7" top="0.75" bottom="0.75" header="0.3" footer="0.3"/>
  <ignoredErrors>
    <ignoredError sqref="C48 C42" twoDigitTextYear="1"/>
  </ignoredErrors>
  <drawing r:id="rId10"/>
  <legacyDrawing r:id="rId11"/>
  <extLst>
    <ext xmlns:x14="http://schemas.microsoft.com/office/spreadsheetml/2009/9/main" uri="{CCE6A557-97BC-4b89-ADB6-D9C93CAAB3DF}">
      <x14:dataValidations xmlns:xm="http://schemas.microsoft.com/office/excel/2006/main" count="2">
        <x14:dataValidation type="list" allowBlank="1" showInputMessage="1" showErrorMessage="1" xr:uid="{3BF56AEF-E26E-4674-BF29-26E9E58D49F0}">
          <x14:formula1>
            <xm:f>ANEXO1!$A$2:$A$21</xm:f>
          </x14:formula1>
          <xm:sqref>AF9 AF12 AF20:AF24 AF33:AF38 AF18 AF50 AF42 AF44 AF53:AF105 AF48 AF27:AF28</xm:sqref>
        </x14:dataValidation>
        <x14:dataValidation type="list" allowBlank="1" showInputMessage="1" showErrorMessage="1" xr:uid="{585F26FA-142C-4EF2-9E2D-B1B94565E479}">
          <x14:formula1>
            <xm:f>ANEXO1!$F$2:$F$7</xm:f>
          </x14:formula1>
          <xm:sqref>AG9 AG12 AG20:AG25 AG27 AG33:AG38 AG18 AG14:AG16 AG42 AG44 AG53:AG114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G27"/>
  <sheetViews>
    <sheetView zoomScale="90" zoomScaleNormal="90" workbookViewId="0">
      <selection activeCell="F15" sqref="F15"/>
    </sheetView>
  </sheetViews>
  <sheetFormatPr baseColWidth="10" defaultColWidth="10.875" defaultRowHeight="14.25"/>
  <cols>
    <col min="1" max="1" width="20.75" customWidth="1"/>
    <col min="2" max="2" width="25" customWidth="1"/>
    <col min="3" max="3" width="19.75" customWidth="1"/>
    <col min="4" max="4" width="20.25" customWidth="1"/>
    <col min="5" max="6" width="22.875" customWidth="1"/>
    <col min="7" max="7" width="25.125" customWidth="1"/>
  </cols>
  <sheetData>
    <row r="2" spans="1:7">
      <c r="A2" s="519" t="s">
        <v>457</v>
      </c>
      <c r="B2" s="520"/>
      <c r="C2" s="520"/>
      <c r="D2" s="520"/>
      <c r="E2" s="520"/>
      <c r="F2" s="520"/>
      <c r="G2" s="521"/>
    </row>
    <row r="3" spans="1:7" s="6" customFormat="1">
      <c r="A3" s="27" t="s">
        <v>458</v>
      </c>
      <c r="B3" s="522" t="s">
        <v>459</v>
      </c>
      <c r="C3" s="522"/>
      <c r="D3" s="522"/>
      <c r="E3" s="522"/>
      <c r="F3" s="522"/>
      <c r="G3" s="28" t="s">
        <v>460</v>
      </c>
    </row>
    <row r="4" spans="1:7" ht="12.75" customHeight="1">
      <c r="A4" s="29">
        <v>45489</v>
      </c>
      <c r="B4" s="523" t="s">
        <v>461</v>
      </c>
      <c r="C4" s="523"/>
      <c r="D4" s="523"/>
      <c r="E4" s="523"/>
      <c r="F4" s="523"/>
      <c r="G4" s="30" t="s">
        <v>462</v>
      </c>
    </row>
    <row r="5" spans="1:7" ht="12.75" customHeight="1">
      <c r="A5" s="31"/>
      <c r="B5" s="523"/>
      <c r="C5" s="523"/>
      <c r="D5" s="523"/>
      <c r="E5" s="523"/>
      <c r="F5" s="523"/>
      <c r="G5" s="30"/>
    </row>
    <row r="6" spans="1:7">
      <c r="A6" s="31"/>
      <c r="B6" s="518"/>
      <c r="C6" s="518"/>
      <c r="D6" s="518"/>
      <c r="E6" s="518"/>
      <c r="F6" s="518"/>
      <c r="G6" s="32"/>
    </row>
    <row r="7" spans="1:7">
      <c r="A7" s="31"/>
      <c r="B7" s="518"/>
      <c r="C7" s="518"/>
      <c r="D7" s="518"/>
      <c r="E7" s="518"/>
      <c r="F7" s="518"/>
      <c r="G7" s="32"/>
    </row>
    <row r="8" spans="1:7">
      <c r="A8" s="31"/>
      <c r="B8" s="33"/>
      <c r="C8" s="33"/>
      <c r="D8" s="33"/>
      <c r="E8" s="33"/>
      <c r="F8" s="33"/>
      <c r="G8" s="32"/>
    </row>
    <row r="9" spans="1:7">
      <c r="A9" s="524" t="s">
        <v>463</v>
      </c>
      <c r="B9" s="525"/>
      <c r="C9" s="525"/>
      <c r="D9" s="525"/>
      <c r="E9" s="525"/>
      <c r="F9" s="525"/>
      <c r="G9" s="526"/>
    </row>
    <row r="10" spans="1:7" s="6" customFormat="1">
      <c r="A10" s="34"/>
      <c r="B10" s="522" t="s">
        <v>464</v>
      </c>
      <c r="C10" s="522"/>
      <c r="D10" s="522" t="s">
        <v>465</v>
      </c>
      <c r="E10" s="522"/>
      <c r="F10" s="34" t="s">
        <v>458</v>
      </c>
      <c r="G10" s="34" t="s">
        <v>466</v>
      </c>
    </row>
    <row r="11" spans="1:7">
      <c r="A11" s="35" t="s">
        <v>467</v>
      </c>
      <c r="B11" s="523" t="s">
        <v>468</v>
      </c>
      <c r="C11" s="523"/>
      <c r="D11" s="527" t="s">
        <v>469</v>
      </c>
      <c r="E11" s="527"/>
      <c r="F11" s="31" t="s">
        <v>470</v>
      </c>
      <c r="G11" s="32"/>
    </row>
    <row r="12" spans="1:7">
      <c r="A12" s="35" t="s">
        <v>471</v>
      </c>
      <c r="B12" s="527" t="s">
        <v>472</v>
      </c>
      <c r="C12" s="527"/>
      <c r="D12" s="527" t="s">
        <v>473</v>
      </c>
      <c r="E12" s="527"/>
      <c r="F12" s="31" t="s">
        <v>470</v>
      </c>
      <c r="G12" s="32"/>
    </row>
    <row r="13" spans="1:7">
      <c r="A13" s="35" t="s">
        <v>474</v>
      </c>
      <c r="B13" s="527" t="s">
        <v>472</v>
      </c>
      <c r="C13" s="527"/>
      <c r="D13" s="527" t="s">
        <v>473</v>
      </c>
      <c r="E13" s="527"/>
      <c r="F13" s="31" t="s">
        <v>470</v>
      </c>
      <c r="G13" s="32"/>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5"/>
  <sheetViews>
    <sheetView workbookViewId="0">
      <selection activeCell="E9" sqref="E9"/>
    </sheetView>
  </sheetViews>
  <sheetFormatPr baseColWidth="10" defaultColWidth="10.875" defaultRowHeight="14.25"/>
  <cols>
    <col min="1" max="1" width="55.25" customWidth="1"/>
    <col min="5" max="5" width="20.125" customWidth="1"/>
    <col min="6" max="6" width="34.75" customWidth="1"/>
  </cols>
  <sheetData>
    <row r="1" spans="1:6" ht="52.5" customHeight="1">
      <c r="A1" s="26" t="s">
        <v>475</v>
      </c>
      <c r="E1" s="7" t="s">
        <v>476</v>
      </c>
      <c r="F1" s="7" t="s">
        <v>477</v>
      </c>
    </row>
    <row r="2" spans="1:6" ht="25.5" customHeight="1">
      <c r="A2" s="25" t="s">
        <v>478</v>
      </c>
      <c r="E2" s="8">
        <v>0</v>
      </c>
      <c r="F2" s="9" t="s">
        <v>311</v>
      </c>
    </row>
    <row r="3" spans="1:6" ht="45" customHeight="1">
      <c r="A3" s="25" t="s">
        <v>322</v>
      </c>
      <c r="E3" s="8">
        <v>1</v>
      </c>
      <c r="F3" s="9" t="s">
        <v>479</v>
      </c>
    </row>
    <row r="4" spans="1:6" ht="45" customHeight="1">
      <c r="A4" s="25" t="s">
        <v>329</v>
      </c>
      <c r="E4" s="8">
        <v>2</v>
      </c>
      <c r="F4" s="9" t="s">
        <v>480</v>
      </c>
    </row>
    <row r="5" spans="1:6" ht="45" customHeight="1">
      <c r="A5" s="25" t="s">
        <v>481</v>
      </c>
      <c r="E5" s="8">
        <v>3</v>
      </c>
      <c r="F5" s="9" t="s">
        <v>482</v>
      </c>
    </row>
    <row r="6" spans="1:6" ht="45" customHeight="1">
      <c r="A6" s="25" t="s">
        <v>373</v>
      </c>
      <c r="E6" s="8">
        <v>4</v>
      </c>
      <c r="F6" s="9" t="s">
        <v>483</v>
      </c>
    </row>
    <row r="7" spans="1:6" ht="45" customHeight="1">
      <c r="A7" s="25" t="s">
        <v>484</v>
      </c>
      <c r="E7" s="8">
        <v>5</v>
      </c>
      <c r="F7" s="9" t="s">
        <v>485</v>
      </c>
    </row>
    <row r="8" spans="1:6" ht="45" customHeight="1">
      <c r="A8" s="25" t="s">
        <v>416</v>
      </c>
    </row>
    <row r="9" spans="1:6" ht="45" customHeight="1">
      <c r="A9" s="25" t="s">
        <v>486</v>
      </c>
    </row>
    <row r="10" spans="1:6" ht="45" customHeight="1">
      <c r="A10" s="25" t="s">
        <v>487</v>
      </c>
    </row>
    <row r="11" spans="1:6" ht="45" customHeight="1">
      <c r="A11" s="25" t="s">
        <v>433</v>
      </c>
    </row>
    <row r="12" spans="1:6" ht="45" customHeight="1">
      <c r="A12" s="25" t="s">
        <v>488</v>
      </c>
    </row>
    <row r="13" spans="1:6" ht="45" customHeight="1">
      <c r="A13" s="25" t="s">
        <v>489</v>
      </c>
    </row>
    <row r="14" spans="1:6" ht="45" customHeight="1">
      <c r="A14" s="25" t="s">
        <v>490</v>
      </c>
    </row>
    <row r="15" spans="1:6" ht="45" customHeight="1">
      <c r="A15" s="25" t="s">
        <v>491</v>
      </c>
    </row>
    <row r="16" spans="1:6" ht="45" customHeight="1">
      <c r="A16" s="25" t="s">
        <v>492</v>
      </c>
    </row>
    <row r="17" spans="1:1" ht="45" customHeight="1">
      <c r="A17" s="25" t="s">
        <v>493</v>
      </c>
    </row>
    <row r="18" spans="1:1" ht="45" customHeight="1">
      <c r="A18" s="25" t="s">
        <v>494</v>
      </c>
    </row>
    <row r="19" spans="1:1" ht="45" customHeight="1">
      <c r="A19" s="25" t="s">
        <v>495</v>
      </c>
    </row>
    <row r="20" spans="1:1" ht="45" customHeight="1">
      <c r="A20" s="25" t="s">
        <v>310</v>
      </c>
    </row>
    <row r="21" spans="1:1" ht="45" customHeight="1">
      <c r="A21" s="25" t="s">
        <v>496</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Alexander Parga</cp:lastModifiedBy>
  <cp:revision/>
  <dcterms:created xsi:type="dcterms:W3CDTF">2024-07-04T17:50:33Z</dcterms:created>
  <dcterms:modified xsi:type="dcterms:W3CDTF">2025-08-19T16:08:52Z</dcterms:modified>
  <cp:category/>
  <cp:contentStatus/>
</cp:coreProperties>
</file>