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always"/>
  <mc:AlternateContent xmlns:mc="http://schemas.openxmlformats.org/markup-compatibility/2006">
    <mc:Choice Requires="x15">
      <x15ac:absPath xmlns:x15ac="http://schemas.microsoft.com/office/spreadsheetml/2010/11/ac" url="C:\Users\ACER\Downloads\"/>
    </mc:Choice>
  </mc:AlternateContent>
  <xr:revisionPtr revIDLastSave="0" documentId="13_ncr:1_{D9C20561-85E6-47D8-9FC9-C4B5A9093A5D}" xr6:coauthVersionLast="47" xr6:coauthVersionMax="47" xr10:uidLastSave="{00000000-0000-0000-0000-000000000000}"/>
  <bookViews>
    <workbookView xWindow="-120" yWindow="-120" windowWidth="20730" windowHeight="11160" firstSheet="1" activeTab="1" xr2:uid="{00000000-000D-0000-FFFF-FFFF00000000}"/>
  </bookViews>
  <sheets>
    <sheet name="INSTRUCTIVO" sheetId="2" r:id="rId1"/>
    <sheet name="1. ESTRATÉGICO" sheetId="1" r:id="rId2"/>
    <sheet name="2. GESTIÓN-MIPG" sheetId="5" r:id="rId3"/>
    <sheet name="3. INVERSIÓN" sheetId="6" r:id="rId4"/>
    <sheet name="ANEXO1" sheetId="4" r:id="rId5"/>
    <sheet name="CONTROL DE CAMBIOS " sheetId="3"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1" i="6" l="1"/>
  <c r="AC29" i="1" l="1"/>
  <c r="AF36" i="1"/>
  <c r="AE36" i="1"/>
  <c r="AD36" i="1"/>
  <c r="AC36" i="1"/>
  <c r="AF34" i="1"/>
  <c r="AE34" i="1"/>
  <c r="AD34" i="1"/>
  <c r="AC34" i="1"/>
  <c r="AF33" i="1"/>
  <c r="AE33" i="1"/>
  <c r="AD33" i="1"/>
  <c r="AC33" i="1"/>
  <c r="AF31" i="1"/>
  <c r="AE31" i="1"/>
  <c r="AD31" i="1"/>
  <c r="AC31" i="1"/>
  <c r="AF30" i="1"/>
  <c r="AE30" i="1"/>
  <c r="AD30" i="1"/>
  <c r="AC30" i="1"/>
  <c r="AF28" i="1"/>
  <c r="AE28" i="1"/>
  <c r="AD28" i="1"/>
  <c r="AC28" i="1"/>
  <c r="AF27" i="1"/>
  <c r="AE27" i="1"/>
  <c r="AD27" i="1"/>
  <c r="AC27" i="1"/>
  <c r="AF26" i="1"/>
  <c r="AE26" i="1"/>
  <c r="AD26" i="1"/>
  <c r="AC26" i="1"/>
  <c r="AF25" i="1"/>
  <c r="AE25" i="1"/>
  <c r="AD25" i="1"/>
  <c r="AC25" i="1"/>
  <c r="AF23" i="1"/>
  <c r="AE23" i="1"/>
  <c r="AD23" i="1"/>
  <c r="AC23" i="1"/>
  <c r="AF22" i="1"/>
  <c r="AE22" i="1"/>
  <c r="AD22" i="1"/>
  <c r="AC22" i="1"/>
  <c r="AF20" i="1"/>
  <c r="AE20" i="1"/>
  <c r="AD20" i="1"/>
  <c r="AC20" i="1"/>
  <c r="AF19" i="1"/>
  <c r="AE19" i="1"/>
  <c r="AD19" i="1"/>
  <c r="AC19" i="1"/>
  <c r="AF17" i="1"/>
  <c r="AE17" i="1"/>
  <c r="AD17" i="1"/>
  <c r="AC17" i="1"/>
  <c r="AF16" i="1"/>
  <c r="AE16" i="1"/>
  <c r="AD16" i="1"/>
  <c r="AC16" i="1"/>
  <c r="AF15" i="1"/>
  <c r="AE15" i="1"/>
  <c r="AD15" i="1"/>
  <c r="AC15" i="1"/>
  <c r="AF13" i="1"/>
  <c r="AD13" i="1"/>
  <c r="AF12" i="1"/>
  <c r="AD12" i="1"/>
  <c r="AF10" i="1"/>
  <c r="AE10" i="1"/>
  <c r="AD10" i="1"/>
  <c r="AC10" i="1"/>
  <c r="AF9" i="1"/>
  <c r="AE9" i="1"/>
  <c r="AD9" i="1"/>
  <c r="AC9" i="1"/>
  <c r="U36" i="1"/>
  <c r="U34" i="1"/>
  <c r="U33" i="1"/>
  <c r="U31" i="1"/>
  <c r="U30" i="1"/>
  <c r="U28" i="1"/>
  <c r="U26" i="1"/>
  <c r="U27" i="1"/>
  <c r="U25" i="1"/>
  <c r="U23" i="1"/>
  <c r="U22" i="1"/>
  <c r="U20" i="1"/>
  <c r="U19" i="1"/>
  <c r="U17" i="1"/>
  <c r="U16" i="1"/>
  <c r="U15" i="1"/>
  <c r="X16" i="1" l="1"/>
  <c r="X17" i="1"/>
  <c r="X19" i="1"/>
  <c r="X20" i="1"/>
  <c r="X22" i="1"/>
  <c r="X23" i="1"/>
  <c r="X25" i="1"/>
  <c r="X26" i="1"/>
  <c r="X27" i="1"/>
  <c r="X28" i="1"/>
  <c r="X30" i="1"/>
  <c r="X31" i="1"/>
  <c r="X33" i="1"/>
  <c r="X34" i="1"/>
  <c r="X36" i="1"/>
  <c r="X15" i="1"/>
  <c r="S21" i="6" l="1"/>
  <c r="T21" i="6" s="1"/>
  <c r="AW53" i="6" l="1"/>
  <c r="AW60" i="6" s="1"/>
  <c r="AU53" i="6"/>
  <c r="AU60" i="6" s="1"/>
  <c r="AW46" i="6"/>
  <c r="AW52" i="6" s="1"/>
  <c r="AU46" i="6"/>
  <c r="AU52" i="6" s="1"/>
  <c r="AK45" i="6"/>
  <c r="AW36" i="6"/>
  <c r="AW45" i="6" s="1"/>
  <c r="AU36" i="6"/>
  <c r="AU45" i="6" s="1"/>
  <c r="AW28" i="6"/>
  <c r="AW35" i="6" s="1"/>
  <c r="AU28" i="6"/>
  <c r="AU35" i="6" s="1"/>
  <c r="AW23" i="6"/>
  <c r="AW27" i="6" s="1"/>
  <c r="AU23" i="6"/>
  <c r="AU27" i="6" s="1"/>
  <c r="AW15" i="6"/>
  <c r="AW22" i="6" s="1"/>
  <c r="AU15" i="6"/>
  <c r="AU22" i="6" s="1"/>
  <c r="AV60" i="6"/>
  <c r="AV52" i="6"/>
  <c r="AV45" i="6"/>
  <c r="AV35" i="6"/>
  <c r="AV27" i="6"/>
  <c r="AV22" i="6"/>
  <c r="AT60" i="6"/>
  <c r="AT52" i="6"/>
  <c r="AT45" i="6"/>
  <c r="AT35" i="6"/>
  <c r="AT27" i="6"/>
  <c r="AT22" i="6"/>
  <c r="AT65" i="6" l="1"/>
  <c r="AV65" i="6"/>
  <c r="AI60" i="6"/>
  <c r="AJ60" i="6"/>
  <c r="AK60" i="6"/>
  <c r="AK52" i="6"/>
  <c r="AI52" i="6"/>
  <c r="AI45" i="6"/>
  <c r="AI22" i="6"/>
  <c r="AI35" i="6"/>
  <c r="AK35" i="6"/>
  <c r="AK27" i="6"/>
  <c r="AI27" i="6"/>
  <c r="AL22" i="6"/>
  <c r="AM22" i="6"/>
  <c r="AK22" i="6"/>
  <c r="AJ22" i="6"/>
  <c r="AK65" i="6" l="1"/>
  <c r="AU65" i="6" s="1"/>
  <c r="AW65" i="6"/>
  <c r="S9" i="6"/>
  <c r="S59" i="6"/>
  <c r="T59" i="6" s="1"/>
  <c r="S54" i="6"/>
  <c r="T54" i="6" s="1"/>
  <c r="S55" i="6"/>
  <c r="T55" i="6" s="1"/>
  <c r="S56" i="6"/>
  <c r="T56" i="6" s="1"/>
  <c r="S57" i="6"/>
  <c r="T57" i="6" s="1"/>
  <c r="S58" i="6"/>
  <c r="T58" i="6" s="1"/>
  <c r="S53" i="6"/>
  <c r="T53" i="6" s="1"/>
  <c r="T60" i="6" s="1"/>
  <c r="S51" i="6"/>
  <c r="T51" i="6" s="1"/>
  <c r="S47" i="6"/>
  <c r="T47" i="6" s="1"/>
  <c r="S48" i="6"/>
  <c r="T48" i="6" s="1"/>
  <c r="S49" i="6"/>
  <c r="T49" i="6" s="1"/>
  <c r="S50" i="6"/>
  <c r="T50" i="6" s="1"/>
  <c r="S46" i="6"/>
  <c r="T46" i="6" s="1"/>
  <c r="T52" i="6" s="1"/>
  <c r="S37" i="6"/>
  <c r="T37" i="6" s="1"/>
  <c r="S38" i="6"/>
  <c r="T38" i="6" s="1"/>
  <c r="S39" i="6"/>
  <c r="T39" i="6" s="1"/>
  <c r="S40" i="6"/>
  <c r="T40" i="6" s="1"/>
  <c r="S41" i="6"/>
  <c r="T41" i="6" s="1"/>
  <c r="S42" i="6"/>
  <c r="T42" i="6" s="1"/>
  <c r="S43" i="6"/>
  <c r="T43" i="6" s="1"/>
  <c r="S44" i="6"/>
  <c r="T44" i="6" s="1"/>
  <c r="S36" i="6"/>
  <c r="T36" i="6" s="1"/>
  <c r="S29" i="6"/>
  <c r="T29" i="6" s="1"/>
  <c r="S30" i="6"/>
  <c r="T30" i="6" s="1"/>
  <c r="S31" i="6"/>
  <c r="T31" i="6" s="1"/>
  <c r="S32" i="6"/>
  <c r="T32" i="6" s="1"/>
  <c r="S33" i="6"/>
  <c r="T33" i="6" s="1"/>
  <c r="S34" i="6"/>
  <c r="T34" i="6" s="1"/>
  <c r="S28" i="6"/>
  <c r="T28" i="6" s="1"/>
  <c r="T35" i="6" s="1"/>
  <c r="S24" i="6"/>
  <c r="T24" i="6" s="1"/>
  <c r="S25" i="6"/>
  <c r="T25" i="6" s="1"/>
  <c r="S26" i="6"/>
  <c r="T26" i="6" s="1"/>
  <c r="S23" i="6"/>
  <c r="T23" i="6" s="1"/>
  <c r="T27" i="6" s="1"/>
  <c r="S16" i="6"/>
  <c r="T16" i="6" s="1"/>
  <c r="S17" i="6"/>
  <c r="T17" i="6" s="1"/>
  <c r="S18" i="6"/>
  <c r="T18" i="6" s="1"/>
  <c r="S19" i="6"/>
  <c r="T19" i="6" s="1"/>
  <c r="S20" i="6"/>
  <c r="T20" i="6" s="1"/>
  <c r="S15" i="6"/>
  <c r="T15" i="6" s="1"/>
  <c r="T22" i="6" l="1"/>
  <c r="T65" i="6" s="1"/>
  <c r="T45" i="6"/>
  <c r="AH12" i="1"/>
  <c r="S10" i="6" l="1"/>
  <c r="AC24" i="1"/>
  <c r="AC21" i="1"/>
  <c r="AF24" i="1" l="1"/>
  <c r="AE32" i="1"/>
  <c r="AC37" i="1"/>
  <c r="AF37" i="1"/>
  <c r="AD21" i="1"/>
  <c r="AE37" i="1"/>
  <c r="AE18" i="1"/>
  <c r="AE11" i="1"/>
  <c r="AE14" i="1"/>
  <c r="AC18" i="1"/>
  <c r="AC11" i="1"/>
  <c r="AC14" i="1" l="1"/>
  <c r="AF11" i="1"/>
  <c r="AF14" i="1" s="1"/>
  <c r="AE35" i="1"/>
  <c r="AC35" i="1"/>
  <c r="AC32" i="1"/>
  <c r="AE24" i="1"/>
  <c r="AD14" i="1"/>
  <c r="AD18" i="1"/>
  <c r="AD35" i="1" l="1"/>
  <c r="AF35" i="1"/>
  <c r="AC39" i="1"/>
  <c r="AF18" i="1"/>
  <c r="AF29" i="1"/>
  <c r="AJ27" i="6"/>
  <c r="AJ35" i="6"/>
  <c r="AJ45" i="6"/>
  <c r="AJ52" i="6"/>
  <c r="AE21" i="1" l="1"/>
  <c r="AD11" i="1" l="1"/>
  <c r="AE29" i="1" l="1"/>
  <c r="AD37" i="1"/>
  <c r="AD32" i="1" l="1"/>
  <c r="AD24" i="1"/>
  <c r="AE39" i="1"/>
  <c r="AF21" i="1"/>
  <c r="AD29" i="1"/>
  <c r="AF32" i="1" l="1"/>
  <c r="AF39" i="1" s="1"/>
  <c r="AD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8" authorId="0" shapeId="0" xr:uid="{AD013B24-66F6-41D0-A37D-9B6FD5B1F606}">
      <text>
        <r>
          <rPr>
            <b/>
            <sz val="9"/>
            <color indexed="81"/>
            <rFont val="Tahoma"/>
            <family val="2"/>
          </rPr>
          <t>USUARIO:
1. BIEN
2. SERVICIO</t>
        </r>
        <r>
          <rPr>
            <sz val="9"/>
            <color indexed="81"/>
            <rFont val="Tahoma"/>
            <family val="2"/>
          </rPr>
          <t xml:space="preserve">
</t>
        </r>
      </text>
    </comment>
    <comment ref="K20" authorId="1" shapeId="0" xr:uid="{01268F9F-A015-4783-9DDF-CB36E5A41F0C}">
      <text>
        <r>
          <rPr>
            <b/>
            <sz val="9"/>
            <color indexed="81"/>
            <rFont val="Tahoma"/>
            <family val="2"/>
          </rPr>
          <t>KEYFER CORREA TORRES:</t>
        </r>
        <r>
          <rPr>
            <sz val="9"/>
            <color indexed="81"/>
            <rFont val="Tahoma"/>
            <family val="2"/>
          </rPr>
          <t xml:space="preserve">
CAMBIAR UNIDAD DE MEDIDA PARA ESTA META QUE SERIAN 5MIL MTS POR CADA MEGA PROYECTO</t>
        </r>
      </text>
    </comment>
    <comment ref="Q20" authorId="1" shapeId="0" xr:uid="{51D31A82-68C8-4AAE-BF5D-A1BA4DE9CDAF}">
      <text>
        <r>
          <rPr>
            <b/>
            <sz val="9"/>
            <color indexed="81"/>
            <rFont val="Tahoma"/>
            <family val="2"/>
          </rPr>
          <t>KEYFER CORREA TORRES:</t>
        </r>
        <r>
          <rPr>
            <sz val="9"/>
            <color indexed="81"/>
            <rFont val="Tahoma"/>
            <family val="2"/>
          </rPr>
          <t xml:space="preserve">
</t>
        </r>
        <r>
          <rPr>
            <sz val="16"/>
            <color indexed="81"/>
            <rFont val="Tahoma"/>
            <family val="2"/>
          </rPr>
          <t xml:space="preserve">Comentario:
    La equivalencia de los mega proyectos (corresponde a 30.000 mts2) le correspondería para la vigencia 2025 (corresponde  10.000 mts2)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tc={4D959608-4849-4187-A5AE-17F5A4272535}</author>
  </authors>
  <commentList>
    <comment ref="M8" authorId="0" shapeId="0" xr:uid="{A79227CB-D4BF-4F73-9D57-57A016E1CF6A}">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1190149E-6F9D-4A42-B0FB-E8941A3C60FB}">
      <text>
        <r>
          <rPr>
            <sz val="9"/>
            <color indexed="81"/>
            <rFont val="Tahoma"/>
            <family val="2"/>
          </rPr>
          <t xml:space="preserve">VER ANEXO 1
</t>
        </r>
      </text>
    </comment>
    <comment ref="AG8" authorId="1" shapeId="0" xr:uid="{1A89BDC2-0A31-4847-9416-BFB3A9B9438B}">
      <text>
        <r>
          <rPr>
            <b/>
            <sz val="9"/>
            <color indexed="81"/>
            <rFont val="Tahoma"/>
            <family val="2"/>
          </rPr>
          <t>VER ANEXO 1</t>
        </r>
        <r>
          <rPr>
            <sz val="9"/>
            <color indexed="81"/>
            <rFont val="Tahoma"/>
            <family val="2"/>
          </rPr>
          <t xml:space="preserve">
</t>
        </r>
      </text>
    </comment>
    <comment ref="N37" authorId="2" shapeId="0" xr:uid="{4D959608-4849-4187-A5AE-17F5A4272535}">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unidad de medida</t>
        </r>
      </text>
    </comment>
  </commentList>
</comments>
</file>

<file path=xl/sharedStrings.xml><?xml version="1.0" encoding="utf-8"?>
<sst xmlns="http://schemas.openxmlformats.org/spreadsheetml/2006/main" count="1618" uniqueCount="600">
  <si>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</si>
  <si>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</si>
  <si>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</si>
  <si>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</si>
  <si>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</si>
  <si>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</si>
  <si>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</si>
  <si>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</si>
  <si>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</si>
  <si>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</si>
  <si>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</si>
  <si>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</si>
  <si>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</si>
  <si>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</si>
  <si>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</si>
  <si>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</si>
  <si>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</si>
  <si>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</si>
  <si>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</si>
  <si>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</si>
  <si>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</si>
  <si>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</si>
  <si>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</si>
  <si>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</si>
  <si>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</si>
  <si>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</si>
  <si>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</si>
  <si>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</si>
  <si>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</si>
  <si>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</si>
  <si>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</si>
  <si>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</si>
  <si>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</si>
  <si>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</si>
  <si>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</si>
  <si>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</si>
  <si>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</si>
  <si>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</si>
  <si>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</si>
  <si>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</si>
  <si>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</si>
  <si>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</si>
  <si>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</si>
  <si>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</si>
  <si>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</si>
  <si>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</si>
  <si>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</si>
  <si>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</si>
  <si>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</si>
  <si>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</si>
  <si>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</si>
  <si>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</si>
  <si>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</si>
  <si>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</si>
  <si>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</si>
  <si>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</si>
  <si>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</si>
  <si>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</si>
  <si>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</si>
  <si>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</si>
  <si>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</si>
  <si>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</si>
  <si>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</si>
  <si>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</si>
  <si>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</si>
  <si>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</si>
  <si>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</si>
  <si>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</si>
  <si>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</si>
  <si>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</si>
  <si>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</si>
  <si>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</si>
  <si>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</si>
  <si>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</si>
  <si>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</si>
  <si>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</si>
  <si>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</si>
  <si>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</si>
  <si>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</si>
  <si>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</si>
  <si>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</si>
  <si>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</si>
  <si>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</si>
  <si>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</si>
  <si>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</si>
  <si>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</si>
  <si>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</si>
  <si>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</si>
  <si>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</si>
  <si>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</si>
  <si>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</si>
  <si>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</si>
  <si>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</si>
  <si>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</si>
  <si>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</si>
  <si>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</si>
  <si>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</si>
  <si>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</si>
  <si>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</si>
  <si>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</si>
  <si>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</si>
  <si>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</si>
  <si>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</si>
  <si>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</si>
  <si>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</si>
  <si>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</si>
  <si>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</si>
  <si>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</si>
  <si>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</si>
  <si>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</si>
  <si>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</si>
  <si>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</si>
  <si>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</si>
  <si>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</si>
  <si>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</si>
  <si>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</si>
  <si>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</si>
  <si>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</si>
  <si>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</si>
  <si>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</si>
  <si>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</si>
  <si>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</si>
  <si>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</si>
  <si>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</si>
  <si>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</si>
  <si>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</si>
  <si>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</si>
  <si>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</si>
  <si>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</si>
  <si>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</si>
  <si>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</si>
  <si>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</si>
  <si>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</si>
  <si>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</si>
  <si>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</si>
  <si>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</si>
  <si>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</si>
  <si>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</si>
  <si>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</si>
  <si>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</si>
  <si>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</si>
  <si>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</si>
  <si>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</si>
  <si>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</si>
  <si>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</si>
  <si>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</si>
  <si>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</si>
  <si>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</si>
  <si>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</si>
  <si>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</si>
  <si>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</si>
  <si>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</si>
  <si>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</si>
  <si>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</si>
  <si>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</si>
  <si>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</si>
  <si>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</si>
  <si>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</si>
  <si>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NP</t>
  </si>
  <si>
    <t>NA</t>
  </si>
  <si>
    <t>Mobiliario urbano para el emprendimiento económico diseñado</t>
  </si>
  <si>
    <t xml:space="preserve">N.D.
</t>
  </si>
  <si>
    <t>Diseñar seis (6) mobiliarios urbanos para el emprendimiento económico</t>
  </si>
  <si>
    <t xml:space="preserve">Bien </t>
  </si>
  <si>
    <t>Avance Programa Fomento Empresarial y Desarrollo Sostenible</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</si>
  <si>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</si>
  <si>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</si>
  <si>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</si>
  <si>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</si>
  <si>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</si>
  <si>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</si>
  <si>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</si>
  <si>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</si>
  <si>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</si>
  <si>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</si>
  <si>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</si>
  <si>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</si>
  <si>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</si>
  <si>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Avance Programa  Desarrollo del Nuevo Sistema de Mercados del Distrito</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</si>
  <si>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</si>
  <si>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</si>
  <si>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</si>
  <si>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</si>
  <si>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</si>
  <si>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</si>
  <si>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</si>
  <si>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</si>
  <si>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</si>
  <si>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</si>
  <si>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</si>
  <si>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</si>
  <si>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</si>
  <si>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Habilitar once mil (11.000) metros cuadrados de espacio público nuevos para el aprovechamiento económico</t>
  </si>
  <si>
    <t>Número de querellas presentadas para la recuperación del espacio público en Cartagena</t>
  </si>
  <si>
    <t>N.D
Fuente: Gerencia de Espacio Público y Movilidad, 2023</t>
  </si>
  <si>
    <t>Presentar doscientas (200) querellas para la recuperación del espacio público en Cartagena</t>
  </si>
  <si>
    <t xml:space="preserve"> Espacio publico construido</t>
  </si>
  <si>
    <t>Avance Programa Recuperación y Transformación del Espacio Público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</si>
  <si>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</si>
  <si>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</si>
  <si>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</si>
  <si>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</si>
  <si>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</si>
  <si>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</si>
  <si>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</si>
  <si>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</si>
  <si>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</si>
  <si>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</si>
  <si>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Numero</t>
  </si>
  <si>
    <t>Diseñar y construir seis (6) megaproyectos de parques con criterios de adaptación al cambio climático</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</si>
  <si>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</si>
  <si>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</si>
  <si>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</si>
  <si>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</si>
  <si>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</si>
  <si>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</si>
  <si>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</si>
  <si>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</si>
  <si>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</si>
  <si>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</si>
  <si>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</si>
  <si>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Avance Programa Adaptatación del Espacio Público Al Cambio Climatico</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</si>
  <si>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</si>
  <si>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</si>
  <si>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</si>
  <si>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</si>
  <si>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</si>
  <si>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</si>
  <si>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</si>
  <si>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</si>
  <si>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</si>
  <si>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</si>
  <si>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</si>
  <si>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</si>
  <si>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</si>
  <si>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</si>
  <si>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Avance Programa Sostenibilidad del Espacio Público del Centro Histórico de Cartagena de Indias</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</si>
  <si>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</si>
  <si>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</si>
  <si>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</si>
  <si>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</si>
  <si>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</si>
  <si>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</si>
  <si>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</si>
  <si>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</si>
  <si>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</si>
  <si>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Avance Programa Conexión entre el Castillo de San Felipe de Barajas y su área de influencia para la Recuperación del Patrimonio Arqueolígico, Material e Inmaterial</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</si>
  <si>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</si>
  <si>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</si>
  <si>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</si>
  <si>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</si>
  <si>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</si>
  <si>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</si>
  <si>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</si>
  <si>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</si>
  <si>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</si>
  <si>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Avance Programa Movilidad Ordenada, Sostenible y Amigable con el Medio Ambiente</t>
  </si>
  <si>
    <t>COMPONENTE IMPULSOR DE AVANCE: CARTAGENA ORDENADA ALREDEDOR DEL AGUA</t>
  </si>
  <si>
    <t>Proteger el 100% de las áreas de rondas hídricas</t>
  </si>
  <si>
    <t>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</si>
  <si>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</si>
  <si>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</si>
  <si>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</si>
  <si>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</si>
  <si>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Avance Programa Recuperación y Estabilización del Sistema Hídrico y Litoral de Cartagena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</si>
  <si>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</si>
  <si>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</si>
  <si>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</si>
  <si>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</si>
  <si>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</si>
  <si>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</si>
  <si>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</si>
  <si>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</si>
  <si>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</si>
  <si>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</si>
  <si>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</si>
  <si>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</si>
  <si>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</si>
  <si>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</si>
  <si>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</si>
  <si>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</si>
  <si>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</si>
  <si>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</si>
  <si>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Página: 2 de 3</t>
  </si>
  <si>
    <t xml:space="preserve">DEPENDENCIA : </t>
  </si>
  <si>
    <t>GERENCIA DE ESPACIO PÚBLICO Y MOVILIDAD</t>
  </si>
  <si>
    <t>GESTIÓN ADMINISTRATIVA - MIPG</t>
  </si>
  <si>
    <t>ADMINISTRACIÓN DE RIESGOS</t>
  </si>
  <si>
    <t>DIMENSIÓN (ES) DE MIPG</t>
  </si>
  <si>
    <t xml:space="preserve"> POLÍTICA DE GESTIÓN Y DESEMPEÑO INSTITUCIONAL</t>
  </si>
  <si>
    <t>PROCESO ASOCIADO</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</si>
  <si>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</si>
  <si>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</si>
  <si>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</si>
  <si>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</si>
  <si>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</si>
  <si>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</si>
  <si>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</si>
  <si>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</si>
  <si>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</si>
  <si>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</si>
  <si>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</si>
  <si>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</si>
  <si>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</si>
  <si>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</si>
  <si>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</si>
  <si>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</si>
  <si>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</si>
  <si>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</si>
  <si>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</si>
  <si>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</si>
  <si>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</si>
  <si>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</si>
  <si>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</si>
  <si>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</si>
  <si>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</si>
  <si>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</si>
  <si>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</si>
  <si>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</si>
  <si>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</si>
  <si>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</si>
  <si>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</si>
  <si>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</si>
  <si>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</si>
  <si>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</si>
  <si>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</si>
  <si>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</si>
  <si>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</si>
  <si>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</si>
  <si>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</si>
  <si>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</si>
  <si>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</si>
  <si>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</si>
  <si>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
</t>
  </si>
  <si>
    <t>Personas caracterizadas para la inclusión productiva</t>
  </si>
  <si>
    <t>CONSTRUCCIÓN DE PAZ</t>
  </si>
  <si>
    <t>TANNIS ROCIO PUELLO MIRANDA</t>
  </si>
  <si>
    <t xml:space="preserve">Recursos propios </t>
  </si>
  <si>
    <t>Avance Proyecto Fomento Empresarial Y Desarrollo Sostenible</t>
  </si>
  <si>
    <t xml:space="preserve"> Avance Proyecto Desarrollo Del Nuevo Sistema De Mercados Del Distrito</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</si>
  <si>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</si>
  <si>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</si>
  <si>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</si>
  <si>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 xml:space="preserve">1. Presentar querellas para la recuperación del espacio público en Cartagena
</t>
  </si>
  <si>
    <t>EQUIDAD DE LA MUJER</t>
  </si>
  <si>
    <t>Querellas atendidas y resueltas</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</si>
  <si>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</si>
  <si>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</si>
  <si>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</si>
  <si>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Contratación directa.</t>
  </si>
  <si>
    <t>2.3.4002.1400.2024130010194</t>
  </si>
  <si>
    <t xml:space="preserve">2. Realizar operativos para mantener y defender metros cuadrados de espacios públicos
</t>
  </si>
  <si>
    <t>Operativos realizados</t>
  </si>
  <si>
    <t>Revitalizar metros cuadrados de espacio publico para su aprovechamiento económico.</t>
  </si>
  <si>
    <t>Campañass realizadas</t>
  </si>
  <si>
    <t>Avance Proyecto Recuperación y Transformación del Espacio Público en el Distrito de  Cartagena de Indias</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</si>
  <si>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</si>
  <si>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</si>
  <si>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</si>
  <si>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1. Diagnosticar las zonas a intervenir para la realización de senderos peatonales identificando sus atractivos
</t>
  </si>
  <si>
    <t>CAMBIO CLIMÁTICO</t>
  </si>
  <si>
    <t>Estudios de pre inversión e inversión de senderos peatonales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</si>
  <si>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</si>
  <si>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</si>
  <si>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1,2,1,0,00-001 - ICLD</t>
  </si>
  <si>
    <t>2.3.4002.1400.2024130010190</t>
  </si>
  <si>
    <t xml:space="preserve">
2. Establecer el tipo recorrido del sendero peatonal y las zonas que lo conformaran para su diseño.
</t>
  </si>
  <si>
    <t>Senderos peatonales establecidos</t>
  </si>
  <si>
    <t xml:space="preserve">Generar y transformar espacios públicos sostenibles, culturales e incluyentes de calidad en parques con criterios de adaptación al cambio climático
</t>
  </si>
  <si>
    <t xml:space="preserve">
3. Elaborar los estudios y diseños para la generación de espacio público sostenible, cultural, incluyente y de calidad, mediante la creación de distritos creativos
</t>
  </si>
  <si>
    <t>estudios de diseños elaborados y entregados</t>
  </si>
  <si>
    <t>Licitación pública</t>
  </si>
  <si>
    <t>1,2,3,2,22-008  - AMOBLAMIENTO URBANO</t>
  </si>
  <si>
    <t xml:space="preserve">
4. Construir megaproyectos de parques o espacios para la creación y cultura con criterios de adaptación al cambio climático</t>
  </si>
  <si>
    <t>megaproyectos diseñados y construidos</t>
  </si>
  <si>
    <t>GESTIÓN DEL RIESGO DE DESASTRES</t>
  </si>
  <si>
    <t>Avance Proyecto Diseño y Generación de Espacios Públicos Revitalizados y Adaptados para Todos en el Distrito de  Cartagena de Indias</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</si>
  <si>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</si>
  <si>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</si>
  <si>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</si>
  <si>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Situación actual analizada</t>
  </si>
  <si>
    <t>UCG 4
UCG 5</t>
  </si>
  <si>
    <t>Prestación de servicios profesionales, técnico, tecnólogo y de apoyo a la gestión para realizar actividades del proyecto de inversión "Adecuación del Espacio Público al Cambio Climático en el Distrito de Cartagena de Indias"</t>
  </si>
  <si>
    <t>2.3.4002.1400.2024130010201</t>
  </si>
  <si>
    <t>Documento estrategico</t>
  </si>
  <si>
    <t>Documento publicado</t>
  </si>
  <si>
    <t>Mejorar la infraestructura para uso el recreativo en las orillas de caños, lagos y lagunas</t>
  </si>
  <si>
    <t>Diagnóstico y articulación del estado de parques y zonas verdes realizados y entregados</t>
  </si>
  <si>
    <t xml:space="preserve"> Jornadas intégrales de reparación, mantenimiento y dotación de orillas intervenidos</t>
  </si>
  <si>
    <t>ADECUACION  DE ZONAS VERDES PARQUES, PLAZAS Y PLAZOLETAS PARA LA CIUDAD DE CARTAGENA</t>
  </si>
  <si>
    <t>Convenios realizados y ejecutados</t>
  </si>
  <si>
    <t>Avance Proyecto Adecuación del Espacio Público al Cambio Climático en el Distrito de Cartagena de Indias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</si>
  <si>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</si>
  <si>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</si>
  <si>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</si>
  <si>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Diagnóstico de las plazas, parques y plazoletas del centro historico de la ciudad</t>
  </si>
  <si>
    <t>Prestación de servicios profesionales, técnico, tecnólogo y de apoyo a la gestión para realizar actividades del proyecto de inversión "Fortalecimiento y Sostenibilidad del Espacio Público del Centro Histórico en el Distrito de  Cartagena de Indias"</t>
  </si>
  <si>
    <t>2.3.4002.1400.2024130010189</t>
  </si>
  <si>
    <t>Espacios públicos Rehabilitados e intervenidos</t>
  </si>
  <si>
    <t xml:space="preserve">  Espacios públicos del centro historico recuperados </t>
  </si>
  <si>
    <t>REALIZAR OBRAS DE CONSTRUCCIÓN, MANTENIMIENTO Y REPARACIONES LOCATIVAS ESPECIALIZADAS EN PLAZAS PRIORIZADAS DEL CENTRO HISTÓRICO DEL DISTRITO DE CARTAGENA</t>
  </si>
  <si>
    <t>Diseñar un Estudio de Capacidad de Carga del Espacio Público Patrimonial en la ciudad de Cartagena de Indias</t>
  </si>
  <si>
    <t>Espacio público del centro historico caracterizado</t>
  </si>
  <si>
    <t>Selección abreviada menor cuantía</t>
  </si>
  <si>
    <t>1,3,3,4,16-95-100 RB APROVECHAMIENTO ECONOMICO DEL ESPACIO PUBLICO</t>
  </si>
  <si>
    <t>Capacidad de carga del espacio publico del centro historico diseñado</t>
  </si>
  <si>
    <t>ELABORAR ESTUDIOS Y DISEÑOS PARA LA CONSTRUCCIÓN, ADECUACIÓN Y MEJORAMIENTO  DEL PARQUE DEL RELOJ FLORAL EN EL DISTRITO DE CARTAGENA</t>
  </si>
  <si>
    <t>Inventario del espacios públicos patrimoniales del centro historico realizado</t>
  </si>
  <si>
    <t>ESTUDIOS Y REDISEÑOS DE LOS PROYECTOS PARQUE LINEAL JUAN ANGOLA Y PARQUE LINEAL CRA 53 CON CALLE 30 ENTRE AVENIDA PEDRO DE HEREDIA Y AVENIDA VENAO FLOREZ EN EL DISTRITO DE CARTAGENA</t>
  </si>
  <si>
    <t>Formular e implementar un plan especial de movilidad y peatonalización en el centro historico</t>
  </si>
  <si>
    <t>Diagnóstico de la peatonalización actual y futura del centro historico de la ciudad</t>
  </si>
  <si>
    <t>CONSTRUCCIÓN, RESTAURACIÓN, ORNATO Y EMBELLECIMIENTO PAISAJÍSTICO DE ZONAS VERDES Y EQUIPAMIENTO DE MOBILIARIO URBANO EN EL  PARQUE APOLO DEL DISTRITO DE CARTAGENA</t>
  </si>
  <si>
    <t>Estrategias y objetivos definidos para el plan de movilidad y peatonalización</t>
  </si>
  <si>
    <t>SUMINISTRO E INSTALACIÓN DE BOLARDOS FIJOS PARA GARANTIZAR LA LIBRE MOVILIDAD PEATONAL  EN LA PLAZA SANTO DOMINGO EN EL DISTRITO DE CARTAGENA</t>
  </si>
  <si>
    <t>Plan especial de movilidad diseñado e implementado</t>
  </si>
  <si>
    <t>Avance Proyecto Fortalecimiento y Sostenibilidad del Espacio Público del Centro Histórico en el Distrito de  Cartagena de Indias</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</si>
  <si>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</si>
  <si>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</si>
  <si>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</si>
  <si>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</si>
  <si>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2.3.4002.1400.2024130010211</t>
  </si>
  <si>
    <t xml:space="preserve">Construir dos (2) enlaces peatonales de cordón amurallado
</t>
  </si>
  <si>
    <t>Avance Proyecto Fortalecimiento de la Conexión entre el Castillo de San Felipe de Barajas y su Área de influencia en el Distrito de  Cartagena de Indias</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</si>
  <si>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</si>
  <si>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</si>
  <si>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</si>
  <si>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</si>
  <si>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2.3.4002.1400.2024130010202</t>
  </si>
  <si>
    <t>Diagnóstico de ciclorutas realizado</t>
  </si>
  <si>
    <t>ALQUILER DE VEHICULOS (trasnsporte de pasajeros por carretera) PARA CUMPLIR CON LA MISIONALIDAD DE LA GERENCIA DE ESPACIO PÚBLICO</t>
  </si>
  <si>
    <t>Impulsar el diseño y demarcación de las zonas de estacionamiento (ZER) para la ciudad de Cartagena de Indias</t>
  </si>
  <si>
    <t>CONVENIO DE ASOCIACIÓN  (CAMPAÑAS DE CAPACITACIÓN Y FORMALIZACIÓN PARA LOS VENDEDORES ESTACIONARIOS INFORMALES EN ESPACIO PÚBLICO, JORNADAS PEDAGOGICAS Y FESTIVALES )</t>
  </si>
  <si>
    <t>Avance Proyecto Diseño de la Movilidad Ordenada, Sostenible y Amigable con el Medio Ambiente en el Espacio Público del Distrito de  Cartagena de Indias</t>
  </si>
  <si>
    <t xml:space="preserve"> RECUPERACIÓN Y ESTABILIZACIÓN DEL SISTEMA HÍDRICO Y LITORAL DE CARTAGENA</t>
  </si>
  <si>
    <t>Avance Proyecto  RECUPERACIÓN Y ESTABILIZACIÓN DEL SISTEMA HÍDRICO Y LITORAL DE CARTAGENA</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</si>
  <si>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</si>
  <si>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</si>
  <si>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</si>
  <si>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</si>
  <si>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</si>
  <si>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</si>
  <si>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</si>
  <si>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</si>
  <si>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</si>
  <si>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</si>
  <si>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</si>
  <si>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</si>
  <si>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</si>
  <si>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</si>
  <si>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</si>
  <si>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</si>
  <si>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</si>
  <si>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</si>
  <si>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</si>
  <si>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</si>
  <si>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</si>
  <si>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</si>
  <si>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</si>
  <si>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</si>
  <si>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</si>
  <si>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GENERACIÓN DE ESPACIOS PÚBLICOS REVITALIZADOS Y ADAPTADOS PARA TODOS</t>
  </si>
  <si>
    <t>04.02.06</t>
  </si>
  <si>
    <t>OBSERVACIONES</t>
  </si>
  <si>
    <t>3. Instalación de Mobiliario urban o para la organización de vendedores informal es en el espacios público</t>
  </si>
  <si>
    <t>4. Ajustes de formulación a la política pública distrital de espacio público según la ley 1925</t>
  </si>
  <si>
    <t>5. Efectuar campañas de sensibilización y capacitación para la recuperación y aprovechamien to del espacio pú blico en el Distrito de Cartagena de Indias</t>
  </si>
  <si>
    <t>6. Diagnosticar el estado de los espacios públicos en la ciudad de Cartagena para su acondicionamiento y aprovechamiento</t>
  </si>
  <si>
    <t>7. Revitalización de parques y zonas verdes a través de Instalación mobiliarios urbanos, mobiliario infantil, juegos lúdicos, urbanism o táctico, acupuntura urbana, y siembras de plantas ornamentales y arbolado</t>
  </si>
  <si>
    <t>Mobiliarios instalados</t>
  </si>
  <si>
    <t>Politica pública distrital de espacio público formulada</t>
  </si>
  <si>
    <t>Diagnostico realizado</t>
  </si>
  <si>
    <t>Revitalización realizada</t>
  </si>
  <si>
    <t>1,2,3,2,22-080 - OCUPACION DE VIAS</t>
  </si>
  <si>
    <t xml:space="preserve">1,2,3,2,22-100  -  Aprovechamiento Economico del Espacio Publico </t>
  </si>
  <si>
    <t>1,3,2,3,11-147 - RF AMOBLAMIENTO URBANO</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</si>
  <si>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</si>
  <si>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</si>
  <si>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</si>
  <si>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</si>
  <si>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</si>
  <si>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</si>
  <si>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</si>
  <si>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</si>
  <si>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Estrategias creadas</t>
  </si>
  <si>
    <t>ACTUALIZACIÓN Y/O AJUSTES DE LA POLÍTICA PÚBLICA DISTRITAL DE ESPACIO PÚBLICO DE CARTAGENA - PPDEP</t>
  </si>
  <si>
    <t>Concurso de meritos</t>
  </si>
  <si>
    <t>0.50</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</si>
  <si>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</si>
  <si>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</si>
  <si>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</si>
  <si>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</si>
  <si>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</si>
  <si>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</si>
  <si>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</si>
  <si>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</si>
  <si>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</si>
  <si>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</si>
  <si>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</si>
  <si>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</si>
  <si>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</si>
  <si>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</si>
  <si>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</si>
  <si>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</si>
  <si>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</si>
  <si>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</si>
  <si>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Espacios intervenidos y mejorados</t>
  </si>
  <si>
    <t>Diseño de intervención rehabilitados y entregados</t>
  </si>
  <si>
    <t>Lineamientos estabelcidos</t>
  </si>
  <si>
    <t>Diseño preliminar realizado</t>
  </si>
  <si>
    <t>Construcción de diseño aprobado</t>
  </si>
  <si>
    <t>Enlaces peatonales construidos</t>
  </si>
  <si>
    <t>UCG 2</t>
  </si>
  <si>
    <t>ALQUILER DE BODEGA DE ACOPIO DE MATERIALES Y MOBILIARIO A DISPOSICION DE LA GEPM EN EL DESEMPEÑODE LAS ACTIVIDADES MISIONALES DE LA GEPM</t>
  </si>
  <si>
    <t>SUMINISTRO E INSTALACION DE MOBILIARIO INFANTIL PARA ADECUACIÓN Y REVITALIZACIÓN DE PARQUES DENTRO DEL PROYECTO DE GENERACIÓN DEL ESPACIO PÚBLICO   CARTAGENA.</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</si>
  <si>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</si>
  <si>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</si>
  <si>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</si>
  <si>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</si>
  <si>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</si>
  <si>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</si>
  <si>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</si>
  <si>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</si>
  <si>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</si>
  <si>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</si>
  <si>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</si>
  <si>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</si>
  <si>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</si>
  <si>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SUMINISTRO DE VALLAS METÁLICAS DE SEGURIDAD Y CONTENCIÓN PARA EL EJERCICIO DE LAS DISTINTAS ACTIVIDADES MISIONALES DE LA GERENCIA DE ESPACIO PÚBLICO Y MOVILIDAD</t>
  </si>
  <si>
    <t>AVANCE PLAN DE DESARROLLO PARTE ESTRATÉGICA - GERENCIA DE ESPACIO PUBLICO Y MOVILIDAD  JUNIO 30  DE  2025</t>
  </si>
  <si>
    <t>AVANCE PROYECTOS DE LA GERENCIA DE ESPACIO PUBLICO Y MOVILIDAD A JUNIO 30  DE  2025</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</si>
  <si>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</si>
  <si>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</si>
  <si>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</si>
  <si>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</si>
  <si>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</si>
  <si>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</si>
  <si>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</si>
  <si>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</si>
  <si>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</si>
  <si>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</si>
  <si>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 META PRODUCTO PDD 2025</t>
  </si>
  <si>
    <t>PONDERACIÓN DE  PRODUCTO</t>
  </si>
  <si>
    <t>ACTIVIDADES DE PROYECTO DE INVERSIÓN 
( HITOS )</t>
  </si>
  <si>
    <t>FECHA DE INICIO DE LA ACTIVIDAD</t>
  </si>
  <si>
    <t>FECHA DE TERMINACIÓN DE LA ACTIVIDAD</t>
  </si>
  <si>
    <t>DESCRIPCIÓN DE LA ADQUISICIÓN ASOCIADA AL PROYECTO</t>
  </si>
  <si>
    <t>PRESUPUESTO EJECUTADO JUNIO COMPROMISOS</t>
  </si>
  <si>
    <t>PORCENTAJE EJECUTADO JUNIO SEGÚN COMPROMISOS</t>
  </si>
  <si>
    <t>PROYECTOS DE INVERSIÓN</t>
  </si>
  <si>
    <t>PLAN ANUAL DE ADQUISICIONES</t>
  </si>
  <si>
    <t>PROGRAMACIÓN PRESUPUESTAL</t>
  </si>
  <si>
    <t>GERENCIA DE ESPACIO PUBLICO Y MOVILIDAD GEPM</t>
  </si>
  <si>
    <t>PROGRAMACIÓN META PRODUCTO 2024</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</si>
  <si>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</si>
  <si>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</si>
  <si>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</si>
  <si>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</si>
  <si>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</si>
  <si>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</si>
  <si>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</si>
  <si>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</si>
  <si>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</si>
  <si>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</si>
  <si>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</si>
  <si>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</si>
  <si>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</si>
  <si>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</si>
  <si>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</si>
  <si>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</si>
  <si>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</si>
  <si>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</si>
  <si>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GRUPO DE VALOR</t>
  </si>
  <si>
    <t>Página: 3 de 3</t>
  </si>
  <si>
    <t>OBJETIVO ESPECIFICO DEL PROYECTO</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</si>
  <si>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</si>
  <si>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</si>
  <si>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</si>
  <si>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</si>
  <si>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</si>
  <si>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</si>
  <si>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</si>
  <si>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</si>
  <si>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</si>
  <si>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</si>
  <si>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</si>
  <si>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</si>
  <si>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</si>
  <si>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</si>
  <si>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</si>
  <si>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OBSERVACIONES JUNIO 30</t>
  </si>
  <si>
    <t>Avance del proyecto Adecuación del Espacio Público al Cambio Climático en el Distrito de Cartagena de Indias</t>
  </si>
  <si>
    <t>Avance del proyecto Fortalecimiento y Sostenibilidad del Espacio Público del Centro Histórico en el Distrito de  Cartagena de Indias</t>
  </si>
  <si>
    <t>Avance del proyecto Fortalecimiento de la Conexión entre el Castillo de San Felipe de Barajas y su Área de influencia en el Distrito de  Cartagena de Indias</t>
  </si>
  <si>
    <t>Avance del proyecto Diseño de la Movilidad Ordenada, Sostenible y Amigable con el Medio Ambiente en el Espacio Público del Distrito de  Cartagena de Indias</t>
  </si>
  <si>
    <t>EJECUCIÓN PRESUPUESTAL GERENCIA DE ESPACIO PUBLICO Y MOVILIDAD  JUNIO 30 2025</t>
  </si>
  <si>
    <t>REPORTE EJECUCION PRESUPUESTAL (COMPROMISOS)</t>
  </si>
  <si>
    <t xml:space="preserve">% EJECUCION COMPROMISOS </t>
  </si>
  <si>
    <t>REPORTE EJECUCION PRESUPUESTAL (OBLIGACIONES)</t>
  </si>
  <si>
    <t xml:space="preserve">% EJECUCION OBLIGACIONES </t>
  </si>
  <si>
    <t>03.04.05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</si>
</sst>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 #,##0;[Red]\-&quot;$&quot;\ #,##0"/>
    <numFmt numFmtId="165" formatCode="&quot;$&quot;\ #,##0.00;[Red]\-&quot;$&quot;\ #,##0.00"/>
    <numFmt numFmtId="166" formatCode="_-&quot;$&quot;\ * #,##0_-;\-&quot;$&quot;\ * #,##0_-;_-&quot;$&quot;\ * &quot;-&quot;_-;_-@_-"/>
    <numFmt numFmtId="167" formatCode="_-&quot;$&quot;\ * #,##0.00_-;\-&quot;$&quot;\ * #,##0.00_-;_-&quot;$&quot;\ * &quot;-&quot;??_-;_-@_-"/>
    <numFmt numFmtId="168" formatCode="_-&quot;$&quot;* #,##0_-;\-&quot;$&quot;* #,##0_-;_-&quot;$&quot;* &quot;-&quot;_-;_-@_-"/>
    <numFmt numFmtId="169" formatCode="_-&quot;$&quot;* #,##0.00_-;\-&quot;$&quot;* #,##0.00_-;_-&quot;$&quot;* &quot;-&quot;??_-;_-@_-"/>
    <numFmt numFmtId="170" formatCode="0.0%"/>
    <numFmt numFmtId="171" formatCode="0.000"/>
    <numFmt numFmtId="172" formatCode="_-&quot;$&quot;\ * #,##0_-;\-&quot;$&quot;\ * #,##0_-;_-&quot;$&quot;\ * &quot;-&quot;??_-;_-@_-"/>
    <numFmt numFmtId="173" formatCode="&quot;$&quot;\ #,##0.00"/>
  </numFmts>
  <fonts count="57">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color rgb="FF1C2F33"/>
      <name val="Aptos Narrow"/>
      <family val="2"/>
      <scheme val="minor"/>
    </font>
    <font>
      <b/>
      <sz val="14"/>
      <color theme="1"/>
      <name val="Arial"/>
      <family val="2"/>
    </font>
    <font>
      <sz val="16"/>
      <color indexed="81"/>
      <name val="Tahoma"/>
      <family val="2"/>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theme="1" tint="4.9989318521683403E-2"/>
      <name val="Aptos Narrow"/>
      <family val="2"/>
    </font>
    <font>
      <b/>
      <sz val="11"/>
      <color theme="1" tint="4.9989318521683403E-2"/>
      <name val="Aptos Narrow"/>
      <family val="2"/>
    </font>
    <font>
      <b/>
      <sz val="16"/>
      <color theme="1"/>
      <name val="Aptos Narrow"/>
      <family val="2"/>
    </font>
    <font>
      <b/>
      <sz val="18"/>
      <color theme="1"/>
      <name val="Aptos Narrow"/>
      <family val="2"/>
    </font>
    <font>
      <sz val="11"/>
      <color rgb="FFFF0000"/>
      <name val="Aptos Narrow"/>
      <family val="2"/>
    </font>
    <font>
      <sz val="11"/>
      <color rgb="FF010101"/>
      <name val="Aptos Narrow"/>
      <family val="2"/>
    </font>
    <font>
      <b/>
      <sz val="11"/>
      <color rgb="FFFF0000"/>
      <name val="Aptos Narrow"/>
      <family val="2"/>
    </font>
    <font>
      <b/>
      <sz val="11"/>
      <color theme="4"/>
      <name val="Aptos Narrow"/>
      <family val="2"/>
    </font>
    <font>
      <b/>
      <sz val="16"/>
      <color rgb="FFFF0000"/>
      <name val="Aptos Narrow"/>
      <family val="2"/>
    </font>
    <font>
      <sz val="16"/>
      <color theme="1"/>
      <name val="Aptos Narrow"/>
      <family val="2"/>
    </font>
  </fonts>
  <fills count="4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89999084444715716"/>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2"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rgb="FF000000"/>
      </top>
      <bottom style="thin">
        <color indexed="64"/>
      </bottom>
      <diagonal/>
    </border>
    <border>
      <left style="thin">
        <color indexed="64"/>
      </left>
      <right style="thin">
        <color rgb="FF000000"/>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bottom style="thin">
        <color indexed="64"/>
      </bottom>
      <diagonal/>
    </border>
    <border>
      <left/>
      <right/>
      <top style="medium">
        <color indexed="64"/>
      </top>
      <bottom/>
      <diagonal/>
    </border>
  </borders>
  <cellStyleXfs count="306">
    <xf numFmtId="0" fontId="0" fillId="0" borderId="0"/>
    <xf numFmtId="0" fontId="3" fillId="0" borderId="0"/>
    <xf numFmtId="167"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21" fillId="0" borderId="0" applyNumberFormat="0" applyFill="0" applyBorder="0" applyAlignment="0" applyProtection="0"/>
    <xf numFmtId="0" fontId="22" fillId="0" borderId="18" applyNumberFormat="0" applyFill="0" applyAlignment="0" applyProtection="0"/>
    <xf numFmtId="0" fontId="23" fillId="0" borderId="19"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1" applyNumberFormat="0" applyAlignment="0" applyProtection="0"/>
    <xf numFmtId="0" fontId="28" fillId="11" borderId="22" applyNumberFormat="0" applyAlignment="0" applyProtection="0"/>
    <xf numFmtId="0" fontId="29" fillId="11" borderId="21" applyNumberFormat="0" applyAlignment="0" applyProtection="0"/>
    <xf numFmtId="0" fontId="30" fillId="0" borderId="23" applyNumberFormat="0" applyFill="0" applyAlignment="0" applyProtection="0"/>
    <xf numFmtId="0" fontId="31" fillId="12" borderId="24" applyNumberFormat="0" applyAlignment="0" applyProtection="0"/>
    <xf numFmtId="0" fontId="32" fillId="0" borderId="0" applyNumberFormat="0" applyFill="0" applyBorder="0" applyAlignment="0" applyProtection="0"/>
    <xf numFmtId="0" fontId="1" fillId="13" borderId="25" applyNumberFormat="0" applyFont="0" applyAlignment="0" applyProtection="0"/>
    <xf numFmtId="0" fontId="33" fillId="0" borderId="0" applyNumberFormat="0" applyFill="0" applyBorder="0" applyAlignment="0" applyProtection="0"/>
    <xf numFmtId="0" fontId="11" fillId="0" borderId="2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5" fillId="0" borderId="0"/>
    <xf numFmtId="0" fontId="3" fillId="0" borderId="0"/>
    <xf numFmtId="0" fontId="36" fillId="0" borderId="0"/>
    <xf numFmtId="168" fontId="1" fillId="0" borderId="0" applyFont="0" applyFill="0" applyBorder="0" applyAlignment="0" applyProtection="0"/>
    <xf numFmtId="0" fontId="1" fillId="0" borderId="0"/>
    <xf numFmtId="169" fontId="1" fillId="0" borderId="0" applyFont="0" applyFill="0" applyBorder="0" applyAlignment="0" applyProtection="0"/>
    <xf numFmtId="168" fontId="1" fillId="0" borderId="0" applyFont="0" applyFill="0" applyBorder="0" applyAlignment="0" applyProtection="0"/>
    <xf numFmtId="9" fontId="36" fillId="0" borderId="0" applyFont="0" applyFill="0" applyBorder="0" applyAlignment="0" applyProtection="0"/>
    <xf numFmtId="16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8" fillId="0" borderId="9" applyAlignment="0">
      <alignment horizontal="justify" vertical="center" wrapText="1"/>
    </xf>
    <xf numFmtId="9" fontId="1" fillId="0" borderId="0" applyFont="0" applyFill="0" applyBorder="0" applyAlignment="0" applyProtection="0"/>
  </cellStyleXfs>
  <cellXfs count="389">
    <xf numFmtId="0" fontId="0" fillId="0" borderId="0" xfId="0"/>
    <xf numFmtId="0" fontId="5" fillId="2" borderId="1" xfId="0" applyFont="1" applyFill="1" applyBorder="1" applyAlignment="1">
      <alignment horizontal="center" vertical="center" wrapText="1"/>
    </xf>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8" fillId="5" borderId="9" xfId="1" applyFont="1" applyFill="1" applyBorder="1" applyAlignment="1">
      <alignment horizontal="center" vertical="center"/>
    </xf>
    <xf numFmtId="0" fontId="18" fillId="5" borderId="10" xfId="1" applyFont="1" applyFill="1" applyBorder="1" applyAlignment="1">
      <alignment horizontal="center" vertical="center"/>
    </xf>
    <xf numFmtId="14" fontId="19" fillId="0" borderId="1" xfId="0" applyNumberFormat="1" applyFont="1" applyBorder="1" applyAlignment="1">
      <alignment horizontal="center" vertical="center"/>
    </xf>
    <xf numFmtId="0" fontId="20" fillId="0" borderId="1" xfId="1" applyFont="1" applyBorder="1" applyAlignment="1">
      <alignment horizontal="center" vertical="center"/>
    </xf>
    <xf numFmtId="14" fontId="20" fillId="0" borderId="1" xfId="1" applyNumberFormat="1" applyFont="1" applyBorder="1" applyAlignment="1">
      <alignment horizontal="center" vertical="center"/>
    </xf>
    <xf numFmtId="0" fontId="20" fillId="0" borderId="1" xfId="1" applyFont="1" applyBorder="1"/>
    <xf numFmtId="0" fontId="20" fillId="0" borderId="1" xfId="1" applyFont="1" applyBorder="1" applyAlignment="1">
      <alignment horizontal="center" wrapText="1"/>
    </xf>
    <xf numFmtId="0" fontId="18" fillId="5" borderId="1" xfId="1" applyFont="1" applyFill="1" applyBorder="1" applyAlignment="1">
      <alignment horizontal="center" vertical="center"/>
    </xf>
    <xf numFmtId="0" fontId="18" fillId="5" borderId="1" xfId="1" applyFont="1" applyFill="1" applyBorder="1" applyAlignment="1">
      <alignment vertical="center"/>
    </xf>
    <xf numFmtId="0" fontId="5" fillId="2" borderId="2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7" fillId="2" borderId="1" xfId="1" applyFont="1" applyFill="1" applyBorder="1" applyAlignment="1">
      <alignment horizontal="left" vertical="center"/>
    </xf>
    <xf numFmtId="0" fontId="0" fillId="2" borderId="0" xfId="0" applyFill="1"/>
    <xf numFmtId="0" fontId="2" fillId="2" borderId="3" xfId="0" applyFont="1" applyFill="1" applyBorder="1" applyAlignment="1">
      <alignment vertical="center" wrapText="1"/>
    </xf>
    <xf numFmtId="0" fontId="0" fillId="2" borderId="0" xfId="0" applyFill="1" applyAlignment="1">
      <alignment horizontal="center"/>
    </xf>
    <xf numFmtId="49" fontId="10" fillId="0" borderId="28" xfId="5" applyFill="1" applyBorder="1" applyAlignment="1" applyProtection="1">
      <alignment vertical="center" wrapText="1"/>
    </xf>
    <xf numFmtId="0" fontId="0" fillId="0" borderId="0" xfId="0"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4" fillId="3"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xf>
    <xf numFmtId="0" fontId="8"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14"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6" xfId="0" applyFont="1" applyFill="1" applyBorder="1" applyAlignment="1">
      <alignment horizontal="center"/>
    </xf>
    <xf numFmtId="0" fontId="16" fillId="2" borderId="17" xfId="0" applyFont="1" applyFill="1" applyBorder="1" applyAlignment="1">
      <alignment horizontal="center"/>
    </xf>
    <xf numFmtId="0" fontId="16" fillId="2" borderId="13" xfId="0" applyFont="1" applyFill="1" applyBorder="1" applyAlignment="1">
      <alignment horizontal="center"/>
    </xf>
    <xf numFmtId="0" fontId="16" fillId="2" borderId="15" xfId="0" applyFont="1" applyFill="1" applyBorder="1" applyAlignment="1">
      <alignment horizont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0" fillId="0" borderId="1" xfId="0" applyBorder="1" applyAlignment="1">
      <alignment horizontal="center" vertical="center" wrapText="1"/>
    </xf>
    <xf numFmtId="9" fontId="0" fillId="2" borderId="27" xfId="0" applyNumberFormat="1" applyFill="1" applyBorder="1" applyAlignment="1">
      <alignment horizontal="center" vertical="center" wrapText="1"/>
    </xf>
    <xf numFmtId="9" fontId="0" fillId="2" borderId="28" xfId="0" applyNumberForma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28" xfId="0" applyBorder="1" applyAlignment="1">
      <alignment horizontal="center" vertical="center"/>
    </xf>
    <xf numFmtId="9" fontId="0" fillId="2" borderId="1" xfId="0" applyNumberFormat="1" applyFill="1" applyBorder="1" applyAlignment="1">
      <alignment horizontal="center" vertical="center" wrapText="1"/>
    </xf>
    <xf numFmtId="0" fontId="0" fillId="0" borderId="30"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18" fillId="5" borderId="2" xfId="1" applyFont="1" applyFill="1" applyBorder="1" applyAlignment="1">
      <alignment horizontal="center" vertical="center"/>
    </xf>
    <xf numFmtId="0" fontId="18" fillId="5" borderId="3" xfId="1" applyFont="1" applyFill="1" applyBorder="1" applyAlignment="1">
      <alignment horizontal="center" vertical="center"/>
    </xf>
    <xf numFmtId="0" fontId="18" fillId="5" borderId="4" xfId="1" applyFont="1" applyFill="1" applyBorder="1" applyAlignment="1">
      <alignment horizontal="center" vertical="center"/>
    </xf>
    <xf numFmtId="0" fontId="20" fillId="0" borderId="1" xfId="1" applyFont="1" applyBorder="1" applyAlignment="1">
      <alignment horizontal="center" vertical="center"/>
    </xf>
    <xf numFmtId="0" fontId="18" fillId="5" borderId="1" xfId="1" applyFont="1" applyFill="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wrapText="1"/>
    </xf>
    <xf numFmtId="0" fontId="18" fillId="5" borderId="6" xfId="1" applyFont="1" applyFill="1" applyBorder="1" applyAlignment="1">
      <alignment horizontal="center" vertical="center"/>
    </xf>
    <xf numFmtId="0" fontId="18" fillId="5" borderId="7" xfId="1" applyFont="1" applyFill="1" applyBorder="1" applyAlignment="1">
      <alignment horizontal="center" vertical="center"/>
    </xf>
    <xf numFmtId="0" fontId="18" fillId="5" borderId="8" xfId="1" applyFont="1" applyFill="1" applyBorder="1" applyAlignment="1">
      <alignment horizontal="center" vertical="center"/>
    </xf>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4" fillId="2" borderId="1" xfId="1" applyFont="1" applyFill="1" applyBorder="1" applyAlignment="1">
      <alignment horizontal="left" vertical="center" wrapText="1"/>
    </xf>
    <xf numFmtId="0" fontId="43" fillId="2" borderId="0" xfId="0" applyFont="1" applyFill="1" applyAlignment="1">
      <alignment vertical="center" wrapText="1"/>
    </xf>
    <xf numFmtId="0" fontId="44" fillId="2" borderId="2"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43" fillId="2" borderId="0" xfId="0" applyFont="1" applyFill="1" applyAlignment="1">
      <alignment horizontal="center" vertical="center" wrapText="1"/>
    </xf>
    <xf numFmtId="0" fontId="44" fillId="2" borderId="0" xfId="0" applyFont="1" applyFill="1" applyAlignment="1">
      <alignment horizontal="center" vertical="center" wrapText="1"/>
    </xf>
    <xf numFmtId="0" fontId="44" fillId="38" borderId="1" xfId="0" applyFont="1" applyFill="1" applyBorder="1" applyAlignment="1">
      <alignment horizontal="center" vertical="center"/>
    </xf>
    <xf numFmtId="0" fontId="44" fillId="42" borderId="1" xfId="0" applyFont="1" applyFill="1" applyBorder="1" applyAlignment="1">
      <alignment horizontal="center" vertical="center"/>
    </xf>
    <xf numFmtId="0" fontId="44" fillId="39" borderId="1" xfId="0" applyFont="1" applyFill="1" applyBorder="1" applyAlignment="1">
      <alignment horizontal="center" vertical="center"/>
    </xf>
    <xf numFmtId="0" fontId="44" fillId="4" borderId="1" xfId="0" applyFont="1" applyFill="1" applyBorder="1" applyAlignment="1">
      <alignment horizontal="center" vertical="center"/>
    </xf>
    <xf numFmtId="0" fontId="44" fillId="43" borderId="1" xfId="0" applyFont="1" applyFill="1" applyBorder="1" applyAlignment="1">
      <alignment horizontal="center" vertical="center"/>
    </xf>
    <xf numFmtId="0" fontId="43" fillId="2" borderId="0" xfId="0" applyFont="1" applyFill="1"/>
    <xf numFmtId="0" fontId="44"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38" borderId="1"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5" fillId="40" borderId="1" xfId="0" applyFont="1" applyFill="1" applyBorder="1" applyAlignment="1">
      <alignment horizontal="center" vertical="center" wrapText="1"/>
    </xf>
    <xf numFmtId="0" fontId="46" fillId="2" borderId="27" xfId="0" applyFont="1" applyFill="1" applyBorder="1" applyAlignment="1">
      <alignment horizontal="center" vertical="center" wrapText="1"/>
    </xf>
    <xf numFmtId="0" fontId="43" fillId="2" borderId="1" xfId="0" applyFont="1" applyFill="1" applyBorder="1" applyAlignment="1">
      <alignment horizontal="left" vertical="center" wrapText="1"/>
    </xf>
    <xf numFmtId="0" fontId="46" fillId="2" borderId="27" xfId="0" applyFont="1" applyFill="1" applyBorder="1" applyAlignment="1">
      <alignment vertical="center" wrapText="1"/>
    </xf>
    <xf numFmtId="9" fontId="46" fillId="2" borderId="27" xfId="0" applyNumberFormat="1" applyFont="1" applyFill="1" applyBorder="1" applyAlignment="1">
      <alignment vertical="center" wrapText="1"/>
    </xf>
    <xf numFmtId="0" fontId="43" fillId="2" borderId="27" xfId="0" applyFont="1" applyFill="1" applyBorder="1" applyAlignment="1">
      <alignment vertical="center" wrapText="1"/>
    </xf>
    <xf numFmtId="14" fontId="43" fillId="2" borderId="27" xfId="0" applyNumberFormat="1" applyFont="1" applyFill="1" applyBorder="1" applyAlignment="1">
      <alignment vertical="center" wrapText="1"/>
    </xf>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9" fontId="46" fillId="2" borderId="1" xfId="0" applyNumberFormat="1" applyFont="1" applyFill="1" applyBorder="1" applyAlignment="1">
      <alignment horizontal="center" vertical="center" wrapText="1"/>
    </xf>
    <xf numFmtId="0" fontId="46" fillId="2" borderId="1" xfId="0" applyFont="1" applyFill="1" applyBorder="1" applyAlignment="1">
      <alignment vertical="center" wrapText="1"/>
    </xf>
    <xf numFmtId="9" fontId="44" fillId="2" borderId="1" xfId="305" applyFont="1" applyFill="1" applyBorder="1" applyAlignment="1">
      <alignment horizontal="center" vertical="center" wrapText="1"/>
    </xf>
    <xf numFmtId="10" fontId="44" fillId="2" borderId="1" xfId="305" applyNumberFormat="1"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6" fillId="2" borderId="28" xfId="0" applyFont="1" applyFill="1" applyBorder="1" applyAlignment="1">
      <alignment horizontal="center" vertical="center" wrapText="1"/>
    </xf>
    <xf numFmtId="9" fontId="46" fillId="2" borderId="1" xfId="0" applyNumberFormat="1" applyFont="1" applyFill="1" applyBorder="1" applyAlignment="1">
      <alignment vertical="center" wrapText="1"/>
    </xf>
    <xf numFmtId="14" fontId="43" fillId="2" borderId="1" xfId="0" applyNumberFormat="1" applyFont="1" applyFill="1" applyBorder="1" applyAlignment="1">
      <alignment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6" fillId="2" borderId="28" xfId="0" applyFont="1" applyFill="1" applyBorder="1" applyAlignment="1">
      <alignment horizontal="center" vertical="center" wrapText="1"/>
    </xf>
    <xf numFmtId="0" fontId="43" fillId="2" borderId="1" xfId="0" applyFont="1" applyFill="1" applyBorder="1" applyAlignment="1">
      <alignment horizontal="left" vertical="center" wrapText="1"/>
    </xf>
    <xf numFmtId="9" fontId="46" fillId="2" borderId="28" xfId="0" applyNumberFormat="1" applyFont="1" applyFill="1" applyBorder="1" applyAlignment="1">
      <alignment horizontal="center" vertical="center" wrapText="1"/>
    </xf>
    <xf numFmtId="0" fontId="44" fillId="43" borderId="13" xfId="0" applyFont="1" applyFill="1" applyBorder="1" applyAlignment="1">
      <alignment horizontal="center" vertical="center" wrapText="1"/>
    </xf>
    <xf numFmtId="0" fontId="44" fillId="43" borderId="14" xfId="0" applyFont="1" applyFill="1" applyBorder="1" applyAlignment="1">
      <alignment horizontal="center" vertical="center" wrapText="1"/>
    </xf>
    <xf numFmtId="0" fontId="44" fillId="43" borderId="3" xfId="0" applyFont="1" applyFill="1" applyBorder="1" applyAlignment="1">
      <alignment horizontal="center" vertical="center" wrapText="1"/>
    </xf>
    <xf numFmtId="0" fontId="44" fillId="43" borderId="4" xfId="0" applyFont="1" applyFill="1" applyBorder="1" applyAlignment="1">
      <alignment horizontal="center" vertical="center" wrapText="1"/>
    </xf>
    <xf numFmtId="9" fontId="44" fillId="2" borderId="1" xfId="0" applyNumberFormat="1" applyFont="1" applyFill="1" applyBorder="1" applyAlignment="1">
      <alignment horizontal="center" vertical="center" wrapText="1"/>
    </xf>
    <xf numFmtId="0" fontId="46" fillId="2" borderId="27" xfId="0" applyFont="1" applyFill="1" applyBorder="1" applyAlignment="1">
      <alignment horizontal="center" vertical="center" wrapText="1"/>
    </xf>
    <xf numFmtId="0" fontId="46" fillId="2" borderId="29" xfId="0" applyFont="1" applyFill="1" applyBorder="1" applyAlignment="1">
      <alignment horizontal="center" vertical="center" wrapText="1"/>
    </xf>
    <xf numFmtId="0" fontId="43" fillId="2" borderId="1" xfId="0" applyFont="1" applyFill="1" applyBorder="1" applyAlignment="1">
      <alignment horizontal="center" vertical="center"/>
    </xf>
    <xf numFmtId="0" fontId="43" fillId="2" borderId="28" xfId="0" applyFont="1" applyFill="1" applyBorder="1" applyAlignment="1">
      <alignment vertical="center" wrapText="1"/>
    </xf>
    <xf numFmtId="0" fontId="44" fillId="43" borderId="2" xfId="0" applyFont="1" applyFill="1" applyBorder="1" applyAlignment="1">
      <alignment horizontal="center" vertical="center" wrapText="1"/>
    </xf>
    <xf numFmtId="0" fontId="43" fillId="2" borderId="27" xfId="0" applyFont="1" applyFill="1" applyBorder="1" applyAlignment="1">
      <alignment vertical="center" wrapText="1"/>
    </xf>
    <xf numFmtId="9" fontId="43" fillId="2" borderId="1" xfId="0" applyNumberFormat="1" applyFont="1" applyFill="1" applyBorder="1" applyAlignment="1">
      <alignment vertical="center" wrapText="1"/>
    </xf>
    <xf numFmtId="0" fontId="43" fillId="2" borderId="27" xfId="0" applyFont="1" applyFill="1" applyBorder="1" applyAlignment="1">
      <alignment horizontal="center" vertical="center" wrapText="1"/>
    </xf>
    <xf numFmtId="0" fontId="43" fillId="0" borderId="1" xfId="0" applyFont="1" applyBorder="1" applyAlignment="1">
      <alignment vertical="center" wrapText="1"/>
    </xf>
    <xf numFmtId="9" fontId="43" fillId="0" borderId="1" xfId="0" applyNumberFormat="1" applyFont="1" applyBorder="1" applyAlignment="1">
      <alignment horizontal="center" vertical="center" wrapText="1"/>
    </xf>
    <xf numFmtId="0" fontId="43" fillId="0" borderId="1" xfId="0" applyFont="1" applyBorder="1" applyAlignment="1">
      <alignment horizontal="center" vertical="center" wrapText="1"/>
    </xf>
    <xf numFmtId="1" fontId="43" fillId="0" borderId="1" xfId="2" applyNumberFormat="1" applyFont="1" applyFill="1" applyBorder="1" applyAlignment="1">
      <alignment horizontal="center" vertical="center" wrapText="1"/>
    </xf>
    <xf numFmtId="1" fontId="43" fillId="2" borderId="1" xfId="2" applyNumberFormat="1" applyFont="1" applyFill="1" applyBorder="1" applyAlignment="1">
      <alignment horizontal="center" vertical="center" wrapText="1"/>
    </xf>
    <xf numFmtId="0" fontId="47" fillId="0" borderId="1" xfId="0" applyFont="1" applyBorder="1" applyAlignment="1">
      <alignment horizontal="center" vertical="center" wrapText="1"/>
    </xf>
    <xf numFmtId="2" fontId="43" fillId="0" borderId="1" xfId="2" applyNumberFormat="1" applyFont="1" applyFill="1" applyBorder="1" applyAlignment="1">
      <alignment horizontal="center" vertical="center"/>
    </xf>
    <xf numFmtId="2" fontId="48" fillId="2" borderId="1" xfId="0" applyNumberFormat="1" applyFont="1" applyFill="1" applyBorder="1" applyAlignment="1">
      <alignment horizontal="center" vertical="center" wrapText="1"/>
    </xf>
    <xf numFmtId="1" fontId="44" fillId="2" borderId="1" xfId="0" applyNumberFormat="1" applyFont="1" applyFill="1" applyBorder="1" applyAlignment="1">
      <alignment horizontal="center" vertical="center" wrapText="1"/>
    </xf>
    <xf numFmtId="10" fontId="44" fillId="0" borderId="1" xfId="305" applyNumberFormat="1" applyFont="1" applyFill="1" applyBorder="1" applyAlignment="1">
      <alignment horizontal="center" vertical="center" wrapText="1"/>
    </xf>
    <xf numFmtId="0" fontId="43" fillId="2" borderId="28" xfId="0" applyFont="1" applyFill="1" applyBorder="1" applyAlignment="1">
      <alignment vertical="center" wrapText="1"/>
    </xf>
    <xf numFmtId="0" fontId="43" fillId="0" borderId="29" xfId="0" applyFont="1" applyBorder="1" applyAlignment="1">
      <alignment horizontal="center" vertical="center" wrapText="1"/>
    </xf>
    <xf numFmtId="1" fontId="47" fillId="0" borderId="1" xfId="0" applyNumberFormat="1" applyFont="1" applyBorder="1" applyAlignment="1">
      <alignment horizontal="center" vertical="center" wrapText="1"/>
    </xf>
    <xf numFmtId="2" fontId="44" fillId="2" borderId="1" xfId="0" applyNumberFormat="1" applyFont="1" applyFill="1" applyBorder="1" applyAlignment="1">
      <alignment horizontal="center" vertical="center" wrapText="1"/>
    </xf>
    <xf numFmtId="0" fontId="43" fillId="2" borderId="29" xfId="0" applyFont="1" applyFill="1" applyBorder="1" applyAlignment="1">
      <alignment vertical="center" wrapText="1"/>
    </xf>
    <xf numFmtId="1" fontId="43" fillId="2" borderId="0" xfId="0" applyNumberFormat="1" applyFont="1" applyFill="1" applyAlignment="1">
      <alignment vertical="center" wrapText="1"/>
    </xf>
    <xf numFmtId="0" fontId="43" fillId="2" borderId="28" xfId="0" applyFont="1" applyFill="1" applyBorder="1" applyAlignment="1">
      <alignment horizontal="center" vertical="center" wrapText="1"/>
    </xf>
    <xf numFmtId="170" fontId="44" fillId="2" borderId="1" xfId="0" applyNumberFormat="1" applyFont="1" applyFill="1" applyBorder="1" applyAlignment="1">
      <alignment horizontal="center" vertical="center" wrapText="1"/>
    </xf>
    <xf numFmtId="0" fontId="46" fillId="2" borderId="1" xfId="304" applyFont="1" applyFill="1" applyBorder="1" applyAlignment="1">
      <alignment vertical="center" wrapText="1"/>
    </xf>
    <xf numFmtId="0" fontId="46" fillId="0" borderId="1" xfId="304" applyFont="1" applyBorder="1" applyAlignment="1">
      <alignment vertical="center" wrapText="1"/>
    </xf>
    <xf numFmtId="0" fontId="43" fillId="0" borderId="27" xfId="0" applyFont="1" applyBorder="1" applyAlignment="1">
      <alignment horizontal="center" vertical="center" wrapText="1"/>
    </xf>
    <xf numFmtId="170" fontId="44" fillId="2" borderId="1" xfId="305"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1" fontId="44" fillId="2" borderId="1" xfId="305" applyNumberFormat="1" applyFont="1" applyFill="1" applyBorder="1" applyAlignment="1">
      <alignment horizontal="center" vertical="center" wrapText="1"/>
    </xf>
    <xf numFmtId="9" fontId="43" fillId="2" borderId="28"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2" fontId="43" fillId="0" borderId="1" xfId="2" applyNumberFormat="1" applyFont="1" applyFill="1" applyBorder="1" applyAlignment="1">
      <alignment horizontal="center" vertical="center" wrapText="1"/>
    </xf>
    <xf numFmtId="2" fontId="47"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2" fontId="43" fillId="2" borderId="1" xfId="0" applyNumberFormat="1" applyFont="1" applyFill="1" applyBorder="1" applyAlignment="1">
      <alignment vertical="center" wrapText="1"/>
    </xf>
    <xf numFmtId="171" fontId="43" fillId="0" borderId="1" xfId="2" applyNumberFormat="1" applyFont="1" applyFill="1" applyBorder="1" applyAlignment="1">
      <alignment horizontal="center" vertical="center" wrapText="1"/>
    </xf>
    <xf numFmtId="2" fontId="43" fillId="0" borderId="1" xfId="0" applyNumberFormat="1" applyFont="1" applyBorder="1" applyAlignment="1">
      <alignment horizontal="center" vertical="center" wrapText="1"/>
    </xf>
    <xf numFmtId="10" fontId="44" fillId="38" borderId="1" xfId="305" applyNumberFormat="1" applyFont="1" applyFill="1" applyBorder="1" applyAlignment="1">
      <alignment horizontal="center" vertical="center" wrapText="1"/>
    </xf>
    <xf numFmtId="9" fontId="43" fillId="2" borderId="1" xfId="0" applyNumberFormat="1" applyFont="1" applyFill="1" applyBorder="1" applyAlignment="1">
      <alignment horizontal="center" vertical="center" wrapText="1"/>
    </xf>
    <xf numFmtId="0" fontId="46" fillId="2" borderId="1" xfId="304" applyFont="1" applyFill="1" applyBorder="1" applyAlignment="1">
      <alignment horizontal="left" vertical="center" wrapText="1"/>
    </xf>
    <xf numFmtId="2" fontId="47" fillId="2" borderId="1" xfId="0" applyNumberFormat="1" applyFont="1" applyFill="1" applyBorder="1" applyAlignment="1">
      <alignment horizontal="center" vertical="center" wrapText="1"/>
    </xf>
    <xf numFmtId="0" fontId="43" fillId="2" borderId="29" xfId="0" applyFont="1" applyFill="1" applyBorder="1" applyAlignment="1">
      <alignment horizontal="center" vertical="center" wrapText="1"/>
    </xf>
    <xf numFmtId="1" fontId="44" fillId="0" borderId="1" xfId="2" applyNumberFormat="1" applyFont="1" applyFill="1" applyBorder="1" applyAlignment="1">
      <alignment horizontal="center" vertical="center" wrapText="1"/>
    </xf>
    <xf numFmtId="0" fontId="43" fillId="2" borderId="27" xfId="0" applyFont="1" applyFill="1" applyBorder="1" applyAlignment="1">
      <alignment horizontal="left" vertical="center" wrapText="1"/>
    </xf>
    <xf numFmtId="0" fontId="43" fillId="2" borderId="29" xfId="0" applyFont="1" applyFill="1" applyBorder="1" applyAlignment="1">
      <alignment horizontal="left" vertical="center" wrapText="1"/>
    </xf>
    <xf numFmtId="0" fontId="43" fillId="2" borderId="29" xfId="0" applyFont="1" applyFill="1" applyBorder="1" applyAlignment="1">
      <alignment horizontal="left" vertical="center" wrapText="1"/>
    </xf>
    <xf numFmtId="0" fontId="43" fillId="2" borderId="29" xfId="0" applyFont="1" applyFill="1" applyBorder="1" applyAlignment="1">
      <alignment vertical="center" wrapText="1"/>
    </xf>
    <xf numFmtId="14" fontId="43" fillId="2" borderId="1" xfId="0" applyNumberFormat="1" applyFont="1" applyFill="1" applyBorder="1" applyAlignment="1">
      <alignment horizontal="center" vertical="center" wrapText="1"/>
    </xf>
    <xf numFmtId="0" fontId="48" fillId="2" borderId="1" xfId="0" applyFont="1" applyFill="1" applyBorder="1" applyAlignment="1">
      <alignment horizontal="center" vertical="center" wrapText="1"/>
    </xf>
    <xf numFmtId="10" fontId="44" fillId="2" borderId="27" xfId="305" applyNumberFormat="1" applyFont="1" applyFill="1" applyBorder="1" applyAlignment="1">
      <alignment horizontal="center" vertical="center" wrapText="1"/>
    </xf>
    <xf numFmtId="0" fontId="46" fillId="2" borderId="0" xfId="0" applyFont="1" applyFill="1" applyAlignment="1">
      <alignment horizontal="center" vertical="center" wrapText="1"/>
    </xf>
    <xf numFmtId="9" fontId="43" fillId="2" borderId="0" xfId="0" applyNumberFormat="1" applyFont="1" applyFill="1" applyAlignment="1">
      <alignment horizontal="center" vertical="center" wrapText="1"/>
    </xf>
    <xf numFmtId="0" fontId="47" fillId="2" borderId="0" xfId="0" applyFont="1" applyFill="1" applyAlignment="1">
      <alignment horizontal="center" vertical="center" wrapText="1"/>
    </xf>
    <xf numFmtId="0" fontId="44" fillId="44" borderId="38" xfId="0" applyFont="1" applyFill="1" applyBorder="1" applyAlignment="1">
      <alignment horizontal="center" vertical="center" wrapText="1"/>
    </xf>
    <xf numFmtId="0" fontId="44" fillId="44" borderId="39" xfId="0" applyFont="1" applyFill="1" applyBorder="1" applyAlignment="1">
      <alignment horizontal="center" vertical="center" wrapText="1"/>
    </xf>
    <xf numFmtId="10" fontId="47" fillId="2" borderId="0" xfId="305" applyNumberFormat="1" applyFont="1" applyFill="1" applyAlignment="1">
      <alignment horizontal="center" vertical="center" wrapText="1"/>
    </xf>
    <xf numFmtId="10" fontId="50" fillId="2" borderId="1" xfId="0" applyNumberFormat="1" applyFont="1" applyFill="1" applyBorder="1" applyAlignment="1">
      <alignment horizontal="center" vertical="center" wrapText="1"/>
    </xf>
    <xf numFmtId="0" fontId="44" fillId="0" borderId="1" xfId="1" applyFont="1" applyBorder="1" applyAlignment="1">
      <alignment horizontal="center" vertical="center"/>
    </xf>
    <xf numFmtId="0" fontId="44" fillId="2" borderId="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43" fillId="2" borderId="1" xfId="0" applyFont="1" applyFill="1" applyBorder="1"/>
    <xf numFmtId="0" fontId="44" fillId="0" borderId="5" xfId="0" applyFont="1" applyBorder="1" applyAlignment="1">
      <alignment horizontal="center" vertical="center"/>
    </xf>
    <xf numFmtId="0" fontId="44" fillId="0" borderId="0" xfId="0" applyFont="1" applyAlignment="1">
      <alignment horizontal="center" vertical="center"/>
    </xf>
    <xf numFmtId="0" fontId="44" fillId="0" borderId="17" xfId="0" applyFont="1" applyBorder="1" applyAlignment="1">
      <alignment horizontal="center" vertical="center"/>
    </xf>
    <xf numFmtId="0" fontId="44" fillId="2" borderId="16"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29" xfId="0" applyFont="1" applyFill="1" applyBorder="1" applyAlignment="1">
      <alignment horizontal="center" vertical="center"/>
    </xf>
    <xf numFmtId="0" fontId="44" fillId="2" borderId="0" xfId="0" applyFont="1" applyFill="1" applyAlignment="1">
      <alignment horizontal="center" vertical="center"/>
    </xf>
    <xf numFmtId="0" fontId="43" fillId="0" borderId="0" xfId="0" applyFont="1"/>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2" borderId="13"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4" fillId="2" borderId="1" xfId="0" applyFont="1" applyFill="1" applyBorder="1" applyAlignment="1">
      <alignment horizontal="center" vertical="center"/>
    </xf>
    <xf numFmtId="0" fontId="48" fillId="0" borderId="1" xfId="0" applyFont="1" applyBorder="1" applyAlignment="1">
      <alignment horizontal="center" vertical="center" wrapText="1"/>
    </xf>
    <xf numFmtId="0" fontId="44" fillId="41" borderId="40" xfId="0" applyFont="1" applyFill="1" applyBorder="1" applyAlignment="1">
      <alignment horizontal="center" vertical="center" wrapText="1"/>
    </xf>
    <xf numFmtId="9" fontId="44" fillId="41" borderId="30" xfId="305" applyFont="1" applyFill="1" applyBorder="1" applyAlignment="1">
      <alignment horizontal="center" vertical="center" wrapText="1"/>
    </xf>
    <xf numFmtId="0" fontId="45" fillId="0" borderId="27" xfId="0" applyFont="1" applyBorder="1" applyAlignment="1">
      <alignment horizontal="center" vertical="center" wrapText="1"/>
    </xf>
    <xf numFmtId="173" fontId="44" fillId="0" borderId="1" xfId="0" applyNumberFormat="1" applyFont="1" applyBorder="1" applyAlignment="1">
      <alignment horizontal="center" vertical="center" wrapText="1"/>
    </xf>
    <xf numFmtId="0" fontId="43" fillId="0" borderId="0" xfId="0" applyFont="1" applyAlignment="1">
      <alignment horizontal="center" vertical="center"/>
    </xf>
    <xf numFmtId="9" fontId="46" fillId="2" borderId="6" xfId="0" applyNumberFormat="1" applyFont="1" applyFill="1" applyBorder="1" applyAlignment="1">
      <alignment horizontal="center" vertical="center" wrapText="1"/>
    </xf>
    <xf numFmtId="0" fontId="43" fillId="2" borderId="7" xfId="0" applyFont="1" applyFill="1" applyBorder="1" applyAlignment="1">
      <alignment horizontal="center" vertical="center" wrapText="1"/>
    </xf>
    <xf numFmtId="14" fontId="43" fillId="2" borderId="7" xfId="0" applyNumberFormat="1" applyFont="1" applyFill="1" applyBorder="1" applyAlignment="1">
      <alignment horizontal="center" vertical="center"/>
    </xf>
    <xf numFmtId="0" fontId="46" fillId="2" borderId="7" xfId="0" applyFont="1" applyFill="1" applyBorder="1" applyAlignment="1">
      <alignment horizontal="center" vertical="center" wrapText="1"/>
    </xf>
    <xf numFmtId="0" fontId="43" fillId="0" borderId="30" xfId="0" applyFont="1" applyBorder="1" applyAlignment="1">
      <alignment horizontal="center" vertical="center" wrapText="1"/>
    </xf>
    <xf numFmtId="0" fontId="47" fillId="2" borderId="7" xfId="0" applyFont="1" applyFill="1" applyBorder="1" applyAlignment="1">
      <alignment horizontal="center" vertical="center" wrapText="1"/>
    </xf>
    <xf numFmtId="0" fontId="43" fillId="2" borderId="7" xfId="0" applyFont="1" applyFill="1" applyBorder="1" applyAlignment="1">
      <alignment horizontal="center" vertical="center"/>
    </xf>
    <xf numFmtId="0" fontId="43" fillId="2" borderId="37" xfId="0" applyFont="1" applyFill="1" applyBorder="1" applyAlignment="1">
      <alignment horizontal="center" vertical="center" wrapText="1"/>
    </xf>
    <xf numFmtId="0" fontId="43" fillId="2" borderId="43" xfId="0" applyFont="1" applyFill="1" applyBorder="1" applyAlignment="1">
      <alignment horizontal="center" vertical="center" wrapText="1"/>
    </xf>
    <xf numFmtId="0" fontId="43" fillId="2" borderId="44" xfId="0" applyFont="1" applyFill="1" applyBorder="1" applyAlignment="1">
      <alignment horizontal="center" vertical="center" wrapText="1"/>
    </xf>
    <xf numFmtId="0" fontId="44" fillId="2" borderId="37" xfId="0" applyFont="1" applyFill="1" applyBorder="1" applyAlignment="1">
      <alignment horizontal="center" vertical="center" wrapText="1"/>
    </xf>
    <xf numFmtId="0" fontId="44" fillId="2" borderId="43" xfId="0" applyFont="1" applyFill="1" applyBorder="1" applyAlignment="1">
      <alignment horizontal="center" vertical="center" wrapText="1"/>
    </xf>
    <xf numFmtId="0" fontId="43" fillId="2" borderId="0" xfId="0" applyFont="1" applyFill="1" applyAlignment="1">
      <alignment horizontal="center" vertical="center"/>
    </xf>
    <xf numFmtId="9" fontId="46" fillId="2" borderId="36" xfId="0" applyNumberFormat="1" applyFont="1" applyFill="1" applyBorder="1" applyAlignment="1">
      <alignment horizontal="center" vertical="center" wrapText="1"/>
    </xf>
    <xf numFmtId="14" fontId="43" fillId="2" borderId="29" xfId="0" applyNumberFormat="1" applyFont="1" applyFill="1" applyBorder="1" applyAlignment="1">
      <alignment horizontal="center" vertical="center"/>
    </xf>
    <xf numFmtId="0" fontId="47" fillId="2" borderId="29" xfId="0" applyFont="1" applyFill="1" applyBorder="1" applyAlignment="1">
      <alignment horizontal="center" vertical="center" wrapText="1"/>
    </xf>
    <xf numFmtId="0" fontId="47" fillId="2" borderId="32" xfId="0" applyFont="1" applyFill="1" applyBorder="1" applyAlignment="1">
      <alignment horizontal="center" vertical="center" wrapText="1"/>
    </xf>
    <xf numFmtId="0" fontId="47" fillId="2" borderId="17" xfId="0" applyFont="1" applyFill="1" applyBorder="1" applyAlignment="1">
      <alignment horizontal="center" vertical="center" wrapText="1"/>
    </xf>
    <xf numFmtId="0" fontId="43" fillId="2" borderId="17" xfId="0" applyFont="1" applyFill="1" applyBorder="1" applyAlignment="1">
      <alignment horizontal="center" vertical="center" wrapText="1"/>
    </xf>
    <xf numFmtId="0" fontId="43" fillId="2" borderId="29" xfId="0" applyFont="1" applyFill="1" applyBorder="1" applyAlignment="1">
      <alignment horizontal="center" vertical="center"/>
    </xf>
    <xf numFmtId="0" fontId="43" fillId="2" borderId="33" xfId="0" applyFont="1" applyFill="1" applyBorder="1" applyAlignment="1">
      <alignment horizontal="center" vertical="center" wrapText="1"/>
    </xf>
    <xf numFmtId="0" fontId="43" fillId="2" borderId="45" xfId="0" applyFont="1" applyFill="1" applyBorder="1" applyAlignment="1">
      <alignment horizontal="center" vertical="center" wrapText="1"/>
    </xf>
    <xf numFmtId="0" fontId="44" fillId="2" borderId="33" xfId="0" applyFont="1" applyFill="1" applyBorder="1" applyAlignment="1">
      <alignment horizontal="center" vertical="center" wrapText="1"/>
    </xf>
    <xf numFmtId="0" fontId="44" fillId="2" borderId="33" xfId="0" applyFont="1" applyFill="1" applyBorder="1" applyAlignment="1">
      <alignment horizontal="center" vertical="center" wrapText="1"/>
    </xf>
    <xf numFmtId="0" fontId="43" fillId="43" borderId="2" xfId="0" applyFont="1" applyFill="1" applyBorder="1" applyAlignment="1">
      <alignment horizontal="center" vertical="center" wrapText="1"/>
    </xf>
    <xf numFmtId="0" fontId="43" fillId="43" borderId="3" xfId="0" applyFont="1" applyFill="1" applyBorder="1" applyAlignment="1">
      <alignment horizontal="center" vertical="center" wrapText="1"/>
    </xf>
    <xf numFmtId="0" fontId="43" fillId="43" borderId="4" xfId="0" applyFont="1" applyFill="1" applyBorder="1" applyAlignment="1">
      <alignment horizontal="center" vertical="center" wrapText="1"/>
    </xf>
    <xf numFmtId="9" fontId="43" fillId="2" borderId="1" xfId="305" applyFont="1" applyFill="1" applyBorder="1" applyAlignment="1">
      <alignment horizontal="center" vertical="center" wrapText="1"/>
    </xf>
    <xf numFmtId="0" fontId="43" fillId="0" borderId="1" xfId="0" applyFont="1" applyBorder="1" applyAlignment="1">
      <alignment horizontal="center" vertical="center"/>
    </xf>
    <xf numFmtId="0" fontId="43" fillId="2" borderId="27" xfId="0" applyFont="1" applyFill="1" applyBorder="1" applyAlignment="1">
      <alignment horizontal="center" vertical="center"/>
    </xf>
    <xf numFmtId="173" fontId="43" fillId="2" borderId="1" xfId="0" applyNumberFormat="1" applyFont="1" applyFill="1" applyBorder="1" applyAlignment="1">
      <alignment horizontal="center" vertical="center"/>
    </xf>
    <xf numFmtId="165" fontId="43" fillId="2" borderId="1" xfId="0" applyNumberFormat="1" applyFont="1" applyFill="1" applyBorder="1" applyAlignment="1">
      <alignment horizontal="center" vertical="center"/>
    </xf>
    <xf numFmtId="9" fontId="43" fillId="0" borderId="0" xfId="305" applyFont="1" applyAlignment="1">
      <alignment horizontal="center" vertical="center"/>
    </xf>
    <xf numFmtId="165" fontId="44" fillId="2" borderId="1" xfId="0" applyNumberFormat="1" applyFont="1" applyFill="1" applyBorder="1" applyAlignment="1">
      <alignment horizontal="center" vertical="center"/>
    </xf>
    <xf numFmtId="9" fontId="46" fillId="2" borderId="34" xfId="0" applyNumberFormat="1" applyFont="1" applyFill="1" applyBorder="1" applyAlignment="1">
      <alignment horizontal="center" vertical="center" wrapText="1"/>
    </xf>
    <xf numFmtId="0" fontId="43" fillId="2" borderId="30" xfId="0" applyFont="1" applyFill="1" applyBorder="1" applyAlignment="1">
      <alignment horizontal="center" vertical="center" wrapText="1"/>
    </xf>
    <xf numFmtId="14" fontId="43" fillId="2" borderId="30" xfId="0" applyNumberFormat="1" applyFont="1" applyFill="1" applyBorder="1" applyAlignment="1">
      <alignment horizontal="center" vertical="center"/>
    </xf>
    <xf numFmtId="0" fontId="43" fillId="2" borderId="1" xfId="0" applyFont="1" applyFill="1" applyBorder="1" applyAlignment="1">
      <alignment horizontal="center" vertical="center"/>
    </xf>
    <xf numFmtId="9" fontId="46" fillId="2" borderId="35" xfId="0" applyNumberFormat="1" applyFont="1" applyFill="1" applyBorder="1" applyAlignment="1">
      <alignment horizontal="center" vertical="center" wrapText="1"/>
    </xf>
    <xf numFmtId="0" fontId="43" fillId="2" borderId="28" xfId="0" applyFont="1" applyFill="1" applyBorder="1" applyAlignment="1">
      <alignment horizontal="center" vertical="center" wrapText="1"/>
    </xf>
    <xf numFmtId="14" fontId="43" fillId="2" borderId="28" xfId="0" applyNumberFormat="1" applyFont="1" applyFill="1" applyBorder="1" applyAlignment="1">
      <alignment horizontal="center" vertical="center"/>
    </xf>
    <xf numFmtId="0" fontId="47" fillId="2" borderId="27" xfId="0" applyFont="1" applyFill="1" applyBorder="1" applyAlignment="1">
      <alignment horizontal="center" vertical="center" wrapText="1"/>
    </xf>
    <xf numFmtId="0" fontId="44" fillId="43" borderId="38" xfId="0" applyFont="1" applyFill="1" applyBorder="1" applyAlignment="1">
      <alignment horizontal="center" vertical="center" wrapText="1"/>
    </xf>
    <xf numFmtId="0" fontId="44" fillId="43" borderId="39" xfId="0" applyFont="1" applyFill="1" applyBorder="1" applyAlignment="1">
      <alignment horizontal="center" vertical="center" wrapText="1"/>
    </xf>
    <xf numFmtId="0" fontId="44" fillId="43" borderId="46" xfId="0" applyFont="1" applyFill="1" applyBorder="1" applyAlignment="1">
      <alignment horizontal="center" vertical="center" wrapText="1"/>
    </xf>
    <xf numFmtId="0" fontId="44" fillId="43" borderId="42" xfId="0" applyFont="1" applyFill="1" applyBorder="1" applyAlignment="1">
      <alignment horizontal="center" vertical="center" wrapText="1"/>
    </xf>
    <xf numFmtId="9" fontId="44" fillId="2" borderId="4" xfId="305" applyFont="1" applyFill="1" applyBorder="1" applyAlignment="1">
      <alignment horizontal="center" vertical="center" wrapText="1"/>
    </xf>
    <xf numFmtId="9" fontId="43" fillId="0" borderId="1" xfId="305" applyFont="1" applyBorder="1" applyAlignment="1">
      <alignment horizontal="center" vertical="center"/>
    </xf>
    <xf numFmtId="9" fontId="43" fillId="2" borderId="29" xfId="0" applyNumberFormat="1" applyFont="1" applyFill="1" applyBorder="1" applyAlignment="1">
      <alignment vertical="center" wrapText="1"/>
    </xf>
    <xf numFmtId="0" fontId="43" fillId="0" borderId="29" xfId="0" applyFont="1" applyBorder="1" applyAlignment="1">
      <alignment horizontal="center" vertical="center"/>
    </xf>
    <xf numFmtId="1" fontId="43" fillId="2" borderId="29" xfId="0" applyNumberFormat="1" applyFont="1" applyFill="1" applyBorder="1" applyAlignment="1">
      <alignment vertical="center" wrapText="1"/>
    </xf>
    <xf numFmtId="1" fontId="43" fillId="2" borderId="29" xfId="0" applyNumberFormat="1" applyFont="1" applyFill="1" applyBorder="1" applyAlignment="1">
      <alignment vertical="center"/>
    </xf>
    <xf numFmtId="9" fontId="43" fillId="2" borderId="1" xfId="0" applyNumberFormat="1" applyFont="1" applyFill="1" applyBorder="1" applyAlignment="1">
      <alignment horizontal="center" vertical="center"/>
    </xf>
    <xf numFmtId="1" fontId="43" fillId="2" borderId="29" xfId="0" applyNumberFormat="1" applyFont="1" applyFill="1" applyBorder="1" applyAlignment="1">
      <alignment horizontal="center" vertical="center"/>
    </xf>
    <xf numFmtId="0" fontId="51" fillId="0" borderId="29" xfId="0" applyFont="1" applyBorder="1" applyAlignment="1">
      <alignment horizontal="center" vertical="center"/>
    </xf>
    <xf numFmtId="9" fontId="43" fillId="0" borderId="28" xfId="305" applyFont="1" applyBorder="1" applyAlignment="1">
      <alignment horizontal="center" vertical="center"/>
    </xf>
    <xf numFmtId="14" fontId="43" fillId="2" borderId="28" xfId="0" applyNumberFormat="1" applyFont="1" applyFill="1" applyBorder="1" applyAlignment="1">
      <alignment horizontal="center" vertical="center"/>
    </xf>
    <xf numFmtId="0" fontId="43" fillId="2" borderId="28" xfId="0" applyFont="1" applyFill="1" applyBorder="1" applyAlignment="1">
      <alignment horizontal="center" vertical="center"/>
    </xf>
    <xf numFmtId="0" fontId="43" fillId="2" borderId="29" xfId="0" applyFont="1" applyFill="1" applyBorder="1" applyAlignment="1">
      <alignment vertical="center"/>
    </xf>
    <xf numFmtId="0" fontId="43" fillId="2" borderId="27" xfId="0" applyFont="1" applyFill="1" applyBorder="1" applyAlignment="1">
      <alignment horizontal="center" vertical="center" wrapText="1"/>
    </xf>
    <xf numFmtId="167" fontId="43" fillId="0" borderId="27" xfId="303" applyFont="1" applyBorder="1" applyAlignment="1">
      <alignment horizontal="center" vertical="center"/>
    </xf>
    <xf numFmtId="0" fontId="43" fillId="2" borderId="28" xfId="0" applyFont="1" applyFill="1" applyBorder="1" applyAlignment="1">
      <alignment horizontal="center" vertical="center"/>
    </xf>
    <xf numFmtId="14" fontId="43" fillId="0" borderId="27" xfId="0" applyNumberFormat="1" applyFont="1" applyBorder="1" applyAlignment="1">
      <alignment horizontal="center" vertical="center"/>
    </xf>
    <xf numFmtId="167" fontId="43" fillId="2" borderId="28" xfId="303" applyFont="1" applyFill="1" applyBorder="1" applyAlignment="1">
      <alignment horizontal="center" vertical="center"/>
    </xf>
    <xf numFmtId="167" fontId="43" fillId="2" borderId="17" xfId="303" applyFont="1" applyFill="1" applyBorder="1" applyAlignment="1">
      <alignment horizontal="center" vertical="center"/>
    </xf>
    <xf numFmtId="0" fontId="46" fillId="0" borderId="29" xfId="0" applyFont="1" applyBorder="1" applyAlignment="1">
      <alignment horizontal="center" vertical="center" wrapText="1"/>
    </xf>
    <xf numFmtId="0" fontId="43" fillId="0" borderId="28" xfId="0" applyFont="1" applyBorder="1" applyAlignment="1">
      <alignment horizontal="center" vertical="center"/>
    </xf>
    <xf numFmtId="0" fontId="43" fillId="0" borderId="28" xfId="0" applyFont="1" applyBorder="1" applyAlignment="1">
      <alignment horizontal="center" vertical="center"/>
    </xf>
    <xf numFmtId="167" fontId="43" fillId="0" borderId="28" xfId="303" applyFont="1" applyBorder="1" applyAlignment="1">
      <alignment horizontal="center" vertical="center"/>
    </xf>
    <xf numFmtId="10" fontId="43" fillId="0" borderId="28" xfId="305" applyNumberFormat="1" applyFont="1" applyBorder="1" applyAlignment="1">
      <alignment horizontal="center" vertical="center"/>
    </xf>
    <xf numFmtId="1" fontId="43" fillId="2" borderId="1" xfId="0" applyNumberFormat="1" applyFont="1" applyFill="1" applyBorder="1" applyAlignment="1">
      <alignment horizontal="center" vertical="center"/>
    </xf>
    <xf numFmtId="0" fontId="51" fillId="0" borderId="1" xfId="0" applyFont="1" applyBorder="1" applyAlignment="1">
      <alignment horizontal="center" vertical="center"/>
    </xf>
    <xf numFmtId="9" fontId="43" fillId="0" borderId="27" xfId="305" applyFont="1" applyBorder="1" applyAlignment="1">
      <alignment horizontal="center" vertical="center"/>
    </xf>
    <xf numFmtId="14" fontId="43" fillId="2" borderId="27" xfId="0" applyNumberFormat="1" applyFont="1" applyFill="1" applyBorder="1" applyAlignment="1">
      <alignment horizontal="center" vertical="center"/>
    </xf>
    <xf numFmtId="14" fontId="43" fillId="0" borderId="28" xfId="0" applyNumberFormat="1" applyFont="1" applyBorder="1" applyAlignment="1">
      <alignment horizontal="center" vertical="center"/>
    </xf>
    <xf numFmtId="0" fontId="46" fillId="0" borderId="1" xfId="0" applyFont="1" applyBorder="1" applyAlignment="1">
      <alignment horizontal="center" vertical="center" wrapText="1"/>
    </xf>
    <xf numFmtId="9" fontId="43" fillId="0" borderId="12" xfId="305" applyFont="1" applyBorder="1" applyAlignment="1">
      <alignment horizontal="center" vertical="center"/>
    </xf>
    <xf numFmtId="14" fontId="43" fillId="2" borderId="12" xfId="0" applyNumberFormat="1" applyFont="1" applyFill="1" applyBorder="1" applyAlignment="1">
      <alignment horizontal="center" vertical="center"/>
    </xf>
    <xf numFmtId="9" fontId="43" fillId="0" borderId="4" xfId="305" applyFont="1" applyBorder="1" applyAlignment="1">
      <alignment horizontal="center" vertical="center"/>
    </xf>
    <xf numFmtId="14" fontId="43" fillId="2" borderId="4" xfId="0" applyNumberFormat="1" applyFont="1" applyFill="1" applyBorder="1" applyAlignment="1">
      <alignment horizontal="center" vertical="center"/>
    </xf>
    <xf numFmtId="14" fontId="43" fillId="2" borderId="1" xfId="0" applyNumberFormat="1" applyFont="1" applyFill="1" applyBorder="1" applyAlignment="1">
      <alignment horizontal="center" vertical="center"/>
    </xf>
    <xf numFmtId="0" fontId="43" fillId="2" borderId="29" xfId="0" applyFont="1" applyFill="1" applyBorder="1" applyAlignment="1">
      <alignment horizontal="center" vertical="center" wrapText="1"/>
    </xf>
    <xf numFmtId="167" fontId="43" fillId="0" borderId="29" xfId="303" applyFont="1" applyBorder="1" applyAlignment="1">
      <alignment horizontal="center" vertical="center"/>
    </xf>
    <xf numFmtId="0" fontId="43" fillId="2" borderId="29" xfId="0" applyFont="1" applyFill="1" applyBorder="1" applyAlignment="1">
      <alignment horizontal="center" vertical="center"/>
    </xf>
    <xf numFmtId="14" fontId="43" fillId="0" borderId="29" xfId="0" applyNumberFormat="1" applyFont="1" applyBorder="1" applyAlignment="1">
      <alignment horizontal="center" vertical="center"/>
    </xf>
    <xf numFmtId="0" fontId="43" fillId="2" borderId="27" xfId="0" applyFont="1" applyFill="1" applyBorder="1" applyAlignment="1">
      <alignment horizontal="center" vertical="center"/>
    </xf>
    <xf numFmtId="0" fontId="43" fillId="0" borderId="4" xfId="0" applyFont="1" applyBorder="1" applyAlignment="1">
      <alignment horizontal="center" vertical="center"/>
    </xf>
    <xf numFmtId="167" fontId="43" fillId="2" borderId="29" xfId="303" applyFont="1" applyFill="1" applyBorder="1" applyAlignment="1">
      <alignment horizontal="center" vertical="center"/>
    </xf>
    <xf numFmtId="167" fontId="43" fillId="2" borderId="15" xfId="303" applyFont="1" applyFill="1" applyBorder="1" applyAlignment="1">
      <alignment horizontal="center" vertical="center"/>
    </xf>
    <xf numFmtId="0" fontId="43" fillId="0" borderId="29" xfId="0" applyFont="1" applyBorder="1" applyAlignment="1">
      <alignment horizontal="center" vertical="center"/>
    </xf>
    <xf numFmtId="10" fontId="43" fillId="0" borderId="29" xfId="305" applyNumberFormat="1" applyFont="1" applyBorder="1" applyAlignment="1">
      <alignment horizontal="center" vertical="center"/>
    </xf>
    <xf numFmtId="0" fontId="44" fillId="43" borderId="1" xfId="0" applyFont="1" applyFill="1" applyBorder="1" applyAlignment="1">
      <alignment horizontal="center" vertical="center" wrapText="1"/>
    </xf>
    <xf numFmtId="173" fontId="44" fillId="2" borderId="1" xfId="0" applyNumberFormat="1" applyFont="1" applyFill="1" applyBorder="1" applyAlignment="1">
      <alignment horizontal="center" vertical="center"/>
    </xf>
    <xf numFmtId="0" fontId="44" fillId="2" borderId="1" xfId="0" applyFont="1" applyFill="1" applyBorder="1" applyAlignment="1">
      <alignment horizontal="center" vertical="center"/>
    </xf>
    <xf numFmtId="10" fontId="44" fillId="0" borderId="1" xfId="305" applyNumberFormat="1" applyFont="1" applyBorder="1" applyAlignment="1">
      <alignment horizontal="center" vertical="center"/>
    </xf>
    <xf numFmtId="0" fontId="46" fillId="2" borderId="29" xfId="304" applyFont="1" applyFill="1" applyBorder="1" applyAlignment="1">
      <alignment vertical="center" wrapText="1"/>
    </xf>
    <xf numFmtId="1" fontId="43" fillId="2" borderId="28" xfId="0" applyNumberFormat="1" applyFont="1" applyFill="1" applyBorder="1" applyAlignment="1">
      <alignment vertical="center" wrapText="1"/>
    </xf>
    <xf numFmtId="1" fontId="43" fillId="2" borderId="28" xfId="0" applyNumberFormat="1" applyFont="1" applyFill="1" applyBorder="1" applyAlignment="1">
      <alignment vertical="center"/>
    </xf>
    <xf numFmtId="9" fontId="43" fillId="2" borderId="29" xfId="0" applyNumberFormat="1" applyFont="1" applyFill="1" applyBorder="1" applyAlignment="1">
      <alignment vertical="center"/>
    </xf>
    <xf numFmtId="9" fontId="43" fillId="2" borderId="27" xfId="305" applyFont="1" applyFill="1" applyBorder="1" applyAlignment="1">
      <alignment horizontal="center" vertical="center"/>
    </xf>
    <xf numFmtId="0" fontId="43" fillId="2" borderId="1" xfId="0" applyFont="1" applyFill="1" applyBorder="1" applyAlignment="1">
      <alignment vertical="center"/>
    </xf>
    <xf numFmtId="167" fontId="43" fillId="0" borderId="1" xfId="303" applyFont="1" applyBorder="1" applyAlignment="1">
      <alignment horizontal="center" vertical="center"/>
    </xf>
    <xf numFmtId="14" fontId="43" fillId="0" borderId="1" xfId="0" applyNumberFormat="1" applyFont="1" applyBorder="1" applyAlignment="1">
      <alignment horizontal="center" vertical="center"/>
    </xf>
    <xf numFmtId="167" fontId="43" fillId="2" borderId="1" xfId="303" applyFont="1" applyFill="1" applyBorder="1" applyAlignment="1">
      <alignment horizontal="center" vertical="center"/>
    </xf>
    <xf numFmtId="167" fontId="43" fillId="2" borderId="1" xfId="303" applyFont="1" applyFill="1" applyBorder="1" applyAlignment="1">
      <alignment horizontal="center" vertical="center"/>
    </xf>
    <xf numFmtId="0" fontId="43" fillId="0" borderId="1" xfId="0" applyFont="1" applyBorder="1" applyAlignment="1">
      <alignment horizontal="center" vertical="center"/>
    </xf>
    <xf numFmtId="172" fontId="43" fillId="0" borderId="1" xfId="303" applyNumberFormat="1" applyFont="1" applyBorder="1" applyAlignment="1">
      <alignment horizontal="center" vertical="center"/>
    </xf>
    <xf numFmtId="10" fontId="43" fillId="0" borderId="1" xfId="305" applyNumberFormat="1" applyFont="1" applyBorder="1" applyAlignment="1">
      <alignment horizontal="center" vertical="center"/>
    </xf>
    <xf numFmtId="1" fontId="43" fillId="2" borderId="1" xfId="0" applyNumberFormat="1" applyFont="1" applyFill="1" applyBorder="1" applyAlignment="1">
      <alignment vertical="center" wrapText="1"/>
    </xf>
    <xf numFmtId="1" fontId="43" fillId="2" borderId="1" xfId="0" applyNumberFormat="1" applyFont="1" applyFill="1" applyBorder="1" applyAlignment="1">
      <alignment vertical="center"/>
    </xf>
    <xf numFmtId="9" fontId="43" fillId="2" borderId="28" xfId="0" applyNumberFormat="1" applyFont="1" applyFill="1" applyBorder="1" applyAlignment="1">
      <alignment vertical="center"/>
    </xf>
    <xf numFmtId="9" fontId="43" fillId="2" borderId="1" xfId="0" applyNumberFormat="1" applyFont="1" applyFill="1" applyBorder="1" applyAlignment="1">
      <alignment vertical="center"/>
    </xf>
    <xf numFmtId="9" fontId="43" fillId="2" borderId="4" xfId="305" applyFont="1" applyFill="1" applyBorder="1" applyAlignment="1">
      <alignment horizontal="center" vertical="center"/>
    </xf>
    <xf numFmtId="0" fontId="43" fillId="0" borderId="1" xfId="0" applyFont="1" applyBorder="1" applyAlignment="1">
      <alignment horizontal="center" vertical="center" wrapText="1"/>
    </xf>
    <xf numFmtId="0" fontId="46" fillId="2" borderId="1" xfId="304" applyFont="1" applyFill="1" applyBorder="1" applyAlignment="1">
      <alignment horizontal="center" vertical="center" wrapText="1"/>
    </xf>
    <xf numFmtId="1" fontId="43" fillId="2" borderId="1" xfId="0" applyNumberFormat="1" applyFont="1" applyFill="1" applyBorder="1" applyAlignment="1">
      <alignment horizontal="center" vertical="center" wrapText="1"/>
    </xf>
    <xf numFmtId="9" fontId="43" fillId="2" borderId="1" xfId="305" applyFont="1" applyFill="1" applyBorder="1" applyAlignment="1">
      <alignment horizontal="center" vertical="center"/>
    </xf>
    <xf numFmtId="14" fontId="43" fillId="2" borderId="1" xfId="0" applyNumberFormat="1" applyFont="1" applyFill="1" applyBorder="1" applyAlignment="1">
      <alignment horizontal="center" vertical="center"/>
    </xf>
    <xf numFmtId="1" fontId="43" fillId="2" borderId="1" xfId="2" applyNumberFormat="1" applyFont="1" applyFill="1" applyBorder="1" applyAlignment="1">
      <alignment horizontal="center" vertical="center"/>
    </xf>
    <xf numFmtId="1" fontId="43" fillId="0" borderId="1" xfId="0" applyNumberFormat="1" applyFont="1" applyBorder="1" applyAlignment="1">
      <alignment horizontal="center" vertical="center"/>
    </xf>
    <xf numFmtId="2" fontId="43" fillId="2" borderId="1" xfId="0" applyNumberFormat="1" applyFont="1" applyFill="1" applyBorder="1" applyAlignment="1">
      <alignment horizontal="center" vertical="center"/>
    </xf>
    <xf numFmtId="172" fontId="43" fillId="2" borderId="1" xfId="303" applyNumberFormat="1" applyFont="1" applyFill="1" applyBorder="1" applyAlignment="1">
      <alignment horizontal="center" vertical="center" wrapText="1"/>
    </xf>
    <xf numFmtId="10" fontId="43" fillId="2" borderId="1" xfId="305" applyNumberFormat="1" applyFont="1" applyFill="1" applyBorder="1" applyAlignment="1">
      <alignment horizontal="center" vertical="center" wrapText="1"/>
    </xf>
    <xf numFmtId="167" fontId="43" fillId="2" borderId="1" xfId="0" applyNumberFormat="1" applyFont="1" applyFill="1" applyBorder="1" applyAlignment="1">
      <alignment horizontal="center" vertical="center" wrapText="1"/>
    </xf>
    <xf numFmtId="0" fontId="43" fillId="2" borderId="1" xfId="0" applyFont="1" applyFill="1" applyBorder="1" applyAlignment="1" applyProtection="1">
      <alignment horizontal="center" vertical="center" wrapText="1"/>
      <protection locked="0"/>
    </xf>
    <xf numFmtId="2" fontId="46" fillId="2" borderId="1" xfId="304" applyNumberFormat="1" applyFont="1" applyFill="1" applyBorder="1" applyAlignment="1">
      <alignment horizontal="center" vertical="center" wrapText="1"/>
    </xf>
    <xf numFmtId="0" fontId="52" fillId="0" borderId="1" xfId="0" applyFont="1" applyBorder="1" applyAlignment="1">
      <alignment horizontal="center" vertical="center" wrapText="1"/>
    </xf>
    <xf numFmtId="172" fontId="43" fillId="2" borderId="1" xfId="303" applyNumberFormat="1" applyFont="1" applyFill="1" applyBorder="1" applyAlignment="1">
      <alignment horizontal="center" vertical="center"/>
    </xf>
    <xf numFmtId="10" fontId="43" fillId="2" borderId="1" xfId="305" applyNumberFormat="1" applyFont="1" applyFill="1" applyBorder="1" applyAlignment="1">
      <alignment horizontal="center" vertical="center"/>
    </xf>
    <xf numFmtId="49" fontId="43" fillId="2" borderId="1" xfId="5" applyFont="1" applyFill="1" applyBorder="1" applyAlignment="1" applyProtection="1">
      <alignment horizontal="center" vertical="center" wrapText="1"/>
      <protection locked="0"/>
    </xf>
    <xf numFmtId="167" fontId="43" fillId="0" borderId="1" xfId="303" applyFont="1" applyBorder="1" applyAlignment="1">
      <alignment horizontal="center" vertical="center"/>
    </xf>
    <xf numFmtId="14" fontId="43" fillId="0" borderId="1" xfId="0" applyNumberFormat="1" applyFont="1" applyBorder="1" applyAlignment="1">
      <alignment horizontal="center" vertical="center"/>
    </xf>
    <xf numFmtId="9" fontId="44" fillId="2" borderId="1" xfId="0" applyNumberFormat="1" applyFont="1" applyFill="1" applyBorder="1" applyAlignment="1">
      <alignment horizontal="center" vertical="center"/>
    </xf>
    <xf numFmtId="1" fontId="53" fillId="2" borderId="0" xfId="0" applyNumberFormat="1" applyFont="1" applyFill="1" applyAlignment="1">
      <alignment horizontal="center" vertical="center"/>
    </xf>
    <xf numFmtId="1" fontId="53" fillId="2" borderId="0" xfId="0" applyNumberFormat="1" applyFont="1" applyFill="1" applyAlignment="1">
      <alignment horizontal="center" vertical="center" wrapText="1"/>
    </xf>
    <xf numFmtId="0" fontId="54" fillId="2" borderId="0" xfId="0" applyFont="1" applyFill="1" applyAlignment="1">
      <alignment horizontal="center" vertical="center" wrapText="1"/>
    </xf>
    <xf numFmtId="0" fontId="53" fillId="2" borderId="38" xfId="0" applyFont="1" applyFill="1" applyBorder="1" applyAlignment="1">
      <alignment horizontal="center" vertical="center"/>
    </xf>
    <xf numFmtId="0" fontId="53" fillId="2" borderId="39" xfId="0" applyFont="1" applyFill="1" applyBorder="1" applyAlignment="1">
      <alignment horizontal="center" vertical="center"/>
    </xf>
    <xf numFmtId="0" fontId="53" fillId="2" borderId="42" xfId="0" applyFont="1" applyFill="1" applyBorder="1" applyAlignment="1">
      <alignment horizontal="center" vertical="center"/>
    </xf>
    <xf numFmtId="10" fontId="44" fillId="2" borderId="41" xfId="305" applyNumberFormat="1" applyFont="1" applyFill="1" applyBorder="1" applyAlignment="1">
      <alignment horizontal="center" vertical="center"/>
    </xf>
    <xf numFmtId="167" fontId="43" fillId="2" borderId="0" xfId="0" applyNumberFormat="1" applyFont="1" applyFill="1" applyAlignment="1">
      <alignment horizontal="center" vertical="center"/>
    </xf>
    <xf numFmtId="10" fontId="43" fillId="2" borderId="0" xfId="0" applyNumberFormat="1" applyFont="1" applyFill="1" applyAlignment="1">
      <alignment horizontal="center" vertical="center"/>
    </xf>
    <xf numFmtId="167" fontId="43" fillId="2" borderId="0" xfId="303" applyFont="1" applyFill="1" applyAlignment="1">
      <alignment horizontal="center" vertical="center"/>
    </xf>
    <xf numFmtId="0" fontId="43" fillId="0" borderId="0" xfId="0" applyFont="1" applyAlignment="1">
      <alignment horizontal="center" vertical="center" wrapText="1"/>
    </xf>
    <xf numFmtId="164" fontId="55" fillId="0" borderId="41" xfId="0" applyNumberFormat="1" applyFont="1" applyBorder="1" applyAlignment="1">
      <alignment horizontal="center" vertical="center"/>
    </xf>
    <xf numFmtId="10" fontId="55" fillId="2" borderId="41" xfId="305" applyNumberFormat="1" applyFont="1" applyFill="1" applyBorder="1" applyAlignment="1">
      <alignment horizontal="center" vertical="center"/>
    </xf>
    <xf numFmtId="0" fontId="55" fillId="0" borderId="38" xfId="0" applyFont="1" applyBorder="1" applyAlignment="1">
      <alignment horizontal="center" vertical="center"/>
    </xf>
    <xf numFmtId="0" fontId="55" fillId="0" borderId="39" xfId="0" applyFont="1" applyBorder="1" applyAlignment="1">
      <alignment horizontal="center" vertical="center"/>
    </xf>
    <xf numFmtId="0" fontId="55" fillId="0" borderId="42" xfId="0" applyFont="1" applyBorder="1" applyAlignment="1">
      <alignment horizontal="center" vertical="center"/>
    </xf>
    <xf numFmtId="0" fontId="56" fillId="2" borderId="17" xfId="0" applyFont="1" applyFill="1" applyBorder="1" applyAlignment="1">
      <alignment vertical="center"/>
    </xf>
    <xf numFmtId="165" fontId="49" fillId="0" borderId="41" xfId="0" applyNumberFormat="1" applyFont="1" applyBorder="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00000000-0005-0000-0000-000023000000}"/>
    <cellStyle name="Millares 10" xfId="41" xr:uid="{00000000-0005-0000-0000-000024000000}"/>
    <cellStyle name="Millares 2" xfId="3" xr:uid="{00000000-0005-0000-0000-000025000000}"/>
    <cellStyle name="Millares 2 2" xfId="130" xr:uid="{00000000-0005-0000-0000-000026000000}"/>
    <cellStyle name="Millares 2 2 2" xfId="209" xr:uid="{00000000-0005-0000-0000-000027000000}"/>
    <cellStyle name="Millares 2 2 2 2" xfId="227" xr:uid="{00000000-0005-0000-0000-000028000000}"/>
    <cellStyle name="Millares 2 2 2 2 2" xfId="299" xr:uid="{00000000-0005-0000-0000-000029000000}"/>
    <cellStyle name="Millares 2 2 2 2 3" xfId="263" xr:uid="{00000000-0005-0000-0000-00002A000000}"/>
    <cellStyle name="Millares 2 2 2 3" xfId="281" xr:uid="{00000000-0005-0000-0000-00002B000000}"/>
    <cellStyle name="Millares 2 2 2 4" xfId="245" xr:uid="{00000000-0005-0000-0000-00002C000000}"/>
    <cellStyle name="Millares 2 2 3" xfId="218" xr:uid="{00000000-0005-0000-0000-00002D000000}"/>
    <cellStyle name="Millares 2 2 3 2" xfId="290" xr:uid="{00000000-0005-0000-0000-00002E000000}"/>
    <cellStyle name="Millares 2 2 3 3" xfId="254" xr:uid="{00000000-0005-0000-0000-00002F000000}"/>
    <cellStyle name="Millares 2 2 4" xfId="272" xr:uid="{00000000-0005-0000-0000-000030000000}"/>
    <cellStyle name="Millares 2 2 5" xfId="236" xr:uid="{00000000-0005-0000-0000-000031000000}"/>
    <cellStyle name="Millares 2 3" xfId="202" xr:uid="{00000000-0005-0000-0000-000032000000}"/>
    <cellStyle name="Millares 2 3 2" xfId="211" xr:uid="{00000000-0005-0000-0000-000033000000}"/>
    <cellStyle name="Millares 2 3 2 2" xfId="229" xr:uid="{00000000-0005-0000-0000-000034000000}"/>
    <cellStyle name="Millares 2 3 2 2 2" xfId="301" xr:uid="{00000000-0005-0000-0000-000035000000}"/>
    <cellStyle name="Millares 2 3 2 2 3" xfId="265" xr:uid="{00000000-0005-0000-0000-000036000000}"/>
    <cellStyle name="Millares 2 3 2 3" xfId="283" xr:uid="{00000000-0005-0000-0000-000037000000}"/>
    <cellStyle name="Millares 2 3 2 4" xfId="247" xr:uid="{00000000-0005-0000-0000-000038000000}"/>
    <cellStyle name="Millares 2 3 3" xfId="220" xr:uid="{00000000-0005-0000-0000-000039000000}"/>
    <cellStyle name="Millares 2 3 3 2" xfId="292" xr:uid="{00000000-0005-0000-0000-00003A000000}"/>
    <cellStyle name="Millares 2 3 3 3" xfId="256" xr:uid="{00000000-0005-0000-0000-00003B000000}"/>
    <cellStyle name="Millares 2 3 4" xfId="274" xr:uid="{00000000-0005-0000-0000-00003C000000}"/>
    <cellStyle name="Millares 2 3 5" xfId="238" xr:uid="{00000000-0005-0000-0000-00003D000000}"/>
    <cellStyle name="Millares 2 4" xfId="207" xr:uid="{00000000-0005-0000-0000-00003E000000}"/>
    <cellStyle name="Millares 2 4 2" xfId="225" xr:uid="{00000000-0005-0000-0000-00003F000000}"/>
    <cellStyle name="Millares 2 4 2 2" xfId="297" xr:uid="{00000000-0005-0000-0000-000040000000}"/>
    <cellStyle name="Millares 2 4 2 3" xfId="261" xr:uid="{00000000-0005-0000-0000-000041000000}"/>
    <cellStyle name="Millares 2 4 3" xfId="279" xr:uid="{00000000-0005-0000-0000-000042000000}"/>
    <cellStyle name="Millares 2 4 4" xfId="243" xr:uid="{00000000-0005-0000-0000-000043000000}"/>
    <cellStyle name="Millares 2 5" xfId="216" xr:uid="{00000000-0005-0000-0000-000044000000}"/>
    <cellStyle name="Millares 2 5 2" xfId="288" xr:uid="{00000000-0005-0000-0000-000045000000}"/>
    <cellStyle name="Millares 2 5 3" xfId="252" xr:uid="{00000000-0005-0000-0000-000046000000}"/>
    <cellStyle name="Millares 2 6" xfId="270" xr:uid="{00000000-0005-0000-0000-000047000000}"/>
    <cellStyle name="Millares 2 7" xfId="234" xr:uid="{00000000-0005-0000-0000-000048000000}"/>
    <cellStyle name="Millares 2 8" xfId="59"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3"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8" xfId="64" xr:uid="{00000000-0005-0000-0000-00001D010000}"/>
    <cellStyle name="Moneda 8 2" xfId="135" xr:uid="{00000000-0005-0000-0000-00001E010000}"/>
    <cellStyle name="Moneda 9" xfId="65" xr:uid="{00000000-0005-0000-0000-00001F010000}"/>
    <cellStyle name="Moneda 9 2" xfId="136" xr:uid="{00000000-0005-0000-0000-000020010000}"/>
    <cellStyle name="Neutral 2" xfId="195" xr:uid="{00000000-0005-0000-0000-000021010000}"/>
    <cellStyle name="Normal" xfId="0" builtinId="0"/>
    <cellStyle name="Normal 2" xfId="1" xr:uid="{00000000-0005-0000-0000-000023010000}"/>
    <cellStyle name="Normal 2 2" xfId="44" xr:uid="{00000000-0005-0000-0000-000024010000}"/>
    <cellStyle name="Normal 2 2 2" xfId="43" xr:uid="{00000000-0005-0000-0000-000025010000}"/>
    <cellStyle name="Normal 3" xfId="42" xr:uid="{00000000-0005-0000-0000-000026010000}"/>
    <cellStyle name="Normal 4" xfId="46" xr:uid="{00000000-0005-0000-0000-000027010000}"/>
    <cellStyle name="Notas" xfId="20" builtinId="10" customBuiltin="1"/>
    <cellStyle name="Numeric" xfId="6" xr:uid="{00000000-0005-0000-0000-000029010000}"/>
    <cellStyle name="Porcentaje" xfId="305" builtinId="5"/>
    <cellStyle name="Porcentaje 2" xfId="49" xr:uid="{00000000-0005-0000-0000-00002B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744090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0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1059316</xdr:colOff>
      <xdr:row>0</xdr:row>
      <xdr:rowOff>0</xdr:rowOff>
    </xdr:from>
    <xdr:ext cx="1274309" cy="857250"/>
    <xdr:pic>
      <xdr:nvPicPr>
        <xdr:cNvPr id="3" name="Imagen 2">
          <a:extLst>
            <a:ext uri="{FF2B5EF4-FFF2-40B4-BE49-F238E27FC236}">
              <a16:creationId xmlns:a16="http://schemas.microsoft.com/office/drawing/2014/main" id="{781A1FB7-E5F1-455E-8023-38E28C2B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1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1195160</xdr:colOff>
      <xdr:row>0</xdr:row>
      <xdr:rowOff>0</xdr:rowOff>
    </xdr:from>
    <xdr:ext cx="1339010" cy="1209675"/>
    <xdr:pic>
      <xdr:nvPicPr>
        <xdr:cNvPr id="2" name="Imagen 1">
          <a:extLst>
            <a:ext uri="{FF2B5EF4-FFF2-40B4-BE49-F238E27FC236}">
              <a16:creationId xmlns:a16="http://schemas.microsoft.com/office/drawing/2014/main" id="{E745AA8A-E94F-44E1-9076-A1835995EB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6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0384E348-A801-4062-B711-9774814EA47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37" dT="2024-09-26T15:24:56.78" personId="{0384E348-A801-4062-B711-9774814EA477}" id="{4D959608-4849-4187-A5AE-17F5A4272535}">
    <text>cual es la unidad de medida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7" zoomScale="80" zoomScaleNormal="80" workbookViewId="0">
      <selection activeCell="A65" sqref="A65"/>
    </sheetView>
  </sheetViews>
  <sheetFormatPr baseColWidth="10" defaultColWidth="10.875" defaultRowHeight="15"/>
  <cols>
    <col min="1" max="1" width="34.125" style="14" customWidth="1"/>
    <col min="2" max="2" width="10.875" style="6"/>
    <col min="3" max="3" width="28.25" style="6" customWidth="1"/>
    <col min="4" max="4" width="21.25" style="6" customWidth="1"/>
    <col min="5" max="5" width="19.25" style="6" customWidth="1"/>
    <col min="6" max="6" width="27.25" style="6" customWidth="1"/>
    <col min="7" max="7" width="17.25" style="6" customWidth="1"/>
    <col min="8" max="8" width="27.25" style="6" customWidth="1"/>
    <col min="9" max="9" width="15.25" style="6" customWidth="1"/>
    <col min="10" max="10" width="17.875" style="6" customWidth="1"/>
    <col min="11" max="11" width="19.25" style="6" customWidth="1"/>
    <col min="12" max="12" width="25.25" style="6" customWidth="1"/>
    <col min="13" max="13" width="20.75" style="6" customWidth="1"/>
    <col min="14" max="15" width="10.875" style="6"/>
    <col min="16" max="16" width="16.875" style="6" customWidth="1"/>
    <col min="17" max="17" width="20.375" style="6" customWidth="1"/>
    <col min="18" max="18" width="18.75" style="6" customWidth="1"/>
    <col min="19" max="19" width="22.875" style="6" customWidth="1"/>
    <col min="20" max="20" width="22" style="6" customWidth="1"/>
    <col min="21" max="21" width="25.25" style="6" customWidth="1"/>
    <col min="22" max="22" width="21.125" style="6" customWidth="1"/>
    <col min="23" max="23" width="19.125" style="6" customWidth="1"/>
    <col min="24" max="24" width="17.25" style="6" customWidth="1"/>
    <col min="25" max="26" width="16.25" style="6" customWidth="1"/>
    <col min="27" max="27" width="28.75" style="6" customWidth="1"/>
    <col min="28" max="28" width="19.25" style="6" customWidth="1"/>
    <col min="29" max="29" width="21.125" style="6" customWidth="1"/>
    <col min="30" max="30" width="21.875" style="6" customWidth="1"/>
    <col min="31" max="31" width="25.25" style="6" customWidth="1"/>
    <col min="32" max="32" width="22.25" style="6" customWidth="1"/>
    <col min="33" max="33" width="29.75" style="6" customWidth="1"/>
    <col min="34" max="34" width="18.75" style="6" customWidth="1"/>
    <col min="35" max="35" width="18.25" style="6" customWidth="1"/>
    <col min="36" max="36" width="22.25" style="6" customWidth="1"/>
    <col min="37" max="16384" width="10.875" style="6"/>
  </cols>
  <sheetData>
    <row r="1" spans="1:50" ht="54.75" customHeight="1">
      <c r="A1" s="66" t="s">
        <v>0</v>
      </c>
      <c r="B1" s="66"/>
      <c r="C1" s="66"/>
      <c r="D1" s="66"/>
      <c r="E1" s="66"/>
      <c r="F1" s="66"/>
      <c r="G1" s="66"/>
      <c r="H1" s="66"/>
    </row>
    <row r="2" spans="1:50" ht="33" customHeight="1">
      <c r="A2" s="49" t="s">
        <v>1</v>
      </c>
      <c r="B2" s="49"/>
      <c r="C2" s="49"/>
      <c r="D2" s="49"/>
      <c r="E2" s="49"/>
      <c r="F2" s="49"/>
      <c r="G2" s="49"/>
      <c r="H2" s="49"/>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45" t="s">
        <v>3</v>
      </c>
      <c r="C3" s="45"/>
      <c r="D3" s="45"/>
      <c r="E3" s="45"/>
      <c r="F3" s="45"/>
      <c r="G3" s="45"/>
      <c r="H3" s="45"/>
    </row>
    <row r="4" spans="1:50" ht="48" customHeight="1">
      <c r="A4" s="10" t="s">
        <v>4</v>
      </c>
      <c r="B4" s="38" t="s">
        <v>5</v>
      </c>
      <c r="C4" s="39"/>
      <c r="D4" s="39"/>
      <c r="E4" s="39"/>
      <c r="F4" s="39"/>
      <c r="G4" s="39"/>
      <c r="H4" s="40"/>
    </row>
    <row r="5" spans="1:50" ht="31.5" customHeight="1">
      <c r="A5" s="10" t="s">
        <v>6</v>
      </c>
      <c r="B5" s="45" t="s">
        <v>7</v>
      </c>
      <c r="C5" s="45"/>
      <c r="D5" s="45"/>
      <c r="E5" s="45"/>
      <c r="F5" s="45"/>
      <c r="G5" s="45"/>
      <c r="H5" s="45"/>
    </row>
    <row r="6" spans="1:50" ht="40.5" customHeight="1">
      <c r="A6" s="10" t="s">
        <v>8</v>
      </c>
      <c r="B6" s="38" t="s">
        <v>9</v>
      </c>
      <c r="C6" s="39"/>
      <c r="D6" s="39"/>
      <c r="E6" s="39"/>
      <c r="F6" s="39"/>
      <c r="G6" s="39"/>
      <c r="H6" s="40"/>
    </row>
    <row r="7" spans="1:50" ht="41.1" customHeight="1">
      <c r="A7" s="10" t="s">
        <v>10</v>
      </c>
      <c r="B7" s="45" t="s">
        <v>11</v>
      </c>
      <c r="C7" s="45"/>
      <c r="D7" s="45"/>
      <c r="E7" s="45"/>
      <c r="F7" s="45"/>
      <c r="G7" s="45"/>
      <c r="H7" s="45"/>
    </row>
    <row r="8" spans="1:50" ht="48.95" customHeight="1">
      <c r="A8" s="10" t="s">
        <v>12</v>
      </c>
      <c r="B8" s="45" t="s">
        <v>13</v>
      </c>
      <c r="C8" s="45"/>
      <c r="D8" s="45"/>
      <c r="E8" s="45"/>
      <c r="F8" s="45"/>
      <c r="G8" s="45"/>
      <c r="H8" s="45"/>
    </row>
    <row r="9" spans="1:50" ht="48.95" customHeight="1">
      <c r="A9" s="10" t="s">
        <v>14</v>
      </c>
      <c r="B9" s="38" t="s">
        <v>15</v>
      </c>
      <c r="C9" s="39"/>
      <c r="D9" s="39"/>
      <c r="E9" s="39"/>
      <c r="F9" s="39"/>
      <c r="G9" s="39"/>
      <c r="H9" s="40"/>
    </row>
    <row r="10" spans="1:50" ht="30">
      <c r="A10" s="10" t="s">
        <v>16</v>
      </c>
      <c r="B10" s="45" t="s">
        <v>17</v>
      </c>
      <c r="C10" s="45"/>
      <c r="D10" s="45"/>
      <c r="E10" s="45"/>
      <c r="F10" s="45"/>
      <c r="G10" s="45"/>
      <c r="H10" s="45"/>
    </row>
    <row r="11" spans="1:50" ht="30">
      <c r="A11" s="10" t="s">
        <v>18</v>
      </c>
      <c r="B11" s="45" t="s">
        <v>19</v>
      </c>
      <c r="C11" s="45"/>
      <c r="D11" s="45"/>
      <c r="E11" s="45"/>
      <c r="F11" s="45"/>
      <c r="G11" s="45"/>
      <c r="H11" s="45"/>
    </row>
    <row r="12" spans="1:50" ht="33.950000000000003" customHeight="1">
      <c r="A12" s="10" t="s">
        <v>20</v>
      </c>
      <c r="B12" s="45" t="s">
        <v>21</v>
      </c>
      <c r="C12" s="45"/>
      <c r="D12" s="45"/>
      <c r="E12" s="45"/>
      <c r="F12" s="45"/>
      <c r="G12" s="45"/>
      <c r="H12" s="45"/>
    </row>
    <row r="13" spans="1:50" ht="30">
      <c r="A13" s="10" t="s">
        <v>22</v>
      </c>
      <c r="B13" s="45" t="s">
        <v>23</v>
      </c>
      <c r="C13" s="45"/>
      <c r="D13" s="45"/>
      <c r="E13" s="45"/>
      <c r="F13" s="45"/>
      <c r="G13" s="45"/>
      <c r="H13" s="45"/>
    </row>
    <row r="14" spans="1:50" ht="30">
      <c r="A14" s="10" t="s">
        <v>24</v>
      </c>
      <c r="B14" s="45" t="s">
        <v>25</v>
      </c>
      <c r="C14" s="45"/>
      <c r="D14" s="45"/>
      <c r="E14" s="45"/>
      <c r="F14" s="45"/>
      <c r="G14" s="45"/>
      <c r="H14" s="45"/>
    </row>
    <row r="15" spans="1:50" ht="44.1" customHeight="1">
      <c r="A15" s="10" t="s">
        <v>26</v>
      </c>
      <c r="B15" s="45" t="s">
        <v>27</v>
      </c>
      <c r="C15" s="45"/>
      <c r="D15" s="45"/>
      <c r="E15" s="45"/>
      <c r="F15" s="45"/>
      <c r="G15" s="45"/>
      <c r="H15" s="45"/>
    </row>
    <row r="16" spans="1:50" ht="60">
      <c r="A16" s="10" t="s">
        <v>28</v>
      </c>
      <c r="B16" s="45" t="s">
        <v>29</v>
      </c>
      <c r="C16" s="45"/>
      <c r="D16" s="45"/>
      <c r="E16" s="45"/>
      <c r="F16" s="45"/>
      <c r="G16" s="45"/>
      <c r="H16" s="45"/>
    </row>
    <row r="17" spans="1:8" ht="58.5" customHeight="1">
      <c r="A17" s="10" t="s">
        <v>30</v>
      </c>
      <c r="B17" s="45" t="s">
        <v>31</v>
      </c>
      <c r="C17" s="45"/>
      <c r="D17" s="45"/>
      <c r="E17" s="45"/>
      <c r="F17" s="45"/>
      <c r="G17" s="45"/>
      <c r="H17" s="45"/>
    </row>
    <row r="18" spans="1:8" ht="30">
      <c r="A18" s="10" t="s">
        <v>32</v>
      </c>
      <c r="B18" s="45" t="s">
        <v>33</v>
      </c>
      <c r="C18" s="45"/>
      <c r="D18" s="45"/>
      <c r="E18" s="45"/>
      <c r="F18" s="45"/>
      <c r="G18" s="45"/>
      <c r="H18" s="45"/>
    </row>
    <row r="19" spans="1:8" ht="30" customHeight="1">
      <c r="A19" s="63"/>
      <c r="B19" s="64"/>
      <c r="C19" s="64"/>
      <c r="D19" s="64"/>
      <c r="E19" s="64"/>
      <c r="F19" s="64"/>
      <c r="G19" s="64"/>
      <c r="H19" s="65"/>
    </row>
    <row r="20" spans="1:8" ht="37.5" customHeight="1">
      <c r="A20" s="49" t="s">
        <v>34</v>
      </c>
      <c r="B20" s="49"/>
      <c r="C20" s="49"/>
      <c r="D20" s="49"/>
      <c r="E20" s="49"/>
      <c r="F20" s="49"/>
      <c r="G20" s="49"/>
      <c r="H20" s="49"/>
    </row>
    <row r="21" spans="1:8" ht="117" customHeight="1">
      <c r="A21" s="46" t="s">
        <v>35</v>
      </c>
      <c r="B21" s="46"/>
      <c r="C21" s="46"/>
      <c r="D21" s="46"/>
      <c r="E21" s="46"/>
      <c r="F21" s="46"/>
      <c r="G21" s="46"/>
      <c r="H21" s="46"/>
    </row>
    <row r="22" spans="1:8" ht="117" customHeight="1">
      <c r="A22" s="10" t="s">
        <v>10</v>
      </c>
      <c r="B22" s="45" t="s">
        <v>11</v>
      </c>
      <c r="C22" s="45"/>
      <c r="D22" s="45"/>
      <c r="E22" s="45"/>
      <c r="F22" s="45"/>
      <c r="G22" s="45"/>
      <c r="H22" s="45"/>
    </row>
    <row r="23" spans="1:8" ht="167.1" customHeight="1">
      <c r="A23" s="10" t="s">
        <v>36</v>
      </c>
      <c r="B23" s="46" t="s">
        <v>37</v>
      </c>
      <c r="C23" s="46"/>
      <c r="D23" s="46"/>
      <c r="E23" s="46"/>
      <c r="F23" s="46"/>
      <c r="G23" s="46"/>
      <c r="H23" s="46"/>
    </row>
    <row r="24" spans="1:8" ht="69.75" customHeight="1">
      <c r="A24" s="10" t="s">
        <v>38</v>
      </c>
      <c r="B24" s="46" t="s">
        <v>39</v>
      </c>
      <c r="C24" s="46"/>
      <c r="D24" s="46"/>
      <c r="E24" s="46"/>
      <c r="F24" s="46"/>
      <c r="G24" s="46"/>
      <c r="H24" s="46"/>
    </row>
    <row r="25" spans="1:8" ht="60" customHeight="1">
      <c r="A25" s="10" t="s">
        <v>40</v>
      </c>
      <c r="B25" s="46" t="s">
        <v>41</v>
      </c>
      <c r="C25" s="46"/>
      <c r="D25" s="46"/>
      <c r="E25" s="46"/>
      <c r="F25" s="46"/>
      <c r="G25" s="46"/>
      <c r="H25" s="46"/>
    </row>
    <row r="26" spans="1:8" ht="24.75" customHeight="1">
      <c r="A26" s="11" t="s">
        <v>42</v>
      </c>
      <c r="B26" s="47" t="s">
        <v>43</v>
      </c>
      <c r="C26" s="47"/>
      <c r="D26" s="47"/>
      <c r="E26" s="47"/>
      <c r="F26" s="47"/>
      <c r="G26" s="47"/>
      <c r="H26" s="47"/>
    </row>
    <row r="27" spans="1:8" ht="26.25" customHeight="1">
      <c r="A27" s="11" t="s">
        <v>44</v>
      </c>
      <c r="B27" s="47" t="s">
        <v>45</v>
      </c>
      <c r="C27" s="47"/>
      <c r="D27" s="47"/>
      <c r="E27" s="47"/>
      <c r="F27" s="47"/>
      <c r="G27" s="47"/>
      <c r="H27" s="47"/>
    </row>
    <row r="28" spans="1:8" ht="53.25" customHeight="1">
      <c r="A28" s="10" t="s">
        <v>46</v>
      </c>
      <c r="B28" s="46" t="s">
        <v>47</v>
      </c>
      <c r="C28" s="46"/>
      <c r="D28" s="46"/>
      <c r="E28" s="46"/>
      <c r="F28" s="46"/>
      <c r="G28" s="46"/>
      <c r="H28" s="46"/>
    </row>
    <row r="29" spans="1:8" ht="45" customHeight="1">
      <c r="A29" s="10" t="s">
        <v>48</v>
      </c>
      <c r="B29" s="41" t="s">
        <v>49</v>
      </c>
      <c r="C29" s="42"/>
      <c r="D29" s="42"/>
      <c r="E29" s="42"/>
      <c r="F29" s="42"/>
      <c r="G29" s="42"/>
      <c r="H29" s="43"/>
    </row>
    <row r="30" spans="1:8" ht="45" customHeight="1">
      <c r="A30" s="10" t="s">
        <v>50</v>
      </c>
      <c r="B30" s="41" t="s">
        <v>51</v>
      </c>
      <c r="C30" s="42"/>
      <c r="D30" s="42"/>
      <c r="E30" s="42"/>
      <c r="F30" s="42"/>
      <c r="G30" s="42"/>
      <c r="H30" s="43"/>
    </row>
    <row r="31" spans="1:8" ht="45" customHeight="1">
      <c r="A31" s="10" t="s">
        <v>52</v>
      </c>
      <c r="B31" s="41" t="s">
        <v>53</v>
      </c>
      <c r="C31" s="42"/>
      <c r="D31" s="42"/>
      <c r="E31" s="42"/>
      <c r="F31" s="42"/>
      <c r="G31" s="42"/>
      <c r="H31" s="43"/>
    </row>
    <row r="32" spans="1:8" ht="33" customHeight="1">
      <c r="A32" s="11" t="s">
        <v>54</v>
      </c>
      <c r="B32" s="46" t="s">
        <v>55</v>
      </c>
      <c r="C32" s="46"/>
      <c r="D32" s="46"/>
      <c r="E32" s="46"/>
      <c r="F32" s="46"/>
      <c r="G32" s="46"/>
      <c r="H32" s="46"/>
    </row>
    <row r="33" spans="1:8" ht="39" customHeight="1">
      <c r="A33" s="10" t="s">
        <v>56</v>
      </c>
      <c r="B33" s="47" t="s">
        <v>57</v>
      </c>
      <c r="C33" s="47"/>
      <c r="D33" s="47"/>
      <c r="E33" s="47"/>
      <c r="F33" s="47"/>
      <c r="G33" s="47"/>
      <c r="H33" s="47"/>
    </row>
    <row r="34" spans="1:8" ht="39" customHeight="1">
      <c r="A34" s="49" t="s">
        <v>58</v>
      </c>
      <c r="B34" s="49"/>
      <c r="C34" s="49"/>
      <c r="D34" s="49"/>
      <c r="E34" s="49"/>
      <c r="F34" s="49"/>
      <c r="G34" s="49"/>
      <c r="H34" s="49"/>
    </row>
    <row r="35" spans="1:8" ht="79.5" customHeight="1">
      <c r="A35" s="38" t="s">
        <v>59</v>
      </c>
      <c r="B35" s="39"/>
      <c r="C35" s="39"/>
      <c r="D35" s="39"/>
      <c r="E35" s="39"/>
      <c r="F35" s="39"/>
      <c r="G35" s="39"/>
      <c r="H35" s="40"/>
    </row>
    <row r="36" spans="1:8" ht="33" customHeight="1">
      <c r="A36" s="10" t="s">
        <v>60</v>
      </c>
      <c r="B36" s="46" t="s">
        <v>61</v>
      </c>
      <c r="C36" s="46"/>
      <c r="D36" s="46"/>
      <c r="E36" s="46"/>
      <c r="F36" s="46"/>
      <c r="G36" s="46"/>
      <c r="H36" s="46"/>
    </row>
    <row r="37" spans="1:8" ht="33" customHeight="1">
      <c r="A37" s="10" t="s">
        <v>62</v>
      </c>
      <c r="B37" s="46" t="s">
        <v>63</v>
      </c>
      <c r="C37" s="46"/>
      <c r="D37" s="46"/>
      <c r="E37" s="46"/>
      <c r="F37" s="46"/>
      <c r="G37" s="46"/>
      <c r="H37" s="46"/>
    </row>
    <row r="38" spans="1:8" ht="33" customHeight="1">
      <c r="A38" s="15"/>
      <c r="B38" s="16"/>
      <c r="C38" s="16"/>
      <c r="D38" s="16"/>
      <c r="E38" s="16"/>
      <c r="F38" s="16"/>
      <c r="G38" s="16"/>
      <c r="H38" s="17"/>
    </row>
    <row r="39" spans="1:8" ht="34.5" customHeight="1">
      <c r="A39" s="49" t="s">
        <v>64</v>
      </c>
      <c r="B39" s="49"/>
      <c r="C39" s="49"/>
      <c r="D39" s="49"/>
      <c r="E39" s="49"/>
      <c r="F39" s="49"/>
      <c r="G39" s="49"/>
      <c r="H39" s="49"/>
    </row>
    <row r="40" spans="1:8" ht="34.5" customHeight="1">
      <c r="A40" s="10" t="s">
        <v>65</v>
      </c>
      <c r="B40" s="46" t="s">
        <v>66</v>
      </c>
      <c r="C40" s="46"/>
      <c r="D40" s="46"/>
      <c r="E40" s="46"/>
      <c r="F40" s="46"/>
      <c r="G40" s="46"/>
      <c r="H40" s="46"/>
    </row>
    <row r="41" spans="1:8" ht="29.25" customHeight="1">
      <c r="A41" s="10" t="s">
        <v>67</v>
      </c>
      <c r="B41" s="46" t="s">
        <v>68</v>
      </c>
      <c r="C41" s="46"/>
      <c r="D41" s="46"/>
      <c r="E41" s="46"/>
      <c r="F41" s="46"/>
      <c r="G41" s="46"/>
      <c r="H41" s="46"/>
    </row>
    <row r="42" spans="1:8" ht="42" customHeight="1">
      <c r="A42" s="10" t="s">
        <v>69</v>
      </c>
      <c r="B42" s="46" t="s">
        <v>70</v>
      </c>
      <c r="C42" s="46"/>
      <c r="D42" s="46"/>
      <c r="E42" s="46"/>
      <c r="F42" s="46"/>
      <c r="G42" s="46"/>
      <c r="H42" s="46"/>
    </row>
    <row r="43" spans="1:8" ht="42" customHeight="1">
      <c r="A43" s="10" t="s">
        <v>71</v>
      </c>
      <c r="B43" s="41" t="s">
        <v>72</v>
      </c>
      <c r="C43" s="42"/>
      <c r="D43" s="42"/>
      <c r="E43" s="42"/>
      <c r="F43" s="42"/>
      <c r="G43" s="42"/>
      <c r="H43" s="43"/>
    </row>
    <row r="44" spans="1:8" ht="42" customHeight="1">
      <c r="A44" s="10" t="s">
        <v>73</v>
      </c>
      <c r="B44" s="41" t="s">
        <v>74</v>
      </c>
      <c r="C44" s="42"/>
      <c r="D44" s="42"/>
      <c r="E44" s="42"/>
      <c r="F44" s="42"/>
      <c r="G44" s="42"/>
      <c r="H44" s="43"/>
    </row>
    <row r="45" spans="1:8" ht="42" customHeight="1">
      <c r="A45" s="10" t="s">
        <v>75</v>
      </c>
      <c r="B45" s="41" t="s">
        <v>76</v>
      </c>
      <c r="C45" s="42"/>
      <c r="D45" s="42"/>
      <c r="E45" s="42"/>
      <c r="F45" s="42"/>
      <c r="G45" s="42"/>
      <c r="H45" s="43"/>
    </row>
    <row r="46" spans="1:8" ht="86.1" customHeight="1">
      <c r="A46" s="12" t="s">
        <v>77</v>
      </c>
      <c r="B46" s="52" t="s">
        <v>78</v>
      </c>
      <c r="C46" s="52"/>
      <c r="D46" s="52"/>
      <c r="E46" s="52"/>
      <c r="F46" s="52"/>
      <c r="G46" s="52"/>
      <c r="H46" s="52"/>
    </row>
    <row r="47" spans="1:8" ht="39.75" customHeight="1">
      <c r="A47" s="12" t="s">
        <v>79</v>
      </c>
      <c r="B47" s="60" t="s">
        <v>80</v>
      </c>
      <c r="C47" s="61"/>
      <c r="D47" s="61"/>
      <c r="E47" s="61"/>
      <c r="F47" s="61"/>
      <c r="G47" s="61"/>
      <c r="H47" s="62"/>
    </row>
    <row r="48" spans="1:8" ht="31.5" customHeight="1">
      <c r="A48" s="12" t="s">
        <v>81</v>
      </c>
      <c r="B48" s="52" t="s">
        <v>82</v>
      </c>
      <c r="C48" s="52"/>
      <c r="D48" s="52"/>
      <c r="E48" s="52"/>
      <c r="F48" s="52"/>
      <c r="G48" s="52"/>
      <c r="H48" s="52"/>
    </row>
    <row r="49" spans="1:8" ht="30">
      <c r="A49" s="12" t="s">
        <v>83</v>
      </c>
      <c r="B49" s="52" t="s">
        <v>84</v>
      </c>
      <c r="C49" s="52"/>
      <c r="D49" s="52"/>
      <c r="E49" s="52"/>
      <c r="F49" s="52"/>
      <c r="G49" s="52"/>
      <c r="H49" s="52"/>
    </row>
    <row r="50" spans="1:8" ht="43.5" customHeight="1">
      <c r="A50" s="12" t="s">
        <v>85</v>
      </c>
      <c r="B50" s="52" t="s">
        <v>86</v>
      </c>
      <c r="C50" s="52"/>
      <c r="D50" s="52"/>
      <c r="E50" s="52"/>
      <c r="F50" s="52"/>
      <c r="G50" s="52"/>
      <c r="H50" s="52"/>
    </row>
    <row r="51" spans="1:8" ht="40.5" customHeight="1">
      <c r="A51" s="12" t="s">
        <v>87</v>
      </c>
      <c r="B51" s="52" t="s">
        <v>88</v>
      </c>
      <c r="C51" s="52"/>
      <c r="D51" s="52"/>
      <c r="E51" s="52"/>
      <c r="F51" s="52"/>
      <c r="G51" s="52"/>
      <c r="H51" s="52"/>
    </row>
    <row r="52" spans="1:8" ht="75.75" customHeight="1">
      <c r="A52" s="13" t="s">
        <v>89</v>
      </c>
      <c r="B52" s="48" t="s">
        <v>90</v>
      </c>
      <c r="C52" s="48"/>
      <c r="D52" s="48"/>
      <c r="E52" s="48"/>
      <c r="F52" s="48"/>
      <c r="G52" s="48"/>
      <c r="H52" s="48"/>
    </row>
    <row r="53" spans="1:8" ht="41.25" customHeight="1">
      <c r="A53" s="13" t="s">
        <v>91</v>
      </c>
      <c r="B53" s="48" t="s">
        <v>92</v>
      </c>
      <c r="C53" s="48"/>
      <c r="D53" s="48"/>
      <c r="E53" s="48"/>
      <c r="F53" s="48"/>
      <c r="G53" s="48"/>
      <c r="H53" s="48"/>
    </row>
    <row r="54" spans="1:8" ht="47.45" customHeight="1">
      <c r="A54" s="13" t="s">
        <v>93</v>
      </c>
      <c r="B54" s="48" t="s">
        <v>94</v>
      </c>
      <c r="C54" s="48"/>
      <c r="D54" s="48"/>
      <c r="E54" s="48"/>
      <c r="F54" s="48"/>
      <c r="G54" s="48"/>
      <c r="H54" s="48"/>
    </row>
    <row r="55" spans="1:8" ht="57.6" customHeight="1">
      <c r="A55" s="13" t="s">
        <v>95</v>
      </c>
      <c r="B55" s="48" t="s">
        <v>96</v>
      </c>
      <c r="C55" s="48"/>
      <c r="D55" s="48"/>
      <c r="E55" s="48"/>
      <c r="F55" s="48"/>
      <c r="G55" s="48"/>
      <c r="H55" s="48"/>
    </row>
    <row r="56" spans="1:8" ht="31.5" customHeight="1">
      <c r="A56" s="13" t="s">
        <v>97</v>
      </c>
      <c r="B56" s="48" t="s">
        <v>98</v>
      </c>
      <c r="C56" s="48"/>
      <c r="D56" s="48"/>
      <c r="E56" s="48"/>
      <c r="F56" s="48"/>
      <c r="G56" s="48"/>
      <c r="H56" s="48"/>
    </row>
    <row r="57" spans="1:8" ht="70.5" customHeight="1">
      <c r="A57" s="13" t="s">
        <v>99</v>
      </c>
      <c r="B57" s="48" t="s">
        <v>100</v>
      </c>
      <c r="C57" s="48"/>
      <c r="D57" s="48"/>
      <c r="E57" s="48"/>
      <c r="F57" s="48"/>
      <c r="G57" s="48"/>
      <c r="H57" s="48"/>
    </row>
    <row r="58" spans="1:8" ht="33.75" customHeight="1">
      <c r="A58" s="53"/>
      <c r="B58" s="53"/>
      <c r="C58" s="53"/>
      <c r="D58" s="53"/>
      <c r="E58" s="53"/>
      <c r="F58" s="53"/>
      <c r="G58" s="53"/>
      <c r="H58" s="54"/>
    </row>
    <row r="59" spans="1:8" ht="32.25" customHeight="1">
      <c r="A59" s="44" t="s">
        <v>101</v>
      </c>
      <c r="B59" s="44"/>
      <c r="C59" s="44"/>
      <c r="D59" s="44"/>
      <c r="E59" s="44"/>
      <c r="F59" s="44"/>
      <c r="G59" s="44"/>
      <c r="H59" s="44"/>
    </row>
    <row r="60" spans="1:8" ht="34.5" customHeight="1">
      <c r="A60" s="10" t="s">
        <v>102</v>
      </c>
      <c r="B60" s="50" t="s">
        <v>103</v>
      </c>
      <c r="C60" s="50"/>
      <c r="D60" s="50"/>
      <c r="E60" s="50"/>
      <c r="F60" s="50"/>
      <c r="G60" s="50"/>
      <c r="H60" s="50"/>
    </row>
    <row r="61" spans="1:8" ht="60" customHeight="1">
      <c r="A61" s="10" t="s">
        <v>104</v>
      </c>
      <c r="B61" s="59" t="s">
        <v>105</v>
      </c>
      <c r="C61" s="59"/>
      <c r="D61" s="59"/>
      <c r="E61" s="59"/>
      <c r="F61" s="59"/>
      <c r="G61" s="59"/>
      <c r="H61" s="59"/>
    </row>
    <row r="62" spans="1:8" ht="41.25" customHeight="1">
      <c r="A62" s="10" t="s">
        <v>106</v>
      </c>
      <c r="B62" s="56" t="s">
        <v>107</v>
      </c>
      <c r="C62" s="57"/>
      <c r="D62" s="57"/>
      <c r="E62" s="57"/>
      <c r="F62" s="57"/>
      <c r="G62" s="57"/>
      <c r="H62" s="58"/>
    </row>
    <row r="63" spans="1:8" ht="42" customHeight="1">
      <c r="A63" s="10" t="s">
        <v>108</v>
      </c>
      <c r="B63" s="46" t="s">
        <v>109</v>
      </c>
      <c r="C63" s="46"/>
      <c r="D63" s="46"/>
      <c r="E63" s="46"/>
      <c r="F63" s="46"/>
      <c r="G63" s="46"/>
      <c r="H63" s="46"/>
    </row>
    <row r="64" spans="1:8" ht="31.5" customHeight="1">
      <c r="A64" s="10" t="s">
        <v>110</v>
      </c>
      <c r="B64" s="50" t="s">
        <v>111</v>
      </c>
      <c r="C64" s="50"/>
      <c r="D64" s="50"/>
      <c r="E64" s="50"/>
      <c r="F64" s="50"/>
      <c r="G64" s="50"/>
      <c r="H64" s="50"/>
    </row>
    <row r="65" spans="1:8" ht="45.75" customHeight="1">
      <c r="A65" s="10" t="s">
        <v>112</v>
      </c>
      <c r="B65" s="50" t="s">
        <v>113</v>
      </c>
      <c r="C65" s="50"/>
      <c r="D65" s="50"/>
      <c r="E65" s="50"/>
      <c r="F65" s="50"/>
      <c r="G65" s="50"/>
      <c r="H65" s="50"/>
    </row>
    <row r="66" spans="1:8" ht="30.75" customHeight="1">
      <c r="A66" s="55"/>
      <c r="B66" s="55"/>
      <c r="C66" s="55"/>
      <c r="D66" s="55"/>
      <c r="E66" s="55"/>
      <c r="F66" s="55"/>
      <c r="G66" s="55"/>
      <c r="H66" s="55"/>
    </row>
    <row r="67" spans="1:8" ht="34.5" customHeight="1">
      <c r="A67" s="44" t="s">
        <v>114</v>
      </c>
      <c r="B67" s="44"/>
      <c r="C67" s="44"/>
      <c r="D67" s="44"/>
      <c r="E67" s="44"/>
      <c r="F67" s="44"/>
      <c r="G67" s="44"/>
      <c r="H67" s="44"/>
    </row>
    <row r="68" spans="1:8" ht="39.75" customHeight="1">
      <c r="A68" s="13" t="s">
        <v>115</v>
      </c>
      <c r="B68" s="50" t="s">
        <v>116</v>
      </c>
      <c r="C68" s="50"/>
      <c r="D68" s="50"/>
      <c r="E68" s="50"/>
      <c r="F68" s="50"/>
      <c r="G68" s="50"/>
      <c r="H68" s="50"/>
    </row>
    <row r="69" spans="1:8" ht="39.75" customHeight="1">
      <c r="A69" s="13" t="s">
        <v>117</v>
      </c>
      <c r="B69" s="50" t="s">
        <v>118</v>
      </c>
      <c r="C69" s="50"/>
      <c r="D69" s="50"/>
      <c r="E69" s="50"/>
      <c r="F69" s="50"/>
      <c r="G69" s="50"/>
      <c r="H69" s="50"/>
    </row>
    <row r="70" spans="1:8" ht="42" customHeight="1">
      <c r="A70" s="13" t="s">
        <v>119</v>
      </c>
      <c r="B70" s="48" t="s">
        <v>120</v>
      </c>
      <c r="C70" s="48"/>
      <c r="D70" s="48"/>
      <c r="E70" s="48"/>
      <c r="F70" s="48"/>
      <c r="G70" s="48"/>
      <c r="H70" s="48"/>
    </row>
    <row r="71" spans="1:8" ht="33.75" customHeight="1">
      <c r="A71" s="13" t="s">
        <v>121</v>
      </c>
      <c r="B71" s="50" t="s">
        <v>122</v>
      </c>
      <c r="C71" s="50"/>
      <c r="D71" s="50"/>
      <c r="E71" s="50"/>
      <c r="F71" s="50"/>
      <c r="G71" s="50"/>
      <c r="H71" s="50"/>
    </row>
    <row r="72" spans="1:8" ht="33" customHeight="1">
      <c r="A72" s="13" t="s">
        <v>123</v>
      </c>
      <c r="B72" s="50" t="s">
        <v>124</v>
      </c>
      <c r="C72" s="50"/>
      <c r="D72" s="50"/>
      <c r="E72" s="50"/>
      <c r="F72" s="50"/>
      <c r="G72" s="50"/>
      <c r="H72" s="50"/>
    </row>
    <row r="73" spans="1:8" ht="33.75" customHeight="1">
      <c r="A73" s="51"/>
      <c r="B73" s="51"/>
      <c r="C73" s="51"/>
      <c r="D73" s="51"/>
      <c r="E73" s="51"/>
      <c r="F73" s="51"/>
      <c r="G73" s="51"/>
      <c r="H73" s="51"/>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tabSelected="1" topLeftCell="W1" zoomScale="70" zoomScaleNormal="70" workbookViewId="0">
      <pane ySplit="8" topLeftCell="A36" activePane="bottomLeft" state="frozen"/>
      <selection activeCell="A7" sqref="A7"/>
      <selection pane="bottomLeft" activeCell="AA44" sqref="AA44"/>
    </sheetView>
  </sheetViews>
  <sheetFormatPr baseColWidth="10" defaultColWidth="19.875" defaultRowHeight="18.75" customHeight="1"/>
  <cols>
    <col min="1" max="10" width="19.875" style="109"/>
    <col min="11" max="11" width="19.875" style="113"/>
    <col min="12" max="15" width="19.875" style="113" customWidth="1"/>
    <col min="16" max="32" width="19.875" style="209" customWidth="1"/>
    <col min="33" max="33" width="27.125" style="109" customWidth="1"/>
    <col min="34" max="16384" width="19.875" style="109"/>
  </cols>
  <sheetData>
    <row r="1" spans="1:34" ht="17.25" hidden="1" customHeight="1">
      <c r="A1" s="106"/>
      <c r="B1" s="106"/>
      <c r="C1" s="107" t="s">
        <v>125</v>
      </c>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8" t="s">
        <v>126</v>
      </c>
    </row>
    <row r="2" spans="1:34" ht="20.25" hidden="1" customHeight="1">
      <c r="A2" s="106"/>
      <c r="B2" s="106"/>
      <c r="C2" s="107" t="s">
        <v>127</v>
      </c>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8" t="s">
        <v>128</v>
      </c>
    </row>
    <row r="3" spans="1:34" ht="18" hidden="1" customHeight="1">
      <c r="A3" s="106"/>
      <c r="B3" s="106"/>
      <c r="C3" s="107" t="s">
        <v>129</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8" t="s">
        <v>130</v>
      </c>
    </row>
    <row r="4" spans="1:34" ht="30.75" hidden="1" customHeight="1">
      <c r="A4" s="106"/>
      <c r="B4" s="106"/>
      <c r="C4" s="107" t="s">
        <v>131</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8" t="s">
        <v>132</v>
      </c>
    </row>
    <row r="5" spans="1:34" ht="30.75" hidden="1" customHeight="1">
      <c r="A5" s="107" t="s">
        <v>133</v>
      </c>
      <c r="B5" s="110"/>
      <c r="C5" s="107" t="s">
        <v>551</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row>
    <row r="6" spans="1:34" ht="30.75" hidden="1" customHeight="1">
      <c r="A6" s="111"/>
      <c r="B6" s="112"/>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4" s="120" customFormat="1" ht="26.25" hidden="1" customHeight="1">
      <c r="A7" s="115" t="s">
        <v>566</v>
      </c>
      <c r="B7" s="115"/>
      <c r="C7" s="115"/>
      <c r="D7" s="115"/>
      <c r="E7" s="115"/>
      <c r="F7" s="115"/>
      <c r="G7" s="115"/>
      <c r="H7" s="115"/>
      <c r="I7" s="115"/>
      <c r="J7" s="115"/>
      <c r="K7" s="115"/>
      <c r="L7" s="115"/>
      <c r="M7" s="115"/>
      <c r="N7" s="115"/>
      <c r="O7" s="115"/>
      <c r="P7" s="116" t="s">
        <v>567</v>
      </c>
      <c r="Q7" s="116"/>
      <c r="R7" s="116"/>
      <c r="S7" s="116"/>
      <c r="T7" s="117" t="s">
        <v>568</v>
      </c>
      <c r="U7" s="117"/>
      <c r="V7" s="117"/>
      <c r="W7" s="117"/>
      <c r="X7" s="117"/>
      <c r="Y7" s="118" t="s">
        <v>569</v>
      </c>
      <c r="Z7" s="118"/>
      <c r="AA7" s="118"/>
      <c r="AB7" s="118"/>
      <c r="AC7" s="119" t="s">
        <v>570</v>
      </c>
      <c r="AD7" s="119"/>
      <c r="AE7" s="119"/>
      <c r="AF7" s="119"/>
    </row>
    <row r="8" spans="1:34" ht="96" customHeight="1">
      <c r="A8" s="121" t="s">
        <v>2</v>
      </c>
      <c r="B8" s="121" t="s">
        <v>4</v>
      </c>
      <c r="C8" s="121" t="s">
        <v>134</v>
      </c>
      <c r="D8" s="121" t="s">
        <v>135</v>
      </c>
      <c r="E8" s="121" t="s">
        <v>136</v>
      </c>
      <c r="F8" s="121" t="s">
        <v>137</v>
      </c>
      <c r="G8" s="121" t="s">
        <v>14</v>
      </c>
      <c r="H8" s="121" t="s">
        <v>16</v>
      </c>
      <c r="I8" s="121" t="s">
        <v>18</v>
      </c>
      <c r="J8" s="122" t="s">
        <v>138</v>
      </c>
      <c r="K8" s="121" t="s">
        <v>139</v>
      </c>
      <c r="L8" s="121" t="s">
        <v>140</v>
      </c>
      <c r="M8" s="121" t="s">
        <v>141</v>
      </c>
      <c r="N8" s="121" t="s">
        <v>28</v>
      </c>
      <c r="O8" s="121" t="s">
        <v>30</v>
      </c>
      <c r="P8" s="123" t="s">
        <v>552</v>
      </c>
      <c r="Q8" s="121" t="s">
        <v>142</v>
      </c>
      <c r="R8" s="123" t="s">
        <v>143</v>
      </c>
      <c r="S8" s="123" t="s">
        <v>144</v>
      </c>
      <c r="T8" s="121" t="s">
        <v>553</v>
      </c>
      <c r="U8" s="124" t="s">
        <v>554</v>
      </c>
      <c r="V8" s="123" t="s">
        <v>555</v>
      </c>
      <c r="W8" s="123" t="s">
        <v>556</v>
      </c>
      <c r="X8" s="124" t="s">
        <v>557</v>
      </c>
      <c r="Y8" s="125" t="s">
        <v>558</v>
      </c>
      <c r="Z8" s="125" t="s">
        <v>559</v>
      </c>
      <c r="AA8" s="125" t="s">
        <v>560</v>
      </c>
      <c r="AB8" s="125" t="s">
        <v>561</v>
      </c>
      <c r="AC8" s="126" t="s">
        <v>562</v>
      </c>
      <c r="AD8" s="126" t="s">
        <v>563</v>
      </c>
      <c r="AE8" s="126" t="s">
        <v>564</v>
      </c>
      <c r="AF8" s="126" t="s">
        <v>565</v>
      </c>
      <c r="AG8" s="121" t="s">
        <v>462</v>
      </c>
    </row>
    <row r="9" spans="1:34" ht="65.099999999999994" customHeight="1">
      <c r="A9" s="127" t="s">
        <v>145</v>
      </c>
      <c r="B9" s="128" t="s">
        <v>146</v>
      </c>
      <c r="C9" s="127" t="s">
        <v>147</v>
      </c>
      <c r="D9" s="129" t="s">
        <v>148</v>
      </c>
      <c r="E9" s="130" t="s">
        <v>149</v>
      </c>
      <c r="F9" s="131" t="s">
        <v>150</v>
      </c>
      <c r="G9" s="132" t="s">
        <v>151</v>
      </c>
      <c r="H9" s="133" t="s">
        <v>152</v>
      </c>
      <c r="I9" s="134" t="s">
        <v>153</v>
      </c>
      <c r="J9" s="135" t="s">
        <v>154</v>
      </c>
      <c r="K9" s="133" t="s">
        <v>155</v>
      </c>
      <c r="L9" s="136">
        <v>0.5</v>
      </c>
      <c r="M9" s="134" t="s">
        <v>156</v>
      </c>
      <c r="N9" s="137" t="s">
        <v>157</v>
      </c>
      <c r="O9" s="135">
        <v>600</v>
      </c>
      <c r="P9" s="121" t="s">
        <v>158</v>
      </c>
      <c r="Q9" s="122">
        <v>200</v>
      </c>
      <c r="R9" s="135">
        <v>200</v>
      </c>
      <c r="S9" s="135">
        <v>200</v>
      </c>
      <c r="T9" s="121" t="s">
        <v>158</v>
      </c>
      <c r="U9" s="121">
        <v>0</v>
      </c>
      <c r="V9" s="121"/>
      <c r="W9" s="121"/>
      <c r="X9" s="121">
        <v>0</v>
      </c>
      <c r="Y9" s="121">
        <v>0</v>
      </c>
      <c r="Z9" s="121">
        <v>0</v>
      </c>
      <c r="AA9" s="121"/>
      <c r="AB9" s="121"/>
      <c r="AC9" s="138">
        <f>+IF((U9/Q9)&gt;100%,100%,(U9/Q9))*L9</f>
        <v>0</v>
      </c>
      <c r="AD9" s="139">
        <f>+IF(((X9)/O9)&gt;100%,100%,((X9)/O9))*L9</f>
        <v>0</v>
      </c>
      <c r="AE9" s="139">
        <f>+IF(((U9)/Q9)&gt;100%,100%,((U9)/Q9))</f>
        <v>0</v>
      </c>
      <c r="AF9" s="139">
        <f>+IF(((X9)/O9)&gt;100%,100%,((X9))/O9)</f>
        <v>0</v>
      </c>
      <c r="AG9" s="121"/>
    </row>
    <row r="10" spans="1:34" ht="65.099999999999994" customHeight="1">
      <c r="A10" s="140"/>
      <c r="B10" s="128"/>
      <c r="C10" s="141"/>
      <c r="D10" s="137" t="s">
        <v>148</v>
      </c>
      <c r="E10" s="142" t="s">
        <v>149</v>
      </c>
      <c r="F10" s="133" t="s">
        <v>150</v>
      </c>
      <c r="G10" s="143" t="s">
        <v>151</v>
      </c>
      <c r="H10" s="133" t="s">
        <v>160</v>
      </c>
      <c r="I10" s="135" t="s">
        <v>153</v>
      </c>
      <c r="J10" s="135" t="s">
        <v>161</v>
      </c>
      <c r="K10" s="133" t="s">
        <v>162</v>
      </c>
      <c r="L10" s="136">
        <v>0.5</v>
      </c>
      <c r="M10" s="134" t="s">
        <v>163</v>
      </c>
      <c r="N10" s="137" t="s">
        <v>157</v>
      </c>
      <c r="O10" s="135">
        <v>6</v>
      </c>
      <c r="P10" s="121" t="s">
        <v>158</v>
      </c>
      <c r="Q10" s="144">
        <v>2</v>
      </c>
      <c r="R10" s="145">
        <v>2</v>
      </c>
      <c r="S10" s="145">
        <v>2</v>
      </c>
      <c r="T10" s="121" t="s">
        <v>158</v>
      </c>
      <c r="U10" s="121">
        <v>0</v>
      </c>
      <c r="V10" s="121"/>
      <c r="W10" s="121"/>
      <c r="X10" s="121">
        <v>0</v>
      </c>
      <c r="Y10" s="121">
        <v>0</v>
      </c>
      <c r="Z10" s="121">
        <v>0</v>
      </c>
      <c r="AA10" s="121"/>
      <c r="AB10" s="121"/>
      <c r="AC10" s="138">
        <f>+IF((U10/Q10)&gt;100%,100%,(U10/Q10))*L10</f>
        <v>0</v>
      </c>
      <c r="AD10" s="139">
        <f>+IF(((X10)/O10)&gt;100%,100%,((X10)/O10))*L10</f>
        <v>0</v>
      </c>
      <c r="AE10" s="139">
        <f>+IF(((U10)/Q10)&gt;100%,100%,((U10)/Q10))</f>
        <v>0</v>
      </c>
      <c r="AF10" s="139">
        <f>+IF(((X10)/O10)&gt;100%,100%,((X10))/O10)</f>
        <v>0</v>
      </c>
      <c r="AG10" s="121"/>
    </row>
    <row r="11" spans="1:34" ht="65.099999999999994" customHeight="1">
      <c r="A11" s="146"/>
      <c r="B11" s="147"/>
      <c r="C11" s="141"/>
      <c r="D11" s="146"/>
      <c r="E11" s="148"/>
      <c r="F11" s="149" t="s">
        <v>164</v>
      </c>
      <c r="G11" s="150"/>
      <c r="H11" s="151"/>
      <c r="I11" s="151"/>
      <c r="J11" s="151"/>
      <c r="K11" s="151"/>
      <c r="L11" s="151"/>
      <c r="M11" s="151"/>
      <c r="N11" s="151"/>
      <c r="O11" s="151"/>
      <c r="P11" s="151"/>
      <c r="Q11" s="151"/>
      <c r="R11" s="151"/>
      <c r="S11" s="151"/>
      <c r="T11" s="151"/>
      <c r="U11" s="151"/>
      <c r="V11" s="151"/>
      <c r="W11" s="151"/>
      <c r="X11" s="151"/>
      <c r="Y11" s="151"/>
      <c r="Z11" s="151"/>
      <c r="AA11" s="151"/>
      <c r="AB11" s="152"/>
      <c r="AC11" s="153">
        <f>SUM(AC9:AC10)</f>
        <v>0</v>
      </c>
      <c r="AD11" s="153">
        <f>SUM(AD9:AD10)</f>
        <v>0</v>
      </c>
      <c r="AE11" s="153">
        <f>SUM(AE9:AE10)</f>
        <v>0</v>
      </c>
      <c r="AF11" s="153">
        <f>AVERAGE(AF9:AF10)</f>
        <v>0</v>
      </c>
      <c r="AG11" s="121"/>
    </row>
    <row r="12" spans="1:34" ht="65.099999999999994" customHeight="1">
      <c r="A12" s="127" t="s">
        <v>165</v>
      </c>
      <c r="B12" s="128" t="s">
        <v>166</v>
      </c>
      <c r="C12" s="141"/>
      <c r="D12" s="137" t="s">
        <v>167</v>
      </c>
      <c r="E12" s="142" t="s">
        <v>168</v>
      </c>
      <c r="F12" s="133" t="s">
        <v>169</v>
      </c>
      <c r="G12" s="143" t="s">
        <v>170</v>
      </c>
      <c r="H12" s="133" t="s">
        <v>171</v>
      </c>
      <c r="I12" s="135" t="s">
        <v>153</v>
      </c>
      <c r="J12" s="135" t="s">
        <v>172</v>
      </c>
      <c r="K12" s="133" t="s">
        <v>173</v>
      </c>
      <c r="L12" s="136">
        <v>0.5</v>
      </c>
      <c r="M12" s="134" t="s">
        <v>156</v>
      </c>
      <c r="N12" s="154" t="s">
        <v>174</v>
      </c>
      <c r="O12" s="135">
        <v>176</v>
      </c>
      <c r="P12" s="122" t="s">
        <v>158</v>
      </c>
      <c r="Q12" s="135">
        <v>60</v>
      </c>
      <c r="R12" s="135">
        <v>60</v>
      </c>
      <c r="S12" s="135">
        <v>56</v>
      </c>
      <c r="T12" s="122" t="s">
        <v>158</v>
      </c>
      <c r="U12" s="122" t="s">
        <v>158</v>
      </c>
      <c r="V12" s="122"/>
      <c r="W12" s="122"/>
      <c r="X12" s="121">
        <v>0</v>
      </c>
      <c r="Y12" s="121">
        <v>0</v>
      </c>
      <c r="Z12" s="121">
        <v>0</v>
      </c>
      <c r="AA12" s="121"/>
      <c r="AB12" s="121"/>
      <c r="AC12" s="121">
        <v>0</v>
      </c>
      <c r="AD12" s="139">
        <f t="shared" ref="AD12:AD13" si="0">+IF(((X12)/O12)&gt;100%,100%,((X12)/O12))*L12</f>
        <v>0</v>
      </c>
      <c r="AE12" s="139">
        <v>0</v>
      </c>
      <c r="AF12" s="139">
        <f t="shared" ref="AF12:AF13" si="1">+IF(((X12)/O12)&gt;100%,100%,((X12))/O12)</f>
        <v>0</v>
      </c>
      <c r="AG12" s="121"/>
      <c r="AH12" s="109">
        <f>+S12+R12+Q12</f>
        <v>176</v>
      </c>
    </row>
    <row r="13" spans="1:34" ht="65.099999999999994" customHeight="1">
      <c r="A13" s="140"/>
      <c r="B13" s="128"/>
      <c r="C13" s="140"/>
      <c r="D13" s="137" t="s">
        <v>167</v>
      </c>
      <c r="E13" s="142" t="s">
        <v>168</v>
      </c>
      <c r="F13" s="133" t="s">
        <v>169</v>
      </c>
      <c r="G13" s="143" t="s">
        <v>170</v>
      </c>
      <c r="H13" s="133" t="s">
        <v>175</v>
      </c>
      <c r="I13" s="135" t="s">
        <v>153</v>
      </c>
      <c r="J13" s="135" t="s">
        <v>176</v>
      </c>
      <c r="K13" s="133" t="s">
        <v>177</v>
      </c>
      <c r="L13" s="136">
        <v>0.5</v>
      </c>
      <c r="M13" s="134" t="s">
        <v>156</v>
      </c>
      <c r="N13" s="155"/>
      <c r="O13" s="135">
        <v>647</v>
      </c>
      <c r="P13" s="122" t="s">
        <v>158</v>
      </c>
      <c r="Q13" s="135">
        <v>220</v>
      </c>
      <c r="R13" s="135">
        <v>220</v>
      </c>
      <c r="S13" s="135">
        <v>207</v>
      </c>
      <c r="T13" s="122" t="s">
        <v>158</v>
      </c>
      <c r="U13" s="122" t="s">
        <v>158</v>
      </c>
      <c r="V13" s="122"/>
      <c r="W13" s="122"/>
      <c r="X13" s="121">
        <v>0</v>
      </c>
      <c r="Y13" s="121">
        <v>0</v>
      </c>
      <c r="Z13" s="121">
        <v>0</v>
      </c>
      <c r="AA13" s="121"/>
      <c r="AB13" s="121"/>
      <c r="AC13" s="121">
        <v>0</v>
      </c>
      <c r="AD13" s="139">
        <f t="shared" si="0"/>
        <v>0</v>
      </c>
      <c r="AE13" s="139">
        <v>0</v>
      </c>
      <c r="AF13" s="139">
        <f t="shared" si="1"/>
        <v>0</v>
      </c>
      <c r="AG13" s="121"/>
    </row>
    <row r="14" spans="1:34" s="120" customFormat="1" ht="65.099999999999994" customHeight="1">
      <c r="A14" s="156"/>
      <c r="B14" s="157"/>
      <c r="C14" s="134"/>
      <c r="D14" s="134"/>
      <c r="E14" s="134"/>
      <c r="F14" s="158" t="s">
        <v>178</v>
      </c>
      <c r="G14" s="151"/>
      <c r="H14" s="151"/>
      <c r="I14" s="151"/>
      <c r="J14" s="151"/>
      <c r="K14" s="151"/>
      <c r="L14" s="151"/>
      <c r="M14" s="151"/>
      <c r="N14" s="151"/>
      <c r="O14" s="151"/>
      <c r="P14" s="151"/>
      <c r="Q14" s="151"/>
      <c r="R14" s="151"/>
      <c r="S14" s="151"/>
      <c r="T14" s="151"/>
      <c r="U14" s="151"/>
      <c r="V14" s="151"/>
      <c r="W14" s="151"/>
      <c r="X14" s="151"/>
      <c r="Y14" s="151"/>
      <c r="Z14" s="151"/>
      <c r="AA14" s="151"/>
      <c r="AB14" s="151"/>
      <c r="AC14" s="153">
        <f>SUM(AC12:AC13)</f>
        <v>0</v>
      </c>
      <c r="AD14" s="153">
        <f>SUM(AD12:AD13)</f>
        <v>0</v>
      </c>
      <c r="AE14" s="153">
        <f>SUM(AE12:AE13)</f>
        <v>0</v>
      </c>
      <c r="AF14" s="153">
        <f>AVERAGE(AF11:AF13)</f>
        <v>0</v>
      </c>
    </row>
    <row r="15" spans="1:34" ht="65.099999999999994" customHeight="1">
      <c r="A15" s="159" t="s">
        <v>165</v>
      </c>
      <c r="B15" s="159" t="s">
        <v>179</v>
      </c>
      <c r="C15" s="127" t="s">
        <v>180</v>
      </c>
      <c r="D15" s="133" t="s">
        <v>181</v>
      </c>
      <c r="E15" s="160" t="s">
        <v>182</v>
      </c>
      <c r="F15" s="133" t="s">
        <v>183</v>
      </c>
      <c r="G15" s="133" t="s">
        <v>184</v>
      </c>
      <c r="H15" s="133" t="s">
        <v>185</v>
      </c>
      <c r="I15" s="161" t="s">
        <v>186</v>
      </c>
      <c r="J15" s="134" t="s">
        <v>187</v>
      </c>
      <c r="K15" s="162" t="s">
        <v>188</v>
      </c>
      <c r="L15" s="163">
        <v>0.4</v>
      </c>
      <c r="M15" s="164" t="s">
        <v>156</v>
      </c>
      <c r="N15" s="164" t="s">
        <v>189</v>
      </c>
      <c r="O15" s="165">
        <v>185000</v>
      </c>
      <c r="P15" s="165">
        <v>67148.66</v>
      </c>
      <c r="Q15" s="165">
        <v>50000</v>
      </c>
      <c r="R15" s="166">
        <v>60000</v>
      </c>
      <c r="S15" s="165">
        <v>4500</v>
      </c>
      <c r="T15" s="165">
        <v>67148.66</v>
      </c>
      <c r="U15" s="165">
        <f>+Y15+Z15+AA15+AB15</f>
        <v>73156.14</v>
      </c>
      <c r="V15" s="165"/>
      <c r="W15" s="165"/>
      <c r="X15" s="165">
        <f>+T15+U15+V15+W15</f>
        <v>140304.79999999999</v>
      </c>
      <c r="Y15" s="167">
        <v>14768.91</v>
      </c>
      <c r="Z15" s="168">
        <v>58387.23</v>
      </c>
      <c r="AA15" s="169"/>
      <c r="AB15" s="170"/>
      <c r="AC15" s="171">
        <f t="shared" ref="AC15:AC17" si="2">+IF((U15/Q15)&gt;100%,100%,(U15/Q15))*L15</f>
        <v>0.4</v>
      </c>
      <c r="AD15" s="139">
        <f t="shared" ref="AD15:AD17" si="3">+IF(((X15)/O15)&gt;100%,100%,((X15)/O15))*L15</f>
        <v>0.30336172972972975</v>
      </c>
      <c r="AE15" s="138">
        <f t="shared" ref="AE15:AE17" si="4">+IF(((U15)/Q15)&gt;100%,100%,((U15)/Q15))</f>
        <v>1</v>
      </c>
      <c r="AF15" s="139">
        <f t="shared" ref="AF15:AF17" si="5">+IF(((X15)/O15)&gt;100%,100%,((X15))/O15)</f>
        <v>0.75840432432432425</v>
      </c>
      <c r="AG15" s="133"/>
    </row>
    <row r="16" spans="1:34" ht="65.099999999999994" customHeight="1">
      <c r="A16" s="172"/>
      <c r="B16" s="172"/>
      <c r="C16" s="141"/>
      <c r="D16" s="133" t="s">
        <v>181</v>
      </c>
      <c r="E16" s="160" t="s">
        <v>182</v>
      </c>
      <c r="F16" s="133" t="s">
        <v>183</v>
      </c>
      <c r="G16" s="133" t="s">
        <v>184</v>
      </c>
      <c r="H16" s="133" t="s">
        <v>190</v>
      </c>
      <c r="I16" s="161" t="s">
        <v>186</v>
      </c>
      <c r="J16" s="134" t="s">
        <v>191</v>
      </c>
      <c r="K16" s="162" t="s">
        <v>192</v>
      </c>
      <c r="L16" s="163">
        <v>0.4</v>
      </c>
      <c r="M16" s="164" t="s">
        <v>156</v>
      </c>
      <c r="N16" s="173"/>
      <c r="O16" s="165">
        <v>11000</v>
      </c>
      <c r="P16" s="165">
        <v>0</v>
      </c>
      <c r="Q16" s="165">
        <v>3700</v>
      </c>
      <c r="R16" s="165">
        <v>3700</v>
      </c>
      <c r="S16" s="165">
        <v>3600</v>
      </c>
      <c r="T16" s="165">
        <v>0</v>
      </c>
      <c r="U16" s="165">
        <f>+Y16+Z16+AA16+AB16</f>
        <v>0</v>
      </c>
      <c r="V16" s="165"/>
      <c r="W16" s="165"/>
      <c r="X16" s="165">
        <f t="shared" ref="X16:X36" si="6">+T16+U16+V16+W16</f>
        <v>0</v>
      </c>
      <c r="Y16" s="174">
        <v>0</v>
      </c>
      <c r="Z16" s="174">
        <v>0</v>
      </c>
      <c r="AA16" s="175"/>
      <c r="AB16" s="170"/>
      <c r="AC16" s="171">
        <f t="shared" si="2"/>
        <v>0</v>
      </c>
      <c r="AD16" s="139">
        <f t="shared" si="3"/>
        <v>0</v>
      </c>
      <c r="AE16" s="139">
        <f t="shared" si="4"/>
        <v>0</v>
      </c>
      <c r="AF16" s="139">
        <f t="shared" si="5"/>
        <v>0</v>
      </c>
      <c r="AG16" s="133"/>
    </row>
    <row r="17" spans="1:34" ht="65.099999999999994" customHeight="1">
      <c r="A17" s="176"/>
      <c r="B17" s="176"/>
      <c r="C17" s="141"/>
      <c r="D17" s="133" t="s">
        <v>181</v>
      </c>
      <c r="E17" s="160" t="s">
        <v>182</v>
      </c>
      <c r="F17" s="133" t="s">
        <v>183</v>
      </c>
      <c r="G17" s="133" t="s">
        <v>184</v>
      </c>
      <c r="H17" s="133" t="s">
        <v>193</v>
      </c>
      <c r="I17" s="135" t="s">
        <v>153</v>
      </c>
      <c r="J17" s="134" t="s">
        <v>194</v>
      </c>
      <c r="K17" s="162" t="s">
        <v>195</v>
      </c>
      <c r="L17" s="163">
        <v>0.2</v>
      </c>
      <c r="M17" s="134" t="s">
        <v>156</v>
      </c>
      <c r="N17" s="161" t="s">
        <v>196</v>
      </c>
      <c r="O17" s="165">
        <v>200</v>
      </c>
      <c r="P17" s="165">
        <v>25</v>
      </c>
      <c r="Q17" s="165">
        <v>60</v>
      </c>
      <c r="R17" s="166">
        <v>60</v>
      </c>
      <c r="S17" s="165">
        <v>55</v>
      </c>
      <c r="T17" s="165">
        <v>25</v>
      </c>
      <c r="U17" s="165">
        <f>+Y17+Z17+AA17+AB17</f>
        <v>55</v>
      </c>
      <c r="V17" s="165"/>
      <c r="W17" s="165"/>
      <c r="X17" s="165">
        <f t="shared" si="6"/>
        <v>80</v>
      </c>
      <c r="Y17" s="167">
        <v>0</v>
      </c>
      <c r="Z17" s="167">
        <v>55</v>
      </c>
      <c r="AA17" s="175"/>
      <c r="AB17" s="170"/>
      <c r="AC17" s="171">
        <f t="shared" si="2"/>
        <v>0.18333333333333335</v>
      </c>
      <c r="AD17" s="139">
        <f t="shared" si="3"/>
        <v>8.0000000000000016E-2</v>
      </c>
      <c r="AE17" s="139">
        <f t="shared" si="4"/>
        <v>0.91666666666666663</v>
      </c>
      <c r="AF17" s="139">
        <f t="shared" si="5"/>
        <v>0.4</v>
      </c>
      <c r="AG17" s="133"/>
      <c r="AH17" s="177"/>
    </row>
    <row r="18" spans="1:34" ht="65.099999999999994" customHeight="1">
      <c r="A18" s="157"/>
      <c r="B18" s="157"/>
      <c r="C18" s="141"/>
      <c r="D18" s="157"/>
      <c r="E18" s="178"/>
      <c r="F18" s="158" t="s">
        <v>197</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79">
        <f>SUM(AC15:AC17)</f>
        <v>0.58333333333333337</v>
      </c>
      <c r="AD18" s="179">
        <f>SUM(AD15:AD17)</f>
        <v>0.38336172972972976</v>
      </c>
      <c r="AE18" s="179">
        <f>AVERAGE(AE15:AE17)</f>
        <v>0.63888888888888884</v>
      </c>
      <c r="AF18" s="179">
        <f>AVERAGE(AF15:AF17)</f>
        <v>0.38613477477477476</v>
      </c>
      <c r="AG18" s="133"/>
    </row>
    <row r="19" spans="1:34" ht="65.099999999999994" customHeight="1">
      <c r="A19" s="159" t="s">
        <v>198</v>
      </c>
      <c r="B19" s="159" t="s">
        <v>179</v>
      </c>
      <c r="C19" s="141"/>
      <c r="D19" s="133" t="s">
        <v>199</v>
      </c>
      <c r="E19" s="160" t="s">
        <v>200</v>
      </c>
      <c r="F19" s="133" t="s">
        <v>201</v>
      </c>
      <c r="G19" s="133" t="s">
        <v>202</v>
      </c>
      <c r="H19" s="180" t="s">
        <v>203</v>
      </c>
      <c r="I19" s="135" t="s">
        <v>153</v>
      </c>
      <c r="J19" s="134" t="s">
        <v>204</v>
      </c>
      <c r="K19" s="181" t="s">
        <v>205</v>
      </c>
      <c r="L19" s="163">
        <v>0.2</v>
      </c>
      <c r="M19" s="164" t="s">
        <v>163</v>
      </c>
      <c r="N19" s="182" t="s">
        <v>206</v>
      </c>
      <c r="O19" s="165">
        <v>10000</v>
      </c>
      <c r="P19" s="165">
        <v>0</v>
      </c>
      <c r="Q19" s="165">
        <v>3000</v>
      </c>
      <c r="R19" s="165">
        <v>3500</v>
      </c>
      <c r="S19" s="165">
        <v>3500</v>
      </c>
      <c r="T19" s="165">
        <v>0</v>
      </c>
      <c r="U19" s="165">
        <f t="shared" ref="U19:U20" si="7">+Y19+Z19+AA19+AB19</f>
        <v>1626</v>
      </c>
      <c r="V19" s="165"/>
      <c r="W19" s="165"/>
      <c r="X19" s="165">
        <f t="shared" si="6"/>
        <v>1626</v>
      </c>
      <c r="Y19" s="167">
        <v>0</v>
      </c>
      <c r="Z19" s="167">
        <v>1626</v>
      </c>
      <c r="AA19" s="167"/>
      <c r="AB19" s="167"/>
      <c r="AC19" s="183">
        <f t="shared" ref="AC19:AC20" si="8">+IF((U19/Q19)&gt;100%,100%,(U19/Q19))*L19</f>
        <v>0.10840000000000001</v>
      </c>
      <c r="AD19" s="183">
        <f t="shared" ref="AD19:AD20" si="9">+IF(((X19)/O19)&gt;100%,100%,((X19)/O19))*L19</f>
        <v>3.252E-2</v>
      </c>
      <c r="AE19" s="139">
        <f t="shared" ref="AE19:AE20" si="10">+IF(((U19)/Q19)&gt;100%,100%,((U19)/Q19))</f>
        <v>0.54200000000000004</v>
      </c>
      <c r="AF19" s="139">
        <f t="shared" ref="AF19:AF20" si="11">+IF(((X19)/O19)&gt;100%,100%,((X19))/O19)</f>
        <v>0.16259999999999999</v>
      </c>
      <c r="AG19" s="133"/>
    </row>
    <row r="20" spans="1:34" ht="65.099999999999994" customHeight="1">
      <c r="A20" s="176"/>
      <c r="B20" s="176"/>
      <c r="C20" s="141"/>
      <c r="D20" s="133" t="s">
        <v>199</v>
      </c>
      <c r="E20" s="160" t="s">
        <v>200</v>
      </c>
      <c r="F20" s="133" t="s">
        <v>201</v>
      </c>
      <c r="G20" s="133" t="s">
        <v>202</v>
      </c>
      <c r="H20" s="180" t="s">
        <v>207</v>
      </c>
      <c r="I20" s="161" t="s">
        <v>208</v>
      </c>
      <c r="J20" s="134" t="s">
        <v>204</v>
      </c>
      <c r="K20" s="181" t="s">
        <v>209</v>
      </c>
      <c r="L20" s="163">
        <v>0.8</v>
      </c>
      <c r="M20" s="164" t="s">
        <v>163</v>
      </c>
      <c r="N20" s="164" t="s">
        <v>210</v>
      </c>
      <c r="O20" s="165">
        <v>30000</v>
      </c>
      <c r="P20" s="165">
        <v>2500</v>
      </c>
      <c r="Q20" s="165">
        <v>10000</v>
      </c>
      <c r="R20" s="165">
        <v>8000</v>
      </c>
      <c r="S20" s="165">
        <v>9500</v>
      </c>
      <c r="T20" s="165">
        <v>2500</v>
      </c>
      <c r="U20" s="165">
        <f t="shared" si="7"/>
        <v>0</v>
      </c>
      <c r="V20" s="165"/>
      <c r="W20" s="165"/>
      <c r="X20" s="165">
        <f t="shared" si="6"/>
        <v>2500</v>
      </c>
      <c r="Y20" s="184">
        <v>0</v>
      </c>
      <c r="Z20" s="184">
        <v>0</v>
      </c>
      <c r="AA20" s="167"/>
      <c r="AB20" s="185"/>
      <c r="AC20" s="183">
        <f t="shared" si="8"/>
        <v>0</v>
      </c>
      <c r="AD20" s="183">
        <f t="shared" si="9"/>
        <v>6.6666666666666666E-2</v>
      </c>
      <c r="AE20" s="139">
        <f t="shared" si="10"/>
        <v>0</v>
      </c>
      <c r="AF20" s="139">
        <f t="shared" si="11"/>
        <v>8.3333333333333329E-2</v>
      </c>
      <c r="AG20" s="133"/>
    </row>
    <row r="21" spans="1:34" ht="65.099999999999994" customHeight="1">
      <c r="A21" s="157"/>
      <c r="B21" s="157"/>
      <c r="C21" s="141"/>
      <c r="D21" s="157"/>
      <c r="E21" s="186"/>
      <c r="F21" s="158" t="s">
        <v>460</v>
      </c>
      <c r="G21" s="151"/>
      <c r="H21" s="151"/>
      <c r="I21" s="151"/>
      <c r="J21" s="151"/>
      <c r="K21" s="151"/>
      <c r="L21" s="151"/>
      <c r="M21" s="151"/>
      <c r="N21" s="151"/>
      <c r="O21" s="151"/>
      <c r="P21" s="151"/>
      <c r="Q21" s="151"/>
      <c r="R21" s="151"/>
      <c r="S21" s="151"/>
      <c r="T21" s="151"/>
      <c r="U21" s="151"/>
      <c r="V21" s="151"/>
      <c r="W21" s="151"/>
      <c r="X21" s="151"/>
      <c r="Y21" s="151"/>
      <c r="Z21" s="151"/>
      <c r="AA21" s="151"/>
      <c r="AB21" s="151"/>
      <c r="AC21" s="187">
        <f>SUM(AC19:AC20)</f>
        <v>0.10840000000000001</v>
      </c>
      <c r="AD21" s="187">
        <f>SUM(AD19:AD20)</f>
        <v>9.9186666666666673E-2</v>
      </c>
      <c r="AE21" s="187">
        <f>AVERAGE(AE19:AE20)</f>
        <v>0.27100000000000002</v>
      </c>
      <c r="AF21" s="187">
        <f>AVERAGE(AF19:AF20)</f>
        <v>0.12296666666666667</v>
      </c>
      <c r="AG21" s="133"/>
    </row>
    <row r="22" spans="1:34" ht="65.099999999999994" customHeight="1">
      <c r="A22" s="159" t="s">
        <v>165</v>
      </c>
      <c r="B22" s="159" t="s">
        <v>179</v>
      </c>
      <c r="C22" s="141"/>
      <c r="D22" s="133" t="s">
        <v>211</v>
      </c>
      <c r="E22" s="160" t="s">
        <v>212</v>
      </c>
      <c r="F22" s="133" t="s">
        <v>213</v>
      </c>
      <c r="G22" s="133" t="s">
        <v>214</v>
      </c>
      <c r="H22" s="180" t="s">
        <v>215</v>
      </c>
      <c r="I22" s="135" t="s">
        <v>153</v>
      </c>
      <c r="J22" s="134" t="s">
        <v>204</v>
      </c>
      <c r="K22" s="181" t="s">
        <v>216</v>
      </c>
      <c r="L22" s="163">
        <v>0.3</v>
      </c>
      <c r="M22" s="164" t="s">
        <v>163</v>
      </c>
      <c r="N22" s="182" t="s">
        <v>217</v>
      </c>
      <c r="O22" s="165">
        <v>1</v>
      </c>
      <c r="P22" s="188">
        <v>0.22</v>
      </c>
      <c r="Q22" s="188">
        <v>0.25</v>
      </c>
      <c r="R22" s="188">
        <v>0.28000000000000003</v>
      </c>
      <c r="S22" s="188">
        <v>0.25</v>
      </c>
      <c r="T22" s="188">
        <v>0.22</v>
      </c>
      <c r="U22" s="188">
        <f>+Y22+Z22+AA22+AB22</f>
        <v>0.16999999999999998</v>
      </c>
      <c r="V22" s="188"/>
      <c r="W22" s="188"/>
      <c r="X22" s="165">
        <f t="shared" si="6"/>
        <v>0.39</v>
      </c>
      <c r="Y22" s="189">
        <v>0.05</v>
      </c>
      <c r="Z22" s="189">
        <v>0.12</v>
      </c>
      <c r="AA22" s="190"/>
      <c r="AB22" s="190"/>
      <c r="AC22" s="171">
        <f t="shared" ref="AC22:AC23" si="12">+IF((U22/Q22)&gt;100%,100%,(U22/Q22))*L22</f>
        <v>0.20399999999999999</v>
      </c>
      <c r="AD22" s="171">
        <f t="shared" ref="AD22:AD23" si="13">+IF(((X22)/O22)&gt;100%,100%,((X22)/O22))*L22</f>
        <v>0.11699999999999999</v>
      </c>
      <c r="AE22" s="139">
        <f t="shared" ref="AE22:AE23" si="14">+IF(((U22)/Q22)&gt;100%,100%,((U22)/Q22))</f>
        <v>0.67999999999999994</v>
      </c>
      <c r="AF22" s="139">
        <f t="shared" ref="AF22:AF23" si="15">+IF(((X22)/O22)&gt;100%,100%,((X22))/O22)</f>
        <v>0.39</v>
      </c>
      <c r="AG22" s="191"/>
    </row>
    <row r="23" spans="1:34" ht="65.099999999999994" customHeight="1">
      <c r="A23" s="176"/>
      <c r="B23" s="176"/>
      <c r="C23" s="141"/>
      <c r="D23" s="133" t="s">
        <v>211</v>
      </c>
      <c r="E23" s="160" t="s">
        <v>212</v>
      </c>
      <c r="F23" s="133" t="s">
        <v>213</v>
      </c>
      <c r="G23" s="133" t="s">
        <v>214</v>
      </c>
      <c r="H23" s="180" t="s">
        <v>218</v>
      </c>
      <c r="I23" s="161" t="s">
        <v>186</v>
      </c>
      <c r="J23" s="134" t="s">
        <v>204</v>
      </c>
      <c r="K23" s="162" t="s">
        <v>219</v>
      </c>
      <c r="L23" s="163">
        <v>0.7</v>
      </c>
      <c r="M23" s="164" t="s">
        <v>163</v>
      </c>
      <c r="N23" s="164" t="s">
        <v>220</v>
      </c>
      <c r="O23" s="165">
        <v>5</v>
      </c>
      <c r="P23" s="192">
        <v>67.314999999999998</v>
      </c>
      <c r="Q23" s="165">
        <v>1</v>
      </c>
      <c r="R23" s="165">
        <v>1</v>
      </c>
      <c r="S23" s="165">
        <v>1</v>
      </c>
      <c r="T23" s="192">
        <v>67.314999999999998</v>
      </c>
      <c r="U23" s="188">
        <f>+Y23+Z23+AA23+AB23</f>
        <v>0.2</v>
      </c>
      <c r="V23" s="192"/>
      <c r="W23" s="192"/>
      <c r="X23" s="165">
        <f t="shared" si="6"/>
        <v>67.515000000000001</v>
      </c>
      <c r="Y23" s="193">
        <v>0.1</v>
      </c>
      <c r="Z23" s="193">
        <v>0.1</v>
      </c>
      <c r="AA23" s="190"/>
      <c r="AB23" s="190"/>
      <c r="AC23" s="194">
        <f t="shared" si="12"/>
        <v>0.13999999999999999</v>
      </c>
      <c r="AD23" s="171">
        <f t="shared" si="13"/>
        <v>0.7</v>
      </c>
      <c r="AE23" s="139">
        <f t="shared" si="14"/>
        <v>0.2</v>
      </c>
      <c r="AF23" s="171">
        <f t="shared" si="15"/>
        <v>1</v>
      </c>
      <c r="AG23" s="133"/>
    </row>
    <row r="24" spans="1:34" ht="65.099999999999994" customHeight="1">
      <c r="A24" s="157"/>
      <c r="B24" s="157"/>
      <c r="C24" s="141"/>
      <c r="D24" s="157"/>
      <c r="E24" s="195"/>
      <c r="F24" s="158" t="s">
        <v>221</v>
      </c>
      <c r="G24" s="151"/>
      <c r="H24" s="151"/>
      <c r="I24" s="151"/>
      <c r="J24" s="151"/>
      <c r="K24" s="151"/>
      <c r="L24" s="151"/>
      <c r="M24" s="151"/>
      <c r="N24" s="151"/>
      <c r="O24" s="151"/>
      <c r="P24" s="151"/>
      <c r="Q24" s="151"/>
      <c r="R24" s="151"/>
      <c r="S24" s="151"/>
      <c r="T24" s="151"/>
      <c r="U24" s="151"/>
      <c r="V24" s="151"/>
      <c r="W24" s="151"/>
      <c r="X24" s="151"/>
      <c r="Y24" s="151"/>
      <c r="Z24" s="151"/>
      <c r="AA24" s="151"/>
      <c r="AB24" s="151"/>
      <c r="AC24" s="187">
        <f>SUM(AC22:AC23)</f>
        <v>0.34399999999999997</v>
      </c>
      <c r="AD24" s="187">
        <f>+AD22+AD23</f>
        <v>0.81699999999999995</v>
      </c>
      <c r="AE24" s="187">
        <f>AVERAGE(AE22:AE23)</f>
        <v>0.43999999999999995</v>
      </c>
      <c r="AF24" s="187">
        <f>AVERAGE(AF22:AF23)</f>
        <v>0.69500000000000006</v>
      </c>
      <c r="AG24" s="133"/>
    </row>
    <row r="25" spans="1:34" ht="65.099999999999994" customHeight="1">
      <c r="A25" s="159" t="s">
        <v>165</v>
      </c>
      <c r="B25" s="159" t="s">
        <v>179</v>
      </c>
      <c r="C25" s="141"/>
      <c r="D25" s="133" t="s">
        <v>222</v>
      </c>
      <c r="E25" s="160" t="s">
        <v>223</v>
      </c>
      <c r="F25" s="133" t="s">
        <v>224</v>
      </c>
      <c r="G25" s="133" t="s">
        <v>225</v>
      </c>
      <c r="H25" s="180" t="s">
        <v>226</v>
      </c>
      <c r="I25" s="135" t="s">
        <v>153</v>
      </c>
      <c r="J25" s="134" t="s">
        <v>204</v>
      </c>
      <c r="K25" s="196" t="s">
        <v>227</v>
      </c>
      <c r="L25" s="163">
        <v>0.13</v>
      </c>
      <c r="M25" s="134" t="s">
        <v>156</v>
      </c>
      <c r="N25" s="134" t="s">
        <v>217</v>
      </c>
      <c r="O25" s="166">
        <v>1</v>
      </c>
      <c r="P25" s="165">
        <v>0</v>
      </c>
      <c r="Q25" s="188">
        <v>0.25</v>
      </c>
      <c r="R25" s="188">
        <v>0.5</v>
      </c>
      <c r="S25" s="188">
        <v>0.25</v>
      </c>
      <c r="T25" s="165">
        <v>0</v>
      </c>
      <c r="U25" s="165">
        <f>+Y25+Z25+AA25+AB25</f>
        <v>0.16999999999999998</v>
      </c>
      <c r="V25" s="165"/>
      <c r="W25" s="165"/>
      <c r="X25" s="165">
        <f t="shared" si="6"/>
        <v>0.16999999999999998</v>
      </c>
      <c r="Y25" s="189">
        <v>0.05</v>
      </c>
      <c r="Z25" s="189">
        <v>0.12</v>
      </c>
      <c r="AA25" s="190"/>
      <c r="AB25" s="190"/>
      <c r="AC25" s="171">
        <f t="shared" ref="AC25:AC28" si="16">+IF((U25/Q25)&gt;100%,100%,(U25/Q25))*L25</f>
        <v>8.8399999999999992E-2</v>
      </c>
      <c r="AD25" s="171">
        <f t="shared" ref="AD25:AD28" si="17">+IF(((X25)/O25)&gt;100%,100%,((X25)/O25))*L25</f>
        <v>2.2099999999999998E-2</v>
      </c>
      <c r="AE25" s="171">
        <f t="shared" ref="AE25:AE28" si="18">+IF(((U25)/Q25)&gt;100%,100%,((U25)/Q25))</f>
        <v>0.67999999999999994</v>
      </c>
      <c r="AF25" s="171">
        <f t="shared" ref="AF25:AF28" si="19">+IF(((X25)/O25)&gt;100%,100%,((X25))/O25)</f>
        <v>0.16999999999999998</v>
      </c>
      <c r="AG25" s="133"/>
    </row>
    <row r="26" spans="1:34" ht="65.099999999999994" customHeight="1">
      <c r="A26" s="172"/>
      <c r="B26" s="172"/>
      <c r="C26" s="141"/>
      <c r="D26" s="133" t="s">
        <v>222</v>
      </c>
      <c r="E26" s="160" t="s">
        <v>223</v>
      </c>
      <c r="F26" s="133" t="s">
        <v>224</v>
      </c>
      <c r="G26" s="133" t="s">
        <v>225</v>
      </c>
      <c r="H26" s="180" t="s">
        <v>228</v>
      </c>
      <c r="I26" s="161" t="s">
        <v>186</v>
      </c>
      <c r="J26" s="134" t="s">
        <v>204</v>
      </c>
      <c r="K26" s="196" t="s">
        <v>229</v>
      </c>
      <c r="L26" s="163">
        <v>0.16</v>
      </c>
      <c r="M26" s="134" t="s">
        <v>156</v>
      </c>
      <c r="N26" s="134" t="s">
        <v>230</v>
      </c>
      <c r="O26" s="166">
        <v>15</v>
      </c>
      <c r="P26" s="166">
        <v>0</v>
      </c>
      <c r="Q26" s="166">
        <v>5</v>
      </c>
      <c r="R26" s="165">
        <v>5</v>
      </c>
      <c r="S26" s="165">
        <v>5</v>
      </c>
      <c r="T26" s="166">
        <v>0</v>
      </c>
      <c r="U26" s="165">
        <f t="shared" ref="U26:U36" si="20">+Y26+Z26+AA26+AB26</f>
        <v>1.8</v>
      </c>
      <c r="V26" s="166"/>
      <c r="W26" s="166"/>
      <c r="X26" s="165">
        <f t="shared" si="6"/>
        <v>1.8</v>
      </c>
      <c r="Y26" s="197">
        <v>0.9</v>
      </c>
      <c r="Z26" s="197">
        <v>0.9</v>
      </c>
      <c r="AA26" s="190"/>
      <c r="AB26" s="190"/>
      <c r="AC26" s="139">
        <f t="shared" si="16"/>
        <v>5.7599999999999998E-2</v>
      </c>
      <c r="AD26" s="139">
        <f t="shared" si="17"/>
        <v>1.9200000000000002E-2</v>
      </c>
      <c r="AE26" s="139">
        <f t="shared" si="18"/>
        <v>0.36</v>
      </c>
      <c r="AF26" s="139">
        <f t="shared" si="19"/>
        <v>0.12000000000000001</v>
      </c>
      <c r="AG26" s="133"/>
    </row>
    <row r="27" spans="1:34" ht="65.099999999999994" customHeight="1">
      <c r="A27" s="172"/>
      <c r="B27" s="172"/>
      <c r="C27" s="141"/>
      <c r="D27" s="133" t="s">
        <v>222</v>
      </c>
      <c r="E27" s="160" t="s">
        <v>223</v>
      </c>
      <c r="F27" s="133" t="s">
        <v>224</v>
      </c>
      <c r="G27" s="133" t="s">
        <v>225</v>
      </c>
      <c r="H27" s="180" t="s">
        <v>231</v>
      </c>
      <c r="I27" s="135" t="s">
        <v>153</v>
      </c>
      <c r="J27" s="134" t="s">
        <v>204</v>
      </c>
      <c r="K27" s="196" t="s">
        <v>232</v>
      </c>
      <c r="L27" s="163">
        <v>0.06</v>
      </c>
      <c r="M27" s="134" t="s">
        <v>156</v>
      </c>
      <c r="N27" s="161" t="s">
        <v>233</v>
      </c>
      <c r="O27" s="166">
        <v>1</v>
      </c>
      <c r="P27" s="165">
        <v>0</v>
      </c>
      <c r="Q27" s="188">
        <v>0.5</v>
      </c>
      <c r="R27" s="188">
        <v>0.25</v>
      </c>
      <c r="S27" s="188">
        <v>0.25</v>
      </c>
      <c r="T27" s="165">
        <v>0</v>
      </c>
      <c r="U27" s="165">
        <f t="shared" si="20"/>
        <v>0.25</v>
      </c>
      <c r="V27" s="165"/>
      <c r="W27" s="165"/>
      <c r="X27" s="165">
        <f t="shared" si="6"/>
        <v>0.25</v>
      </c>
      <c r="Y27" s="189">
        <v>0.1</v>
      </c>
      <c r="Z27" s="189">
        <v>0.15</v>
      </c>
      <c r="AA27" s="190"/>
      <c r="AB27" s="190"/>
      <c r="AC27" s="171">
        <f t="shared" si="16"/>
        <v>0.03</v>
      </c>
      <c r="AD27" s="171">
        <f t="shared" si="17"/>
        <v>1.4999999999999999E-2</v>
      </c>
      <c r="AE27" s="171">
        <f t="shared" si="18"/>
        <v>0.5</v>
      </c>
      <c r="AF27" s="171">
        <f t="shared" si="19"/>
        <v>0.25</v>
      </c>
      <c r="AG27" s="133"/>
    </row>
    <row r="28" spans="1:34" ht="65.099999999999994" customHeight="1">
      <c r="A28" s="176"/>
      <c r="B28" s="176"/>
      <c r="C28" s="141"/>
      <c r="D28" s="133" t="s">
        <v>222</v>
      </c>
      <c r="E28" s="160" t="s">
        <v>223</v>
      </c>
      <c r="F28" s="133" t="s">
        <v>224</v>
      </c>
      <c r="G28" s="133" t="s">
        <v>225</v>
      </c>
      <c r="H28" s="180" t="s">
        <v>234</v>
      </c>
      <c r="I28" s="135" t="s">
        <v>153</v>
      </c>
      <c r="J28" s="134" t="s">
        <v>204</v>
      </c>
      <c r="K28" s="180" t="s">
        <v>235</v>
      </c>
      <c r="L28" s="163">
        <v>0.06</v>
      </c>
      <c r="M28" s="134" t="s">
        <v>156</v>
      </c>
      <c r="N28" s="198"/>
      <c r="O28" s="166">
        <v>1</v>
      </c>
      <c r="P28" s="165">
        <v>0</v>
      </c>
      <c r="Q28" s="188">
        <v>0.5</v>
      </c>
      <c r="R28" s="188">
        <v>0.25</v>
      </c>
      <c r="S28" s="188">
        <v>0.25</v>
      </c>
      <c r="T28" s="165">
        <v>0</v>
      </c>
      <c r="U28" s="165">
        <f t="shared" si="20"/>
        <v>0.25</v>
      </c>
      <c r="V28" s="165"/>
      <c r="W28" s="165"/>
      <c r="X28" s="165">
        <f t="shared" si="6"/>
        <v>0.25</v>
      </c>
      <c r="Y28" s="189">
        <v>0.1</v>
      </c>
      <c r="Z28" s="189">
        <v>0.15</v>
      </c>
      <c r="AA28" s="190"/>
      <c r="AB28" s="190"/>
      <c r="AC28" s="171">
        <f t="shared" si="16"/>
        <v>0.03</v>
      </c>
      <c r="AD28" s="171">
        <f t="shared" si="17"/>
        <v>1.4999999999999999E-2</v>
      </c>
      <c r="AE28" s="171">
        <f t="shared" si="18"/>
        <v>0.5</v>
      </c>
      <c r="AF28" s="171">
        <f t="shared" si="19"/>
        <v>0.25</v>
      </c>
      <c r="AG28" s="133"/>
    </row>
    <row r="29" spans="1:34" ht="65.099999999999994" customHeight="1">
      <c r="A29" s="157"/>
      <c r="B29" s="157"/>
      <c r="C29" s="141"/>
      <c r="D29" s="133"/>
      <c r="E29" s="195"/>
      <c r="F29" s="158" t="s">
        <v>236</v>
      </c>
      <c r="G29" s="151"/>
      <c r="H29" s="151"/>
      <c r="I29" s="151"/>
      <c r="J29" s="151"/>
      <c r="K29" s="151"/>
      <c r="L29" s="151"/>
      <c r="M29" s="151"/>
      <c r="N29" s="151"/>
      <c r="O29" s="151"/>
      <c r="P29" s="151"/>
      <c r="Q29" s="151"/>
      <c r="R29" s="151"/>
      <c r="S29" s="151"/>
      <c r="T29" s="151"/>
      <c r="U29" s="151"/>
      <c r="V29" s="151"/>
      <c r="W29" s="151"/>
      <c r="X29" s="151"/>
      <c r="Y29" s="151"/>
      <c r="Z29" s="151"/>
      <c r="AA29" s="151"/>
      <c r="AB29" s="151"/>
      <c r="AC29" s="187">
        <f>SUM(AC25:AC28)</f>
        <v>0.20599999999999999</v>
      </c>
      <c r="AD29" s="187">
        <f>SUM(AD25:AD28)</f>
        <v>7.1300000000000002E-2</v>
      </c>
      <c r="AE29" s="187">
        <f>AVERAGE(AE25:AE28)</f>
        <v>0.51</v>
      </c>
      <c r="AF29" s="187">
        <f>AVERAGE(AF25:AF28)</f>
        <v>0.19750000000000001</v>
      </c>
      <c r="AG29" s="133"/>
    </row>
    <row r="30" spans="1:34" ht="65.099999999999994" customHeight="1">
      <c r="A30" s="159" t="s">
        <v>165</v>
      </c>
      <c r="B30" s="159" t="s">
        <v>179</v>
      </c>
      <c r="C30" s="141"/>
      <c r="D30" s="133" t="s">
        <v>222</v>
      </c>
      <c r="E30" s="133" t="s">
        <v>237</v>
      </c>
      <c r="F30" s="133" t="s">
        <v>238</v>
      </c>
      <c r="G30" s="133" t="s">
        <v>239</v>
      </c>
      <c r="H30" s="180" t="s">
        <v>240</v>
      </c>
      <c r="I30" s="161" t="s">
        <v>186</v>
      </c>
      <c r="J30" s="134" t="s">
        <v>241</v>
      </c>
      <c r="K30" s="196" t="s">
        <v>242</v>
      </c>
      <c r="L30" s="195">
        <v>0.5</v>
      </c>
      <c r="M30" s="134" t="s">
        <v>163</v>
      </c>
      <c r="N30" s="134" t="s">
        <v>189</v>
      </c>
      <c r="O30" s="166">
        <v>4</v>
      </c>
      <c r="P30" s="199">
        <v>0</v>
      </c>
      <c r="Q30" s="165">
        <v>2</v>
      </c>
      <c r="R30" s="165">
        <v>1</v>
      </c>
      <c r="S30" s="165">
        <v>1</v>
      </c>
      <c r="T30" s="199">
        <v>0</v>
      </c>
      <c r="U30" s="199">
        <f t="shared" si="20"/>
        <v>0</v>
      </c>
      <c r="V30" s="199"/>
      <c r="W30" s="199"/>
      <c r="X30" s="165">
        <f t="shared" si="6"/>
        <v>0</v>
      </c>
      <c r="Y30" s="167">
        <v>0</v>
      </c>
      <c r="Z30" s="167">
        <v>0</v>
      </c>
      <c r="AA30" s="123"/>
      <c r="AB30" s="123"/>
      <c r="AC30" s="171">
        <f t="shared" ref="AC30:AC31" si="21">+IF((U30/Q30)&gt;100%,100%,(U30/Q30))*L30</f>
        <v>0</v>
      </c>
      <c r="AD30" s="171">
        <f t="shared" ref="AD30:AD31" si="22">+IF(((X30)/O30)&gt;100%,100%,((X30)/O30))*L30</f>
        <v>0</v>
      </c>
      <c r="AE30" s="171">
        <f t="shared" ref="AE30:AE31" si="23">+IF(((U30)/Q30)&gt;100%,100%,((U30)/Q30))</f>
        <v>0</v>
      </c>
      <c r="AF30" s="171">
        <f t="shared" ref="AF30:AF31" si="24">+IF(((X30)/O30)&gt;100%,100%,((X30))/O30)</f>
        <v>0</v>
      </c>
      <c r="AG30" s="133"/>
    </row>
    <row r="31" spans="1:34" ht="65.099999999999994" customHeight="1">
      <c r="A31" s="176"/>
      <c r="B31" s="176"/>
      <c r="C31" s="141"/>
      <c r="D31" s="133" t="s">
        <v>222</v>
      </c>
      <c r="E31" s="133" t="s">
        <v>237</v>
      </c>
      <c r="F31" s="133" t="s">
        <v>238</v>
      </c>
      <c r="G31" s="133" t="s">
        <v>239</v>
      </c>
      <c r="H31" s="180" t="s">
        <v>243</v>
      </c>
      <c r="I31" s="161" t="s">
        <v>186</v>
      </c>
      <c r="J31" s="134" t="s">
        <v>241</v>
      </c>
      <c r="K31" s="196" t="s">
        <v>244</v>
      </c>
      <c r="L31" s="195">
        <v>0.5</v>
      </c>
      <c r="M31" s="134" t="s">
        <v>163</v>
      </c>
      <c r="N31" s="134" t="s">
        <v>245</v>
      </c>
      <c r="O31" s="166">
        <v>2</v>
      </c>
      <c r="P31" s="199">
        <v>0</v>
      </c>
      <c r="Q31" s="188">
        <v>0.75</v>
      </c>
      <c r="R31" s="188">
        <v>0.75</v>
      </c>
      <c r="S31" s="188">
        <v>0.5</v>
      </c>
      <c r="T31" s="199">
        <v>0</v>
      </c>
      <c r="U31" s="199">
        <f t="shared" si="20"/>
        <v>0.22999999999999998</v>
      </c>
      <c r="V31" s="199"/>
      <c r="W31" s="199"/>
      <c r="X31" s="165">
        <f t="shared" si="6"/>
        <v>0.22999999999999998</v>
      </c>
      <c r="Y31" s="167">
        <v>0.08</v>
      </c>
      <c r="Z31" s="167">
        <v>0.15</v>
      </c>
      <c r="AA31" s="123"/>
      <c r="AB31" s="123"/>
      <c r="AC31" s="171">
        <f t="shared" si="21"/>
        <v>0.15333333333333332</v>
      </c>
      <c r="AD31" s="171">
        <f t="shared" si="22"/>
        <v>5.7499999999999996E-2</v>
      </c>
      <c r="AE31" s="171">
        <f t="shared" si="23"/>
        <v>0.30666666666666664</v>
      </c>
      <c r="AF31" s="171">
        <f t="shared" si="24"/>
        <v>0.11499999999999999</v>
      </c>
      <c r="AG31" s="133"/>
    </row>
    <row r="32" spans="1:34" ht="65.099999999999994" customHeight="1">
      <c r="A32" s="157"/>
      <c r="B32" s="157"/>
      <c r="C32" s="141"/>
      <c r="D32" s="178"/>
      <c r="E32" s="178"/>
      <c r="F32" s="158" t="s">
        <v>246</v>
      </c>
      <c r="G32" s="151"/>
      <c r="H32" s="151"/>
      <c r="I32" s="151"/>
      <c r="J32" s="151"/>
      <c r="K32" s="151"/>
      <c r="L32" s="151"/>
      <c r="M32" s="151"/>
      <c r="N32" s="151"/>
      <c r="O32" s="151"/>
      <c r="P32" s="151"/>
      <c r="Q32" s="151"/>
      <c r="R32" s="151"/>
      <c r="S32" s="151"/>
      <c r="T32" s="151"/>
      <c r="U32" s="151"/>
      <c r="V32" s="151"/>
      <c r="W32" s="151"/>
      <c r="X32" s="151"/>
      <c r="Y32" s="151"/>
      <c r="Z32" s="151"/>
      <c r="AA32" s="151"/>
      <c r="AB32" s="152"/>
      <c r="AC32" s="187">
        <f>SUM(AC30:AC31)</f>
        <v>0.15333333333333332</v>
      </c>
      <c r="AD32" s="187">
        <f>+AD30+AD31</f>
        <v>5.7499999999999996E-2</v>
      </c>
      <c r="AE32" s="187">
        <f>AVERAGE(AE30:AE31)</f>
        <v>0.15333333333333332</v>
      </c>
      <c r="AF32" s="187">
        <f>AVERAGE(AF30:AF31)</f>
        <v>5.7499999999999996E-2</v>
      </c>
      <c r="AG32" s="133"/>
    </row>
    <row r="33" spans="1:33" ht="65.099999999999994" customHeight="1">
      <c r="A33" s="200" t="s">
        <v>165</v>
      </c>
      <c r="B33" s="200" t="s">
        <v>179</v>
      </c>
      <c r="C33" s="141"/>
      <c r="D33" s="133" t="s">
        <v>247</v>
      </c>
      <c r="E33" s="160" t="s">
        <v>248</v>
      </c>
      <c r="F33" s="133" t="s">
        <v>249</v>
      </c>
      <c r="G33" s="133" t="s">
        <v>250</v>
      </c>
      <c r="H33" s="137" t="s">
        <v>251</v>
      </c>
      <c r="I33" s="135" t="s">
        <v>153</v>
      </c>
      <c r="J33" s="134" t="s">
        <v>252</v>
      </c>
      <c r="K33" s="137" t="s">
        <v>253</v>
      </c>
      <c r="L33" s="195">
        <v>0.5</v>
      </c>
      <c r="M33" s="134" t="s">
        <v>156</v>
      </c>
      <c r="N33" s="134" t="s">
        <v>189</v>
      </c>
      <c r="O33" s="166">
        <v>20</v>
      </c>
      <c r="P33" s="199">
        <v>0</v>
      </c>
      <c r="Q33" s="165">
        <v>4</v>
      </c>
      <c r="R33" s="165">
        <v>8</v>
      </c>
      <c r="S33" s="165">
        <v>8</v>
      </c>
      <c r="T33" s="199">
        <v>0</v>
      </c>
      <c r="U33" s="199">
        <f t="shared" si="20"/>
        <v>0.25</v>
      </c>
      <c r="V33" s="199"/>
      <c r="W33" s="199"/>
      <c r="X33" s="165">
        <f t="shared" si="6"/>
        <v>0.25</v>
      </c>
      <c r="Y33" s="189">
        <v>0.1</v>
      </c>
      <c r="Z33" s="189">
        <v>0.15</v>
      </c>
      <c r="AA33" s="190"/>
      <c r="AB33" s="190"/>
      <c r="AC33" s="171">
        <f t="shared" ref="AC33:AC34" si="25">+IF((U33/Q33)&gt;100%,100%,(U33/Q33))*L33</f>
        <v>3.125E-2</v>
      </c>
      <c r="AD33" s="171">
        <f t="shared" ref="AD33:AD34" si="26">+IF(((X33)/O33)&gt;100%,100%,((X33)/O33))*L33</f>
        <v>6.2500000000000003E-3</v>
      </c>
      <c r="AE33" s="171">
        <f t="shared" ref="AE33:AE34" si="27">+IF(((U33)/Q33)&gt;100%,100%,((U33)/Q33))</f>
        <v>6.25E-2</v>
      </c>
      <c r="AF33" s="171">
        <f t="shared" ref="AF33:AF34" si="28">+IF(((X33)/O33)&gt;100%,100%,((X33))/O33)</f>
        <v>1.2500000000000001E-2</v>
      </c>
      <c r="AG33" s="133"/>
    </row>
    <row r="34" spans="1:33" ht="65.099999999999994" customHeight="1">
      <c r="A34" s="201"/>
      <c r="B34" s="201"/>
      <c r="C34" s="141"/>
      <c r="D34" s="133" t="s">
        <v>247</v>
      </c>
      <c r="E34" s="160" t="s">
        <v>248</v>
      </c>
      <c r="F34" s="133" t="s">
        <v>249</v>
      </c>
      <c r="G34" s="133" t="s">
        <v>250</v>
      </c>
      <c r="H34" s="137" t="s">
        <v>254</v>
      </c>
      <c r="I34" s="161" t="s">
        <v>186</v>
      </c>
      <c r="J34" s="198">
        <v>0</v>
      </c>
      <c r="K34" s="137" t="s">
        <v>255</v>
      </c>
      <c r="L34" s="195">
        <v>0.5</v>
      </c>
      <c r="M34" s="134" t="s">
        <v>156</v>
      </c>
      <c r="N34" s="134" t="s">
        <v>245</v>
      </c>
      <c r="O34" s="166">
        <v>20</v>
      </c>
      <c r="P34" s="199">
        <v>0</v>
      </c>
      <c r="Q34" s="165">
        <v>4</v>
      </c>
      <c r="R34" s="165">
        <v>8</v>
      </c>
      <c r="S34" s="165">
        <v>8</v>
      </c>
      <c r="T34" s="199">
        <v>0</v>
      </c>
      <c r="U34" s="199">
        <f t="shared" si="20"/>
        <v>0.25</v>
      </c>
      <c r="V34" s="199"/>
      <c r="W34" s="199"/>
      <c r="X34" s="165">
        <f t="shared" si="6"/>
        <v>0.25</v>
      </c>
      <c r="Y34" s="189">
        <v>0.1</v>
      </c>
      <c r="Z34" s="189">
        <v>0.15</v>
      </c>
      <c r="AA34" s="190"/>
      <c r="AB34" s="190"/>
      <c r="AC34" s="171">
        <f t="shared" si="25"/>
        <v>3.125E-2</v>
      </c>
      <c r="AD34" s="171">
        <f t="shared" si="26"/>
        <v>6.2500000000000003E-3</v>
      </c>
      <c r="AE34" s="171">
        <f t="shared" si="27"/>
        <v>6.25E-2</v>
      </c>
      <c r="AF34" s="171">
        <f t="shared" si="28"/>
        <v>1.2500000000000001E-2</v>
      </c>
      <c r="AG34" s="133"/>
    </row>
    <row r="35" spans="1:33" ht="65.099999999999994" customHeight="1">
      <c r="A35" s="202"/>
      <c r="B35" s="202"/>
      <c r="C35" s="141"/>
      <c r="D35" s="203"/>
      <c r="E35" s="198"/>
      <c r="F35" s="158" t="s">
        <v>256</v>
      </c>
      <c r="G35" s="151"/>
      <c r="H35" s="151"/>
      <c r="I35" s="151"/>
      <c r="J35" s="151"/>
      <c r="K35" s="151"/>
      <c r="L35" s="151"/>
      <c r="M35" s="151"/>
      <c r="N35" s="151"/>
      <c r="O35" s="151"/>
      <c r="P35" s="151"/>
      <c r="Q35" s="151"/>
      <c r="R35" s="151"/>
      <c r="S35" s="151"/>
      <c r="T35" s="151"/>
      <c r="U35" s="151"/>
      <c r="V35" s="151"/>
      <c r="W35" s="151"/>
      <c r="X35" s="151"/>
      <c r="Y35" s="151"/>
      <c r="Z35" s="151"/>
      <c r="AA35" s="151"/>
      <c r="AB35" s="152"/>
      <c r="AC35" s="187">
        <f>SUM(AC33:AC34)</f>
        <v>6.25E-2</v>
      </c>
      <c r="AD35" s="187">
        <f>+AD34+AD33</f>
        <v>1.2500000000000001E-2</v>
      </c>
      <c r="AE35" s="187">
        <f>AVERAGE(AE33:AE34)</f>
        <v>6.25E-2</v>
      </c>
      <c r="AF35" s="187">
        <f>AVERAGE(AF33:AF34)</f>
        <v>1.2500000000000001E-2</v>
      </c>
      <c r="AG35" s="133"/>
    </row>
    <row r="36" spans="1:33" ht="65.099999999999994" customHeight="1">
      <c r="A36" s="133" t="s">
        <v>165</v>
      </c>
      <c r="B36" s="133" t="s">
        <v>179</v>
      </c>
      <c r="C36" s="140"/>
      <c r="D36" s="133" t="s">
        <v>257</v>
      </c>
      <c r="E36" s="195" t="s">
        <v>258</v>
      </c>
      <c r="F36" s="133" t="s">
        <v>259</v>
      </c>
      <c r="G36" s="204" t="s">
        <v>260</v>
      </c>
      <c r="H36" s="133" t="s">
        <v>261</v>
      </c>
      <c r="I36" s="135" t="s">
        <v>153</v>
      </c>
      <c r="J36" s="134" t="s">
        <v>262</v>
      </c>
      <c r="K36" s="133" t="s">
        <v>263</v>
      </c>
      <c r="L36" s="195">
        <v>1</v>
      </c>
      <c r="M36" s="134" t="s">
        <v>163</v>
      </c>
      <c r="N36" s="134" t="s">
        <v>189</v>
      </c>
      <c r="O36" s="166">
        <v>10</v>
      </c>
      <c r="P36" s="121">
        <v>0</v>
      </c>
      <c r="Q36" s="121">
        <v>2</v>
      </c>
      <c r="R36" s="166">
        <v>4</v>
      </c>
      <c r="S36" s="164">
        <v>4</v>
      </c>
      <c r="T36" s="121">
        <v>0</v>
      </c>
      <c r="U36" s="121">
        <f t="shared" si="20"/>
        <v>0</v>
      </c>
      <c r="V36" s="121"/>
      <c r="W36" s="121"/>
      <c r="X36" s="165">
        <f t="shared" si="6"/>
        <v>0</v>
      </c>
      <c r="Y36" s="205">
        <v>0</v>
      </c>
      <c r="Z36" s="205">
        <v>0</v>
      </c>
      <c r="AA36" s="121"/>
      <c r="AB36" s="121"/>
      <c r="AC36" s="206">
        <f>+IF((U36/Q36)&gt;100%,100%,(U36/Q36))*L36</f>
        <v>0</v>
      </c>
      <c r="AD36" s="206">
        <f>+IF(((X36)/O36)&gt;100%,100%,((X36)/O36))*L36</f>
        <v>0</v>
      </c>
      <c r="AE36" s="139">
        <f>+IF(((U36)/Q36)&gt;100%,100%,((U36)/Q36))</f>
        <v>0</v>
      </c>
      <c r="AF36" s="139">
        <f>+IF(((X36)/O36)&gt;100%,100%,((X36))/O36)</f>
        <v>0</v>
      </c>
      <c r="AG36" s="133"/>
    </row>
    <row r="37" spans="1:33" ht="65.099999999999994" customHeight="1">
      <c r="C37" s="207"/>
      <c r="E37" s="208"/>
      <c r="F37" s="158" t="s">
        <v>264</v>
      </c>
      <c r="G37" s="151"/>
      <c r="H37" s="151"/>
      <c r="I37" s="151"/>
      <c r="J37" s="151"/>
      <c r="K37" s="151"/>
      <c r="L37" s="151"/>
      <c r="M37" s="151"/>
      <c r="N37" s="151"/>
      <c r="O37" s="151"/>
      <c r="P37" s="151"/>
      <c r="Q37" s="151"/>
      <c r="R37" s="151"/>
      <c r="S37" s="151"/>
      <c r="T37" s="151"/>
      <c r="U37" s="151"/>
      <c r="V37" s="151"/>
      <c r="W37" s="151"/>
      <c r="X37" s="151"/>
      <c r="Y37" s="151"/>
      <c r="Z37" s="151"/>
      <c r="AA37" s="151"/>
      <c r="AB37" s="152"/>
      <c r="AC37" s="153">
        <f>+AC36</f>
        <v>0</v>
      </c>
      <c r="AD37" s="153">
        <f>+AD36</f>
        <v>0</v>
      </c>
      <c r="AE37" s="153">
        <f>AVERAGE(AE36)</f>
        <v>0</v>
      </c>
      <c r="AF37" s="153">
        <f>+AF36</f>
        <v>0</v>
      </c>
      <c r="AG37" s="133"/>
    </row>
    <row r="38" spans="1:33" ht="18.75" customHeight="1" thickBot="1"/>
    <row r="39" spans="1:33" ht="46.5" customHeight="1" thickBot="1">
      <c r="F39" s="210" t="s">
        <v>528</v>
      </c>
      <c r="G39" s="211"/>
      <c r="H39" s="211"/>
      <c r="I39" s="211"/>
      <c r="J39" s="211"/>
      <c r="K39" s="211"/>
      <c r="L39" s="211"/>
      <c r="M39" s="211"/>
      <c r="N39" s="211"/>
      <c r="O39" s="211"/>
      <c r="P39" s="211"/>
      <c r="Q39" s="211"/>
      <c r="R39" s="211"/>
      <c r="S39" s="211"/>
      <c r="T39" s="211"/>
      <c r="U39" s="211"/>
      <c r="V39" s="211"/>
      <c r="W39" s="211"/>
      <c r="X39" s="211"/>
      <c r="Y39" s="211"/>
      <c r="Z39" s="211"/>
      <c r="AA39" s="211"/>
      <c r="AB39" s="211"/>
      <c r="AC39" s="213">
        <f>AVERAGE(AC11,AC14,AC18,AC21,AC24,AC29,AC32,AC35,AC37)</f>
        <v>0.16195185185185185</v>
      </c>
      <c r="AD39" s="213">
        <f>+(AD11+AD14+AD18+AD21+AD24+AD29+AD32+AD35+AD37)/9</f>
        <v>0.16009426626626624</v>
      </c>
      <c r="AE39" s="213">
        <f>+(AE11+AE14+AE18+AE21+AE24+AE29+AE32+AE35+AE37)/9</f>
        <v>0.23063580246913576</v>
      </c>
      <c r="AF39" s="213">
        <f>+(AF11+AF14+AF18+AF21+AF24+AF29+AF32+AF35+AF37)/9</f>
        <v>0.1635112712712713</v>
      </c>
    </row>
    <row r="40" spans="1:33" ht="18.75" customHeight="1">
      <c r="AC40" s="212"/>
    </row>
    <row r="42" spans="1:33" ht="18.75" customHeight="1">
      <c r="AD42" s="212"/>
    </row>
  </sheetData>
  <mergeCells count="40">
    <mergeCell ref="F39:AB39"/>
    <mergeCell ref="A15:A17"/>
    <mergeCell ref="B15:B17"/>
    <mergeCell ref="C15:C36"/>
    <mergeCell ref="A22:A23"/>
    <mergeCell ref="A33:A34"/>
    <mergeCell ref="B33:B34"/>
    <mergeCell ref="B30:B31"/>
    <mergeCell ref="A30:A31"/>
    <mergeCell ref="B22:B23"/>
    <mergeCell ref="A19:A20"/>
    <mergeCell ref="B19:B20"/>
    <mergeCell ref="A25:A28"/>
    <mergeCell ref="B25:B28"/>
    <mergeCell ref="F24:AB24"/>
    <mergeCell ref="F29:AB29"/>
    <mergeCell ref="C5:AF5"/>
    <mergeCell ref="A7:O7"/>
    <mergeCell ref="P7:S7"/>
    <mergeCell ref="A5:B5"/>
    <mergeCell ref="A1:B4"/>
    <mergeCell ref="C1:AF1"/>
    <mergeCell ref="C2:AF2"/>
    <mergeCell ref="C3:AF3"/>
    <mergeCell ref="C4:AF4"/>
    <mergeCell ref="T7:X7"/>
    <mergeCell ref="Y7:AB7"/>
    <mergeCell ref="AC7:AF7"/>
    <mergeCell ref="A9:A10"/>
    <mergeCell ref="B9:B10"/>
    <mergeCell ref="C9:C13"/>
    <mergeCell ref="A12:A13"/>
    <mergeCell ref="B12:B13"/>
    <mergeCell ref="F14:AB14"/>
    <mergeCell ref="F11:AB11"/>
    <mergeCell ref="F37:AB37"/>
    <mergeCell ref="F18:AB18"/>
    <mergeCell ref="F21:AB21"/>
    <mergeCell ref="F32:AB32"/>
    <mergeCell ref="F35:AB35"/>
  </mergeCells>
  <dataValidations count="1">
    <dataValidation type="list" allowBlank="1" showInputMessage="1" showErrorMessage="1" sqref="M9:M10 M12:M13 M19:M20 M22:M23 M25:M28 M15:M17 M30:M31 M33:M34 M36 M38 M40:M301" xr:uid="{00000000-0002-0000-0100-000000000000}">
      <formula1>#REF!</formula1>
    </dataValidation>
  </dataValidations>
  <pageMargins left="0.70866141732283472" right="0.70866141732283472" top="0.74803149606299213" bottom="0.74803149606299213" header="0.31496062992125984" footer="0.31496062992125984"/>
  <pageSetup paperSize="5" scale="80" orientation="landscape" r:id="rId1"/>
  <ignoredErrors>
    <ignoredError sqref="AE37"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topLeftCell="D1" zoomScale="50" zoomScaleNormal="50" workbookViewId="0">
      <selection activeCell="C2" sqref="C2:M2"/>
    </sheetView>
  </sheetViews>
  <sheetFormatPr baseColWidth="10" defaultRowHeight="14.25"/>
  <cols>
    <col min="1" max="1" width="26.625" customWidth="1"/>
    <col min="2" max="2" width="30.75"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0" width="30.25" customWidth="1"/>
    <col min="11" max="11" width="13.625" style="37" customWidth="1"/>
    <col min="12" max="12" width="14.25" customWidth="1"/>
    <col min="13" max="13" width="39.25" bestFit="1" customWidth="1"/>
    <col min="14" max="14" width="54.75" bestFit="1" customWidth="1"/>
    <col min="17" max="17" width="0" hidden="1" customWidth="1"/>
  </cols>
  <sheetData>
    <row r="1" spans="1:14" s="33" customFormat="1" ht="18">
      <c r="A1" s="75"/>
      <c r="B1" s="76"/>
      <c r="C1" s="81" t="s">
        <v>125</v>
      </c>
      <c r="D1" s="82"/>
      <c r="E1" s="82"/>
      <c r="F1" s="82"/>
      <c r="G1" s="82"/>
      <c r="H1" s="82"/>
      <c r="I1" s="82"/>
      <c r="J1" s="82"/>
      <c r="K1" s="82"/>
      <c r="L1" s="82"/>
      <c r="M1" s="83"/>
      <c r="N1" s="32" t="s">
        <v>126</v>
      </c>
    </row>
    <row r="2" spans="1:14" s="33" customFormat="1" ht="18">
      <c r="A2" s="77"/>
      <c r="B2" s="78"/>
      <c r="C2" s="81" t="s">
        <v>127</v>
      </c>
      <c r="D2" s="82"/>
      <c r="E2" s="82"/>
      <c r="F2" s="82"/>
      <c r="G2" s="82"/>
      <c r="H2" s="82"/>
      <c r="I2" s="82"/>
      <c r="J2" s="82"/>
      <c r="K2" s="82"/>
      <c r="L2" s="82"/>
      <c r="M2" s="83"/>
      <c r="N2" s="32" t="s">
        <v>128</v>
      </c>
    </row>
    <row r="3" spans="1:14" s="33" customFormat="1" ht="18">
      <c r="A3" s="77"/>
      <c r="B3" s="78"/>
      <c r="C3" s="81" t="s">
        <v>129</v>
      </c>
      <c r="D3" s="82"/>
      <c r="E3" s="82"/>
      <c r="F3" s="82"/>
      <c r="G3" s="82"/>
      <c r="H3" s="82"/>
      <c r="I3" s="82"/>
      <c r="J3" s="82"/>
      <c r="K3" s="82"/>
      <c r="L3" s="82"/>
      <c r="M3" s="83"/>
      <c r="N3" s="32" t="s">
        <v>130</v>
      </c>
    </row>
    <row r="4" spans="1:14" s="33" customFormat="1" ht="18">
      <c r="A4" s="79"/>
      <c r="B4" s="80"/>
      <c r="C4" s="81" t="s">
        <v>131</v>
      </c>
      <c r="D4" s="82"/>
      <c r="E4" s="82"/>
      <c r="F4" s="82"/>
      <c r="G4" s="82"/>
      <c r="H4" s="82"/>
      <c r="I4" s="82"/>
      <c r="J4" s="82"/>
      <c r="K4" s="82"/>
      <c r="L4" s="82"/>
      <c r="M4" s="83"/>
      <c r="N4" s="32" t="s">
        <v>283</v>
      </c>
    </row>
    <row r="5" spans="1:14" s="33" customFormat="1" ht="26.25" customHeight="1">
      <c r="A5" s="73" t="s">
        <v>284</v>
      </c>
      <c r="B5" s="74"/>
      <c r="C5" s="81" t="s">
        <v>285</v>
      </c>
      <c r="D5" s="82"/>
      <c r="E5" s="82"/>
      <c r="F5" s="82"/>
      <c r="G5" s="82"/>
      <c r="H5" s="82"/>
      <c r="I5" s="82"/>
      <c r="J5" s="82"/>
      <c r="K5" s="82"/>
      <c r="L5" s="82"/>
      <c r="M5" s="83"/>
      <c r="N5" s="34"/>
    </row>
    <row r="6" spans="1:14" s="33" customFormat="1" ht="21" customHeight="1">
      <c r="A6" s="71" t="s">
        <v>286</v>
      </c>
      <c r="B6" s="71"/>
      <c r="C6" s="71"/>
      <c r="D6" s="71"/>
      <c r="E6" s="71"/>
      <c r="F6" s="71"/>
      <c r="G6" s="71"/>
      <c r="H6" s="71"/>
      <c r="I6" s="71"/>
      <c r="J6" s="71"/>
      <c r="K6" s="71"/>
      <c r="L6" s="71"/>
      <c r="M6" s="67" t="s">
        <v>287</v>
      </c>
      <c r="N6" s="68"/>
    </row>
    <row r="7" spans="1:14" s="33" customFormat="1" ht="24.75" customHeight="1">
      <c r="A7" s="72"/>
      <c r="B7" s="72"/>
      <c r="C7" s="72"/>
      <c r="D7" s="72"/>
      <c r="E7" s="72"/>
      <c r="F7" s="72"/>
      <c r="G7" s="72"/>
      <c r="H7" s="72"/>
      <c r="I7" s="72"/>
      <c r="J7" s="72"/>
      <c r="K7" s="72"/>
      <c r="L7" s="72"/>
      <c r="M7" s="69"/>
      <c r="N7" s="70"/>
    </row>
    <row r="8" spans="1:14" s="35" customFormat="1" ht="66.75" customHeight="1" thickBot="1">
      <c r="A8" s="1" t="s">
        <v>10</v>
      </c>
      <c r="B8" s="1" t="s">
        <v>288</v>
      </c>
      <c r="C8" s="1" t="s">
        <v>289</v>
      </c>
      <c r="D8" s="1" t="s">
        <v>290</v>
      </c>
      <c r="E8" s="29" t="s">
        <v>42</v>
      </c>
      <c r="F8" s="29" t="s">
        <v>44</v>
      </c>
      <c r="G8" s="29" t="s">
        <v>46</v>
      </c>
      <c r="H8" s="29" t="s">
        <v>48</v>
      </c>
      <c r="I8" s="29" t="s">
        <v>50</v>
      </c>
      <c r="J8" s="29" t="s">
        <v>52</v>
      </c>
      <c r="K8" s="29" t="s">
        <v>571</v>
      </c>
      <c r="L8" s="29" t="s">
        <v>56</v>
      </c>
      <c r="M8" s="29" t="s">
        <v>60</v>
      </c>
      <c r="N8" s="29" t="s">
        <v>62</v>
      </c>
    </row>
    <row r="9" spans="1:14" ht="156.75">
      <c r="A9" s="85" t="s">
        <v>182</v>
      </c>
      <c r="B9" s="87" t="s">
        <v>291</v>
      </c>
      <c r="C9" s="87" t="s">
        <v>291</v>
      </c>
      <c r="D9" s="87" t="s">
        <v>292</v>
      </c>
      <c r="E9" s="84" t="s">
        <v>293</v>
      </c>
      <c r="F9" s="84" t="s">
        <v>294</v>
      </c>
      <c r="G9" s="31" t="s">
        <v>295</v>
      </c>
      <c r="H9" s="31" t="s">
        <v>296</v>
      </c>
      <c r="I9" s="31" t="s">
        <v>297</v>
      </c>
      <c r="J9" s="31" t="s">
        <v>298</v>
      </c>
      <c r="K9" s="30"/>
      <c r="L9" s="30" t="s">
        <v>299</v>
      </c>
      <c r="M9" s="31" t="s">
        <v>300</v>
      </c>
      <c r="N9" s="31" t="s">
        <v>301</v>
      </c>
    </row>
    <row r="10" spans="1:14" ht="156.75">
      <c r="A10" s="89"/>
      <c r="B10" s="91"/>
      <c r="C10" s="91"/>
      <c r="D10" s="91"/>
      <c r="E10" s="84"/>
      <c r="F10" s="84"/>
      <c r="G10" s="31" t="s">
        <v>302</v>
      </c>
      <c r="H10" s="31" t="s">
        <v>303</v>
      </c>
      <c r="I10" s="31" t="s">
        <v>297</v>
      </c>
      <c r="J10" s="31" t="s">
        <v>298</v>
      </c>
      <c r="K10" s="30"/>
      <c r="L10" s="30" t="s">
        <v>299</v>
      </c>
      <c r="M10" s="31" t="s">
        <v>300</v>
      </c>
      <c r="N10" s="31" t="s">
        <v>301</v>
      </c>
    </row>
    <row r="11" spans="1:14" ht="157.5" thickBot="1">
      <c r="A11" s="90"/>
      <c r="B11" s="88"/>
      <c r="C11" s="88"/>
      <c r="D11" s="88"/>
      <c r="E11" s="84"/>
      <c r="F11" s="84"/>
      <c r="G11" s="31" t="s">
        <v>304</v>
      </c>
      <c r="H11" s="31" t="s">
        <v>305</v>
      </c>
      <c r="I11" s="31" t="s">
        <v>297</v>
      </c>
      <c r="J11" s="31" t="s">
        <v>306</v>
      </c>
      <c r="K11" s="30"/>
      <c r="L11" s="30" t="s">
        <v>299</v>
      </c>
      <c r="M11" s="31" t="s">
        <v>300</v>
      </c>
      <c r="N11" s="31" t="s">
        <v>301</v>
      </c>
    </row>
    <row r="12" spans="1:14" ht="156.75">
      <c r="A12" s="85" t="s">
        <v>200</v>
      </c>
      <c r="B12" s="87" t="s">
        <v>291</v>
      </c>
      <c r="C12" s="87" t="s">
        <v>291</v>
      </c>
      <c r="D12" s="87" t="s">
        <v>292</v>
      </c>
      <c r="E12" s="84" t="s">
        <v>307</v>
      </c>
      <c r="F12" s="84" t="s">
        <v>308</v>
      </c>
      <c r="G12" s="31" t="s">
        <v>309</v>
      </c>
      <c r="H12" s="31" t="s">
        <v>310</v>
      </c>
      <c r="I12" s="31" t="s">
        <v>297</v>
      </c>
      <c r="J12" s="31" t="s">
        <v>298</v>
      </c>
      <c r="K12" s="30"/>
      <c r="L12" s="30" t="s">
        <v>299</v>
      </c>
      <c r="M12" s="31" t="s">
        <v>300</v>
      </c>
      <c r="N12" s="31" t="s">
        <v>301</v>
      </c>
    </row>
    <row r="13" spans="1:14" ht="157.5" thickBot="1">
      <c r="A13" s="86"/>
      <c r="B13" s="88"/>
      <c r="C13" s="88"/>
      <c r="D13" s="88"/>
      <c r="E13" s="84"/>
      <c r="F13" s="84"/>
      <c r="G13" s="31" t="s">
        <v>311</v>
      </c>
      <c r="H13" s="31" t="s">
        <v>312</v>
      </c>
      <c r="I13" s="31" t="s">
        <v>297</v>
      </c>
      <c r="J13" s="31" t="s">
        <v>298</v>
      </c>
      <c r="K13" s="30"/>
      <c r="L13" s="30" t="s">
        <v>299</v>
      </c>
      <c r="M13" s="31" t="s">
        <v>300</v>
      </c>
      <c r="N13" s="31" t="s">
        <v>301</v>
      </c>
    </row>
    <row r="14" spans="1:14" ht="156.75">
      <c r="A14" s="92" t="s">
        <v>212</v>
      </c>
      <c r="B14" s="93" t="s">
        <v>291</v>
      </c>
      <c r="C14" s="93" t="s">
        <v>291</v>
      </c>
      <c r="D14" s="87" t="s">
        <v>292</v>
      </c>
      <c r="E14" s="84" t="s">
        <v>307</v>
      </c>
      <c r="F14" s="84" t="s">
        <v>308</v>
      </c>
      <c r="G14" s="31" t="s">
        <v>313</v>
      </c>
      <c r="H14" s="31" t="s">
        <v>314</v>
      </c>
      <c r="I14" s="31" t="s">
        <v>297</v>
      </c>
      <c r="J14" s="31" t="s">
        <v>306</v>
      </c>
      <c r="K14" s="30"/>
      <c r="L14" s="30" t="s">
        <v>299</v>
      </c>
      <c r="M14" s="31" t="s">
        <v>300</v>
      </c>
      <c r="N14" s="31" t="s">
        <v>301</v>
      </c>
    </row>
    <row r="15" spans="1:14" ht="157.5" thickBot="1">
      <c r="A15" s="92"/>
      <c r="B15" s="95"/>
      <c r="C15" s="95"/>
      <c r="D15" s="88"/>
      <c r="E15" s="84"/>
      <c r="F15" s="84"/>
      <c r="G15" s="31" t="s">
        <v>315</v>
      </c>
      <c r="H15" s="31" t="s">
        <v>316</v>
      </c>
      <c r="I15" s="31" t="s">
        <v>297</v>
      </c>
      <c r="J15" s="31" t="s">
        <v>298</v>
      </c>
      <c r="K15" s="30"/>
      <c r="L15" s="30" t="s">
        <v>299</v>
      </c>
      <c r="M15" s="31" t="s">
        <v>300</v>
      </c>
      <c r="N15" s="31" t="s">
        <v>301</v>
      </c>
    </row>
    <row r="16" spans="1:14" ht="156.75">
      <c r="A16" s="92" t="s">
        <v>223</v>
      </c>
      <c r="B16" s="93" t="s">
        <v>291</v>
      </c>
      <c r="C16" s="93" t="s">
        <v>291</v>
      </c>
      <c r="D16" s="87" t="s">
        <v>292</v>
      </c>
      <c r="E16" s="84" t="s">
        <v>307</v>
      </c>
      <c r="F16" s="84" t="s">
        <v>308</v>
      </c>
      <c r="G16" s="31" t="s">
        <v>317</v>
      </c>
      <c r="H16" s="31" t="s">
        <v>318</v>
      </c>
      <c r="I16" s="31" t="s">
        <v>297</v>
      </c>
      <c r="J16" s="31" t="s">
        <v>306</v>
      </c>
      <c r="K16" s="30"/>
      <c r="L16" s="30" t="s">
        <v>299</v>
      </c>
      <c r="M16" s="31" t="s">
        <v>300</v>
      </c>
      <c r="N16" s="31" t="s">
        <v>301</v>
      </c>
    </row>
    <row r="17" spans="1:14" ht="156.75">
      <c r="A17" s="92"/>
      <c r="B17" s="94"/>
      <c r="C17" s="94"/>
      <c r="D17" s="91"/>
      <c r="E17" s="84"/>
      <c r="F17" s="84"/>
      <c r="G17" s="31" t="s">
        <v>319</v>
      </c>
      <c r="H17" s="31" t="s">
        <v>320</v>
      </c>
      <c r="I17" s="31" t="s">
        <v>297</v>
      </c>
      <c r="J17" s="31" t="s">
        <v>298</v>
      </c>
      <c r="K17" s="30"/>
      <c r="L17" s="30" t="s">
        <v>299</v>
      </c>
      <c r="M17" s="31" t="s">
        <v>300</v>
      </c>
      <c r="N17" s="31" t="s">
        <v>301</v>
      </c>
    </row>
    <row r="18" spans="1:14" ht="156.75">
      <c r="A18" s="92"/>
      <c r="B18" s="94"/>
      <c r="C18" s="94"/>
      <c r="D18" s="91"/>
      <c r="E18" s="84"/>
      <c r="F18" s="84"/>
      <c r="G18" s="31" t="s">
        <v>321</v>
      </c>
      <c r="H18" s="31" t="s">
        <v>322</v>
      </c>
      <c r="I18" s="31" t="s">
        <v>297</v>
      </c>
      <c r="J18" s="31" t="s">
        <v>298</v>
      </c>
      <c r="K18" s="30"/>
      <c r="L18" s="30" t="s">
        <v>299</v>
      </c>
      <c r="M18" s="31" t="s">
        <v>300</v>
      </c>
      <c r="N18" s="31" t="s">
        <v>301</v>
      </c>
    </row>
    <row r="19" spans="1:14" ht="157.5" thickBot="1">
      <c r="A19" s="92"/>
      <c r="B19" s="95"/>
      <c r="C19" s="95"/>
      <c r="D19" s="88"/>
      <c r="E19" s="84"/>
      <c r="F19" s="84"/>
      <c r="G19" s="31" t="s">
        <v>323</v>
      </c>
      <c r="H19" s="31" t="s">
        <v>324</v>
      </c>
      <c r="I19" s="31" t="s">
        <v>297</v>
      </c>
      <c r="J19" s="31" t="s">
        <v>298</v>
      </c>
      <c r="K19" s="30"/>
      <c r="L19" s="30" t="s">
        <v>299</v>
      </c>
      <c r="M19" s="31" t="s">
        <v>300</v>
      </c>
      <c r="N19" s="31" t="s">
        <v>301</v>
      </c>
    </row>
    <row r="20" spans="1:14" ht="156.75">
      <c r="A20" s="89" t="s">
        <v>237</v>
      </c>
      <c r="B20" s="93" t="s">
        <v>291</v>
      </c>
      <c r="C20" s="93" t="s">
        <v>291</v>
      </c>
      <c r="D20" s="87" t="s">
        <v>292</v>
      </c>
      <c r="E20" s="84" t="s">
        <v>307</v>
      </c>
      <c r="F20" s="84" t="s">
        <v>308</v>
      </c>
      <c r="G20" s="31" t="s">
        <v>325</v>
      </c>
      <c r="H20" s="31" t="s">
        <v>326</v>
      </c>
      <c r="I20" s="31" t="s">
        <v>297</v>
      </c>
      <c r="J20" s="31" t="s">
        <v>298</v>
      </c>
      <c r="K20" s="30"/>
      <c r="L20" s="30" t="s">
        <v>299</v>
      </c>
      <c r="M20" s="31" t="s">
        <v>300</v>
      </c>
      <c r="N20" s="31" t="s">
        <v>301</v>
      </c>
    </row>
    <row r="21" spans="1:14" ht="157.5" thickBot="1">
      <c r="A21" s="90"/>
      <c r="B21" s="95"/>
      <c r="C21" s="95"/>
      <c r="D21" s="88"/>
      <c r="E21" s="84"/>
      <c r="F21" s="84"/>
      <c r="G21" s="31" t="s">
        <v>327</v>
      </c>
      <c r="H21" s="31" t="s">
        <v>328</v>
      </c>
      <c r="I21" s="31" t="s">
        <v>297</v>
      </c>
      <c r="J21" s="31" t="s">
        <v>298</v>
      </c>
      <c r="K21" s="30"/>
      <c r="L21" s="30" t="s">
        <v>299</v>
      </c>
      <c r="M21" s="31" t="s">
        <v>300</v>
      </c>
      <c r="N21" s="31" t="s">
        <v>301</v>
      </c>
    </row>
    <row r="22" spans="1:14" ht="156.75">
      <c r="A22" s="85" t="s">
        <v>248</v>
      </c>
      <c r="B22" s="93" t="s">
        <v>291</v>
      </c>
      <c r="C22" s="93" t="s">
        <v>291</v>
      </c>
      <c r="D22" s="93" t="s">
        <v>292</v>
      </c>
      <c r="E22" s="84" t="s">
        <v>307</v>
      </c>
      <c r="F22" s="84" t="s">
        <v>308</v>
      </c>
      <c r="G22" s="31" t="s">
        <v>329</v>
      </c>
      <c r="H22" s="31" t="s">
        <v>330</v>
      </c>
      <c r="I22" s="31" t="s">
        <v>297</v>
      </c>
      <c r="J22" s="31" t="s">
        <v>298</v>
      </c>
      <c r="K22" s="30"/>
      <c r="L22" s="30" t="s">
        <v>299</v>
      </c>
      <c r="M22" s="31" t="s">
        <v>300</v>
      </c>
      <c r="N22" s="31" t="s">
        <v>301</v>
      </c>
    </row>
    <row r="23" spans="1:14" ht="157.5" thickBot="1">
      <c r="A23" s="90"/>
      <c r="B23" s="95"/>
      <c r="C23" s="95"/>
      <c r="D23" s="95"/>
      <c r="E23" s="84"/>
      <c r="F23" s="84"/>
      <c r="G23" s="31" t="s">
        <v>331</v>
      </c>
      <c r="H23" s="31" t="s">
        <v>332</v>
      </c>
      <c r="I23" s="31" t="s">
        <v>297</v>
      </c>
      <c r="J23" s="31" t="s">
        <v>306</v>
      </c>
      <c r="K23" s="30"/>
      <c r="L23" s="30" t="s">
        <v>299</v>
      </c>
      <c r="M23" s="31" t="s">
        <v>300</v>
      </c>
      <c r="N23" s="31" t="s">
        <v>301</v>
      </c>
    </row>
  </sheetData>
  <mergeCells count="45">
    <mergeCell ref="F20:F21"/>
    <mergeCell ref="A22:A23"/>
    <mergeCell ref="B22:B23"/>
    <mergeCell ref="C22:C23"/>
    <mergeCell ref="D22:D23"/>
    <mergeCell ref="E22:E23"/>
    <mergeCell ref="F22:F23"/>
    <mergeCell ref="A20:A21"/>
    <mergeCell ref="B20:B21"/>
    <mergeCell ref="C20:C21"/>
    <mergeCell ref="D20:D21"/>
    <mergeCell ref="E20:E21"/>
    <mergeCell ref="F14:F15"/>
    <mergeCell ref="A16:A19"/>
    <mergeCell ref="B16:B19"/>
    <mergeCell ref="C16:C19"/>
    <mergeCell ref="D16:D19"/>
    <mergeCell ref="E16:E19"/>
    <mergeCell ref="F16:F19"/>
    <mergeCell ref="A14:A15"/>
    <mergeCell ref="B14:B15"/>
    <mergeCell ref="C14:C15"/>
    <mergeCell ref="D14:D15"/>
    <mergeCell ref="E14:E15"/>
    <mergeCell ref="F9:F11"/>
    <mergeCell ref="A12:A13"/>
    <mergeCell ref="B12:B13"/>
    <mergeCell ref="C12:C13"/>
    <mergeCell ref="D12:D13"/>
    <mergeCell ref="E12:E13"/>
    <mergeCell ref="F12:F13"/>
    <mergeCell ref="A9:A11"/>
    <mergeCell ref="B9:B11"/>
    <mergeCell ref="C9:C11"/>
    <mergeCell ref="D9:D11"/>
    <mergeCell ref="E9:E11"/>
    <mergeCell ref="M6:N7"/>
    <mergeCell ref="A6:L7"/>
    <mergeCell ref="A5:B5"/>
    <mergeCell ref="A1:B4"/>
    <mergeCell ref="C1:M1"/>
    <mergeCell ref="C2:M2"/>
    <mergeCell ref="C3:M3"/>
    <mergeCell ref="C4:M4"/>
    <mergeCell ref="C5:M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8"/>
  <sheetViews>
    <sheetView topLeftCell="AH1" zoomScale="60" zoomScaleNormal="60" workbookViewId="0">
      <pane ySplit="8" topLeftCell="A58" activePane="bottomLeft" state="frozen"/>
      <selection activeCell="A8" sqref="A8"/>
      <selection pane="bottomLeft" activeCell="AH64" sqref="AH64"/>
    </sheetView>
  </sheetViews>
  <sheetFormatPr baseColWidth="10" defaultColWidth="10.75" defaultRowHeight="14.25"/>
  <cols>
    <col min="1" max="2" width="23.25" style="237" customWidth="1"/>
    <col min="3" max="3" width="19.125" style="237" customWidth="1"/>
    <col min="4" max="4" width="32.75" style="237" customWidth="1"/>
    <col min="5" max="5" width="29.625" style="237" customWidth="1"/>
    <col min="6" max="6" width="32.75" style="237" bestFit="1" customWidth="1"/>
    <col min="7" max="7" width="39.25" style="237" customWidth="1"/>
    <col min="8" max="8" width="47" style="237" customWidth="1"/>
    <col min="9" max="9" width="31.875" style="237" customWidth="1"/>
    <col min="10" max="10" width="22.375" style="237" customWidth="1"/>
    <col min="11" max="11" width="45.125" style="237" customWidth="1"/>
    <col min="12" max="12" width="29.625" style="381" customWidth="1"/>
    <col min="13" max="13" width="36.625" style="237" customWidth="1"/>
    <col min="14" max="16" width="36.125" style="237" customWidth="1"/>
    <col min="17" max="18" width="36.125" style="237" hidden="1" customWidth="1"/>
    <col min="19" max="20" width="36.125" style="237" customWidth="1"/>
    <col min="21" max="21" width="21.125" style="237" customWidth="1"/>
    <col min="22" max="22" width="21.625" style="237" customWidth="1"/>
    <col min="23" max="23" width="20.875" style="237" customWidth="1"/>
    <col min="24" max="24" width="35.875" style="237" customWidth="1"/>
    <col min="25" max="25" width="31.625" style="237" customWidth="1"/>
    <col min="26" max="26" width="32.875" style="237" customWidth="1"/>
    <col min="27" max="27" width="29" style="237" customWidth="1"/>
    <col min="28" max="28" width="61.875" style="237" customWidth="1"/>
    <col min="29" max="29" width="31.25" style="237" customWidth="1"/>
    <col min="30" max="31" width="46.25" style="237" customWidth="1"/>
    <col min="32" max="32" width="29.25" style="237" customWidth="1"/>
    <col min="33" max="33" width="27.25" style="237" customWidth="1"/>
    <col min="34" max="34" width="33.25" style="237" customWidth="1"/>
    <col min="35" max="35" width="40.875" style="237" customWidth="1"/>
    <col min="36" max="37" width="31" style="237" customWidth="1"/>
    <col min="38" max="39" width="31" style="237" hidden="1" customWidth="1"/>
    <col min="40" max="40" width="31" style="237" customWidth="1"/>
    <col min="41" max="41" width="37.75" style="237" bestFit="1" customWidth="1"/>
    <col min="42" max="42" width="26.375" style="237" hidden="1" customWidth="1"/>
    <col min="43" max="43" width="30.125" style="237" hidden="1" customWidth="1"/>
    <col min="44" max="44" width="26.375" style="237" hidden="1" customWidth="1"/>
    <col min="45" max="45" width="29.875" style="237" hidden="1" customWidth="1"/>
    <col min="46" max="46" width="36.75" style="237" customWidth="1"/>
    <col min="47" max="47" width="28.375" style="237" customWidth="1"/>
    <col min="48" max="48" width="35.125" style="237" customWidth="1"/>
    <col min="49" max="49" width="22.125" style="237" bestFit="1" customWidth="1"/>
    <col min="50" max="50" width="23" style="237" bestFit="1" customWidth="1"/>
    <col min="51" max="51" width="53.125" style="237" bestFit="1" customWidth="1"/>
    <col min="52" max="52" width="22.375" style="237" bestFit="1" customWidth="1"/>
    <col min="53" max="53" width="24.25" style="237" bestFit="1" customWidth="1"/>
    <col min="54" max="55" width="23" style="237" bestFit="1" customWidth="1"/>
    <col min="56" max="56" width="22.375" style="237" bestFit="1" customWidth="1"/>
    <col min="57" max="57" width="22.25" style="237" bestFit="1" customWidth="1"/>
    <col min="58" max="58" width="37.25" style="237" bestFit="1" customWidth="1"/>
    <col min="59" max="16384" width="10.75" style="237"/>
  </cols>
  <sheetData>
    <row r="1" spans="1:58" s="120" customFormat="1" ht="23.25" hidden="1" customHeight="1">
      <c r="A1" s="107" t="s">
        <v>333</v>
      </c>
      <c r="B1" s="107"/>
      <c r="C1" s="107" t="s">
        <v>125</v>
      </c>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c r="BA1" s="107"/>
      <c r="BB1" s="107"/>
      <c r="BC1" s="107"/>
      <c r="BD1" s="107"/>
      <c r="BE1" s="107"/>
      <c r="BF1" s="214" t="s">
        <v>126</v>
      </c>
    </row>
    <row r="2" spans="1:58" s="120" customFormat="1" ht="23.25" hidden="1" customHeight="1">
      <c r="A2" s="107"/>
      <c r="B2" s="107"/>
      <c r="C2" s="110" t="s">
        <v>127</v>
      </c>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D2" s="215"/>
      <c r="BE2" s="216"/>
      <c r="BF2" s="214" t="s">
        <v>128</v>
      </c>
    </row>
    <row r="3" spans="1:58" s="120" customFormat="1" ht="23.25" hidden="1" customHeight="1">
      <c r="A3" s="107"/>
      <c r="B3" s="107"/>
      <c r="C3" s="110" t="s">
        <v>129</v>
      </c>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6"/>
      <c r="BF3" s="214" t="s">
        <v>130</v>
      </c>
    </row>
    <row r="4" spans="1:58" s="120" customFormat="1" ht="23.25" hidden="1" customHeight="1">
      <c r="A4" s="107"/>
      <c r="B4" s="107"/>
      <c r="C4" s="110" t="s">
        <v>131</v>
      </c>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6"/>
      <c r="BF4" s="214" t="s">
        <v>572</v>
      </c>
    </row>
    <row r="5" spans="1:58" s="120" customFormat="1" ht="26.25" hidden="1" customHeight="1">
      <c r="A5" s="107" t="s">
        <v>284</v>
      </c>
      <c r="B5" s="107"/>
      <c r="C5" s="107" t="s">
        <v>551</v>
      </c>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217"/>
    </row>
    <row r="6" spans="1:58" s="225" customFormat="1" ht="15" hidden="1" customHeight="1">
      <c r="A6" s="218" t="s">
        <v>548</v>
      </c>
      <c r="B6" s="218"/>
      <c r="C6" s="219"/>
      <c r="D6" s="219"/>
      <c r="E6" s="219"/>
      <c r="F6" s="219"/>
      <c r="G6" s="219"/>
      <c r="H6" s="219"/>
      <c r="I6" s="219"/>
      <c r="J6" s="219"/>
      <c r="K6" s="219"/>
      <c r="L6" s="219"/>
      <c r="M6" s="219"/>
      <c r="N6" s="219"/>
      <c r="O6" s="219"/>
      <c r="P6" s="219"/>
      <c r="Q6" s="219"/>
      <c r="R6" s="219"/>
      <c r="S6" s="219"/>
      <c r="T6" s="219"/>
      <c r="U6" s="219"/>
      <c r="V6" s="219"/>
      <c r="W6" s="219"/>
      <c r="X6" s="219"/>
      <c r="Y6" s="219"/>
      <c r="Z6" s="220"/>
      <c r="AA6" s="221" t="s">
        <v>549</v>
      </c>
      <c r="AB6" s="222"/>
      <c r="AC6" s="222"/>
      <c r="AD6" s="222"/>
      <c r="AE6" s="222"/>
      <c r="AF6" s="222"/>
      <c r="AG6" s="114"/>
      <c r="AH6" s="223" t="s">
        <v>550</v>
      </c>
      <c r="AI6" s="223"/>
      <c r="AJ6" s="223"/>
      <c r="AK6" s="223"/>
      <c r="AL6" s="223"/>
      <c r="AM6" s="223"/>
      <c r="AN6" s="224"/>
      <c r="AO6" s="224"/>
      <c r="AP6" s="224"/>
      <c r="AQ6" s="224"/>
      <c r="AR6" s="224"/>
      <c r="AS6" s="224"/>
      <c r="AT6" s="224"/>
      <c r="AU6" s="224"/>
      <c r="AV6" s="224"/>
      <c r="AW6" s="224"/>
      <c r="AX6" s="224"/>
      <c r="AY6" s="224"/>
      <c r="AZ6" s="224"/>
      <c r="BA6" s="224"/>
      <c r="BB6" s="224"/>
      <c r="BC6" s="224"/>
      <c r="BD6" s="224"/>
      <c r="BE6" s="224"/>
      <c r="BF6" s="224"/>
    </row>
    <row r="7" spans="1:58" s="225" customFormat="1" ht="15" hidden="1" customHeight="1" thickBot="1">
      <c r="A7" s="226"/>
      <c r="B7" s="226"/>
      <c r="C7" s="226"/>
      <c r="D7" s="226"/>
      <c r="E7" s="226"/>
      <c r="F7" s="226"/>
      <c r="G7" s="226"/>
      <c r="H7" s="226"/>
      <c r="I7" s="226"/>
      <c r="J7" s="226"/>
      <c r="K7" s="226"/>
      <c r="L7" s="226"/>
      <c r="M7" s="226"/>
      <c r="N7" s="226"/>
      <c r="O7" s="226"/>
      <c r="P7" s="226"/>
      <c r="Q7" s="226"/>
      <c r="R7" s="226"/>
      <c r="S7" s="226"/>
      <c r="T7" s="226"/>
      <c r="U7" s="226"/>
      <c r="V7" s="226"/>
      <c r="W7" s="226"/>
      <c r="X7" s="226"/>
      <c r="Y7" s="226"/>
      <c r="Z7" s="227"/>
      <c r="AA7" s="228"/>
      <c r="AB7" s="229"/>
      <c r="AC7" s="229"/>
      <c r="AD7" s="229"/>
      <c r="AE7" s="229"/>
      <c r="AF7" s="229"/>
      <c r="AG7" s="230"/>
      <c r="AH7" s="231"/>
      <c r="AI7" s="231"/>
      <c r="AJ7" s="231"/>
      <c r="AK7" s="231"/>
      <c r="AL7" s="231"/>
      <c r="AM7" s="231"/>
      <c r="AN7" s="224"/>
      <c r="AO7" s="224"/>
      <c r="AP7" s="224"/>
      <c r="AQ7" s="224"/>
      <c r="AR7" s="224"/>
      <c r="AS7" s="224"/>
      <c r="AT7" s="224"/>
      <c r="AU7" s="224"/>
      <c r="AV7" s="224"/>
      <c r="AW7" s="224"/>
      <c r="AX7" s="224"/>
      <c r="AY7" s="224"/>
      <c r="AZ7" s="224"/>
      <c r="BA7" s="224"/>
      <c r="BB7" s="224"/>
      <c r="BC7" s="224"/>
      <c r="BD7" s="224"/>
      <c r="BE7" s="224"/>
      <c r="BF7" s="224"/>
    </row>
    <row r="8" spans="1:58" ht="73.5" customHeight="1" thickBot="1">
      <c r="A8" s="144" t="s">
        <v>10</v>
      </c>
      <c r="B8" s="144" t="s">
        <v>137</v>
      </c>
      <c r="C8" s="144" t="s">
        <v>14</v>
      </c>
      <c r="D8" s="123" t="s">
        <v>540</v>
      </c>
      <c r="E8" s="123" t="s">
        <v>65</v>
      </c>
      <c r="F8" s="144" t="s">
        <v>67</v>
      </c>
      <c r="G8" s="123" t="s">
        <v>69</v>
      </c>
      <c r="H8" s="123" t="s">
        <v>573</v>
      </c>
      <c r="I8" s="123" t="s">
        <v>73</v>
      </c>
      <c r="J8" s="123" t="s">
        <v>541</v>
      </c>
      <c r="K8" s="232" t="s">
        <v>542</v>
      </c>
      <c r="L8" s="232" t="s">
        <v>79</v>
      </c>
      <c r="M8" s="205" t="s">
        <v>81</v>
      </c>
      <c r="N8" s="122" t="s">
        <v>574</v>
      </c>
      <c r="O8" s="233" t="s">
        <v>575</v>
      </c>
      <c r="P8" s="233" t="s">
        <v>576</v>
      </c>
      <c r="Q8" s="233" t="s">
        <v>577</v>
      </c>
      <c r="R8" s="233" t="s">
        <v>578</v>
      </c>
      <c r="S8" s="233" t="s">
        <v>579</v>
      </c>
      <c r="T8" s="234" t="s">
        <v>580</v>
      </c>
      <c r="U8" s="232" t="s">
        <v>543</v>
      </c>
      <c r="V8" s="232" t="s">
        <v>544</v>
      </c>
      <c r="W8" s="144" t="s">
        <v>89</v>
      </c>
      <c r="X8" s="122" t="s">
        <v>91</v>
      </c>
      <c r="Y8" s="144" t="s">
        <v>93</v>
      </c>
      <c r="Z8" s="235" t="s">
        <v>95</v>
      </c>
      <c r="AA8" s="235" t="s">
        <v>97</v>
      </c>
      <c r="AB8" s="235" t="s">
        <v>99</v>
      </c>
      <c r="AC8" s="123" t="s">
        <v>102</v>
      </c>
      <c r="AD8" s="123" t="s">
        <v>545</v>
      </c>
      <c r="AE8" s="236" t="s">
        <v>106</v>
      </c>
      <c r="AF8" s="123" t="s">
        <v>108</v>
      </c>
      <c r="AG8" s="123" t="s">
        <v>110</v>
      </c>
      <c r="AH8" s="123" t="s">
        <v>112</v>
      </c>
      <c r="AI8" s="144" t="s">
        <v>115</v>
      </c>
      <c r="AJ8" s="144" t="s">
        <v>581</v>
      </c>
      <c r="AK8" s="144" t="s">
        <v>582</v>
      </c>
      <c r="AL8" s="144" t="s">
        <v>583</v>
      </c>
      <c r="AM8" s="144" t="s">
        <v>584</v>
      </c>
      <c r="AN8" s="144" t="s">
        <v>119</v>
      </c>
      <c r="AO8" s="144" t="s">
        <v>121</v>
      </c>
      <c r="AP8" s="144" t="s">
        <v>585</v>
      </c>
      <c r="AQ8" s="144" t="s">
        <v>586</v>
      </c>
      <c r="AR8" s="144" t="s">
        <v>587</v>
      </c>
      <c r="AS8" s="144" t="s">
        <v>588</v>
      </c>
      <c r="AT8" s="144" t="s">
        <v>546</v>
      </c>
      <c r="AU8" s="144" t="s">
        <v>547</v>
      </c>
      <c r="AV8" s="144" t="s">
        <v>530</v>
      </c>
      <c r="AW8" s="144" t="s">
        <v>531</v>
      </c>
      <c r="AX8" s="144" t="s">
        <v>532</v>
      </c>
      <c r="AY8" s="144" t="s">
        <v>533</v>
      </c>
      <c r="AZ8" s="144" t="s">
        <v>534</v>
      </c>
      <c r="BA8" s="144" t="s">
        <v>535</v>
      </c>
      <c r="BB8" s="144" t="s">
        <v>536</v>
      </c>
      <c r="BC8" s="144" t="s">
        <v>537</v>
      </c>
      <c r="BD8" s="144" t="s">
        <v>538</v>
      </c>
      <c r="BE8" s="144" t="s">
        <v>539</v>
      </c>
      <c r="BF8" s="144" t="s">
        <v>589</v>
      </c>
    </row>
    <row r="9" spans="1:58" s="250" customFormat="1" ht="65.099999999999994" customHeight="1" thickBot="1">
      <c r="A9" s="238" t="s">
        <v>149</v>
      </c>
      <c r="B9" s="239" t="s">
        <v>150</v>
      </c>
      <c r="C9" s="240" t="s">
        <v>151</v>
      </c>
      <c r="D9" s="241">
        <v>200</v>
      </c>
      <c r="E9" s="242" t="s">
        <v>158</v>
      </c>
      <c r="F9" s="242" t="s">
        <v>158</v>
      </c>
      <c r="G9" s="242" t="s">
        <v>158</v>
      </c>
      <c r="H9" s="242" t="s">
        <v>158</v>
      </c>
      <c r="I9" s="241" t="s">
        <v>334</v>
      </c>
      <c r="J9" s="164" t="s">
        <v>158</v>
      </c>
      <c r="K9" s="164" t="s">
        <v>158</v>
      </c>
      <c r="L9" s="239" t="s">
        <v>335</v>
      </c>
      <c r="M9" s="241" t="s">
        <v>158</v>
      </c>
      <c r="N9" s="241" t="s">
        <v>158</v>
      </c>
      <c r="O9" s="243" t="s">
        <v>158</v>
      </c>
      <c r="P9" s="243" t="s">
        <v>158</v>
      </c>
      <c r="Q9" s="243"/>
      <c r="R9" s="243"/>
      <c r="S9" s="243" t="str">
        <f>+O9</f>
        <v>NP</v>
      </c>
      <c r="T9" s="184">
        <v>0</v>
      </c>
      <c r="U9" s="239" t="s">
        <v>158</v>
      </c>
      <c r="V9" s="239" t="s">
        <v>158</v>
      </c>
      <c r="W9" s="239" t="s">
        <v>158</v>
      </c>
      <c r="X9" s="134" t="s">
        <v>158</v>
      </c>
      <c r="Y9" s="134" t="s">
        <v>158</v>
      </c>
      <c r="Z9" s="134" t="s">
        <v>336</v>
      </c>
      <c r="AA9" s="134" t="s">
        <v>300</v>
      </c>
      <c r="AB9" s="134" t="s">
        <v>301</v>
      </c>
      <c r="AC9" s="134" t="s">
        <v>158</v>
      </c>
      <c r="AD9" s="134" t="s">
        <v>158</v>
      </c>
      <c r="AE9" s="134" t="s">
        <v>158</v>
      </c>
      <c r="AF9" s="134" t="s">
        <v>158</v>
      </c>
      <c r="AG9" s="244" t="s">
        <v>337</v>
      </c>
      <c r="AH9" s="239" t="s">
        <v>158</v>
      </c>
      <c r="AI9" s="239" t="s">
        <v>158</v>
      </c>
      <c r="AJ9" s="239" t="s">
        <v>158</v>
      </c>
      <c r="AK9" s="239" t="s">
        <v>158</v>
      </c>
      <c r="AL9" s="239"/>
      <c r="AM9" s="239"/>
      <c r="AN9" s="239" t="s">
        <v>158</v>
      </c>
      <c r="AO9" s="239" t="s">
        <v>158</v>
      </c>
      <c r="AP9" s="245"/>
      <c r="AQ9" s="245"/>
      <c r="AR9" s="245"/>
      <c r="AS9" s="245"/>
      <c r="AT9" s="246" t="s">
        <v>158</v>
      </c>
      <c r="AU9" s="247" t="s">
        <v>158</v>
      </c>
      <c r="AV9" s="247" t="s">
        <v>158</v>
      </c>
      <c r="AW9" s="239" t="s">
        <v>158</v>
      </c>
      <c r="AX9" s="248"/>
      <c r="AY9" s="248"/>
      <c r="AZ9" s="248"/>
      <c r="BA9" s="248"/>
      <c r="BB9" s="248"/>
      <c r="BC9" s="248"/>
      <c r="BD9" s="248"/>
      <c r="BE9" s="248"/>
      <c r="BF9" s="249"/>
    </row>
    <row r="10" spans="1:58" s="250" customFormat="1" ht="65.099999999999994" customHeight="1">
      <c r="A10" s="251" t="s">
        <v>149</v>
      </c>
      <c r="B10" s="198" t="s">
        <v>150</v>
      </c>
      <c r="C10" s="252" t="s">
        <v>599</v>
      </c>
      <c r="D10" s="135">
        <v>2</v>
      </c>
      <c r="E10" s="182" t="s">
        <v>158</v>
      </c>
      <c r="F10" s="182" t="s">
        <v>158</v>
      </c>
      <c r="G10" s="182" t="s">
        <v>158</v>
      </c>
      <c r="H10" s="182" t="s">
        <v>158</v>
      </c>
      <c r="I10" s="135" t="s">
        <v>157</v>
      </c>
      <c r="J10" s="164" t="s">
        <v>158</v>
      </c>
      <c r="K10" s="164" t="s">
        <v>158</v>
      </c>
      <c r="L10" s="239" t="s">
        <v>335</v>
      </c>
      <c r="M10" s="135" t="s">
        <v>158</v>
      </c>
      <c r="N10" s="135" t="s">
        <v>158</v>
      </c>
      <c r="O10" s="184" t="s">
        <v>158</v>
      </c>
      <c r="P10" s="184" t="s">
        <v>158</v>
      </c>
      <c r="Q10" s="253"/>
      <c r="R10" s="253"/>
      <c r="S10" s="254" t="str">
        <f>+O10</f>
        <v>NP</v>
      </c>
      <c r="T10" s="255">
        <v>0</v>
      </c>
      <c r="U10" s="256" t="s">
        <v>158</v>
      </c>
      <c r="V10" s="178" t="s">
        <v>158</v>
      </c>
      <c r="W10" s="178" t="s">
        <v>158</v>
      </c>
      <c r="X10" s="198" t="s">
        <v>158</v>
      </c>
      <c r="Y10" s="134" t="s">
        <v>158</v>
      </c>
      <c r="Z10" s="134" t="s">
        <v>336</v>
      </c>
      <c r="AA10" s="134" t="s">
        <v>300</v>
      </c>
      <c r="AB10" s="134" t="s">
        <v>301</v>
      </c>
      <c r="AC10" s="134" t="s">
        <v>158</v>
      </c>
      <c r="AD10" s="134" t="s">
        <v>158</v>
      </c>
      <c r="AE10" s="134" t="s">
        <v>158</v>
      </c>
      <c r="AF10" s="134" t="s">
        <v>158</v>
      </c>
      <c r="AG10" s="257" t="s">
        <v>337</v>
      </c>
      <c r="AH10" s="198" t="s">
        <v>158</v>
      </c>
      <c r="AI10" s="198" t="s">
        <v>158</v>
      </c>
      <c r="AJ10" s="198" t="s">
        <v>158</v>
      </c>
      <c r="AK10" s="198" t="s">
        <v>158</v>
      </c>
      <c r="AL10" s="198"/>
      <c r="AM10" s="198"/>
      <c r="AN10" s="198" t="s">
        <v>158</v>
      </c>
      <c r="AO10" s="198" t="s">
        <v>158</v>
      </c>
      <c r="AP10" s="258"/>
      <c r="AQ10" s="258"/>
      <c r="AR10" s="258"/>
      <c r="AS10" s="258"/>
      <c r="AT10" s="259" t="s">
        <v>158</v>
      </c>
      <c r="AU10" s="258" t="s">
        <v>158</v>
      </c>
      <c r="AV10" s="258" t="s">
        <v>158</v>
      </c>
      <c r="AW10" s="198" t="s">
        <v>158</v>
      </c>
      <c r="AX10" s="260"/>
      <c r="AY10" s="260"/>
      <c r="AZ10" s="260"/>
      <c r="BA10" s="260"/>
      <c r="BB10" s="260"/>
      <c r="BC10" s="260"/>
      <c r="BD10" s="260"/>
      <c r="BE10" s="260"/>
      <c r="BF10" s="261"/>
    </row>
    <row r="11" spans="1:58" ht="65.099999999999994" customHeight="1" thickBot="1">
      <c r="A11" s="262" t="s">
        <v>338</v>
      </c>
      <c r="B11" s="263"/>
      <c r="C11" s="263"/>
      <c r="D11" s="263"/>
      <c r="E11" s="263" t="s">
        <v>338</v>
      </c>
      <c r="F11" s="263"/>
      <c r="G11" s="263"/>
      <c r="H11" s="263"/>
      <c r="I11" s="263"/>
      <c r="J11" s="263"/>
      <c r="K11" s="263"/>
      <c r="L11" s="263"/>
      <c r="M11" s="263"/>
      <c r="N11" s="263"/>
      <c r="O11" s="263"/>
      <c r="P11" s="263"/>
      <c r="Q11" s="263"/>
      <c r="R11" s="263"/>
      <c r="S11" s="264"/>
      <c r="T11" s="265" t="s">
        <v>159</v>
      </c>
      <c r="U11" s="266"/>
      <c r="V11" s="266"/>
      <c r="W11" s="266"/>
      <c r="X11" s="267"/>
      <c r="Y11" s="266"/>
      <c r="Z11" s="266"/>
      <c r="AA11" s="164"/>
      <c r="AB11" s="164"/>
      <c r="AC11" s="266"/>
      <c r="AD11" s="266"/>
      <c r="AE11" s="268"/>
      <c r="AF11" s="266"/>
      <c r="AG11" s="266"/>
      <c r="AH11" s="266"/>
      <c r="AI11" s="269" t="s">
        <v>159</v>
      </c>
      <c r="AJ11" s="269" t="s">
        <v>159</v>
      </c>
      <c r="AK11" s="156" t="s">
        <v>159</v>
      </c>
      <c r="AL11" s="156"/>
      <c r="AM11" s="156"/>
      <c r="AN11" s="156" t="s">
        <v>158</v>
      </c>
      <c r="AO11" s="134" t="s">
        <v>158</v>
      </c>
      <c r="AP11" s="269"/>
      <c r="AQ11" s="270"/>
      <c r="AR11" s="269"/>
      <c r="AT11" s="269" t="s">
        <v>158</v>
      </c>
      <c r="AU11" s="237" t="s">
        <v>158</v>
      </c>
      <c r="AV11" s="269" t="s">
        <v>158</v>
      </c>
      <c r="AW11" s="266" t="s">
        <v>158</v>
      </c>
      <c r="AX11" s="271"/>
      <c r="AY11" s="266"/>
      <c r="AZ11" s="271"/>
      <c r="BA11" s="266"/>
      <c r="BB11" s="271"/>
      <c r="BC11" s="266"/>
      <c r="BD11" s="271"/>
      <c r="BE11" s="266"/>
      <c r="BF11" s="266"/>
    </row>
    <row r="12" spans="1:58" s="250" customFormat="1" ht="65.099999999999994" customHeight="1">
      <c r="A12" s="272" t="s">
        <v>168</v>
      </c>
      <c r="B12" s="273" t="s">
        <v>169</v>
      </c>
      <c r="C12" s="274" t="s">
        <v>170</v>
      </c>
      <c r="D12" s="241">
        <v>60</v>
      </c>
      <c r="E12" s="242" t="s">
        <v>158</v>
      </c>
      <c r="F12" s="242" t="s">
        <v>158</v>
      </c>
      <c r="G12" s="242" t="s">
        <v>158</v>
      </c>
      <c r="H12" s="242" t="s">
        <v>158</v>
      </c>
      <c r="I12" s="241" t="s">
        <v>174</v>
      </c>
      <c r="J12" s="164" t="s">
        <v>158</v>
      </c>
      <c r="K12" s="164" t="s">
        <v>158</v>
      </c>
      <c r="L12" s="239" t="s">
        <v>335</v>
      </c>
      <c r="M12" s="241" t="s">
        <v>158</v>
      </c>
      <c r="N12" s="241" t="s">
        <v>158</v>
      </c>
      <c r="O12" s="243" t="s">
        <v>159</v>
      </c>
      <c r="P12" s="243" t="s">
        <v>159</v>
      </c>
      <c r="Q12" s="243"/>
      <c r="R12" s="243"/>
      <c r="S12" s="243" t="s">
        <v>159</v>
      </c>
      <c r="T12" s="253">
        <v>0</v>
      </c>
      <c r="U12" s="134" t="s">
        <v>158</v>
      </c>
      <c r="V12" s="134" t="s">
        <v>158</v>
      </c>
      <c r="W12" s="134" t="s">
        <v>158</v>
      </c>
      <c r="X12" s="134" t="s">
        <v>158</v>
      </c>
      <c r="Y12" s="134" t="s">
        <v>158</v>
      </c>
      <c r="Z12" s="134" t="s">
        <v>336</v>
      </c>
      <c r="AA12" s="134" t="s">
        <v>300</v>
      </c>
      <c r="AB12" s="134" t="s">
        <v>301</v>
      </c>
      <c r="AC12" s="134" t="s">
        <v>158</v>
      </c>
      <c r="AD12" s="134" t="s">
        <v>158</v>
      </c>
      <c r="AE12" s="134" t="s">
        <v>158</v>
      </c>
      <c r="AF12" s="134" t="s">
        <v>158</v>
      </c>
      <c r="AG12" s="275" t="s">
        <v>337</v>
      </c>
      <c r="AH12" s="134" t="s">
        <v>158</v>
      </c>
      <c r="AI12" s="134" t="s">
        <v>158</v>
      </c>
      <c r="AJ12" s="134" t="s">
        <v>158</v>
      </c>
      <c r="AK12" s="134" t="s">
        <v>158</v>
      </c>
      <c r="AL12" s="134"/>
      <c r="AM12" s="134"/>
      <c r="AN12" s="134" t="s">
        <v>158</v>
      </c>
      <c r="AO12" s="134" t="s">
        <v>158</v>
      </c>
      <c r="AP12" s="134"/>
      <c r="AQ12" s="134"/>
      <c r="AR12" s="134"/>
      <c r="AS12" s="134"/>
      <c r="AT12" s="134" t="s">
        <v>158</v>
      </c>
      <c r="AU12" s="134" t="s">
        <v>158</v>
      </c>
      <c r="AV12" s="134" t="s">
        <v>158</v>
      </c>
      <c r="AW12" s="134" t="s">
        <v>158</v>
      </c>
      <c r="AX12" s="156"/>
      <c r="AY12" s="156"/>
      <c r="AZ12" s="156"/>
      <c r="BA12" s="156"/>
      <c r="BB12" s="156"/>
      <c r="BC12" s="156"/>
      <c r="BD12" s="156"/>
      <c r="BE12" s="156"/>
      <c r="BF12" s="156"/>
    </row>
    <row r="13" spans="1:58" s="250" customFormat="1" ht="65.099999999999994" customHeight="1" thickBot="1">
      <c r="A13" s="276"/>
      <c r="B13" s="277"/>
      <c r="C13" s="278"/>
      <c r="D13" s="154">
        <v>220</v>
      </c>
      <c r="E13" s="182" t="s">
        <v>158</v>
      </c>
      <c r="F13" s="182" t="s">
        <v>158</v>
      </c>
      <c r="G13" s="182" t="s">
        <v>158</v>
      </c>
      <c r="H13" s="182" t="s">
        <v>158</v>
      </c>
      <c r="I13" s="154" t="s">
        <v>174</v>
      </c>
      <c r="J13" s="182" t="s">
        <v>158</v>
      </c>
      <c r="K13" s="182" t="s">
        <v>158</v>
      </c>
      <c r="L13" s="161" t="s">
        <v>335</v>
      </c>
      <c r="M13" s="154" t="s">
        <v>158</v>
      </c>
      <c r="N13" s="154" t="s">
        <v>158</v>
      </c>
      <c r="O13" s="279" t="s">
        <v>159</v>
      </c>
      <c r="P13" s="279" t="s">
        <v>159</v>
      </c>
      <c r="Q13" s="279"/>
      <c r="R13" s="279"/>
      <c r="S13" s="279" t="s">
        <v>159</v>
      </c>
      <c r="T13" s="184">
        <v>0</v>
      </c>
      <c r="U13" s="134" t="s">
        <v>158</v>
      </c>
      <c r="V13" s="134" t="s">
        <v>158</v>
      </c>
      <c r="W13" s="134" t="s">
        <v>158</v>
      </c>
      <c r="X13" s="134" t="s">
        <v>158</v>
      </c>
      <c r="Y13" s="134" t="s">
        <v>158</v>
      </c>
      <c r="Z13" s="134" t="s">
        <v>336</v>
      </c>
      <c r="AA13" s="134" t="s">
        <v>300</v>
      </c>
      <c r="AB13" s="134" t="s">
        <v>301</v>
      </c>
      <c r="AC13" s="134" t="s">
        <v>158</v>
      </c>
      <c r="AD13" s="134" t="s">
        <v>158</v>
      </c>
      <c r="AE13" s="134" t="s">
        <v>158</v>
      </c>
      <c r="AF13" s="134" t="s">
        <v>158</v>
      </c>
      <c r="AG13" s="275"/>
      <c r="AH13" s="134" t="s">
        <v>158</v>
      </c>
      <c r="AI13" s="134" t="s">
        <v>158</v>
      </c>
      <c r="AJ13" s="134" t="s">
        <v>158</v>
      </c>
      <c r="AK13" s="134" t="s">
        <v>158</v>
      </c>
      <c r="AL13" s="134"/>
      <c r="AM13" s="134"/>
      <c r="AN13" s="134" t="s">
        <v>158</v>
      </c>
      <c r="AO13" s="134" t="s">
        <v>158</v>
      </c>
      <c r="AP13" s="134"/>
      <c r="AQ13" s="134"/>
      <c r="AR13" s="134"/>
      <c r="AS13" s="134"/>
      <c r="AT13" s="134" t="s">
        <v>158</v>
      </c>
      <c r="AU13" s="134" t="s">
        <v>158</v>
      </c>
      <c r="AV13" s="134" t="s">
        <v>158</v>
      </c>
      <c r="AW13" s="134" t="s">
        <v>158</v>
      </c>
      <c r="AX13" s="156"/>
      <c r="AY13" s="156"/>
      <c r="AZ13" s="156"/>
      <c r="BA13" s="156"/>
      <c r="BB13" s="156"/>
      <c r="BC13" s="156"/>
      <c r="BD13" s="156"/>
      <c r="BE13" s="156"/>
      <c r="BF13" s="156"/>
    </row>
    <row r="14" spans="1:58" ht="65.099999999999994" customHeight="1" thickBot="1">
      <c r="A14" s="280" t="s">
        <v>339</v>
      </c>
      <c r="B14" s="281"/>
      <c r="C14" s="281"/>
      <c r="D14" s="281"/>
      <c r="E14" s="281" t="s">
        <v>339</v>
      </c>
      <c r="F14" s="281"/>
      <c r="G14" s="281"/>
      <c r="H14" s="282"/>
      <c r="I14" s="282"/>
      <c r="J14" s="282"/>
      <c r="K14" s="281"/>
      <c r="L14" s="281"/>
      <c r="M14" s="281"/>
      <c r="N14" s="281"/>
      <c r="O14" s="281"/>
      <c r="P14" s="281"/>
      <c r="Q14" s="281"/>
      <c r="R14" s="281"/>
      <c r="S14" s="283"/>
      <c r="T14" s="284" t="s">
        <v>159</v>
      </c>
      <c r="U14" s="266"/>
      <c r="V14" s="266"/>
      <c r="W14" s="266"/>
      <c r="X14" s="156"/>
      <c r="Y14" s="266"/>
      <c r="Z14" s="266"/>
      <c r="AA14" s="164"/>
      <c r="AB14" s="164"/>
      <c r="AC14" s="266"/>
      <c r="AD14" s="266"/>
      <c r="AE14" s="268"/>
      <c r="AF14" s="266"/>
      <c r="AG14" s="266"/>
      <c r="AH14" s="266"/>
      <c r="AI14" s="269" t="s">
        <v>159</v>
      </c>
      <c r="AJ14" s="269" t="s">
        <v>159</v>
      </c>
      <c r="AK14" s="156" t="s">
        <v>159</v>
      </c>
      <c r="AL14" s="156"/>
      <c r="AM14" s="156"/>
      <c r="AN14" s="156" t="s">
        <v>158</v>
      </c>
      <c r="AO14" s="134" t="s">
        <v>158</v>
      </c>
      <c r="AP14" s="269"/>
      <c r="AQ14" s="285"/>
      <c r="AR14" s="269"/>
      <c r="AS14" s="266"/>
      <c r="AT14" s="269" t="s">
        <v>158</v>
      </c>
      <c r="AU14" s="266" t="s">
        <v>158</v>
      </c>
      <c r="AV14" s="269" t="s">
        <v>158</v>
      </c>
      <c r="AW14" s="266" t="s">
        <v>158</v>
      </c>
      <c r="AX14" s="271"/>
      <c r="AY14" s="266"/>
      <c r="AZ14" s="271"/>
      <c r="BA14" s="266"/>
      <c r="BB14" s="271"/>
      <c r="BC14" s="266"/>
      <c r="BD14" s="271"/>
      <c r="BE14" s="266"/>
      <c r="BF14" s="266"/>
    </row>
    <row r="15" spans="1:58" s="250" customFormat="1" ht="65.099999999999994" customHeight="1">
      <c r="A15" s="286" t="s">
        <v>182</v>
      </c>
      <c r="B15" s="203" t="s">
        <v>183</v>
      </c>
      <c r="C15" s="203" t="s">
        <v>184</v>
      </c>
      <c r="D15" s="287">
        <v>50000</v>
      </c>
      <c r="E15" s="288" t="s">
        <v>340</v>
      </c>
      <c r="F15" s="289">
        <v>2024130010194</v>
      </c>
      <c r="G15" s="288" t="s">
        <v>341</v>
      </c>
      <c r="H15" s="133" t="s">
        <v>342</v>
      </c>
      <c r="I15" s="133" t="s">
        <v>189</v>
      </c>
      <c r="J15" s="290">
        <v>0.5</v>
      </c>
      <c r="K15" s="198" t="s">
        <v>343</v>
      </c>
      <c r="L15" s="157" t="s">
        <v>344</v>
      </c>
      <c r="M15" s="155" t="s">
        <v>345</v>
      </c>
      <c r="N15" s="291">
        <v>50</v>
      </c>
      <c r="O15" s="287">
        <v>0</v>
      </c>
      <c r="P15" s="287">
        <v>55</v>
      </c>
      <c r="Q15" s="292"/>
      <c r="R15" s="292"/>
      <c r="S15" s="287">
        <f>+O15+P15+Q15+R15</f>
        <v>55</v>
      </c>
      <c r="T15" s="293">
        <f t="shared" ref="T15:T61" si="0">+IF((S15/N15)&gt;100%,100%,(S15/N15))</f>
        <v>1</v>
      </c>
      <c r="U15" s="294">
        <v>45504</v>
      </c>
      <c r="V15" s="294">
        <v>46022</v>
      </c>
      <c r="W15" s="295">
        <v>330</v>
      </c>
      <c r="X15" s="296">
        <v>1065570</v>
      </c>
      <c r="Y15" s="203" t="s">
        <v>346</v>
      </c>
      <c r="Z15" s="203" t="s">
        <v>336</v>
      </c>
      <c r="AA15" s="203" t="s">
        <v>300</v>
      </c>
      <c r="AB15" s="203" t="s">
        <v>301</v>
      </c>
      <c r="AC15" s="296" t="s">
        <v>347</v>
      </c>
      <c r="AD15" s="297" t="s">
        <v>348</v>
      </c>
      <c r="AE15" s="298">
        <v>1100000000</v>
      </c>
      <c r="AF15" s="299" t="s">
        <v>349</v>
      </c>
      <c r="AG15" s="296" t="s">
        <v>337</v>
      </c>
      <c r="AH15" s="300">
        <v>45689</v>
      </c>
      <c r="AI15" s="298">
        <v>2200000000</v>
      </c>
      <c r="AJ15" s="298">
        <v>2200000000</v>
      </c>
      <c r="AK15" s="301">
        <v>16141206773.85</v>
      </c>
      <c r="AL15" s="302"/>
      <c r="AM15" s="302"/>
      <c r="AN15" s="303" t="s">
        <v>364</v>
      </c>
      <c r="AO15" s="304" t="s">
        <v>350</v>
      </c>
      <c r="AP15" s="305"/>
      <c r="AQ15" s="305"/>
      <c r="AR15" s="305"/>
      <c r="AS15" s="305"/>
      <c r="AT15" s="306">
        <v>14218400000</v>
      </c>
      <c r="AU15" s="307">
        <f>+AT15/AK15</f>
        <v>0.8808758972739823</v>
      </c>
      <c r="AV15" s="306">
        <v>8539400000</v>
      </c>
      <c r="AW15" s="307">
        <f>+AV15/AK15</f>
        <v>0.52904346742118979</v>
      </c>
      <c r="AX15" s="304"/>
      <c r="AY15" s="304"/>
      <c r="AZ15" s="304"/>
      <c r="BA15" s="304"/>
      <c r="BB15" s="304"/>
      <c r="BC15" s="304"/>
      <c r="BD15" s="304"/>
      <c r="BE15" s="304"/>
      <c r="BF15" s="304"/>
    </row>
    <row r="16" spans="1:58" s="250" customFormat="1" ht="65.099999999999994" customHeight="1">
      <c r="A16" s="160" t="s">
        <v>182</v>
      </c>
      <c r="B16" s="133" t="s">
        <v>183</v>
      </c>
      <c r="C16" s="133" t="s">
        <v>184</v>
      </c>
      <c r="D16" s="266">
        <v>50000</v>
      </c>
      <c r="E16" s="288" t="s">
        <v>340</v>
      </c>
      <c r="F16" s="289">
        <v>2024130010195</v>
      </c>
      <c r="G16" s="288" t="s">
        <v>341</v>
      </c>
      <c r="H16" s="133" t="s">
        <v>342</v>
      </c>
      <c r="I16" s="133" t="s">
        <v>189</v>
      </c>
      <c r="J16" s="290">
        <v>0.5</v>
      </c>
      <c r="K16" s="134" t="s">
        <v>351</v>
      </c>
      <c r="L16" s="133" t="s">
        <v>344</v>
      </c>
      <c r="M16" s="164" t="s">
        <v>352</v>
      </c>
      <c r="N16" s="308">
        <v>50</v>
      </c>
      <c r="O16" s="266">
        <v>20</v>
      </c>
      <c r="P16" s="266">
        <v>20</v>
      </c>
      <c r="Q16" s="309"/>
      <c r="R16" s="309"/>
      <c r="S16" s="266">
        <f t="shared" ref="S16:S20" si="1">+O16+P16+Q16+R16</f>
        <v>40</v>
      </c>
      <c r="T16" s="310">
        <f t="shared" si="0"/>
        <v>0.8</v>
      </c>
      <c r="U16" s="311">
        <v>45504</v>
      </c>
      <c r="V16" s="311">
        <v>46022</v>
      </c>
      <c r="W16" s="267">
        <v>330</v>
      </c>
      <c r="X16" s="257">
        <v>1065570</v>
      </c>
      <c r="Y16" s="198" t="s">
        <v>346</v>
      </c>
      <c r="Z16" s="198" t="s">
        <v>336</v>
      </c>
      <c r="AA16" s="198" t="s">
        <v>300</v>
      </c>
      <c r="AB16" s="198" t="s">
        <v>301</v>
      </c>
      <c r="AC16" s="257" t="s">
        <v>347</v>
      </c>
      <c r="AD16" s="277"/>
      <c r="AE16" s="306"/>
      <c r="AF16" s="299"/>
      <c r="AG16" s="296" t="s">
        <v>337</v>
      </c>
      <c r="AH16" s="312"/>
      <c r="AI16" s="306"/>
      <c r="AJ16" s="306"/>
      <c r="AK16" s="301"/>
      <c r="AL16" s="302"/>
      <c r="AM16" s="302"/>
      <c r="AN16" s="313"/>
      <c r="AO16" s="304"/>
      <c r="AP16" s="305"/>
      <c r="AQ16" s="305"/>
      <c r="AR16" s="305"/>
      <c r="AS16" s="305"/>
      <c r="AT16" s="306"/>
      <c r="AU16" s="307"/>
      <c r="AV16" s="306"/>
      <c r="AW16" s="307"/>
      <c r="AX16" s="304"/>
      <c r="AY16" s="304"/>
      <c r="AZ16" s="304"/>
      <c r="BA16" s="304"/>
      <c r="BB16" s="304"/>
      <c r="BC16" s="304"/>
      <c r="BD16" s="304"/>
      <c r="BE16" s="304"/>
      <c r="BF16" s="304"/>
    </row>
    <row r="17" spans="1:58" s="250" customFormat="1" ht="65.099999999999994" customHeight="1">
      <c r="A17" s="160" t="s">
        <v>182</v>
      </c>
      <c r="B17" s="133" t="s">
        <v>183</v>
      </c>
      <c r="C17" s="133" t="s">
        <v>184</v>
      </c>
      <c r="D17" s="266">
        <v>50000</v>
      </c>
      <c r="E17" s="288" t="s">
        <v>340</v>
      </c>
      <c r="F17" s="289">
        <v>2024130010196</v>
      </c>
      <c r="G17" s="288" t="s">
        <v>341</v>
      </c>
      <c r="H17" s="133" t="s">
        <v>342</v>
      </c>
      <c r="I17" s="133" t="s">
        <v>189</v>
      </c>
      <c r="J17" s="290">
        <v>0.5</v>
      </c>
      <c r="K17" s="134" t="s">
        <v>463</v>
      </c>
      <c r="L17" s="133" t="s">
        <v>344</v>
      </c>
      <c r="M17" s="164" t="s">
        <v>468</v>
      </c>
      <c r="N17" s="308">
        <v>2</v>
      </c>
      <c r="O17" s="266">
        <v>0</v>
      </c>
      <c r="P17" s="266">
        <v>0</v>
      </c>
      <c r="Q17" s="309"/>
      <c r="R17" s="309"/>
      <c r="S17" s="266">
        <f t="shared" si="1"/>
        <v>0</v>
      </c>
      <c r="T17" s="314">
        <f t="shared" si="0"/>
        <v>0</v>
      </c>
      <c r="U17" s="315">
        <v>45505</v>
      </c>
      <c r="V17" s="311">
        <v>46022</v>
      </c>
      <c r="W17" s="267">
        <v>330</v>
      </c>
      <c r="X17" s="257">
        <v>1065570</v>
      </c>
      <c r="Y17" s="198" t="s">
        <v>346</v>
      </c>
      <c r="Z17" s="198" t="s">
        <v>336</v>
      </c>
      <c r="AA17" s="198" t="s">
        <v>300</v>
      </c>
      <c r="AB17" s="198" t="s">
        <v>301</v>
      </c>
      <c r="AC17" s="257" t="s">
        <v>347</v>
      </c>
      <c r="AD17" s="277"/>
      <c r="AE17" s="306"/>
      <c r="AF17" s="299"/>
      <c r="AG17" s="296" t="s">
        <v>337</v>
      </c>
      <c r="AH17" s="312"/>
      <c r="AI17" s="306"/>
      <c r="AJ17" s="306"/>
      <c r="AK17" s="301"/>
      <c r="AL17" s="302"/>
      <c r="AM17" s="302"/>
      <c r="AN17" s="313" t="s">
        <v>472</v>
      </c>
      <c r="AO17" s="304"/>
      <c r="AP17" s="305"/>
      <c r="AQ17" s="305"/>
      <c r="AR17" s="305"/>
      <c r="AS17" s="305"/>
      <c r="AT17" s="306"/>
      <c r="AU17" s="307"/>
      <c r="AV17" s="306"/>
      <c r="AW17" s="307"/>
      <c r="AX17" s="304"/>
      <c r="AY17" s="304"/>
      <c r="AZ17" s="304"/>
      <c r="BA17" s="304"/>
      <c r="BB17" s="304"/>
      <c r="BC17" s="304"/>
      <c r="BD17" s="304"/>
      <c r="BE17" s="304"/>
      <c r="BF17" s="304"/>
    </row>
    <row r="18" spans="1:58" s="250" customFormat="1" ht="65.099999999999994" customHeight="1">
      <c r="A18" s="160" t="s">
        <v>182</v>
      </c>
      <c r="B18" s="133" t="s">
        <v>183</v>
      </c>
      <c r="C18" s="133" t="s">
        <v>184</v>
      </c>
      <c r="D18" s="134">
        <v>3700</v>
      </c>
      <c r="E18" s="288" t="s">
        <v>340</v>
      </c>
      <c r="F18" s="289">
        <v>2024130010197</v>
      </c>
      <c r="G18" s="288" t="s">
        <v>341</v>
      </c>
      <c r="H18" s="133" t="s">
        <v>342</v>
      </c>
      <c r="I18" s="133" t="s">
        <v>189</v>
      </c>
      <c r="J18" s="290">
        <v>0.5</v>
      </c>
      <c r="K18" s="134" t="s">
        <v>464</v>
      </c>
      <c r="L18" s="133" t="s">
        <v>344</v>
      </c>
      <c r="M18" s="164" t="s">
        <v>469</v>
      </c>
      <c r="N18" s="308">
        <v>1</v>
      </c>
      <c r="O18" s="156">
        <v>0</v>
      </c>
      <c r="P18" s="156">
        <v>0.1</v>
      </c>
      <c r="Q18" s="156"/>
      <c r="R18" s="156"/>
      <c r="S18" s="266">
        <f t="shared" si="1"/>
        <v>0.1</v>
      </c>
      <c r="T18" s="316">
        <f t="shared" si="0"/>
        <v>0.1</v>
      </c>
      <c r="U18" s="317">
        <v>45506</v>
      </c>
      <c r="V18" s="318">
        <v>46022</v>
      </c>
      <c r="W18" s="156">
        <v>330</v>
      </c>
      <c r="X18" s="257">
        <v>1065570</v>
      </c>
      <c r="Y18" s="198" t="s">
        <v>346</v>
      </c>
      <c r="Z18" s="198" t="s">
        <v>336</v>
      </c>
      <c r="AA18" s="198" t="s">
        <v>300</v>
      </c>
      <c r="AB18" s="198" t="s">
        <v>301</v>
      </c>
      <c r="AC18" s="257" t="s">
        <v>347</v>
      </c>
      <c r="AD18" s="319"/>
      <c r="AE18" s="320"/>
      <c r="AF18" s="321"/>
      <c r="AG18" s="296" t="s">
        <v>337</v>
      </c>
      <c r="AH18" s="322"/>
      <c r="AI18" s="306"/>
      <c r="AJ18" s="306"/>
      <c r="AK18" s="301"/>
      <c r="AL18" s="302"/>
      <c r="AM18" s="302"/>
      <c r="AN18" s="313"/>
      <c r="AO18" s="304"/>
      <c r="AP18" s="305"/>
      <c r="AQ18" s="305"/>
      <c r="AR18" s="305"/>
      <c r="AS18" s="305"/>
      <c r="AT18" s="306"/>
      <c r="AU18" s="307"/>
      <c r="AV18" s="306"/>
      <c r="AW18" s="307"/>
      <c r="AX18" s="304"/>
      <c r="AY18" s="304"/>
      <c r="AZ18" s="304"/>
      <c r="BA18" s="304"/>
      <c r="BB18" s="304"/>
      <c r="BC18" s="304"/>
      <c r="BD18" s="304"/>
      <c r="BE18" s="304"/>
      <c r="BF18" s="304"/>
    </row>
    <row r="19" spans="1:58" s="250" customFormat="1" ht="65.099999999999994" customHeight="1">
      <c r="A19" s="160" t="s">
        <v>182</v>
      </c>
      <c r="B19" s="133" t="s">
        <v>183</v>
      </c>
      <c r="C19" s="133" t="s">
        <v>184</v>
      </c>
      <c r="D19" s="134">
        <v>60</v>
      </c>
      <c r="E19" s="288" t="s">
        <v>340</v>
      </c>
      <c r="F19" s="289">
        <v>2024130010198</v>
      </c>
      <c r="G19" s="288" t="s">
        <v>341</v>
      </c>
      <c r="H19" s="133" t="s">
        <v>353</v>
      </c>
      <c r="I19" s="133" t="s">
        <v>245</v>
      </c>
      <c r="J19" s="265">
        <v>0.5</v>
      </c>
      <c r="K19" s="134" t="s">
        <v>465</v>
      </c>
      <c r="L19" s="133" t="s">
        <v>344</v>
      </c>
      <c r="M19" s="164" t="s">
        <v>354</v>
      </c>
      <c r="N19" s="308">
        <v>2</v>
      </c>
      <c r="O19" s="156">
        <v>0</v>
      </c>
      <c r="P19" s="156">
        <v>0.1</v>
      </c>
      <c r="Q19" s="156"/>
      <c r="R19" s="156"/>
      <c r="S19" s="266">
        <f t="shared" si="1"/>
        <v>0.1</v>
      </c>
      <c r="T19" s="316">
        <f t="shared" si="0"/>
        <v>0.05</v>
      </c>
      <c r="U19" s="317">
        <v>45567</v>
      </c>
      <c r="V19" s="318">
        <v>46022</v>
      </c>
      <c r="W19" s="156">
        <v>330</v>
      </c>
      <c r="X19" s="257">
        <v>1065570</v>
      </c>
      <c r="Y19" s="198" t="s">
        <v>346</v>
      </c>
      <c r="Z19" s="198" t="s">
        <v>336</v>
      </c>
      <c r="AA19" s="198" t="s">
        <v>300</v>
      </c>
      <c r="AB19" s="198" t="s">
        <v>301</v>
      </c>
      <c r="AC19" s="257" t="s">
        <v>347</v>
      </c>
      <c r="AD19" s="297" t="s">
        <v>413</v>
      </c>
      <c r="AE19" s="298">
        <v>1100000000</v>
      </c>
      <c r="AF19" s="323"/>
      <c r="AG19" s="296" t="s">
        <v>337</v>
      </c>
      <c r="AH19" s="300">
        <v>45717</v>
      </c>
      <c r="AI19" s="306"/>
      <c r="AJ19" s="306"/>
      <c r="AK19" s="301"/>
      <c r="AL19" s="302"/>
      <c r="AM19" s="302"/>
      <c r="AN19" s="313" t="s">
        <v>473</v>
      </c>
      <c r="AO19" s="304"/>
      <c r="AP19" s="305"/>
      <c r="AQ19" s="305"/>
      <c r="AR19" s="305"/>
      <c r="AS19" s="305"/>
      <c r="AT19" s="306"/>
      <c r="AU19" s="307"/>
      <c r="AV19" s="306"/>
      <c r="AW19" s="307"/>
      <c r="AX19" s="304"/>
      <c r="AY19" s="304"/>
      <c r="AZ19" s="304"/>
      <c r="BA19" s="304"/>
      <c r="BB19" s="304"/>
      <c r="BC19" s="304"/>
      <c r="BD19" s="304"/>
      <c r="BE19" s="304"/>
      <c r="BF19" s="304"/>
    </row>
    <row r="20" spans="1:58" s="250" customFormat="1" ht="65.099999999999994" customHeight="1">
      <c r="A20" s="160" t="s">
        <v>182</v>
      </c>
      <c r="B20" s="133" t="s">
        <v>183</v>
      </c>
      <c r="C20" s="133" t="s">
        <v>184</v>
      </c>
      <c r="D20" s="134">
        <v>60</v>
      </c>
      <c r="E20" s="288" t="s">
        <v>340</v>
      </c>
      <c r="F20" s="289">
        <v>2024130010199</v>
      </c>
      <c r="G20" s="288" t="s">
        <v>341</v>
      </c>
      <c r="H20" s="133" t="s">
        <v>353</v>
      </c>
      <c r="I20" s="133" t="s">
        <v>245</v>
      </c>
      <c r="J20" s="265">
        <v>0.5</v>
      </c>
      <c r="K20" s="134" t="s">
        <v>466</v>
      </c>
      <c r="L20" s="133" t="s">
        <v>344</v>
      </c>
      <c r="M20" s="164" t="s">
        <v>470</v>
      </c>
      <c r="N20" s="308">
        <v>1</v>
      </c>
      <c r="O20" s="156">
        <v>0</v>
      </c>
      <c r="P20" s="156">
        <v>0.1</v>
      </c>
      <c r="Q20" s="156"/>
      <c r="R20" s="156"/>
      <c r="S20" s="266">
        <f t="shared" si="1"/>
        <v>0.1</v>
      </c>
      <c r="T20" s="316">
        <f t="shared" si="0"/>
        <v>0.1</v>
      </c>
      <c r="U20" s="317">
        <v>45536</v>
      </c>
      <c r="V20" s="318">
        <v>46022</v>
      </c>
      <c r="W20" s="156">
        <v>330</v>
      </c>
      <c r="X20" s="257">
        <v>1065570</v>
      </c>
      <c r="Y20" s="198" t="s">
        <v>346</v>
      </c>
      <c r="Z20" s="198" t="s">
        <v>336</v>
      </c>
      <c r="AA20" s="198" t="s">
        <v>300</v>
      </c>
      <c r="AB20" s="198" t="s">
        <v>301</v>
      </c>
      <c r="AC20" s="257" t="s">
        <v>347</v>
      </c>
      <c r="AD20" s="277"/>
      <c r="AE20" s="306"/>
      <c r="AF20" s="299"/>
      <c r="AG20" s="296" t="s">
        <v>337</v>
      </c>
      <c r="AH20" s="312"/>
      <c r="AI20" s="306"/>
      <c r="AJ20" s="306"/>
      <c r="AK20" s="301"/>
      <c r="AL20" s="302"/>
      <c r="AM20" s="302"/>
      <c r="AN20" s="313"/>
      <c r="AO20" s="304"/>
      <c r="AP20" s="305"/>
      <c r="AQ20" s="305"/>
      <c r="AR20" s="305"/>
      <c r="AS20" s="305"/>
      <c r="AT20" s="306"/>
      <c r="AU20" s="307"/>
      <c r="AV20" s="306"/>
      <c r="AW20" s="307"/>
      <c r="AX20" s="304"/>
      <c r="AY20" s="304"/>
      <c r="AZ20" s="304"/>
      <c r="BA20" s="304"/>
      <c r="BB20" s="304"/>
      <c r="BC20" s="304"/>
      <c r="BD20" s="304"/>
      <c r="BE20" s="304"/>
      <c r="BF20" s="304"/>
    </row>
    <row r="21" spans="1:58" s="250" customFormat="1" ht="65.099999999999994" customHeight="1">
      <c r="A21" s="160" t="s">
        <v>182</v>
      </c>
      <c r="B21" s="133" t="s">
        <v>183</v>
      </c>
      <c r="C21" s="133" t="s">
        <v>184</v>
      </c>
      <c r="D21" s="134">
        <v>60</v>
      </c>
      <c r="E21" s="288" t="s">
        <v>340</v>
      </c>
      <c r="F21" s="289">
        <v>2024130010200</v>
      </c>
      <c r="G21" s="288" t="s">
        <v>341</v>
      </c>
      <c r="H21" s="133" t="s">
        <v>353</v>
      </c>
      <c r="I21" s="133" t="s">
        <v>245</v>
      </c>
      <c r="J21" s="265">
        <v>0.5</v>
      </c>
      <c r="K21" s="134" t="s">
        <v>467</v>
      </c>
      <c r="L21" s="133" t="s">
        <v>344</v>
      </c>
      <c r="M21" s="164" t="s">
        <v>471</v>
      </c>
      <c r="N21" s="308">
        <v>1</v>
      </c>
      <c r="O21" s="324">
        <v>0.03</v>
      </c>
      <c r="P21" s="324">
        <v>0.87</v>
      </c>
      <c r="Q21" s="156"/>
      <c r="R21" s="156"/>
      <c r="S21" s="266">
        <f>+O21+P21+Q21+R21</f>
        <v>0.9</v>
      </c>
      <c r="T21" s="316">
        <f t="shared" si="0"/>
        <v>0.9</v>
      </c>
      <c r="U21" s="317">
        <v>45567</v>
      </c>
      <c r="V21" s="318">
        <v>46022</v>
      </c>
      <c r="W21" s="156">
        <v>330</v>
      </c>
      <c r="X21" s="257">
        <v>1065570</v>
      </c>
      <c r="Y21" s="198" t="s">
        <v>346</v>
      </c>
      <c r="Z21" s="198" t="s">
        <v>336</v>
      </c>
      <c r="AA21" s="198" t="s">
        <v>300</v>
      </c>
      <c r="AB21" s="198" t="s">
        <v>301</v>
      </c>
      <c r="AC21" s="257" t="s">
        <v>347</v>
      </c>
      <c r="AD21" s="319"/>
      <c r="AE21" s="320"/>
      <c r="AF21" s="321"/>
      <c r="AG21" s="296" t="s">
        <v>337</v>
      </c>
      <c r="AH21" s="322"/>
      <c r="AI21" s="320"/>
      <c r="AJ21" s="320"/>
      <c r="AK21" s="325"/>
      <c r="AL21" s="326"/>
      <c r="AM21" s="326"/>
      <c r="AN21" s="145" t="s">
        <v>474</v>
      </c>
      <c r="AO21" s="327"/>
      <c r="AP21" s="287"/>
      <c r="AQ21" s="287"/>
      <c r="AR21" s="287"/>
      <c r="AS21" s="287"/>
      <c r="AT21" s="320"/>
      <c r="AU21" s="328"/>
      <c r="AV21" s="320"/>
      <c r="AW21" s="328"/>
      <c r="AX21" s="327"/>
      <c r="AY21" s="327"/>
      <c r="AZ21" s="327"/>
      <c r="BA21" s="327"/>
      <c r="BB21" s="327"/>
      <c r="BC21" s="327"/>
      <c r="BD21" s="327"/>
      <c r="BE21" s="327"/>
      <c r="BF21" s="327"/>
    </row>
    <row r="22" spans="1:58" ht="65.099999999999994" customHeight="1">
      <c r="A22" s="329" t="s">
        <v>355</v>
      </c>
      <c r="B22" s="329"/>
      <c r="C22" s="329"/>
      <c r="D22" s="329"/>
      <c r="E22" s="329" t="s">
        <v>355</v>
      </c>
      <c r="F22" s="329"/>
      <c r="G22" s="329"/>
      <c r="H22" s="329"/>
      <c r="I22" s="329"/>
      <c r="J22" s="329"/>
      <c r="K22" s="329"/>
      <c r="L22" s="329"/>
      <c r="M22" s="329"/>
      <c r="N22" s="329"/>
      <c r="O22" s="329"/>
      <c r="P22" s="329"/>
      <c r="Q22" s="329"/>
      <c r="R22" s="329"/>
      <c r="S22" s="329"/>
      <c r="T22" s="139">
        <f>AVERAGE(T15:T21)</f>
        <v>0.42142857142857143</v>
      </c>
      <c r="U22" s="266"/>
      <c r="V22" s="266"/>
      <c r="W22" s="266"/>
      <c r="X22" s="156"/>
      <c r="Y22" s="266"/>
      <c r="Z22" s="266"/>
      <c r="AA22" s="164"/>
      <c r="AB22" s="164"/>
      <c r="AC22" s="266"/>
      <c r="AD22" s="266"/>
      <c r="AE22" s="330"/>
      <c r="AF22" s="266"/>
      <c r="AG22" s="266"/>
      <c r="AH22" s="266"/>
      <c r="AI22" s="271">
        <f>SUM(AI15:AI21)</f>
        <v>2200000000</v>
      </c>
      <c r="AJ22" s="271">
        <f>SUM(AJ15:AJ21)</f>
        <v>2200000000</v>
      </c>
      <c r="AK22" s="331">
        <f>SUM(AK15:AK21)</f>
        <v>16141206773.85</v>
      </c>
      <c r="AL22" s="331">
        <f t="shared" ref="AL22:AM22" si="2">SUM(AL15:AL21)</f>
        <v>0</v>
      </c>
      <c r="AM22" s="331">
        <f t="shared" si="2"/>
        <v>0</v>
      </c>
      <c r="AN22" s="331"/>
      <c r="AO22" s="134"/>
      <c r="AP22" s="271"/>
      <c r="AQ22" s="285"/>
      <c r="AR22" s="271"/>
      <c r="AS22" s="266"/>
      <c r="AT22" s="271">
        <f>+AT15</f>
        <v>14218400000</v>
      </c>
      <c r="AU22" s="332">
        <f>+AU15</f>
        <v>0.8808758972739823</v>
      </c>
      <c r="AV22" s="271">
        <f>+AV15</f>
        <v>8539400000</v>
      </c>
      <c r="AW22" s="332">
        <f>+AW15</f>
        <v>0.52904346742118979</v>
      </c>
      <c r="AX22" s="271"/>
      <c r="AY22" s="266"/>
      <c r="AZ22" s="271"/>
      <c r="BA22" s="266"/>
      <c r="BB22" s="271"/>
      <c r="BC22" s="266"/>
      <c r="BD22" s="271"/>
      <c r="BE22" s="266"/>
      <c r="BF22" s="266"/>
    </row>
    <row r="23" spans="1:58" s="250" customFormat="1" ht="65.099999999999994" customHeight="1">
      <c r="A23" s="286" t="s">
        <v>200</v>
      </c>
      <c r="B23" s="203" t="s">
        <v>201</v>
      </c>
      <c r="C23" s="203" t="s">
        <v>202</v>
      </c>
      <c r="D23" s="333">
        <v>3000</v>
      </c>
      <c r="E23" s="334" t="s">
        <v>356</v>
      </c>
      <c r="F23" s="335">
        <v>2024130010190</v>
      </c>
      <c r="G23" s="334" t="s">
        <v>357</v>
      </c>
      <c r="H23" s="296" t="s">
        <v>358</v>
      </c>
      <c r="I23" s="203" t="s">
        <v>233</v>
      </c>
      <c r="J23" s="336">
        <v>0.5</v>
      </c>
      <c r="K23" s="178" t="s">
        <v>359</v>
      </c>
      <c r="L23" s="157" t="s">
        <v>360</v>
      </c>
      <c r="M23" s="198" t="s">
        <v>361</v>
      </c>
      <c r="N23" s="291">
        <v>1</v>
      </c>
      <c r="O23" s="257">
        <v>0</v>
      </c>
      <c r="P23" s="257">
        <v>0.54</v>
      </c>
      <c r="Q23" s="257"/>
      <c r="R23" s="257"/>
      <c r="S23" s="257">
        <f>+O23+P23+Q23+R23</f>
        <v>0.54</v>
      </c>
      <c r="T23" s="337">
        <f t="shared" si="0"/>
        <v>0.54</v>
      </c>
      <c r="U23" s="318">
        <v>45567</v>
      </c>
      <c r="V23" s="318">
        <v>46022</v>
      </c>
      <c r="W23" s="266">
        <v>330</v>
      </c>
      <c r="X23" s="156">
        <v>40336</v>
      </c>
      <c r="Y23" s="134" t="s">
        <v>362</v>
      </c>
      <c r="Z23" s="133" t="s">
        <v>336</v>
      </c>
      <c r="AA23" s="133" t="s">
        <v>300</v>
      </c>
      <c r="AB23" s="133" t="s">
        <v>301</v>
      </c>
      <c r="AC23" s="338" t="s">
        <v>347</v>
      </c>
      <c r="AD23" s="106" t="s">
        <v>363</v>
      </c>
      <c r="AE23" s="339">
        <v>718153321</v>
      </c>
      <c r="AF23" s="275" t="s">
        <v>349</v>
      </c>
      <c r="AG23" s="275" t="s">
        <v>337</v>
      </c>
      <c r="AH23" s="340">
        <v>45689</v>
      </c>
      <c r="AI23" s="339">
        <v>1436306640</v>
      </c>
      <c r="AJ23" s="339">
        <v>1436306640</v>
      </c>
      <c r="AK23" s="341">
        <v>14282261210.17</v>
      </c>
      <c r="AL23" s="342"/>
      <c r="AM23" s="342"/>
      <c r="AN23" s="313" t="s">
        <v>364</v>
      </c>
      <c r="AO23" s="343" t="s">
        <v>365</v>
      </c>
      <c r="AP23" s="266"/>
      <c r="AQ23" s="266"/>
      <c r="AR23" s="266"/>
      <c r="AS23" s="266"/>
      <c r="AT23" s="344">
        <v>482600000</v>
      </c>
      <c r="AU23" s="345">
        <f>+AT23/AK23</f>
        <v>3.3790167600096406E-2</v>
      </c>
      <c r="AV23" s="344">
        <v>183900000</v>
      </c>
      <c r="AW23" s="345">
        <f>+AV23/AK23</f>
        <v>1.2876112353207063E-2</v>
      </c>
      <c r="AX23" s="343"/>
      <c r="AY23" s="343"/>
      <c r="AZ23" s="343"/>
      <c r="BA23" s="343"/>
      <c r="BB23" s="343"/>
      <c r="BC23" s="343"/>
      <c r="BD23" s="343"/>
      <c r="BE23" s="343"/>
      <c r="BF23" s="343"/>
    </row>
    <row r="24" spans="1:58" s="250" customFormat="1" ht="65.099999999999994" customHeight="1">
      <c r="A24" s="160" t="s">
        <v>200</v>
      </c>
      <c r="B24" s="133" t="s">
        <v>201</v>
      </c>
      <c r="C24" s="133" t="s">
        <v>202</v>
      </c>
      <c r="D24" s="180">
        <v>3000</v>
      </c>
      <c r="E24" s="346" t="s">
        <v>356</v>
      </c>
      <c r="F24" s="347">
        <v>2024130010190</v>
      </c>
      <c r="G24" s="346" t="s">
        <v>357</v>
      </c>
      <c r="H24" s="338" t="s">
        <v>358</v>
      </c>
      <c r="I24" s="133" t="s">
        <v>233</v>
      </c>
      <c r="J24" s="348">
        <v>0.5</v>
      </c>
      <c r="K24" s="161" t="s">
        <v>366</v>
      </c>
      <c r="L24" s="133" t="s">
        <v>360</v>
      </c>
      <c r="M24" s="134" t="s">
        <v>367</v>
      </c>
      <c r="N24" s="308">
        <v>1</v>
      </c>
      <c r="O24" s="156">
        <v>0</v>
      </c>
      <c r="P24" s="156">
        <v>0.54</v>
      </c>
      <c r="Q24" s="156"/>
      <c r="R24" s="156"/>
      <c r="S24" s="156">
        <f t="shared" ref="S24:S26" si="3">+O24+P24+Q24+R24</f>
        <v>0.54</v>
      </c>
      <c r="T24" s="337">
        <f t="shared" si="0"/>
        <v>0.54</v>
      </c>
      <c r="U24" s="318">
        <v>45536</v>
      </c>
      <c r="V24" s="318">
        <v>46022</v>
      </c>
      <c r="W24" s="266">
        <v>330</v>
      </c>
      <c r="X24" s="156">
        <v>40336</v>
      </c>
      <c r="Y24" s="134" t="s">
        <v>362</v>
      </c>
      <c r="Z24" s="133" t="s">
        <v>336</v>
      </c>
      <c r="AA24" s="133" t="s">
        <v>300</v>
      </c>
      <c r="AB24" s="133" t="s">
        <v>301</v>
      </c>
      <c r="AC24" s="338" t="s">
        <v>347</v>
      </c>
      <c r="AD24" s="106"/>
      <c r="AE24" s="339"/>
      <c r="AF24" s="275"/>
      <c r="AG24" s="275"/>
      <c r="AH24" s="340"/>
      <c r="AI24" s="339"/>
      <c r="AJ24" s="339"/>
      <c r="AK24" s="341"/>
      <c r="AL24" s="342"/>
      <c r="AM24" s="342"/>
      <c r="AN24" s="313"/>
      <c r="AO24" s="343"/>
      <c r="AP24" s="266"/>
      <c r="AQ24" s="266"/>
      <c r="AR24" s="266"/>
      <c r="AS24" s="266"/>
      <c r="AT24" s="344"/>
      <c r="AU24" s="345"/>
      <c r="AV24" s="344"/>
      <c r="AW24" s="345"/>
      <c r="AX24" s="343"/>
      <c r="AY24" s="343"/>
      <c r="AZ24" s="343"/>
      <c r="BA24" s="343"/>
      <c r="BB24" s="343"/>
      <c r="BC24" s="343"/>
      <c r="BD24" s="343"/>
      <c r="BE24" s="343"/>
      <c r="BF24" s="343"/>
    </row>
    <row r="25" spans="1:58" s="250" customFormat="1" ht="65.099999999999994" customHeight="1">
      <c r="A25" s="160" t="s">
        <v>200</v>
      </c>
      <c r="B25" s="133" t="s">
        <v>201</v>
      </c>
      <c r="C25" s="133" t="s">
        <v>202</v>
      </c>
      <c r="D25" s="180">
        <v>2</v>
      </c>
      <c r="E25" s="346" t="s">
        <v>356</v>
      </c>
      <c r="F25" s="347">
        <v>2024130010190</v>
      </c>
      <c r="G25" s="346" t="s">
        <v>357</v>
      </c>
      <c r="H25" s="133" t="s">
        <v>368</v>
      </c>
      <c r="I25" s="338" t="s">
        <v>210</v>
      </c>
      <c r="J25" s="349">
        <v>0.5</v>
      </c>
      <c r="K25" s="161" t="s">
        <v>369</v>
      </c>
      <c r="L25" s="133" t="s">
        <v>360</v>
      </c>
      <c r="M25" s="134" t="s">
        <v>370</v>
      </c>
      <c r="N25" s="308">
        <v>1</v>
      </c>
      <c r="O25" s="156">
        <v>0</v>
      </c>
      <c r="P25" s="156">
        <v>0.1</v>
      </c>
      <c r="Q25" s="156"/>
      <c r="R25" s="156"/>
      <c r="S25" s="156">
        <f t="shared" si="3"/>
        <v>0.1</v>
      </c>
      <c r="T25" s="350">
        <f t="shared" si="0"/>
        <v>0.1</v>
      </c>
      <c r="U25" s="318">
        <v>45567</v>
      </c>
      <c r="V25" s="318">
        <v>46022</v>
      </c>
      <c r="W25" s="266">
        <v>330</v>
      </c>
      <c r="X25" s="156">
        <v>40336</v>
      </c>
      <c r="Y25" s="134" t="s">
        <v>362</v>
      </c>
      <c r="Z25" s="133" t="s">
        <v>336</v>
      </c>
      <c r="AA25" s="133" t="s">
        <v>300</v>
      </c>
      <c r="AB25" s="133" t="s">
        <v>301</v>
      </c>
      <c r="AC25" s="338" t="s">
        <v>347</v>
      </c>
      <c r="AD25" s="106" t="s">
        <v>475</v>
      </c>
      <c r="AE25" s="339">
        <v>718153321</v>
      </c>
      <c r="AF25" s="275" t="s">
        <v>371</v>
      </c>
      <c r="AG25" s="275"/>
      <c r="AH25" s="340">
        <v>45717</v>
      </c>
      <c r="AI25" s="339"/>
      <c r="AJ25" s="339"/>
      <c r="AK25" s="341"/>
      <c r="AL25" s="342"/>
      <c r="AM25" s="342"/>
      <c r="AN25" s="351" t="s">
        <v>372</v>
      </c>
      <c r="AO25" s="343"/>
      <c r="AP25" s="266"/>
      <c r="AQ25" s="266"/>
      <c r="AR25" s="266"/>
      <c r="AS25" s="266"/>
      <c r="AT25" s="344"/>
      <c r="AU25" s="345"/>
      <c r="AV25" s="344"/>
      <c r="AW25" s="345"/>
      <c r="AX25" s="343"/>
      <c r="AY25" s="343"/>
      <c r="AZ25" s="343"/>
      <c r="BA25" s="343"/>
      <c r="BB25" s="343"/>
      <c r="BC25" s="343"/>
      <c r="BD25" s="343"/>
      <c r="BE25" s="343"/>
      <c r="BF25" s="343"/>
    </row>
    <row r="26" spans="1:58" s="250" customFormat="1" ht="65.099999999999994" customHeight="1">
      <c r="A26" s="160" t="s">
        <v>200</v>
      </c>
      <c r="B26" s="133" t="s">
        <v>201</v>
      </c>
      <c r="C26" s="133" t="s">
        <v>202</v>
      </c>
      <c r="D26" s="180">
        <v>2</v>
      </c>
      <c r="E26" s="346" t="s">
        <v>356</v>
      </c>
      <c r="F26" s="347">
        <v>2024130010190</v>
      </c>
      <c r="G26" s="346" t="s">
        <v>357</v>
      </c>
      <c r="H26" s="133" t="s">
        <v>368</v>
      </c>
      <c r="I26" s="338" t="s">
        <v>210</v>
      </c>
      <c r="J26" s="349">
        <v>0.5</v>
      </c>
      <c r="K26" s="161" t="s">
        <v>373</v>
      </c>
      <c r="L26" s="133" t="s">
        <v>360</v>
      </c>
      <c r="M26" s="134" t="s">
        <v>374</v>
      </c>
      <c r="N26" s="308">
        <v>1</v>
      </c>
      <c r="O26" s="156">
        <v>0</v>
      </c>
      <c r="P26" s="156">
        <v>0.1</v>
      </c>
      <c r="Q26" s="156"/>
      <c r="R26" s="156"/>
      <c r="S26" s="156">
        <f t="shared" si="3"/>
        <v>0.1</v>
      </c>
      <c r="T26" s="337">
        <f t="shared" si="0"/>
        <v>0.1</v>
      </c>
      <c r="U26" s="318">
        <v>45628</v>
      </c>
      <c r="V26" s="318">
        <v>46022</v>
      </c>
      <c r="W26" s="266">
        <v>330</v>
      </c>
      <c r="X26" s="156">
        <v>40336</v>
      </c>
      <c r="Y26" s="134" t="s">
        <v>362</v>
      </c>
      <c r="Z26" s="133" t="s">
        <v>336</v>
      </c>
      <c r="AA26" s="133" t="s">
        <v>300</v>
      </c>
      <c r="AB26" s="133" t="s">
        <v>301</v>
      </c>
      <c r="AC26" s="338" t="s">
        <v>347</v>
      </c>
      <c r="AD26" s="106"/>
      <c r="AE26" s="339"/>
      <c r="AF26" s="275"/>
      <c r="AG26" s="275"/>
      <c r="AH26" s="340"/>
      <c r="AI26" s="339"/>
      <c r="AJ26" s="339"/>
      <c r="AK26" s="341"/>
      <c r="AL26" s="342"/>
      <c r="AM26" s="342"/>
      <c r="AN26" s="351"/>
      <c r="AO26" s="343"/>
      <c r="AP26" s="266"/>
      <c r="AQ26" s="266"/>
      <c r="AR26" s="266"/>
      <c r="AS26" s="266"/>
      <c r="AT26" s="344"/>
      <c r="AU26" s="345"/>
      <c r="AV26" s="344"/>
      <c r="AW26" s="345"/>
      <c r="AX26" s="343"/>
      <c r="AY26" s="343" t="s">
        <v>375</v>
      </c>
      <c r="AZ26" s="343"/>
      <c r="BA26" s="343"/>
      <c r="BB26" s="343"/>
      <c r="BC26" s="343"/>
      <c r="BD26" s="343"/>
      <c r="BE26" s="343"/>
      <c r="BF26" s="343"/>
    </row>
    <row r="27" spans="1:58" ht="65.099999999999994" customHeight="1">
      <c r="A27" s="329" t="s">
        <v>376</v>
      </c>
      <c r="B27" s="329"/>
      <c r="C27" s="329"/>
      <c r="D27" s="329"/>
      <c r="E27" s="329" t="s">
        <v>376</v>
      </c>
      <c r="F27" s="329"/>
      <c r="G27" s="329"/>
      <c r="H27" s="329"/>
      <c r="I27" s="329"/>
      <c r="J27" s="329"/>
      <c r="K27" s="329"/>
      <c r="L27" s="329"/>
      <c r="M27" s="329"/>
      <c r="N27" s="329"/>
      <c r="O27" s="329"/>
      <c r="P27" s="329"/>
      <c r="Q27" s="329"/>
      <c r="R27" s="329"/>
      <c r="S27" s="329"/>
      <c r="T27" s="139">
        <f>AVERAGE(T23:T26)</f>
        <v>0.32000000000000006</v>
      </c>
      <c r="U27" s="266"/>
      <c r="V27" s="266"/>
      <c r="W27" s="266"/>
      <c r="X27" s="156"/>
      <c r="Y27" s="266"/>
      <c r="Z27" s="266"/>
      <c r="AA27" s="164"/>
      <c r="AB27" s="164"/>
      <c r="AC27" s="266"/>
      <c r="AD27" s="266"/>
      <c r="AE27" s="330"/>
      <c r="AF27" s="266"/>
      <c r="AG27" s="266"/>
      <c r="AH27" s="266"/>
      <c r="AI27" s="271">
        <f>SUM(AI23:AI26)</f>
        <v>1436306640</v>
      </c>
      <c r="AJ27" s="271">
        <f>SUM(AJ23:AJ26)</f>
        <v>1436306640</v>
      </c>
      <c r="AK27" s="331">
        <f>SUM(AK23:AK26)</f>
        <v>14282261210.17</v>
      </c>
      <c r="AL27" s="331"/>
      <c r="AM27" s="331"/>
      <c r="AN27" s="331"/>
      <c r="AO27" s="134"/>
      <c r="AP27" s="271"/>
      <c r="AQ27" s="285"/>
      <c r="AR27" s="271"/>
      <c r="AS27" s="266"/>
      <c r="AT27" s="271">
        <f>+AT23</f>
        <v>482600000</v>
      </c>
      <c r="AU27" s="332">
        <f>+AU23</f>
        <v>3.3790167600096406E-2</v>
      </c>
      <c r="AV27" s="271">
        <f>+AV23</f>
        <v>183900000</v>
      </c>
      <c r="AW27" s="332">
        <f>+AW23</f>
        <v>1.2876112353207063E-2</v>
      </c>
      <c r="AX27" s="271"/>
      <c r="AY27" s="266"/>
      <c r="AZ27" s="271"/>
      <c r="BA27" s="266"/>
      <c r="BB27" s="271"/>
      <c r="BC27" s="266"/>
      <c r="BD27" s="271"/>
      <c r="BE27" s="266"/>
      <c r="BF27" s="266"/>
    </row>
    <row r="28" spans="1:58" s="250" customFormat="1" ht="65.099999999999994" customHeight="1">
      <c r="A28" s="195" t="s">
        <v>212</v>
      </c>
      <c r="B28" s="134" t="s">
        <v>213</v>
      </c>
      <c r="C28" s="134" t="s">
        <v>461</v>
      </c>
      <c r="D28" s="352">
        <v>0.25</v>
      </c>
      <c r="E28" s="134" t="s">
        <v>377</v>
      </c>
      <c r="F28" s="308">
        <v>2024130010201</v>
      </c>
      <c r="G28" s="353" t="s">
        <v>378</v>
      </c>
      <c r="H28" s="134" t="s">
        <v>379</v>
      </c>
      <c r="I28" s="134" t="s">
        <v>217</v>
      </c>
      <c r="J28" s="290">
        <v>0.5</v>
      </c>
      <c r="K28" s="134" t="s">
        <v>476</v>
      </c>
      <c r="L28" s="134" t="s">
        <v>360</v>
      </c>
      <c r="M28" s="164" t="s">
        <v>385</v>
      </c>
      <c r="N28" s="308">
        <v>1</v>
      </c>
      <c r="O28" s="156">
        <v>0</v>
      </c>
      <c r="P28" s="156">
        <v>0</v>
      </c>
      <c r="Q28" s="156"/>
      <c r="R28" s="156"/>
      <c r="S28" s="156">
        <f>+O28+P28+Q28+R28</f>
        <v>0</v>
      </c>
      <c r="T28" s="354">
        <f t="shared" si="0"/>
        <v>0</v>
      </c>
      <c r="U28" s="318">
        <v>45567</v>
      </c>
      <c r="V28" s="318">
        <v>46022</v>
      </c>
      <c r="W28" s="266">
        <v>330</v>
      </c>
      <c r="X28" s="156">
        <v>129483</v>
      </c>
      <c r="Y28" s="134" t="s">
        <v>381</v>
      </c>
      <c r="Z28" s="134" t="s">
        <v>336</v>
      </c>
      <c r="AA28" s="134" t="s">
        <v>300</v>
      </c>
      <c r="AB28" s="134" t="s">
        <v>301</v>
      </c>
      <c r="AC28" s="156" t="s">
        <v>347</v>
      </c>
      <c r="AD28" s="106" t="s">
        <v>382</v>
      </c>
      <c r="AE28" s="341">
        <v>1650000000</v>
      </c>
      <c r="AF28" s="275" t="s">
        <v>349</v>
      </c>
      <c r="AG28" s="275" t="s">
        <v>337</v>
      </c>
      <c r="AH28" s="355">
        <v>45689</v>
      </c>
      <c r="AI28" s="341">
        <v>3300000000</v>
      </c>
      <c r="AJ28" s="341">
        <v>3300000000</v>
      </c>
      <c r="AK28" s="341">
        <v>2000000000</v>
      </c>
      <c r="AL28" s="342"/>
      <c r="AM28" s="342"/>
      <c r="AN28" s="106" t="s">
        <v>364</v>
      </c>
      <c r="AO28" s="343" t="s">
        <v>383</v>
      </c>
      <c r="AP28" s="266"/>
      <c r="AQ28" s="266"/>
      <c r="AR28" s="266"/>
      <c r="AS28" s="266"/>
      <c r="AT28" s="344">
        <v>1079900000</v>
      </c>
      <c r="AU28" s="345">
        <f>+AT28/AK28</f>
        <v>0.53995000000000004</v>
      </c>
      <c r="AV28" s="344">
        <v>300100000</v>
      </c>
      <c r="AW28" s="345">
        <f>+AV28/AK28</f>
        <v>0.15004999999999999</v>
      </c>
      <c r="AX28" s="343"/>
      <c r="AY28" s="343"/>
      <c r="AZ28" s="343"/>
      <c r="BA28" s="343"/>
      <c r="BB28" s="343"/>
      <c r="BC28" s="343"/>
      <c r="BD28" s="343"/>
      <c r="BE28" s="343"/>
      <c r="BF28" s="343"/>
    </row>
    <row r="29" spans="1:58" s="250" customFormat="1" ht="65.099999999999994" customHeight="1">
      <c r="A29" s="195" t="s">
        <v>212</v>
      </c>
      <c r="B29" s="134" t="s">
        <v>213</v>
      </c>
      <c r="C29" s="134" t="s">
        <v>461</v>
      </c>
      <c r="D29" s="352">
        <v>0.25</v>
      </c>
      <c r="E29" s="134" t="s">
        <v>377</v>
      </c>
      <c r="F29" s="308">
        <v>2024130010201</v>
      </c>
      <c r="G29" s="353" t="s">
        <v>378</v>
      </c>
      <c r="H29" s="134" t="s">
        <v>379</v>
      </c>
      <c r="I29" s="134" t="s">
        <v>217</v>
      </c>
      <c r="J29" s="290">
        <v>0.5</v>
      </c>
      <c r="K29" s="134" t="s">
        <v>477</v>
      </c>
      <c r="L29" s="134" t="s">
        <v>360</v>
      </c>
      <c r="M29" s="164" t="s">
        <v>384</v>
      </c>
      <c r="N29" s="308">
        <v>1</v>
      </c>
      <c r="O29" s="156">
        <v>0</v>
      </c>
      <c r="P29" s="156">
        <v>0.15</v>
      </c>
      <c r="Q29" s="156"/>
      <c r="R29" s="156"/>
      <c r="S29" s="156">
        <f t="shared" ref="S29:S34" si="4">+O29+P29+Q29+R29</f>
        <v>0.15</v>
      </c>
      <c r="T29" s="354">
        <f t="shared" si="0"/>
        <v>0.15</v>
      </c>
      <c r="U29" s="318">
        <v>45567</v>
      </c>
      <c r="V29" s="318">
        <v>46022</v>
      </c>
      <c r="W29" s="266">
        <v>330</v>
      </c>
      <c r="X29" s="156">
        <v>129483</v>
      </c>
      <c r="Y29" s="134" t="s">
        <v>381</v>
      </c>
      <c r="Z29" s="134" t="s">
        <v>336</v>
      </c>
      <c r="AA29" s="134" t="s">
        <v>300</v>
      </c>
      <c r="AB29" s="134" t="s">
        <v>301</v>
      </c>
      <c r="AC29" s="156" t="s">
        <v>347</v>
      </c>
      <c r="AD29" s="106"/>
      <c r="AE29" s="341"/>
      <c r="AF29" s="275"/>
      <c r="AG29" s="275"/>
      <c r="AH29" s="355"/>
      <c r="AI29" s="341"/>
      <c r="AJ29" s="341"/>
      <c r="AK29" s="341"/>
      <c r="AL29" s="342"/>
      <c r="AM29" s="342"/>
      <c r="AN29" s="106"/>
      <c r="AO29" s="343"/>
      <c r="AP29" s="266"/>
      <c r="AQ29" s="266"/>
      <c r="AR29" s="266"/>
      <c r="AS29" s="266"/>
      <c r="AT29" s="344"/>
      <c r="AU29" s="345"/>
      <c r="AV29" s="344"/>
      <c r="AW29" s="345"/>
      <c r="AX29" s="343"/>
      <c r="AY29" s="343"/>
      <c r="AZ29" s="343"/>
      <c r="BA29" s="343"/>
      <c r="BB29" s="343"/>
      <c r="BC29" s="343"/>
      <c r="BD29" s="343"/>
      <c r="BE29" s="343"/>
      <c r="BF29" s="343"/>
    </row>
    <row r="30" spans="1:58" s="250" customFormat="1" ht="65.099999999999994" customHeight="1">
      <c r="A30" s="195" t="s">
        <v>212</v>
      </c>
      <c r="B30" s="134" t="s">
        <v>213</v>
      </c>
      <c r="C30" s="134" t="s">
        <v>461</v>
      </c>
      <c r="D30" s="352">
        <v>0.25</v>
      </c>
      <c r="E30" s="134" t="s">
        <v>377</v>
      </c>
      <c r="F30" s="308">
        <v>2024130010201</v>
      </c>
      <c r="G30" s="353" t="s">
        <v>378</v>
      </c>
      <c r="H30" s="134" t="s">
        <v>379</v>
      </c>
      <c r="I30" s="134" t="s">
        <v>217</v>
      </c>
      <c r="J30" s="290">
        <v>0.5</v>
      </c>
      <c r="K30" s="134" t="s">
        <v>478</v>
      </c>
      <c r="L30" s="134" t="s">
        <v>360</v>
      </c>
      <c r="M30" s="164" t="s">
        <v>380</v>
      </c>
      <c r="N30" s="308">
        <v>1</v>
      </c>
      <c r="O30" s="156">
        <v>0.05</v>
      </c>
      <c r="P30" s="156">
        <v>0.12</v>
      </c>
      <c r="Q30" s="156"/>
      <c r="R30" s="156"/>
      <c r="S30" s="156">
        <f t="shared" si="4"/>
        <v>0.16999999999999998</v>
      </c>
      <c r="T30" s="354">
        <f t="shared" si="0"/>
        <v>0.16999999999999998</v>
      </c>
      <c r="U30" s="318">
        <v>45567</v>
      </c>
      <c r="V30" s="318">
        <v>46022</v>
      </c>
      <c r="W30" s="266">
        <v>330</v>
      </c>
      <c r="X30" s="156">
        <v>129483</v>
      </c>
      <c r="Y30" s="134" t="s">
        <v>381</v>
      </c>
      <c r="Z30" s="134" t="s">
        <v>336</v>
      </c>
      <c r="AA30" s="134" t="s">
        <v>300</v>
      </c>
      <c r="AB30" s="134" t="s">
        <v>301</v>
      </c>
      <c r="AC30" s="156" t="s">
        <v>347</v>
      </c>
      <c r="AD30" s="106"/>
      <c r="AE30" s="341"/>
      <c r="AF30" s="275"/>
      <c r="AG30" s="275"/>
      <c r="AH30" s="355"/>
      <c r="AI30" s="341"/>
      <c r="AJ30" s="341"/>
      <c r="AK30" s="341"/>
      <c r="AL30" s="342"/>
      <c r="AM30" s="342"/>
      <c r="AN30" s="106"/>
      <c r="AO30" s="343"/>
      <c r="AP30" s="266"/>
      <c r="AQ30" s="266"/>
      <c r="AR30" s="266"/>
      <c r="AS30" s="266"/>
      <c r="AT30" s="344"/>
      <c r="AU30" s="345"/>
      <c r="AV30" s="344"/>
      <c r="AW30" s="345"/>
      <c r="AX30" s="343"/>
      <c r="AY30" s="343"/>
      <c r="AZ30" s="343"/>
      <c r="BA30" s="343"/>
      <c r="BB30" s="343"/>
      <c r="BC30" s="343"/>
      <c r="BD30" s="343"/>
      <c r="BE30" s="343"/>
      <c r="BF30" s="343"/>
    </row>
    <row r="31" spans="1:58" s="250" customFormat="1" ht="65.099999999999994" customHeight="1">
      <c r="A31" s="195" t="s">
        <v>212</v>
      </c>
      <c r="B31" s="134" t="s">
        <v>213</v>
      </c>
      <c r="C31" s="134" t="s">
        <v>461</v>
      </c>
      <c r="D31" s="352">
        <v>0.25</v>
      </c>
      <c r="E31" s="134" t="s">
        <v>377</v>
      </c>
      <c r="F31" s="308">
        <v>2024130010201</v>
      </c>
      <c r="G31" s="353" t="s">
        <v>378</v>
      </c>
      <c r="H31" s="134" t="s">
        <v>379</v>
      </c>
      <c r="I31" s="134" t="s">
        <v>217</v>
      </c>
      <c r="J31" s="290">
        <v>0.5</v>
      </c>
      <c r="K31" s="134" t="s">
        <v>479</v>
      </c>
      <c r="L31" s="134" t="s">
        <v>360</v>
      </c>
      <c r="M31" s="164" t="s">
        <v>483</v>
      </c>
      <c r="N31" s="308">
        <v>1</v>
      </c>
      <c r="O31" s="156">
        <v>0.1</v>
      </c>
      <c r="P31" s="156">
        <v>0.12</v>
      </c>
      <c r="Q31" s="156"/>
      <c r="R31" s="156"/>
      <c r="S31" s="156">
        <f t="shared" si="4"/>
        <v>0.22</v>
      </c>
      <c r="T31" s="354">
        <f t="shared" si="0"/>
        <v>0.22</v>
      </c>
      <c r="U31" s="318">
        <v>45536</v>
      </c>
      <c r="V31" s="318">
        <v>46022</v>
      </c>
      <c r="W31" s="266">
        <v>330</v>
      </c>
      <c r="X31" s="156">
        <v>129483</v>
      </c>
      <c r="Y31" s="134" t="s">
        <v>381</v>
      </c>
      <c r="Z31" s="134" t="s">
        <v>336</v>
      </c>
      <c r="AA31" s="134" t="s">
        <v>300</v>
      </c>
      <c r="AB31" s="134" t="s">
        <v>301</v>
      </c>
      <c r="AC31" s="156" t="s">
        <v>347</v>
      </c>
      <c r="AD31" s="106"/>
      <c r="AE31" s="341"/>
      <c r="AF31" s="275"/>
      <c r="AG31" s="275"/>
      <c r="AH31" s="355"/>
      <c r="AI31" s="341"/>
      <c r="AJ31" s="341"/>
      <c r="AK31" s="341"/>
      <c r="AL31" s="342"/>
      <c r="AM31" s="342"/>
      <c r="AN31" s="106"/>
      <c r="AO31" s="343"/>
      <c r="AP31" s="266"/>
      <c r="AQ31" s="266"/>
      <c r="AR31" s="266"/>
      <c r="AS31" s="266"/>
      <c r="AT31" s="344"/>
      <c r="AU31" s="345"/>
      <c r="AV31" s="344"/>
      <c r="AW31" s="345"/>
      <c r="AX31" s="343"/>
      <c r="AY31" s="343"/>
      <c r="AZ31" s="343"/>
      <c r="BA31" s="343"/>
      <c r="BB31" s="343"/>
      <c r="BC31" s="343"/>
      <c r="BD31" s="343"/>
      <c r="BE31" s="343"/>
      <c r="BF31" s="343"/>
    </row>
    <row r="32" spans="1:58" s="250" customFormat="1" ht="65.099999999999994" customHeight="1">
      <c r="A32" s="195" t="s">
        <v>212</v>
      </c>
      <c r="B32" s="134" t="s">
        <v>213</v>
      </c>
      <c r="C32" s="134" t="s">
        <v>461</v>
      </c>
      <c r="D32" s="352">
        <v>0.25</v>
      </c>
      <c r="E32" s="134" t="s">
        <v>377</v>
      </c>
      <c r="F32" s="308">
        <v>2024130010201</v>
      </c>
      <c r="G32" s="353" t="s">
        <v>378</v>
      </c>
      <c r="H32" s="134" t="s">
        <v>379</v>
      </c>
      <c r="I32" s="134" t="s">
        <v>217</v>
      </c>
      <c r="J32" s="290">
        <v>0.5</v>
      </c>
      <c r="K32" s="134" t="s">
        <v>480</v>
      </c>
      <c r="L32" s="134" t="s">
        <v>360</v>
      </c>
      <c r="M32" s="164" t="s">
        <v>390</v>
      </c>
      <c r="N32" s="308">
        <v>20</v>
      </c>
      <c r="O32" s="156">
        <v>0</v>
      </c>
      <c r="P32" s="156">
        <v>0.12</v>
      </c>
      <c r="Q32" s="156"/>
      <c r="R32" s="156"/>
      <c r="S32" s="156">
        <f t="shared" si="4"/>
        <v>0.12</v>
      </c>
      <c r="T32" s="354">
        <f t="shared" si="0"/>
        <v>6.0000000000000001E-3</v>
      </c>
      <c r="U32" s="318">
        <v>45567</v>
      </c>
      <c r="V32" s="318">
        <v>46022</v>
      </c>
      <c r="W32" s="156">
        <v>330</v>
      </c>
      <c r="X32" s="156">
        <v>129483</v>
      </c>
      <c r="Y32" s="134" t="s">
        <v>381</v>
      </c>
      <c r="Z32" s="134" t="s">
        <v>336</v>
      </c>
      <c r="AA32" s="134" t="s">
        <v>300</v>
      </c>
      <c r="AB32" s="134" t="s">
        <v>301</v>
      </c>
      <c r="AC32" s="156" t="s">
        <v>347</v>
      </c>
      <c r="AD32" s="106" t="s">
        <v>484</v>
      </c>
      <c r="AE32" s="341">
        <v>870000000</v>
      </c>
      <c r="AF32" s="275"/>
      <c r="AG32" s="275"/>
      <c r="AH32" s="355">
        <v>45717</v>
      </c>
      <c r="AI32" s="341"/>
      <c r="AJ32" s="341"/>
      <c r="AK32" s="341"/>
      <c r="AL32" s="342"/>
      <c r="AM32" s="342"/>
      <c r="AN32" s="106"/>
      <c r="AO32" s="343"/>
      <c r="AP32" s="266"/>
      <c r="AQ32" s="266"/>
      <c r="AR32" s="266"/>
      <c r="AS32" s="266"/>
      <c r="AT32" s="344"/>
      <c r="AU32" s="345"/>
      <c r="AV32" s="344"/>
      <c r="AW32" s="345"/>
      <c r="AX32" s="343"/>
      <c r="AY32" s="343"/>
      <c r="AZ32" s="343"/>
      <c r="BA32" s="343"/>
      <c r="BB32" s="343"/>
      <c r="BC32" s="343"/>
      <c r="BD32" s="343"/>
      <c r="BE32" s="343"/>
      <c r="BF32" s="343"/>
    </row>
    <row r="33" spans="1:58" s="250" customFormat="1" ht="65.099999999999994" customHeight="1">
      <c r="A33" s="195" t="s">
        <v>212</v>
      </c>
      <c r="B33" s="134" t="s">
        <v>213</v>
      </c>
      <c r="C33" s="134" t="s">
        <v>461</v>
      </c>
      <c r="D33" s="352">
        <v>1</v>
      </c>
      <c r="E33" s="134" t="s">
        <v>377</v>
      </c>
      <c r="F33" s="308">
        <v>2024130010201</v>
      </c>
      <c r="G33" s="353" t="s">
        <v>378</v>
      </c>
      <c r="H33" s="134" t="s">
        <v>386</v>
      </c>
      <c r="I33" s="134" t="s">
        <v>220</v>
      </c>
      <c r="J33" s="290">
        <v>0.5</v>
      </c>
      <c r="K33" s="134" t="s">
        <v>481</v>
      </c>
      <c r="L33" s="134" t="s">
        <v>360</v>
      </c>
      <c r="M33" s="164" t="s">
        <v>388</v>
      </c>
      <c r="N33" s="308">
        <v>2</v>
      </c>
      <c r="O33" s="156">
        <v>0.1</v>
      </c>
      <c r="P33" s="156">
        <v>0.12</v>
      </c>
      <c r="Q33" s="156"/>
      <c r="R33" s="156"/>
      <c r="S33" s="156">
        <f t="shared" si="4"/>
        <v>0.22</v>
      </c>
      <c r="T33" s="354">
        <f t="shared" si="0"/>
        <v>0.11</v>
      </c>
      <c r="U33" s="318">
        <v>45567</v>
      </c>
      <c r="V33" s="318">
        <v>46022</v>
      </c>
      <c r="W33" s="156">
        <v>330</v>
      </c>
      <c r="X33" s="156">
        <v>129483</v>
      </c>
      <c r="Y33" s="134" t="s">
        <v>381</v>
      </c>
      <c r="Z33" s="134" t="s">
        <v>336</v>
      </c>
      <c r="AA33" s="134" t="s">
        <v>300</v>
      </c>
      <c r="AB33" s="134" t="s">
        <v>301</v>
      </c>
      <c r="AC33" s="156" t="s">
        <v>347</v>
      </c>
      <c r="AD33" s="106"/>
      <c r="AE33" s="341"/>
      <c r="AF33" s="275"/>
      <c r="AG33" s="275"/>
      <c r="AH33" s="355"/>
      <c r="AI33" s="341"/>
      <c r="AJ33" s="341"/>
      <c r="AK33" s="341"/>
      <c r="AL33" s="342"/>
      <c r="AM33" s="342"/>
      <c r="AN33" s="106"/>
      <c r="AO33" s="343"/>
      <c r="AP33" s="266"/>
      <c r="AQ33" s="266"/>
      <c r="AR33" s="266"/>
      <c r="AS33" s="266"/>
      <c r="AT33" s="344"/>
      <c r="AU33" s="345"/>
      <c r="AV33" s="344"/>
      <c r="AW33" s="345"/>
      <c r="AX33" s="343"/>
      <c r="AY33" s="343"/>
      <c r="AZ33" s="343"/>
      <c r="BA33" s="343"/>
      <c r="BB33" s="343"/>
      <c r="BC33" s="343"/>
      <c r="BD33" s="343"/>
      <c r="BE33" s="343"/>
      <c r="BF33" s="343"/>
    </row>
    <row r="34" spans="1:58" s="250" customFormat="1" ht="65.099999999999994" customHeight="1">
      <c r="A34" s="195" t="s">
        <v>212</v>
      </c>
      <c r="B34" s="134" t="s">
        <v>213</v>
      </c>
      <c r="C34" s="134" t="s">
        <v>461</v>
      </c>
      <c r="D34" s="352">
        <v>1</v>
      </c>
      <c r="E34" s="134" t="s">
        <v>377</v>
      </c>
      <c r="F34" s="308">
        <v>2024130010201</v>
      </c>
      <c r="G34" s="353" t="s">
        <v>378</v>
      </c>
      <c r="H34" s="134" t="s">
        <v>386</v>
      </c>
      <c r="I34" s="134" t="s">
        <v>220</v>
      </c>
      <c r="J34" s="290">
        <v>0.5</v>
      </c>
      <c r="K34" s="134" t="s">
        <v>482</v>
      </c>
      <c r="L34" s="134" t="s">
        <v>360</v>
      </c>
      <c r="M34" s="164" t="s">
        <v>387</v>
      </c>
      <c r="N34" s="356">
        <v>1</v>
      </c>
      <c r="O34" s="156">
        <v>0.1</v>
      </c>
      <c r="P34" s="156">
        <v>0.15</v>
      </c>
      <c r="Q34" s="156"/>
      <c r="R34" s="156"/>
      <c r="S34" s="156">
        <f t="shared" si="4"/>
        <v>0.25</v>
      </c>
      <c r="T34" s="354">
        <f t="shared" si="0"/>
        <v>0.25</v>
      </c>
      <c r="U34" s="318">
        <v>45567</v>
      </c>
      <c r="V34" s="318">
        <v>46022</v>
      </c>
      <c r="W34" s="156">
        <v>330</v>
      </c>
      <c r="X34" s="156">
        <v>129483</v>
      </c>
      <c r="Y34" s="134" t="s">
        <v>381</v>
      </c>
      <c r="Z34" s="134" t="s">
        <v>336</v>
      </c>
      <c r="AA34" s="134" t="s">
        <v>300</v>
      </c>
      <c r="AB34" s="134" t="s">
        <v>301</v>
      </c>
      <c r="AC34" s="156" t="s">
        <v>347</v>
      </c>
      <c r="AD34" s="134" t="s">
        <v>408</v>
      </c>
      <c r="AE34" s="342">
        <v>780000000</v>
      </c>
      <c r="AF34" s="156"/>
      <c r="AG34" s="275"/>
      <c r="AH34" s="318">
        <v>45717</v>
      </c>
      <c r="AI34" s="341"/>
      <c r="AJ34" s="341"/>
      <c r="AK34" s="341"/>
      <c r="AL34" s="342"/>
      <c r="AM34" s="342"/>
      <c r="AN34" s="106"/>
      <c r="AO34" s="343"/>
      <c r="AP34" s="266"/>
      <c r="AQ34" s="266"/>
      <c r="AR34" s="266"/>
      <c r="AS34" s="266"/>
      <c r="AT34" s="344"/>
      <c r="AU34" s="345"/>
      <c r="AV34" s="344"/>
      <c r="AW34" s="345"/>
      <c r="AX34" s="343"/>
      <c r="AY34" s="343"/>
      <c r="AZ34" s="343"/>
      <c r="BA34" s="343"/>
      <c r="BB34" s="343"/>
      <c r="BC34" s="343"/>
      <c r="BD34" s="343"/>
      <c r="BE34" s="343"/>
      <c r="BF34" s="343"/>
    </row>
    <row r="35" spans="1:58" ht="65.099999999999994" customHeight="1">
      <c r="A35" s="329" t="s">
        <v>590</v>
      </c>
      <c r="B35" s="329"/>
      <c r="C35" s="329"/>
      <c r="D35" s="329"/>
      <c r="E35" s="329" t="s">
        <v>391</v>
      </c>
      <c r="F35" s="329"/>
      <c r="G35" s="329"/>
      <c r="H35" s="329"/>
      <c r="I35" s="329"/>
      <c r="J35" s="329"/>
      <c r="K35" s="329"/>
      <c r="L35" s="329"/>
      <c r="M35" s="329"/>
      <c r="N35" s="329"/>
      <c r="O35" s="329"/>
      <c r="P35" s="329"/>
      <c r="Q35" s="329"/>
      <c r="R35" s="329"/>
      <c r="S35" s="329"/>
      <c r="T35" s="139">
        <f>AVERAGE(T28:T34)</f>
        <v>0.12942857142857142</v>
      </c>
      <c r="U35" s="266"/>
      <c r="V35" s="266"/>
      <c r="W35" s="266"/>
      <c r="X35" s="156"/>
      <c r="Y35" s="266"/>
      <c r="Z35" s="266"/>
      <c r="AA35" s="164"/>
      <c r="AB35" s="164"/>
      <c r="AC35" s="266"/>
      <c r="AD35" s="266"/>
      <c r="AE35" s="330"/>
      <c r="AF35" s="266"/>
      <c r="AG35" s="266"/>
      <c r="AH35" s="266"/>
      <c r="AI35" s="271">
        <f>SUM(AI28:AI34)</f>
        <v>3300000000</v>
      </c>
      <c r="AJ35" s="271">
        <f>SUM(AJ28:AJ34)</f>
        <v>3300000000</v>
      </c>
      <c r="AK35" s="331">
        <f>SUM(AK28:AK34)</f>
        <v>2000000000</v>
      </c>
      <c r="AL35" s="331"/>
      <c r="AM35" s="331"/>
      <c r="AN35" s="331"/>
      <c r="AO35" s="134"/>
      <c r="AP35" s="271"/>
      <c r="AQ35" s="285"/>
      <c r="AR35" s="271"/>
      <c r="AS35" s="266"/>
      <c r="AT35" s="271">
        <f>+AT28</f>
        <v>1079900000</v>
      </c>
      <c r="AU35" s="332">
        <f>+AU28</f>
        <v>0.53995000000000004</v>
      </c>
      <c r="AV35" s="271">
        <f>+AV28</f>
        <v>300100000</v>
      </c>
      <c r="AW35" s="332">
        <f>+AW28</f>
        <v>0.15004999999999999</v>
      </c>
      <c r="AX35" s="271"/>
      <c r="AY35" s="266"/>
      <c r="AZ35" s="271"/>
      <c r="BA35" s="266"/>
      <c r="BB35" s="271"/>
      <c r="BC35" s="266"/>
      <c r="BD35" s="271"/>
      <c r="BE35" s="266"/>
      <c r="BF35" s="266"/>
    </row>
    <row r="36" spans="1:58" s="250" customFormat="1" ht="65.099999999999994" customHeight="1">
      <c r="A36" s="195" t="s">
        <v>223</v>
      </c>
      <c r="B36" s="134" t="s">
        <v>224</v>
      </c>
      <c r="C36" s="134" t="s">
        <v>225</v>
      </c>
      <c r="D36" s="352">
        <v>5</v>
      </c>
      <c r="E36" s="134" t="s">
        <v>392</v>
      </c>
      <c r="F36" s="357">
        <v>2024130010189</v>
      </c>
      <c r="G36" s="353" t="s">
        <v>393</v>
      </c>
      <c r="H36" s="134" t="s">
        <v>394</v>
      </c>
      <c r="I36" s="134" t="s">
        <v>230</v>
      </c>
      <c r="J36" s="290">
        <v>0.25</v>
      </c>
      <c r="K36" s="134" t="s">
        <v>487</v>
      </c>
      <c r="L36" s="134" t="s">
        <v>360</v>
      </c>
      <c r="M36" s="134" t="s">
        <v>395</v>
      </c>
      <c r="N36" s="358">
        <v>1</v>
      </c>
      <c r="O36" s="156">
        <v>0.1</v>
      </c>
      <c r="P36" s="156">
        <v>0.12</v>
      </c>
      <c r="Q36" s="156"/>
      <c r="R36" s="156"/>
      <c r="S36" s="358">
        <f>+O36+P36+Q36+R36</f>
        <v>0.22</v>
      </c>
      <c r="T36" s="354">
        <f t="shared" si="0"/>
        <v>0.22</v>
      </c>
      <c r="U36" s="318">
        <v>45567</v>
      </c>
      <c r="V36" s="318">
        <v>46022</v>
      </c>
      <c r="W36" s="156">
        <v>330</v>
      </c>
      <c r="X36" s="156">
        <v>40336</v>
      </c>
      <c r="Y36" s="156" t="s">
        <v>362</v>
      </c>
      <c r="Z36" s="134" t="s">
        <v>336</v>
      </c>
      <c r="AA36" s="134" t="s">
        <v>300</v>
      </c>
      <c r="AB36" s="134" t="s">
        <v>301</v>
      </c>
      <c r="AC36" s="156" t="s">
        <v>347</v>
      </c>
      <c r="AD36" s="106" t="s">
        <v>396</v>
      </c>
      <c r="AE36" s="342">
        <v>900000000</v>
      </c>
      <c r="AF36" s="156" t="s">
        <v>349</v>
      </c>
      <c r="AG36" s="275" t="s">
        <v>337</v>
      </c>
      <c r="AH36" s="318">
        <v>45689</v>
      </c>
      <c r="AI36" s="341">
        <v>1800000000</v>
      </c>
      <c r="AJ36" s="341">
        <v>1800000000</v>
      </c>
      <c r="AK36" s="341">
        <v>1800000000</v>
      </c>
      <c r="AL36" s="342"/>
      <c r="AM36" s="342"/>
      <c r="AN36" s="351" t="s">
        <v>404</v>
      </c>
      <c r="AO36" s="106" t="s">
        <v>397</v>
      </c>
      <c r="AP36" s="134"/>
      <c r="AQ36" s="134"/>
      <c r="AR36" s="134"/>
      <c r="AS36" s="134"/>
      <c r="AT36" s="359">
        <v>735600000</v>
      </c>
      <c r="AU36" s="360">
        <f>+AT36/AK36</f>
        <v>0.40866666666666668</v>
      </c>
      <c r="AV36" s="359">
        <v>163100000</v>
      </c>
      <c r="AW36" s="361">
        <f>+AV36/AK36</f>
        <v>9.0611111111111114E-2</v>
      </c>
      <c r="AX36" s="106"/>
      <c r="AY36" s="106"/>
      <c r="AZ36" s="106"/>
      <c r="BA36" s="106"/>
      <c r="BB36" s="106"/>
      <c r="BC36" s="106"/>
      <c r="BD36" s="106"/>
      <c r="BE36" s="106"/>
      <c r="BF36" s="106"/>
    </row>
    <row r="37" spans="1:58" s="250" customFormat="1" ht="65.099999999999994" customHeight="1">
      <c r="A37" s="195" t="s">
        <v>223</v>
      </c>
      <c r="B37" s="134" t="s">
        <v>224</v>
      </c>
      <c r="C37" s="134" t="s">
        <v>225</v>
      </c>
      <c r="D37" s="352">
        <v>5</v>
      </c>
      <c r="E37" s="134" t="s">
        <v>392</v>
      </c>
      <c r="F37" s="357">
        <v>2024130010189</v>
      </c>
      <c r="G37" s="353" t="s">
        <v>393</v>
      </c>
      <c r="H37" s="134" t="s">
        <v>394</v>
      </c>
      <c r="I37" s="134" t="s">
        <v>230</v>
      </c>
      <c r="J37" s="290">
        <v>0.25</v>
      </c>
      <c r="K37" s="134" t="s">
        <v>488</v>
      </c>
      <c r="L37" s="134" t="s">
        <v>360</v>
      </c>
      <c r="M37" s="134" t="s">
        <v>398</v>
      </c>
      <c r="N37" s="358">
        <v>1</v>
      </c>
      <c r="O37" s="156">
        <v>0.1</v>
      </c>
      <c r="P37" s="156">
        <v>0.12</v>
      </c>
      <c r="Q37" s="156"/>
      <c r="R37" s="156"/>
      <c r="S37" s="358">
        <f t="shared" ref="S37:S44" si="5">+O37+P37+Q37+R37</f>
        <v>0.22</v>
      </c>
      <c r="T37" s="354">
        <f t="shared" si="0"/>
        <v>0.22</v>
      </c>
      <c r="U37" s="318">
        <v>45567</v>
      </c>
      <c r="V37" s="318">
        <v>46022</v>
      </c>
      <c r="W37" s="156">
        <v>330</v>
      </c>
      <c r="X37" s="156">
        <v>40336</v>
      </c>
      <c r="Y37" s="156" t="s">
        <v>362</v>
      </c>
      <c r="Z37" s="134" t="s">
        <v>336</v>
      </c>
      <c r="AA37" s="134" t="s">
        <v>300</v>
      </c>
      <c r="AB37" s="134" t="s">
        <v>301</v>
      </c>
      <c r="AC37" s="156" t="s">
        <v>347</v>
      </c>
      <c r="AD37" s="106"/>
      <c r="AE37" s="342"/>
      <c r="AF37" s="156" t="s">
        <v>349</v>
      </c>
      <c r="AG37" s="275"/>
      <c r="AH37" s="318"/>
      <c r="AI37" s="341"/>
      <c r="AJ37" s="341"/>
      <c r="AK37" s="341"/>
      <c r="AL37" s="342"/>
      <c r="AM37" s="342"/>
      <c r="AN37" s="351"/>
      <c r="AO37" s="106"/>
      <c r="AP37" s="134"/>
      <c r="AQ37" s="134"/>
      <c r="AR37" s="134"/>
      <c r="AS37" s="134"/>
      <c r="AT37" s="359"/>
      <c r="AU37" s="360"/>
      <c r="AV37" s="359"/>
      <c r="AW37" s="106"/>
      <c r="AX37" s="106"/>
      <c r="AY37" s="106"/>
      <c r="AZ37" s="106"/>
      <c r="BA37" s="106"/>
      <c r="BB37" s="106"/>
      <c r="BC37" s="106"/>
      <c r="BD37" s="106"/>
      <c r="BE37" s="106"/>
      <c r="BF37" s="106"/>
    </row>
    <row r="38" spans="1:58" s="250" customFormat="1" ht="65.099999999999994" customHeight="1">
      <c r="A38" s="195" t="s">
        <v>223</v>
      </c>
      <c r="B38" s="134" t="s">
        <v>224</v>
      </c>
      <c r="C38" s="134" t="s">
        <v>225</v>
      </c>
      <c r="D38" s="352">
        <v>5</v>
      </c>
      <c r="E38" s="134" t="s">
        <v>392</v>
      </c>
      <c r="F38" s="357">
        <v>2024130010189</v>
      </c>
      <c r="G38" s="353" t="s">
        <v>393</v>
      </c>
      <c r="H38" s="134" t="s">
        <v>394</v>
      </c>
      <c r="I38" s="134" t="s">
        <v>230</v>
      </c>
      <c r="J38" s="290">
        <v>0.25</v>
      </c>
      <c r="K38" s="134" t="s">
        <v>489</v>
      </c>
      <c r="L38" s="134" t="s">
        <v>360</v>
      </c>
      <c r="M38" s="134" t="s">
        <v>399</v>
      </c>
      <c r="N38" s="358">
        <v>1</v>
      </c>
      <c r="O38" s="156">
        <v>0.3</v>
      </c>
      <c r="P38" s="156">
        <v>0.42</v>
      </c>
      <c r="Q38" s="156"/>
      <c r="R38" s="156"/>
      <c r="S38" s="358">
        <f t="shared" si="5"/>
        <v>0.72</v>
      </c>
      <c r="T38" s="354">
        <f t="shared" si="0"/>
        <v>0.72</v>
      </c>
      <c r="U38" s="318">
        <v>45536</v>
      </c>
      <c r="V38" s="318">
        <v>46022</v>
      </c>
      <c r="W38" s="156">
        <v>330</v>
      </c>
      <c r="X38" s="156">
        <v>40336</v>
      </c>
      <c r="Y38" s="156" t="s">
        <v>362</v>
      </c>
      <c r="Z38" s="134" t="s">
        <v>336</v>
      </c>
      <c r="AA38" s="134" t="s">
        <v>300</v>
      </c>
      <c r="AB38" s="134" t="s">
        <v>301</v>
      </c>
      <c r="AC38" s="156" t="s">
        <v>347</v>
      </c>
      <c r="AD38" s="362" t="s">
        <v>400</v>
      </c>
      <c r="AE38" s="342">
        <v>200000000</v>
      </c>
      <c r="AF38" s="156" t="s">
        <v>349</v>
      </c>
      <c r="AG38" s="275"/>
      <c r="AH38" s="318">
        <v>45717</v>
      </c>
      <c r="AI38" s="341"/>
      <c r="AJ38" s="341"/>
      <c r="AK38" s="341"/>
      <c r="AL38" s="342"/>
      <c r="AM38" s="342"/>
      <c r="AN38" s="351"/>
      <c r="AO38" s="106"/>
      <c r="AP38" s="134"/>
      <c r="AQ38" s="134"/>
      <c r="AR38" s="134"/>
      <c r="AS38" s="134"/>
      <c r="AT38" s="359"/>
      <c r="AU38" s="360"/>
      <c r="AV38" s="359"/>
      <c r="AW38" s="106"/>
      <c r="AX38" s="106"/>
      <c r="AY38" s="106"/>
      <c r="AZ38" s="106"/>
      <c r="BA38" s="106"/>
      <c r="BB38" s="106"/>
      <c r="BC38" s="106"/>
      <c r="BD38" s="106"/>
      <c r="BE38" s="106"/>
      <c r="BF38" s="106"/>
    </row>
    <row r="39" spans="1:58" s="250" customFormat="1" ht="65.099999999999994" customHeight="1">
      <c r="A39" s="195" t="s">
        <v>223</v>
      </c>
      <c r="B39" s="134" t="s">
        <v>224</v>
      </c>
      <c r="C39" s="134" t="s">
        <v>225</v>
      </c>
      <c r="D39" s="363">
        <v>0.5</v>
      </c>
      <c r="E39" s="134" t="s">
        <v>392</v>
      </c>
      <c r="F39" s="357">
        <v>2024130010189</v>
      </c>
      <c r="G39" s="353" t="s">
        <v>393</v>
      </c>
      <c r="H39" s="134" t="s">
        <v>401</v>
      </c>
      <c r="I39" s="156" t="s">
        <v>233</v>
      </c>
      <c r="J39" s="290">
        <v>0.25</v>
      </c>
      <c r="K39" s="134" t="s">
        <v>490</v>
      </c>
      <c r="L39" s="134" t="s">
        <v>360</v>
      </c>
      <c r="M39" s="134" t="s">
        <v>402</v>
      </c>
      <c r="N39" s="358">
        <v>1</v>
      </c>
      <c r="O39" s="156">
        <v>0.1</v>
      </c>
      <c r="P39" s="156">
        <v>0.15</v>
      </c>
      <c r="Q39" s="156"/>
      <c r="R39" s="156"/>
      <c r="S39" s="358">
        <f t="shared" si="5"/>
        <v>0.25</v>
      </c>
      <c r="T39" s="354">
        <f t="shared" si="0"/>
        <v>0.25</v>
      </c>
      <c r="U39" s="318">
        <v>45567</v>
      </c>
      <c r="V39" s="318">
        <v>46022</v>
      </c>
      <c r="W39" s="156">
        <v>330</v>
      </c>
      <c r="X39" s="156">
        <v>40336</v>
      </c>
      <c r="Y39" s="156" t="s">
        <v>362</v>
      </c>
      <c r="Z39" s="134" t="s">
        <v>336</v>
      </c>
      <c r="AA39" s="134" t="s">
        <v>300</v>
      </c>
      <c r="AB39" s="134" t="s">
        <v>301</v>
      </c>
      <c r="AC39" s="156" t="s">
        <v>347</v>
      </c>
      <c r="AD39" s="362" t="s">
        <v>406</v>
      </c>
      <c r="AE39" s="342">
        <v>120000000</v>
      </c>
      <c r="AF39" s="134" t="s">
        <v>403</v>
      </c>
      <c r="AG39" s="275"/>
      <c r="AH39" s="318">
        <v>45717</v>
      </c>
      <c r="AI39" s="341"/>
      <c r="AJ39" s="341"/>
      <c r="AK39" s="341"/>
      <c r="AL39" s="342"/>
      <c r="AM39" s="342"/>
      <c r="AN39" s="351"/>
      <c r="AO39" s="106"/>
      <c r="AP39" s="134"/>
      <c r="AQ39" s="134"/>
      <c r="AR39" s="134"/>
      <c r="AS39" s="134"/>
      <c r="AT39" s="359"/>
      <c r="AU39" s="360"/>
      <c r="AV39" s="359"/>
      <c r="AW39" s="106"/>
      <c r="AX39" s="106"/>
      <c r="AY39" s="106"/>
      <c r="AZ39" s="106"/>
      <c r="BA39" s="106"/>
      <c r="BB39" s="106"/>
      <c r="BC39" s="106"/>
      <c r="BD39" s="106"/>
      <c r="BE39" s="106"/>
      <c r="BF39" s="106"/>
    </row>
    <row r="40" spans="1:58" s="250" customFormat="1" ht="65.099999999999994" customHeight="1">
      <c r="A40" s="195" t="s">
        <v>223</v>
      </c>
      <c r="B40" s="134" t="s">
        <v>224</v>
      </c>
      <c r="C40" s="134" t="s">
        <v>225</v>
      </c>
      <c r="D40" s="363">
        <v>0.5</v>
      </c>
      <c r="E40" s="134" t="s">
        <v>392</v>
      </c>
      <c r="F40" s="357">
        <v>2024130010189</v>
      </c>
      <c r="G40" s="353" t="s">
        <v>393</v>
      </c>
      <c r="H40" s="134" t="s">
        <v>401</v>
      </c>
      <c r="I40" s="156" t="s">
        <v>233</v>
      </c>
      <c r="J40" s="290">
        <v>0.25</v>
      </c>
      <c r="K40" s="134" t="s">
        <v>491</v>
      </c>
      <c r="L40" s="134" t="s">
        <v>360</v>
      </c>
      <c r="M40" s="134" t="s">
        <v>405</v>
      </c>
      <c r="N40" s="358">
        <v>1</v>
      </c>
      <c r="O40" s="156">
        <v>0.1</v>
      </c>
      <c r="P40" s="156">
        <v>0.15</v>
      </c>
      <c r="Q40" s="156"/>
      <c r="R40" s="156"/>
      <c r="S40" s="358">
        <f t="shared" si="5"/>
        <v>0.25</v>
      </c>
      <c r="T40" s="354">
        <f t="shared" si="0"/>
        <v>0.25</v>
      </c>
      <c r="U40" s="318">
        <v>45536</v>
      </c>
      <c r="V40" s="318">
        <v>46022</v>
      </c>
      <c r="W40" s="156">
        <v>330</v>
      </c>
      <c r="X40" s="156">
        <v>40336</v>
      </c>
      <c r="Y40" s="156" t="s">
        <v>362</v>
      </c>
      <c r="Z40" s="134" t="s">
        <v>336</v>
      </c>
      <c r="AA40" s="134" t="s">
        <v>300</v>
      </c>
      <c r="AB40" s="134" t="s">
        <v>301</v>
      </c>
      <c r="AC40" s="156" t="s">
        <v>347</v>
      </c>
      <c r="AD40" s="362" t="s">
        <v>411</v>
      </c>
      <c r="AE40" s="342">
        <v>150000000</v>
      </c>
      <c r="AF40" s="134" t="s">
        <v>403</v>
      </c>
      <c r="AG40" s="275"/>
      <c r="AH40" s="318">
        <v>45717</v>
      </c>
      <c r="AI40" s="341"/>
      <c r="AJ40" s="341"/>
      <c r="AK40" s="341"/>
      <c r="AL40" s="342"/>
      <c r="AM40" s="342"/>
      <c r="AN40" s="343" t="s">
        <v>364</v>
      </c>
      <c r="AO40" s="106"/>
      <c r="AP40" s="134"/>
      <c r="AQ40" s="134"/>
      <c r="AR40" s="134"/>
      <c r="AS40" s="134"/>
      <c r="AT40" s="359"/>
      <c r="AU40" s="360"/>
      <c r="AV40" s="359"/>
      <c r="AW40" s="106"/>
      <c r="AX40" s="106"/>
      <c r="AY40" s="106"/>
      <c r="AZ40" s="106"/>
      <c r="BA40" s="106"/>
      <c r="BB40" s="106"/>
      <c r="BC40" s="106"/>
      <c r="BD40" s="106"/>
      <c r="BE40" s="106"/>
      <c r="BF40" s="106"/>
    </row>
    <row r="41" spans="1:58" s="250" customFormat="1" ht="65.099999999999994" customHeight="1">
      <c r="A41" s="195" t="s">
        <v>223</v>
      </c>
      <c r="B41" s="134" t="s">
        <v>224</v>
      </c>
      <c r="C41" s="134" t="s">
        <v>225</v>
      </c>
      <c r="D41" s="363">
        <v>0.5</v>
      </c>
      <c r="E41" s="134" t="s">
        <v>392</v>
      </c>
      <c r="F41" s="357">
        <v>2024130010189</v>
      </c>
      <c r="G41" s="353" t="s">
        <v>393</v>
      </c>
      <c r="H41" s="134" t="s">
        <v>401</v>
      </c>
      <c r="I41" s="156" t="s">
        <v>233</v>
      </c>
      <c r="J41" s="290">
        <v>0.25</v>
      </c>
      <c r="K41" s="134" t="s">
        <v>492</v>
      </c>
      <c r="L41" s="134" t="s">
        <v>360</v>
      </c>
      <c r="M41" s="134" t="s">
        <v>407</v>
      </c>
      <c r="N41" s="358">
        <v>1</v>
      </c>
      <c r="O41" s="156">
        <v>0.1</v>
      </c>
      <c r="P41" s="156">
        <v>0.15</v>
      </c>
      <c r="Q41" s="156"/>
      <c r="R41" s="156"/>
      <c r="S41" s="358">
        <f t="shared" si="5"/>
        <v>0.25</v>
      </c>
      <c r="T41" s="354">
        <f t="shared" si="0"/>
        <v>0.25</v>
      </c>
      <c r="U41" s="318">
        <v>45567</v>
      </c>
      <c r="V41" s="318">
        <v>46022</v>
      </c>
      <c r="W41" s="156">
        <v>330</v>
      </c>
      <c r="X41" s="156">
        <v>40336</v>
      </c>
      <c r="Y41" s="156" t="s">
        <v>362</v>
      </c>
      <c r="Z41" s="134" t="s">
        <v>336</v>
      </c>
      <c r="AA41" s="134" t="s">
        <v>300</v>
      </c>
      <c r="AB41" s="134" t="s">
        <v>301</v>
      </c>
      <c r="AC41" s="156" t="s">
        <v>347</v>
      </c>
      <c r="AD41" s="362" t="s">
        <v>496</v>
      </c>
      <c r="AE41" s="342">
        <v>120000000</v>
      </c>
      <c r="AF41" s="134" t="s">
        <v>403</v>
      </c>
      <c r="AG41" s="275"/>
      <c r="AH41" s="318">
        <v>45717</v>
      </c>
      <c r="AI41" s="341"/>
      <c r="AJ41" s="341"/>
      <c r="AK41" s="341"/>
      <c r="AL41" s="342"/>
      <c r="AM41" s="342"/>
      <c r="AN41" s="343"/>
      <c r="AO41" s="106"/>
      <c r="AP41" s="134"/>
      <c r="AQ41" s="134"/>
      <c r="AR41" s="134"/>
      <c r="AS41" s="134"/>
      <c r="AT41" s="359"/>
      <c r="AU41" s="360"/>
      <c r="AV41" s="359"/>
      <c r="AW41" s="106"/>
      <c r="AX41" s="106"/>
      <c r="AY41" s="106"/>
      <c r="AZ41" s="106"/>
      <c r="BA41" s="106"/>
      <c r="BB41" s="106"/>
      <c r="BC41" s="106"/>
      <c r="BD41" s="106"/>
      <c r="BE41" s="106"/>
      <c r="BF41" s="106"/>
    </row>
    <row r="42" spans="1:58" s="250" customFormat="1" ht="65.099999999999994" customHeight="1">
      <c r="A42" s="195" t="s">
        <v>223</v>
      </c>
      <c r="B42" s="134" t="s">
        <v>224</v>
      </c>
      <c r="C42" s="134" t="s">
        <v>225</v>
      </c>
      <c r="D42" s="352" t="s">
        <v>486</v>
      </c>
      <c r="E42" s="134" t="s">
        <v>392</v>
      </c>
      <c r="F42" s="357">
        <v>2024130010189</v>
      </c>
      <c r="G42" s="353" t="s">
        <v>393</v>
      </c>
      <c r="H42" s="134" t="s">
        <v>409</v>
      </c>
      <c r="I42" s="134" t="s">
        <v>217</v>
      </c>
      <c r="J42" s="290">
        <v>0.25</v>
      </c>
      <c r="K42" s="134" t="s">
        <v>493</v>
      </c>
      <c r="L42" s="134" t="s">
        <v>360</v>
      </c>
      <c r="M42" s="134" t="s">
        <v>410</v>
      </c>
      <c r="N42" s="358">
        <v>1</v>
      </c>
      <c r="O42" s="156">
        <v>0.1</v>
      </c>
      <c r="P42" s="156">
        <v>0.15</v>
      </c>
      <c r="Q42" s="156"/>
      <c r="R42" s="156"/>
      <c r="S42" s="358">
        <f t="shared" si="5"/>
        <v>0.25</v>
      </c>
      <c r="T42" s="354">
        <f t="shared" si="0"/>
        <v>0.25</v>
      </c>
      <c r="U42" s="318">
        <v>45567</v>
      </c>
      <c r="V42" s="318">
        <v>46022</v>
      </c>
      <c r="W42" s="156">
        <v>330</v>
      </c>
      <c r="X42" s="156">
        <v>40336</v>
      </c>
      <c r="Y42" s="156" t="s">
        <v>362</v>
      </c>
      <c r="Z42" s="134" t="s">
        <v>336</v>
      </c>
      <c r="AA42" s="134" t="s">
        <v>300</v>
      </c>
      <c r="AB42" s="134" t="s">
        <v>301</v>
      </c>
      <c r="AC42" s="156" t="s">
        <v>347</v>
      </c>
      <c r="AD42" s="362" t="s">
        <v>389</v>
      </c>
      <c r="AE42" s="342">
        <v>120000000</v>
      </c>
      <c r="AF42" s="156" t="s">
        <v>403</v>
      </c>
      <c r="AG42" s="275"/>
      <c r="AH42" s="318">
        <v>45717</v>
      </c>
      <c r="AI42" s="341"/>
      <c r="AJ42" s="341"/>
      <c r="AK42" s="341"/>
      <c r="AL42" s="342"/>
      <c r="AM42" s="342"/>
      <c r="AN42" s="343"/>
      <c r="AO42" s="106"/>
      <c r="AP42" s="134"/>
      <c r="AQ42" s="134"/>
      <c r="AR42" s="134"/>
      <c r="AS42" s="134"/>
      <c r="AT42" s="359"/>
      <c r="AU42" s="360"/>
      <c r="AV42" s="359"/>
      <c r="AW42" s="106"/>
      <c r="AX42" s="106"/>
      <c r="AY42" s="106"/>
      <c r="AZ42" s="106"/>
      <c r="BA42" s="106"/>
      <c r="BB42" s="106"/>
      <c r="BC42" s="106"/>
      <c r="BD42" s="106"/>
      <c r="BE42" s="106"/>
      <c r="BF42" s="106"/>
    </row>
    <row r="43" spans="1:58" s="250" customFormat="1" ht="65.099999999999994" customHeight="1">
      <c r="A43" s="195" t="s">
        <v>223</v>
      </c>
      <c r="B43" s="134" t="s">
        <v>224</v>
      </c>
      <c r="C43" s="134" t="s">
        <v>225</v>
      </c>
      <c r="D43" s="352" t="s">
        <v>486</v>
      </c>
      <c r="E43" s="134" t="s">
        <v>392</v>
      </c>
      <c r="F43" s="357">
        <v>2024130010189</v>
      </c>
      <c r="G43" s="353" t="s">
        <v>393</v>
      </c>
      <c r="H43" s="134" t="s">
        <v>409</v>
      </c>
      <c r="I43" s="134" t="s">
        <v>217</v>
      </c>
      <c r="J43" s="290">
        <v>0.25</v>
      </c>
      <c r="K43" s="134" t="s">
        <v>494</v>
      </c>
      <c r="L43" s="134" t="s">
        <v>360</v>
      </c>
      <c r="M43" s="134" t="s">
        <v>412</v>
      </c>
      <c r="N43" s="358">
        <v>1</v>
      </c>
      <c r="O43" s="156">
        <v>0.1</v>
      </c>
      <c r="P43" s="156">
        <v>0.15</v>
      </c>
      <c r="Q43" s="156"/>
      <c r="R43" s="156"/>
      <c r="S43" s="358">
        <f t="shared" si="5"/>
        <v>0.25</v>
      </c>
      <c r="T43" s="354">
        <f t="shared" si="0"/>
        <v>0.25</v>
      </c>
      <c r="U43" s="318">
        <v>45567</v>
      </c>
      <c r="V43" s="318">
        <v>46022</v>
      </c>
      <c r="W43" s="156">
        <v>330</v>
      </c>
      <c r="X43" s="156">
        <v>40336</v>
      </c>
      <c r="Y43" s="156" t="s">
        <v>362</v>
      </c>
      <c r="Z43" s="134" t="s">
        <v>336</v>
      </c>
      <c r="AA43" s="134" t="s">
        <v>300</v>
      </c>
      <c r="AB43" s="134" t="s">
        <v>301</v>
      </c>
      <c r="AC43" s="156" t="s">
        <v>347</v>
      </c>
      <c r="AD43" s="362" t="s">
        <v>497</v>
      </c>
      <c r="AE43" s="342">
        <v>70000000</v>
      </c>
      <c r="AF43" s="156" t="s">
        <v>403</v>
      </c>
      <c r="AG43" s="275"/>
      <c r="AH43" s="318">
        <v>45717</v>
      </c>
      <c r="AI43" s="341"/>
      <c r="AJ43" s="341"/>
      <c r="AK43" s="341"/>
      <c r="AL43" s="342"/>
      <c r="AM43" s="342"/>
      <c r="AN43" s="343"/>
      <c r="AO43" s="106"/>
      <c r="AP43" s="134"/>
      <c r="AQ43" s="134"/>
      <c r="AR43" s="134"/>
      <c r="AS43" s="134"/>
      <c r="AT43" s="359"/>
      <c r="AU43" s="360"/>
      <c r="AV43" s="359"/>
      <c r="AW43" s="106"/>
      <c r="AX43" s="106"/>
      <c r="AY43" s="106"/>
      <c r="AZ43" s="106"/>
      <c r="BA43" s="106"/>
      <c r="BB43" s="106"/>
      <c r="BC43" s="106"/>
      <c r="BD43" s="106"/>
      <c r="BE43" s="106"/>
      <c r="BF43" s="106"/>
    </row>
    <row r="44" spans="1:58" s="250" customFormat="1" ht="65.099999999999994" customHeight="1">
      <c r="A44" s="195" t="s">
        <v>223</v>
      </c>
      <c r="B44" s="134" t="s">
        <v>224</v>
      </c>
      <c r="C44" s="134" t="s">
        <v>225</v>
      </c>
      <c r="D44" s="352" t="s">
        <v>486</v>
      </c>
      <c r="E44" s="134" t="s">
        <v>392</v>
      </c>
      <c r="F44" s="357">
        <v>2024130010189</v>
      </c>
      <c r="G44" s="353" t="s">
        <v>393</v>
      </c>
      <c r="H44" s="134" t="s">
        <v>409</v>
      </c>
      <c r="I44" s="134" t="s">
        <v>217</v>
      </c>
      <c r="J44" s="290">
        <v>0.25</v>
      </c>
      <c r="K44" s="134" t="s">
        <v>495</v>
      </c>
      <c r="L44" s="134" t="s">
        <v>360</v>
      </c>
      <c r="M44" s="134" t="s">
        <v>414</v>
      </c>
      <c r="N44" s="358">
        <v>1</v>
      </c>
      <c r="O44" s="156">
        <v>0</v>
      </c>
      <c r="P44" s="156">
        <v>0</v>
      </c>
      <c r="Q44" s="156"/>
      <c r="R44" s="156"/>
      <c r="S44" s="358">
        <f t="shared" si="5"/>
        <v>0</v>
      </c>
      <c r="T44" s="354">
        <f t="shared" si="0"/>
        <v>0</v>
      </c>
      <c r="U44" s="318">
        <v>45567</v>
      </c>
      <c r="V44" s="318">
        <v>46022</v>
      </c>
      <c r="W44" s="156">
        <v>330</v>
      </c>
      <c r="X44" s="156">
        <v>40336</v>
      </c>
      <c r="Y44" s="156" t="s">
        <v>362</v>
      </c>
      <c r="Z44" s="134" t="s">
        <v>336</v>
      </c>
      <c r="AA44" s="134" t="s">
        <v>300</v>
      </c>
      <c r="AB44" s="134" t="s">
        <v>301</v>
      </c>
      <c r="AC44" s="156" t="s">
        <v>347</v>
      </c>
      <c r="AD44" s="362" t="s">
        <v>498</v>
      </c>
      <c r="AE44" s="342">
        <v>120000000</v>
      </c>
      <c r="AF44" s="156" t="s">
        <v>403</v>
      </c>
      <c r="AG44" s="275"/>
      <c r="AH44" s="318">
        <v>45717</v>
      </c>
      <c r="AI44" s="341"/>
      <c r="AJ44" s="341"/>
      <c r="AK44" s="341"/>
      <c r="AL44" s="342"/>
      <c r="AM44" s="342"/>
      <c r="AN44" s="343"/>
      <c r="AO44" s="106"/>
      <c r="AP44" s="134"/>
      <c r="AQ44" s="134"/>
      <c r="AR44" s="134"/>
      <c r="AS44" s="134"/>
      <c r="AT44" s="359"/>
      <c r="AU44" s="360"/>
      <c r="AV44" s="359"/>
      <c r="AW44" s="106"/>
      <c r="AX44" s="106"/>
      <c r="AY44" s="106"/>
      <c r="AZ44" s="106"/>
      <c r="BA44" s="106"/>
      <c r="BB44" s="106"/>
      <c r="BC44" s="106"/>
      <c r="BD44" s="106"/>
      <c r="BE44" s="106"/>
      <c r="BF44" s="106"/>
    </row>
    <row r="45" spans="1:58" ht="65.099999999999994" customHeight="1">
      <c r="A45" s="329" t="s">
        <v>591</v>
      </c>
      <c r="B45" s="329"/>
      <c r="C45" s="329"/>
      <c r="D45" s="329"/>
      <c r="E45" s="329" t="s">
        <v>415</v>
      </c>
      <c r="F45" s="329"/>
      <c r="G45" s="329"/>
      <c r="H45" s="329"/>
      <c r="I45" s="329"/>
      <c r="J45" s="329"/>
      <c r="K45" s="329"/>
      <c r="L45" s="329"/>
      <c r="M45" s="329"/>
      <c r="N45" s="329"/>
      <c r="O45" s="329"/>
      <c r="P45" s="329"/>
      <c r="Q45" s="329"/>
      <c r="R45" s="329"/>
      <c r="S45" s="329"/>
      <c r="T45" s="139">
        <f>AVERAGE(T36:T44)</f>
        <v>0.26777777777777778</v>
      </c>
      <c r="U45" s="266"/>
      <c r="V45" s="266"/>
      <c r="W45" s="266"/>
      <c r="X45" s="156"/>
      <c r="Y45" s="266"/>
      <c r="Z45" s="266"/>
      <c r="AA45" s="164"/>
      <c r="AB45" s="164"/>
      <c r="AC45" s="266"/>
      <c r="AD45" s="266"/>
      <c r="AE45" s="330"/>
      <c r="AF45" s="266"/>
      <c r="AG45" s="266"/>
      <c r="AH45" s="266"/>
      <c r="AI45" s="271">
        <f>SUM(AI36:AI44)</f>
        <v>1800000000</v>
      </c>
      <c r="AJ45" s="271">
        <f>SUM(AJ36:AJ44)</f>
        <v>1800000000</v>
      </c>
      <c r="AK45" s="331">
        <f>+AK36</f>
        <v>1800000000</v>
      </c>
      <c r="AL45" s="331"/>
      <c r="AM45" s="331"/>
      <c r="AN45" s="331"/>
      <c r="AO45" s="134"/>
      <c r="AP45" s="271"/>
      <c r="AQ45" s="285"/>
      <c r="AR45" s="271"/>
      <c r="AS45" s="266"/>
      <c r="AT45" s="271">
        <f>+AT36</f>
        <v>735600000</v>
      </c>
      <c r="AU45" s="332">
        <f>+AU36</f>
        <v>0.40866666666666668</v>
      </c>
      <c r="AV45" s="271">
        <f>+AV36</f>
        <v>163100000</v>
      </c>
      <c r="AW45" s="332">
        <f>+AW36</f>
        <v>9.0611111111111114E-2</v>
      </c>
      <c r="AX45" s="271"/>
      <c r="AY45" s="266"/>
      <c r="AZ45" s="271"/>
      <c r="BA45" s="266"/>
      <c r="BB45" s="271"/>
      <c r="BC45" s="266"/>
      <c r="BD45" s="271"/>
      <c r="BE45" s="266"/>
      <c r="BF45" s="266"/>
    </row>
    <row r="46" spans="1:58" s="250" customFormat="1" ht="65.099999999999994" customHeight="1">
      <c r="A46" s="134" t="s">
        <v>237</v>
      </c>
      <c r="B46" s="134" t="s">
        <v>238</v>
      </c>
      <c r="C46" s="134" t="s">
        <v>239</v>
      </c>
      <c r="D46" s="352">
        <v>2</v>
      </c>
      <c r="E46" s="134" t="s">
        <v>416</v>
      </c>
      <c r="F46" s="308">
        <v>2024130010211</v>
      </c>
      <c r="G46" s="353" t="s">
        <v>417</v>
      </c>
      <c r="H46" s="134" t="s">
        <v>418</v>
      </c>
      <c r="I46" s="134" t="s">
        <v>189</v>
      </c>
      <c r="J46" s="290">
        <v>0.5</v>
      </c>
      <c r="K46" s="364" t="s">
        <v>499</v>
      </c>
      <c r="L46" s="134" t="s">
        <v>344</v>
      </c>
      <c r="M46" s="164" t="s">
        <v>505</v>
      </c>
      <c r="N46" s="308">
        <v>1</v>
      </c>
      <c r="O46" s="156">
        <v>0</v>
      </c>
      <c r="P46" s="156">
        <v>0</v>
      </c>
      <c r="Q46" s="156"/>
      <c r="R46" s="156"/>
      <c r="S46" s="156">
        <f>+O46+P46+Q46+R46</f>
        <v>0</v>
      </c>
      <c r="T46" s="354">
        <f t="shared" si="0"/>
        <v>0</v>
      </c>
      <c r="U46" s="318">
        <v>45567</v>
      </c>
      <c r="V46" s="318">
        <v>46022</v>
      </c>
      <c r="W46" s="156">
        <v>330</v>
      </c>
      <c r="X46" s="156">
        <v>40337</v>
      </c>
      <c r="Y46" s="156" t="s">
        <v>511</v>
      </c>
      <c r="Z46" s="134" t="s">
        <v>336</v>
      </c>
      <c r="AA46" s="134" t="s">
        <v>300</v>
      </c>
      <c r="AB46" s="134" t="s">
        <v>301</v>
      </c>
      <c r="AC46" s="156" t="s">
        <v>347</v>
      </c>
      <c r="AD46" s="106" t="s">
        <v>419</v>
      </c>
      <c r="AE46" s="339">
        <v>650000000</v>
      </c>
      <c r="AF46" s="275" t="s">
        <v>349</v>
      </c>
      <c r="AG46" s="156" t="s">
        <v>337</v>
      </c>
      <c r="AH46" s="355">
        <v>45689</v>
      </c>
      <c r="AI46" s="341">
        <v>1300000000</v>
      </c>
      <c r="AJ46" s="341">
        <v>1300000000</v>
      </c>
      <c r="AK46" s="341">
        <v>780000000</v>
      </c>
      <c r="AL46" s="342"/>
      <c r="AM46" s="342"/>
      <c r="AN46" s="106" t="s">
        <v>364</v>
      </c>
      <c r="AO46" s="275" t="s">
        <v>420</v>
      </c>
      <c r="AP46" s="156"/>
      <c r="AQ46" s="156"/>
      <c r="AR46" s="156"/>
      <c r="AS46" s="156"/>
      <c r="AT46" s="365">
        <v>352800000</v>
      </c>
      <c r="AU46" s="366">
        <f>+AT46/AK46</f>
        <v>0.4523076923076923</v>
      </c>
      <c r="AV46" s="365">
        <v>107200000</v>
      </c>
      <c r="AW46" s="366">
        <f>+AV46/AK46</f>
        <v>0.13743589743589743</v>
      </c>
      <c r="AX46" s="275"/>
      <c r="AY46" s="275"/>
      <c r="AZ46" s="275"/>
      <c r="BA46" s="275"/>
      <c r="BB46" s="275"/>
      <c r="BC46" s="275"/>
      <c r="BD46" s="275"/>
      <c r="BE46" s="275"/>
      <c r="BF46" s="275"/>
    </row>
    <row r="47" spans="1:58" s="250" customFormat="1" ht="65.099999999999994" customHeight="1">
      <c r="A47" s="134" t="s">
        <v>237</v>
      </c>
      <c r="B47" s="134" t="s">
        <v>238</v>
      </c>
      <c r="C47" s="134" t="s">
        <v>239</v>
      </c>
      <c r="D47" s="352">
        <v>2</v>
      </c>
      <c r="E47" s="134" t="s">
        <v>416</v>
      </c>
      <c r="F47" s="308">
        <v>2024130010211</v>
      </c>
      <c r="G47" s="353" t="s">
        <v>417</v>
      </c>
      <c r="H47" s="134" t="s">
        <v>418</v>
      </c>
      <c r="I47" s="134" t="s">
        <v>189</v>
      </c>
      <c r="J47" s="290">
        <v>0.5</v>
      </c>
      <c r="K47" s="364" t="s">
        <v>500</v>
      </c>
      <c r="L47" s="134" t="s">
        <v>344</v>
      </c>
      <c r="M47" s="164" t="s">
        <v>506</v>
      </c>
      <c r="N47" s="308">
        <v>1</v>
      </c>
      <c r="O47" s="156">
        <v>0</v>
      </c>
      <c r="P47" s="156">
        <v>0</v>
      </c>
      <c r="Q47" s="156"/>
      <c r="R47" s="156"/>
      <c r="S47" s="156">
        <f t="shared" ref="S47:S50" si="6">+O47+P47+Q47+R47</f>
        <v>0</v>
      </c>
      <c r="T47" s="354">
        <f t="shared" si="0"/>
        <v>0</v>
      </c>
      <c r="U47" s="318">
        <v>45567</v>
      </c>
      <c r="V47" s="318">
        <v>46022</v>
      </c>
      <c r="W47" s="156">
        <v>330</v>
      </c>
      <c r="X47" s="156">
        <v>40337</v>
      </c>
      <c r="Y47" s="156" t="s">
        <v>511</v>
      </c>
      <c r="Z47" s="134" t="s">
        <v>336</v>
      </c>
      <c r="AA47" s="134" t="s">
        <v>300</v>
      </c>
      <c r="AB47" s="134" t="s">
        <v>301</v>
      </c>
      <c r="AC47" s="156" t="s">
        <v>347</v>
      </c>
      <c r="AD47" s="106"/>
      <c r="AE47" s="339"/>
      <c r="AF47" s="275"/>
      <c r="AG47" s="156" t="s">
        <v>337</v>
      </c>
      <c r="AH47" s="355"/>
      <c r="AI47" s="341"/>
      <c r="AJ47" s="341"/>
      <c r="AK47" s="341"/>
      <c r="AL47" s="342"/>
      <c r="AM47" s="342"/>
      <c r="AN47" s="106"/>
      <c r="AO47" s="275"/>
      <c r="AP47" s="156"/>
      <c r="AQ47" s="156"/>
      <c r="AR47" s="156"/>
      <c r="AS47" s="156"/>
      <c r="AT47" s="365"/>
      <c r="AU47" s="366"/>
      <c r="AV47" s="365"/>
      <c r="AW47" s="366"/>
      <c r="AX47" s="275"/>
      <c r="AY47" s="275"/>
      <c r="AZ47" s="275"/>
      <c r="BA47" s="275"/>
      <c r="BB47" s="275"/>
      <c r="BC47" s="275"/>
      <c r="BD47" s="275"/>
      <c r="BE47" s="275"/>
      <c r="BF47" s="275"/>
    </row>
    <row r="48" spans="1:58" s="250" customFormat="1" ht="65.099999999999994" customHeight="1">
      <c r="A48" s="134" t="s">
        <v>237</v>
      </c>
      <c r="B48" s="134" t="s">
        <v>238</v>
      </c>
      <c r="C48" s="134" t="s">
        <v>239</v>
      </c>
      <c r="D48" s="352">
        <v>2</v>
      </c>
      <c r="E48" s="134" t="s">
        <v>416</v>
      </c>
      <c r="F48" s="308">
        <v>2024130010211</v>
      </c>
      <c r="G48" s="353" t="s">
        <v>417</v>
      </c>
      <c r="H48" s="134" t="s">
        <v>418</v>
      </c>
      <c r="I48" s="134" t="s">
        <v>189</v>
      </c>
      <c r="J48" s="290">
        <v>0.5</v>
      </c>
      <c r="K48" s="364" t="s">
        <v>501</v>
      </c>
      <c r="L48" s="134" t="s">
        <v>344</v>
      </c>
      <c r="M48" s="164" t="s">
        <v>507</v>
      </c>
      <c r="N48" s="308">
        <v>1</v>
      </c>
      <c r="O48" s="156">
        <v>0.08</v>
      </c>
      <c r="P48" s="156">
        <v>0.15</v>
      </c>
      <c r="Q48" s="156"/>
      <c r="R48" s="156"/>
      <c r="S48" s="156">
        <f t="shared" si="6"/>
        <v>0.22999999999999998</v>
      </c>
      <c r="T48" s="354">
        <f t="shared" si="0"/>
        <v>0.22999999999999998</v>
      </c>
      <c r="U48" s="318">
        <v>45567</v>
      </c>
      <c r="V48" s="318">
        <v>46022</v>
      </c>
      <c r="W48" s="156">
        <v>330</v>
      </c>
      <c r="X48" s="156">
        <v>40337</v>
      </c>
      <c r="Y48" s="156" t="s">
        <v>511</v>
      </c>
      <c r="Z48" s="134" t="s">
        <v>336</v>
      </c>
      <c r="AA48" s="134" t="s">
        <v>300</v>
      </c>
      <c r="AB48" s="134" t="s">
        <v>301</v>
      </c>
      <c r="AC48" s="156" t="s">
        <v>347</v>
      </c>
      <c r="AD48" s="106" t="s">
        <v>512</v>
      </c>
      <c r="AE48" s="339">
        <v>325000000</v>
      </c>
      <c r="AF48" s="275" t="s">
        <v>349</v>
      </c>
      <c r="AG48" s="156" t="s">
        <v>337</v>
      </c>
      <c r="AH48" s="355">
        <v>45717</v>
      </c>
      <c r="AI48" s="341"/>
      <c r="AJ48" s="341"/>
      <c r="AK48" s="341"/>
      <c r="AL48" s="342"/>
      <c r="AM48" s="342"/>
      <c r="AN48" s="106"/>
      <c r="AO48" s="275"/>
      <c r="AP48" s="156"/>
      <c r="AQ48" s="156"/>
      <c r="AR48" s="156"/>
      <c r="AS48" s="156"/>
      <c r="AT48" s="365"/>
      <c r="AU48" s="366"/>
      <c r="AV48" s="365"/>
      <c r="AW48" s="366"/>
      <c r="AX48" s="275"/>
      <c r="AY48" s="275"/>
      <c r="AZ48" s="275"/>
      <c r="BA48" s="275"/>
      <c r="BB48" s="275"/>
      <c r="BC48" s="275"/>
      <c r="BD48" s="275"/>
      <c r="BE48" s="275"/>
      <c r="BF48" s="275"/>
    </row>
    <row r="49" spans="1:58" s="250" customFormat="1" ht="65.099999999999994" customHeight="1">
      <c r="A49" s="134" t="s">
        <v>237</v>
      </c>
      <c r="B49" s="134" t="s">
        <v>238</v>
      </c>
      <c r="C49" s="134" t="s">
        <v>239</v>
      </c>
      <c r="D49" s="352">
        <v>0.75</v>
      </c>
      <c r="E49" s="134" t="s">
        <v>416</v>
      </c>
      <c r="F49" s="308">
        <v>2024130010211</v>
      </c>
      <c r="G49" s="353" t="s">
        <v>417</v>
      </c>
      <c r="H49" s="134" t="s">
        <v>421</v>
      </c>
      <c r="I49" s="134" t="s">
        <v>196</v>
      </c>
      <c r="J49" s="290">
        <v>0.5</v>
      </c>
      <c r="K49" s="364" t="s">
        <v>502</v>
      </c>
      <c r="L49" s="134" t="s">
        <v>344</v>
      </c>
      <c r="M49" s="164" t="s">
        <v>508</v>
      </c>
      <c r="N49" s="308">
        <v>1</v>
      </c>
      <c r="O49" s="156">
        <v>0.08</v>
      </c>
      <c r="P49" s="156">
        <v>0.15</v>
      </c>
      <c r="Q49" s="156"/>
      <c r="R49" s="156"/>
      <c r="S49" s="156">
        <f t="shared" si="6"/>
        <v>0.22999999999999998</v>
      </c>
      <c r="T49" s="354">
        <f t="shared" si="0"/>
        <v>0.22999999999999998</v>
      </c>
      <c r="U49" s="318">
        <v>45567</v>
      </c>
      <c r="V49" s="318">
        <v>46022</v>
      </c>
      <c r="W49" s="156">
        <v>330</v>
      </c>
      <c r="X49" s="156">
        <v>40337</v>
      </c>
      <c r="Y49" s="156" t="s">
        <v>511</v>
      </c>
      <c r="Z49" s="134" t="s">
        <v>336</v>
      </c>
      <c r="AA49" s="134" t="s">
        <v>300</v>
      </c>
      <c r="AB49" s="134" t="s">
        <v>301</v>
      </c>
      <c r="AC49" s="156" t="s">
        <v>347</v>
      </c>
      <c r="AD49" s="106"/>
      <c r="AE49" s="339"/>
      <c r="AF49" s="275"/>
      <c r="AG49" s="156" t="s">
        <v>337</v>
      </c>
      <c r="AH49" s="355"/>
      <c r="AI49" s="341"/>
      <c r="AJ49" s="341"/>
      <c r="AK49" s="341"/>
      <c r="AL49" s="342"/>
      <c r="AM49" s="342"/>
      <c r="AN49" s="106"/>
      <c r="AO49" s="275"/>
      <c r="AP49" s="156"/>
      <c r="AQ49" s="156"/>
      <c r="AR49" s="156"/>
      <c r="AS49" s="156"/>
      <c r="AT49" s="365"/>
      <c r="AU49" s="366"/>
      <c r="AV49" s="365"/>
      <c r="AW49" s="366"/>
      <c r="AX49" s="275"/>
      <c r="AY49" s="275"/>
      <c r="AZ49" s="275"/>
      <c r="BA49" s="275"/>
      <c r="BB49" s="275"/>
      <c r="BC49" s="275"/>
      <c r="BD49" s="275"/>
      <c r="BE49" s="275"/>
      <c r="BF49" s="275"/>
    </row>
    <row r="50" spans="1:58" s="250" customFormat="1" ht="65.099999999999994" customHeight="1">
      <c r="A50" s="134" t="s">
        <v>237</v>
      </c>
      <c r="B50" s="134" t="s">
        <v>238</v>
      </c>
      <c r="C50" s="134" t="s">
        <v>239</v>
      </c>
      <c r="D50" s="352">
        <v>0.75</v>
      </c>
      <c r="E50" s="134" t="s">
        <v>416</v>
      </c>
      <c r="F50" s="308">
        <v>2024130010211</v>
      </c>
      <c r="G50" s="353" t="s">
        <v>417</v>
      </c>
      <c r="H50" s="134" t="s">
        <v>421</v>
      </c>
      <c r="I50" s="134" t="s">
        <v>196</v>
      </c>
      <c r="J50" s="290">
        <v>0.5</v>
      </c>
      <c r="K50" s="364" t="s">
        <v>503</v>
      </c>
      <c r="L50" s="134" t="s">
        <v>344</v>
      </c>
      <c r="M50" s="164" t="s">
        <v>509</v>
      </c>
      <c r="N50" s="308">
        <v>1</v>
      </c>
      <c r="O50" s="156">
        <v>0.08</v>
      </c>
      <c r="P50" s="156">
        <v>0.15</v>
      </c>
      <c r="Q50" s="156"/>
      <c r="R50" s="156"/>
      <c r="S50" s="156">
        <f t="shared" si="6"/>
        <v>0.22999999999999998</v>
      </c>
      <c r="T50" s="156">
        <f t="shared" si="0"/>
        <v>0.22999999999999998</v>
      </c>
      <c r="U50" s="318">
        <v>45567</v>
      </c>
      <c r="V50" s="318">
        <v>46022</v>
      </c>
      <c r="W50" s="156">
        <v>330</v>
      </c>
      <c r="X50" s="156">
        <v>40337</v>
      </c>
      <c r="Y50" s="156" t="s">
        <v>511</v>
      </c>
      <c r="Z50" s="134" t="s">
        <v>336</v>
      </c>
      <c r="AA50" s="134" t="s">
        <v>300</v>
      </c>
      <c r="AB50" s="134" t="s">
        <v>301</v>
      </c>
      <c r="AC50" s="156" t="s">
        <v>347</v>
      </c>
      <c r="AD50" s="106" t="s">
        <v>513</v>
      </c>
      <c r="AE50" s="339">
        <v>325000000</v>
      </c>
      <c r="AF50" s="275" t="s">
        <v>349</v>
      </c>
      <c r="AG50" s="156" t="s">
        <v>337</v>
      </c>
      <c r="AH50" s="355">
        <v>45717</v>
      </c>
      <c r="AI50" s="341"/>
      <c r="AJ50" s="341"/>
      <c r="AK50" s="341"/>
      <c r="AL50" s="342"/>
      <c r="AM50" s="342"/>
      <c r="AN50" s="106"/>
      <c r="AO50" s="275"/>
      <c r="AP50" s="156"/>
      <c r="AQ50" s="156"/>
      <c r="AR50" s="156"/>
      <c r="AS50" s="156"/>
      <c r="AT50" s="365"/>
      <c r="AU50" s="366"/>
      <c r="AV50" s="365"/>
      <c r="AW50" s="366"/>
      <c r="AX50" s="275"/>
      <c r="AY50" s="275"/>
      <c r="AZ50" s="275"/>
      <c r="BA50" s="275"/>
      <c r="BB50" s="275"/>
      <c r="BC50" s="275"/>
      <c r="BD50" s="275"/>
      <c r="BE50" s="275"/>
      <c r="BF50" s="275"/>
    </row>
    <row r="51" spans="1:58" s="250" customFormat="1" ht="65.099999999999994" customHeight="1">
      <c r="A51" s="134" t="s">
        <v>237</v>
      </c>
      <c r="B51" s="134" t="s">
        <v>238</v>
      </c>
      <c r="C51" s="134" t="s">
        <v>239</v>
      </c>
      <c r="D51" s="352">
        <v>0.75</v>
      </c>
      <c r="E51" s="134" t="s">
        <v>416</v>
      </c>
      <c r="F51" s="308">
        <v>2024130010211</v>
      </c>
      <c r="G51" s="353" t="s">
        <v>417</v>
      </c>
      <c r="H51" s="134" t="s">
        <v>421</v>
      </c>
      <c r="I51" s="134" t="s">
        <v>196</v>
      </c>
      <c r="J51" s="290">
        <v>0.5</v>
      </c>
      <c r="K51" s="364" t="s">
        <v>504</v>
      </c>
      <c r="L51" s="134" t="s">
        <v>344</v>
      </c>
      <c r="M51" s="164" t="s">
        <v>510</v>
      </c>
      <c r="N51" s="308">
        <v>1</v>
      </c>
      <c r="O51" s="156">
        <v>0</v>
      </c>
      <c r="P51" s="156">
        <v>0</v>
      </c>
      <c r="Q51" s="156"/>
      <c r="R51" s="156"/>
      <c r="S51" s="156">
        <f>+O51+P51+Q51+R51</f>
        <v>0</v>
      </c>
      <c r="T51" s="156">
        <f t="shared" si="0"/>
        <v>0</v>
      </c>
      <c r="U51" s="318">
        <v>45567</v>
      </c>
      <c r="V51" s="318">
        <v>46022</v>
      </c>
      <c r="W51" s="156">
        <v>330</v>
      </c>
      <c r="X51" s="156">
        <v>40337</v>
      </c>
      <c r="Y51" s="156" t="s">
        <v>511</v>
      </c>
      <c r="Z51" s="134" t="s">
        <v>336</v>
      </c>
      <c r="AA51" s="134" t="s">
        <v>300</v>
      </c>
      <c r="AB51" s="134" t="s">
        <v>301</v>
      </c>
      <c r="AC51" s="156" t="s">
        <v>347</v>
      </c>
      <c r="AD51" s="106"/>
      <c r="AE51" s="339"/>
      <c r="AF51" s="275"/>
      <c r="AG51" s="156" t="s">
        <v>337</v>
      </c>
      <c r="AH51" s="355"/>
      <c r="AI51" s="341"/>
      <c r="AJ51" s="341"/>
      <c r="AK51" s="341"/>
      <c r="AL51" s="342"/>
      <c r="AM51" s="342"/>
      <c r="AN51" s="106"/>
      <c r="AO51" s="275"/>
      <c r="AP51" s="156"/>
      <c r="AQ51" s="156"/>
      <c r="AR51" s="156"/>
      <c r="AS51" s="156"/>
      <c r="AT51" s="365"/>
      <c r="AU51" s="366"/>
      <c r="AV51" s="365"/>
      <c r="AW51" s="366"/>
      <c r="AX51" s="275"/>
      <c r="AY51" s="275"/>
      <c r="AZ51" s="275"/>
      <c r="BA51" s="275"/>
      <c r="BB51" s="275"/>
      <c r="BC51" s="275"/>
      <c r="BD51" s="275"/>
      <c r="BE51" s="275"/>
      <c r="BF51" s="275"/>
    </row>
    <row r="52" spans="1:58" ht="65.099999999999994" customHeight="1">
      <c r="A52" s="329" t="s">
        <v>592</v>
      </c>
      <c r="B52" s="329"/>
      <c r="C52" s="329"/>
      <c r="D52" s="329"/>
      <c r="E52" s="329" t="s">
        <v>422</v>
      </c>
      <c r="F52" s="329"/>
      <c r="G52" s="329"/>
      <c r="H52" s="329"/>
      <c r="I52" s="329"/>
      <c r="J52" s="329"/>
      <c r="K52" s="329"/>
      <c r="L52" s="329"/>
      <c r="M52" s="329"/>
      <c r="N52" s="329"/>
      <c r="O52" s="329"/>
      <c r="P52" s="329"/>
      <c r="Q52" s="329"/>
      <c r="R52" s="329"/>
      <c r="S52" s="329"/>
      <c r="T52" s="139">
        <f>AVERAGE(T46:T51)</f>
        <v>0.11499999999999999</v>
      </c>
      <c r="U52" s="266"/>
      <c r="V52" s="266"/>
      <c r="W52" s="266"/>
      <c r="X52" s="156"/>
      <c r="Y52" s="266"/>
      <c r="Z52" s="266"/>
      <c r="AA52" s="164"/>
      <c r="AB52" s="164"/>
      <c r="AC52" s="266"/>
      <c r="AD52" s="266"/>
      <c r="AE52" s="330"/>
      <c r="AF52" s="266"/>
      <c r="AG52" s="266"/>
      <c r="AH52" s="266"/>
      <c r="AI52" s="271">
        <f>SUM(AI46:AI51)</f>
        <v>1300000000</v>
      </c>
      <c r="AJ52" s="271">
        <f>SUM(AJ46:AJ51)</f>
        <v>1300000000</v>
      </c>
      <c r="AK52" s="331">
        <f>SUM(AK46:AK51)</f>
        <v>780000000</v>
      </c>
      <c r="AL52" s="331"/>
      <c r="AM52" s="331"/>
      <c r="AN52" s="331"/>
      <c r="AO52" s="134"/>
      <c r="AP52" s="271"/>
      <c r="AQ52" s="285"/>
      <c r="AR52" s="271"/>
      <c r="AS52" s="266"/>
      <c r="AT52" s="271">
        <f>+AT46</f>
        <v>352800000</v>
      </c>
      <c r="AU52" s="332">
        <f>+AU46</f>
        <v>0.4523076923076923</v>
      </c>
      <c r="AV52" s="271">
        <f>+AV46</f>
        <v>107200000</v>
      </c>
      <c r="AW52" s="332">
        <f>+AW46</f>
        <v>0.13743589743589743</v>
      </c>
      <c r="AX52" s="271"/>
      <c r="AY52" s="266"/>
      <c r="AZ52" s="271"/>
      <c r="BA52" s="266"/>
      <c r="BB52" s="271"/>
      <c r="BC52" s="266"/>
      <c r="BD52" s="271"/>
      <c r="BE52" s="266"/>
      <c r="BF52" s="266"/>
    </row>
    <row r="53" spans="1:58" s="250" customFormat="1" ht="65.099999999999994" customHeight="1">
      <c r="A53" s="195" t="s">
        <v>248</v>
      </c>
      <c r="B53" s="134" t="s">
        <v>249</v>
      </c>
      <c r="C53" s="134" t="s">
        <v>250</v>
      </c>
      <c r="D53" s="145">
        <v>4</v>
      </c>
      <c r="E53" s="134" t="s">
        <v>423</v>
      </c>
      <c r="F53" s="308">
        <v>2024130010202</v>
      </c>
      <c r="G53" s="353" t="s">
        <v>424</v>
      </c>
      <c r="H53" s="134" t="s">
        <v>425</v>
      </c>
      <c r="I53" s="134" t="s">
        <v>189</v>
      </c>
      <c r="J53" s="290">
        <v>0.5</v>
      </c>
      <c r="K53" s="364" t="s">
        <v>514</v>
      </c>
      <c r="L53" s="134" t="s">
        <v>335</v>
      </c>
      <c r="M53" s="164" t="s">
        <v>521</v>
      </c>
      <c r="N53" s="356">
        <v>4</v>
      </c>
      <c r="O53" s="156">
        <v>0.1</v>
      </c>
      <c r="P53" s="156">
        <v>0.8</v>
      </c>
      <c r="Q53" s="156"/>
      <c r="R53" s="156"/>
      <c r="S53" s="156">
        <f>+O53+P53+Q53+R53</f>
        <v>0.9</v>
      </c>
      <c r="T53" s="354">
        <f t="shared" si="0"/>
        <v>0.22500000000000001</v>
      </c>
      <c r="U53" s="318">
        <v>45567</v>
      </c>
      <c r="V53" s="318">
        <v>46022</v>
      </c>
      <c r="W53" s="266">
        <v>330</v>
      </c>
      <c r="X53" s="156">
        <v>129483</v>
      </c>
      <c r="Y53" s="134" t="s">
        <v>381</v>
      </c>
      <c r="Z53" s="134" t="s">
        <v>336</v>
      </c>
      <c r="AA53" s="134" t="s">
        <v>300</v>
      </c>
      <c r="AB53" s="134" t="s">
        <v>301</v>
      </c>
      <c r="AC53" s="156" t="s">
        <v>347</v>
      </c>
      <c r="AD53" s="106" t="s">
        <v>426</v>
      </c>
      <c r="AE53" s="339">
        <v>650000000</v>
      </c>
      <c r="AF53" s="275" t="s">
        <v>349</v>
      </c>
      <c r="AG53" s="156" t="s">
        <v>337</v>
      </c>
      <c r="AH53" s="340">
        <v>45689</v>
      </c>
      <c r="AI53" s="341">
        <v>1300000001</v>
      </c>
      <c r="AJ53" s="341">
        <v>1300000001</v>
      </c>
      <c r="AK53" s="341">
        <v>780000000</v>
      </c>
      <c r="AL53" s="342"/>
      <c r="AM53" s="342"/>
      <c r="AN53" s="106" t="s">
        <v>364</v>
      </c>
      <c r="AO53" s="275" t="s">
        <v>427</v>
      </c>
      <c r="AP53" s="156"/>
      <c r="AQ53" s="156"/>
      <c r="AR53" s="156"/>
      <c r="AS53" s="156"/>
      <c r="AT53" s="365">
        <v>498200000</v>
      </c>
      <c r="AU53" s="366">
        <f>+AT53/AK53</f>
        <v>0.63871794871794874</v>
      </c>
      <c r="AV53" s="365">
        <v>219200000</v>
      </c>
      <c r="AW53" s="366">
        <f>+AV53/AK53</f>
        <v>0.28102564102564104</v>
      </c>
      <c r="AX53" s="275"/>
      <c r="AY53" s="275"/>
      <c r="AZ53" s="275"/>
      <c r="BA53" s="275"/>
      <c r="BB53" s="275"/>
      <c r="BC53" s="275"/>
      <c r="BD53" s="275"/>
      <c r="BE53" s="275"/>
      <c r="BF53" s="275"/>
    </row>
    <row r="54" spans="1:58" s="250" customFormat="1" ht="65.099999999999994" customHeight="1">
      <c r="A54" s="195" t="s">
        <v>248</v>
      </c>
      <c r="B54" s="134" t="s">
        <v>249</v>
      </c>
      <c r="C54" s="134" t="s">
        <v>250</v>
      </c>
      <c r="D54" s="145">
        <v>4</v>
      </c>
      <c r="E54" s="134" t="s">
        <v>423</v>
      </c>
      <c r="F54" s="308">
        <v>2024130010202</v>
      </c>
      <c r="G54" s="353" t="s">
        <v>424</v>
      </c>
      <c r="H54" s="134" t="s">
        <v>425</v>
      </c>
      <c r="I54" s="134" t="s">
        <v>189</v>
      </c>
      <c r="J54" s="290">
        <v>0.5</v>
      </c>
      <c r="K54" s="364" t="s">
        <v>515</v>
      </c>
      <c r="L54" s="134" t="s">
        <v>335</v>
      </c>
      <c r="M54" s="164" t="s">
        <v>522</v>
      </c>
      <c r="N54" s="356">
        <v>4</v>
      </c>
      <c r="O54" s="156">
        <v>0.1</v>
      </c>
      <c r="P54" s="156">
        <v>0.8</v>
      </c>
      <c r="Q54" s="156"/>
      <c r="R54" s="156"/>
      <c r="S54" s="156">
        <f t="shared" ref="S54:S59" si="7">+O54+P54+Q54+R54</f>
        <v>0.9</v>
      </c>
      <c r="T54" s="354">
        <f t="shared" si="0"/>
        <v>0.22500000000000001</v>
      </c>
      <c r="U54" s="318">
        <v>45567</v>
      </c>
      <c r="V54" s="318">
        <v>46022</v>
      </c>
      <c r="W54" s="266">
        <v>330</v>
      </c>
      <c r="X54" s="156">
        <v>129483</v>
      </c>
      <c r="Y54" s="134" t="s">
        <v>381</v>
      </c>
      <c r="Z54" s="134" t="s">
        <v>336</v>
      </c>
      <c r="AA54" s="134" t="s">
        <v>300</v>
      </c>
      <c r="AB54" s="134" t="s">
        <v>301</v>
      </c>
      <c r="AC54" s="156" t="s">
        <v>347</v>
      </c>
      <c r="AD54" s="106"/>
      <c r="AE54" s="339"/>
      <c r="AF54" s="275"/>
      <c r="AG54" s="156" t="s">
        <v>337</v>
      </c>
      <c r="AH54" s="340"/>
      <c r="AI54" s="341"/>
      <c r="AJ54" s="341"/>
      <c r="AK54" s="341"/>
      <c r="AL54" s="342"/>
      <c r="AM54" s="342"/>
      <c r="AN54" s="106"/>
      <c r="AO54" s="275"/>
      <c r="AP54" s="156"/>
      <c r="AQ54" s="156"/>
      <c r="AR54" s="156"/>
      <c r="AS54" s="156"/>
      <c r="AT54" s="365"/>
      <c r="AU54" s="366"/>
      <c r="AV54" s="365"/>
      <c r="AW54" s="366"/>
      <c r="AX54" s="275"/>
      <c r="AY54" s="275"/>
      <c r="AZ54" s="275"/>
      <c r="BA54" s="275"/>
      <c r="BB54" s="275"/>
      <c r="BC54" s="275"/>
      <c r="BD54" s="275"/>
      <c r="BE54" s="275"/>
      <c r="BF54" s="275"/>
    </row>
    <row r="55" spans="1:58" s="250" customFormat="1" ht="65.099999999999994" customHeight="1">
      <c r="A55" s="195" t="s">
        <v>248</v>
      </c>
      <c r="B55" s="134" t="s">
        <v>249</v>
      </c>
      <c r="C55" s="134" t="s">
        <v>250</v>
      </c>
      <c r="D55" s="145">
        <v>4</v>
      </c>
      <c r="E55" s="134" t="s">
        <v>423</v>
      </c>
      <c r="F55" s="308">
        <v>2024130010202</v>
      </c>
      <c r="G55" s="353" t="s">
        <v>424</v>
      </c>
      <c r="H55" s="134" t="s">
        <v>425</v>
      </c>
      <c r="I55" s="134" t="s">
        <v>189</v>
      </c>
      <c r="J55" s="290">
        <v>0.5</v>
      </c>
      <c r="K55" s="364" t="s">
        <v>516</v>
      </c>
      <c r="L55" s="134" t="s">
        <v>335</v>
      </c>
      <c r="M55" s="164" t="s">
        <v>428</v>
      </c>
      <c r="N55" s="308">
        <v>1</v>
      </c>
      <c r="O55" s="156">
        <v>0</v>
      </c>
      <c r="P55" s="156">
        <v>0.2</v>
      </c>
      <c r="Q55" s="156"/>
      <c r="R55" s="156"/>
      <c r="S55" s="156">
        <f t="shared" si="7"/>
        <v>0.2</v>
      </c>
      <c r="T55" s="354">
        <f t="shared" si="0"/>
        <v>0.2</v>
      </c>
      <c r="U55" s="318">
        <v>45567</v>
      </c>
      <c r="V55" s="318">
        <v>46022</v>
      </c>
      <c r="W55" s="266">
        <v>330</v>
      </c>
      <c r="X55" s="156">
        <v>129483</v>
      </c>
      <c r="Y55" s="134" t="s">
        <v>381</v>
      </c>
      <c r="Z55" s="134" t="s">
        <v>336</v>
      </c>
      <c r="AA55" s="134" t="s">
        <v>300</v>
      </c>
      <c r="AB55" s="134" t="s">
        <v>301</v>
      </c>
      <c r="AC55" s="156" t="s">
        <v>347</v>
      </c>
      <c r="AD55" s="106"/>
      <c r="AE55" s="339"/>
      <c r="AF55" s="275"/>
      <c r="AG55" s="156" t="s">
        <v>337</v>
      </c>
      <c r="AH55" s="340"/>
      <c r="AI55" s="341"/>
      <c r="AJ55" s="341"/>
      <c r="AK55" s="341"/>
      <c r="AL55" s="342"/>
      <c r="AM55" s="342"/>
      <c r="AN55" s="106"/>
      <c r="AO55" s="275"/>
      <c r="AP55" s="156"/>
      <c r="AQ55" s="156"/>
      <c r="AR55" s="156"/>
      <c r="AS55" s="156"/>
      <c r="AT55" s="365"/>
      <c r="AU55" s="366"/>
      <c r="AV55" s="365"/>
      <c r="AW55" s="366"/>
      <c r="AX55" s="275"/>
      <c r="AY55" s="275"/>
      <c r="AZ55" s="275"/>
      <c r="BA55" s="275"/>
      <c r="BB55" s="275"/>
      <c r="BC55" s="275"/>
      <c r="BD55" s="275"/>
      <c r="BE55" s="275"/>
      <c r="BF55" s="275"/>
    </row>
    <row r="56" spans="1:58" s="250" customFormat="1" ht="65.099999999999994" customHeight="1">
      <c r="A56" s="195" t="s">
        <v>248</v>
      </c>
      <c r="B56" s="134" t="s">
        <v>249</v>
      </c>
      <c r="C56" s="134" t="s">
        <v>250</v>
      </c>
      <c r="D56" s="145">
        <v>4</v>
      </c>
      <c r="E56" s="134" t="s">
        <v>423</v>
      </c>
      <c r="F56" s="308">
        <v>2024130010202</v>
      </c>
      <c r="G56" s="353" t="s">
        <v>424</v>
      </c>
      <c r="H56" s="134" t="s">
        <v>430</v>
      </c>
      <c r="I56" s="134" t="s">
        <v>245</v>
      </c>
      <c r="J56" s="290">
        <v>0.5</v>
      </c>
      <c r="K56" s="364" t="s">
        <v>517</v>
      </c>
      <c r="L56" s="134" t="s">
        <v>335</v>
      </c>
      <c r="M56" s="164" t="s">
        <v>523</v>
      </c>
      <c r="N56" s="308">
        <v>1</v>
      </c>
      <c r="O56" s="156">
        <v>0.1</v>
      </c>
      <c r="P56" s="156">
        <v>0.8</v>
      </c>
      <c r="Q56" s="156"/>
      <c r="R56" s="156"/>
      <c r="S56" s="156">
        <f t="shared" si="7"/>
        <v>0.9</v>
      </c>
      <c r="T56" s="354">
        <f t="shared" si="0"/>
        <v>0.9</v>
      </c>
      <c r="U56" s="318">
        <v>45567</v>
      </c>
      <c r="V56" s="318">
        <v>46022</v>
      </c>
      <c r="W56" s="266">
        <v>330</v>
      </c>
      <c r="X56" s="156">
        <v>129483</v>
      </c>
      <c r="Y56" s="134" t="s">
        <v>381</v>
      </c>
      <c r="Z56" s="134" t="s">
        <v>336</v>
      </c>
      <c r="AA56" s="134" t="s">
        <v>300</v>
      </c>
      <c r="AB56" s="134" t="s">
        <v>301</v>
      </c>
      <c r="AC56" s="156" t="s">
        <v>347</v>
      </c>
      <c r="AD56" s="106"/>
      <c r="AE56" s="339"/>
      <c r="AF56" s="275"/>
      <c r="AG56" s="156" t="s">
        <v>337</v>
      </c>
      <c r="AH56" s="340"/>
      <c r="AI56" s="341"/>
      <c r="AJ56" s="341"/>
      <c r="AK56" s="341"/>
      <c r="AL56" s="342"/>
      <c r="AM56" s="342"/>
      <c r="AN56" s="106"/>
      <c r="AO56" s="275"/>
      <c r="AP56" s="156"/>
      <c r="AQ56" s="156"/>
      <c r="AR56" s="156"/>
      <c r="AS56" s="156"/>
      <c r="AT56" s="365"/>
      <c r="AU56" s="366"/>
      <c r="AV56" s="365"/>
      <c r="AW56" s="366"/>
      <c r="AX56" s="275"/>
      <c r="AY56" s="275"/>
      <c r="AZ56" s="275"/>
      <c r="BA56" s="275"/>
      <c r="BB56" s="275"/>
      <c r="BC56" s="275"/>
      <c r="BD56" s="275"/>
      <c r="BE56" s="275"/>
      <c r="BF56" s="275"/>
    </row>
    <row r="57" spans="1:58" s="250" customFormat="1" ht="65.099999999999994" customHeight="1">
      <c r="A57" s="195" t="s">
        <v>248</v>
      </c>
      <c r="B57" s="134" t="s">
        <v>249</v>
      </c>
      <c r="C57" s="134" t="s">
        <v>250</v>
      </c>
      <c r="D57" s="145">
        <v>4</v>
      </c>
      <c r="E57" s="134" t="s">
        <v>423</v>
      </c>
      <c r="F57" s="308">
        <v>2024130010202</v>
      </c>
      <c r="G57" s="353" t="s">
        <v>424</v>
      </c>
      <c r="H57" s="134" t="s">
        <v>430</v>
      </c>
      <c r="I57" s="134" t="s">
        <v>245</v>
      </c>
      <c r="J57" s="290">
        <v>0.5</v>
      </c>
      <c r="K57" s="364" t="s">
        <v>518</v>
      </c>
      <c r="L57" s="134" t="s">
        <v>335</v>
      </c>
      <c r="M57" s="164" t="s">
        <v>524</v>
      </c>
      <c r="N57" s="356">
        <v>4</v>
      </c>
      <c r="O57" s="156">
        <v>0</v>
      </c>
      <c r="P57" s="156">
        <v>0.2</v>
      </c>
      <c r="Q57" s="156"/>
      <c r="R57" s="156"/>
      <c r="S57" s="156">
        <f t="shared" si="7"/>
        <v>0.2</v>
      </c>
      <c r="T57" s="354">
        <f t="shared" si="0"/>
        <v>0.05</v>
      </c>
      <c r="U57" s="318">
        <v>45567</v>
      </c>
      <c r="V57" s="318">
        <v>46022</v>
      </c>
      <c r="W57" s="266">
        <v>330</v>
      </c>
      <c r="X57" s="156">
        <v>129483</v>
      </c>
      <c r="Y57" s="134" t="s">
        <v>381</v>
      </c>
      <c r="Z57" s="134" t="s">
        <v>336</v>
      </c>
      <c r="AA57" s="134" t="s">
        <v>300</v>
      </c>
      <c r="AB57" s="134" t="s">
        <v>301</v>
      </c>
      <c r="AC57" s="156" t="s">
        <v>347</v>
      </c>
      <c r="AD57" s="367" t="s">
        <v>429</v>
      </c>
      <c r="AE57" s="368">
        <v>250000000</v>
      </c>
      <c r="AF57" s="156"/>
      <c r="AG57" s="156" t="s">
        <v>337</v>
      </c>
      <c r="AH57" s="369">
        <v>45717</v>
      </c>
      <c r="AI57" s="341"/>
      <c r="AJ57" s="341"/>
      <c r="AK57" s="341"/>
      <c r="AL57" s="342"/>
      <c r="AM57" s="342"/>
      <c r="AN57" s="106"/>
      <c r="AO57" s="275"/>
      <c r="AP57" s="156"/>
      <c r="AQ57" s="156"/>
      <c r="AR57" s="156"/>
      <c r="AS57" s="156"/>
      <c r="AT57" s="365"/>
      <c r="AU57" s="366"/>
      <c r="AV57" s="365"/>
      <c r="AW57" s="366"/>
      <c r="AX57" s="275"/>
      <c r="AY57" s="275"/>
      <c r="AZ57" s="275"/>
      <c r="BA57" s="275"/>
      <c r="BB57" s="275"/>
      <c r="BC57" s="275"/>
      <c r="BD57" s="275"/>
      <c r="BE57" s="275"/>
      <c r="BF57" s="275"/>
    </row>
    <row r="58" spans="1:58" s="250" customFormat="1" ht="65.099999999999994" customHeight="1">
      <c r="A58" s="195" t="s">
        <v>248</v>
      </c>
      <c r="B58" s="134" t="s">
        <v>249</v>
      </c>
      <c r="C58" s="134" t="s">
        <v>250</v>
      </c>
      <c r="D58" s="145">
        <v>4</v>
      </c>
      <c r="E58" s="134" t="s">
        <v>423</v>
      </c>
      <c r="F58" s="308">
        <v>2024130010202</v>
      </c>
      <c r="G58" s="353" t="s">
        <v>424</v>
      </c>
      <c r="H58" s="134" t="s">
        <v>430</v>
      </c>
      <c r="I58" s="134" t="s">
        <v>245</v>
      </c>
      <c r="J58" s="290">
        <v>0.5</v>
      </c>
      <c r="K58" s="364" t="s">
        <v>519</v>
      </c>
      <c r="L58" s="134" t="s">
        <v>335</v>
      </c>
      <c r="M58" s="164" t="s">
        <v>525</v>
      </c>
      <c r="N58" s="356">
        <v>1</v>
      </c>
      <c r="O58" s="156">
        <v>0.1</v>
      </c>
      <c r="P58" s="156">
        <v>0.2</v>
      </c>
      <c r="Q58" s="156"/>
      <c r="R58" s="156"/>
      <c r="S58" s="156">
        <f t="shared" si="7"/>
        <v>0.30000000000000004</v>
      </c>
      <c r="T58" s="354">
        <f t="shared" si="0"/>
        <v>0.30000000000000004</v>
      </c>
      <c r="U58" s="318">
        <v>45567</v>
      </c>
      <c r="V58" s="318">
        <v>46022</v>
      </c>
      <c r="W58" s="266">
        <v>330</v>
      </c>
      <c r="X58" s="156">
        <v>129483</v>
      </c>
      <c r="Y58" s="134" t="s">
        <v>381</v>
      </c>
      <c r="Z58" s="134" t="s">
        <v>336</v>
      </c>
      <c r="AA58" s="134" t="s">
        <v>300</v>
      </c>
      <c r="AB58" s="134" t="s">
        <v>301</v>
      </c>
      <c r="AC58" s="156" t="s">
        <v>347</v>
      </c>
      <c r="AD58" s="367" t="s">
        <v>431</v>
      </c>
      <c r="AE58" s="368">
        <v>250000000</v>
      </c>
      <c r="AF58" s="156"/>
      <c r="AG58" s="156" t="s">
        <v>337</v>
      </c>
      <c r="AH58" s="369">
        <v>45717</v>
      </c>
      <c r="AI58" s="341"/>
      <c r="AJ58" s="341"/>
      <c r="AK58" s="341"/>
      <c r="AL58" s="342"/>
      <c r="AM58" s="342"/>
      <c r="AN58" s="106"/>
      <c r="AO58" s="275"/>
      <c r="AP58" s="156"/>
      <c r="AQ58" s="156"/>
      <c r="AR58" s="156"/>
      <c r="AS58" s="156"/>
      <c r="AT58" s="365"/>
      <c r="AU58" s="366"/>
      <c r="AV58" s="365"/>
      <c r="AW58" s="366"/>
      <c r="AX58" s="275"/>
      <c r="AY58" s="275"/>
      <c r="AZ58" s="275"/>
      <c r="BA58" s="275"/>
      <c r="BB58" s="275"/>
      <c r="BC58" s="275"/>
      <c r="BD58" s="275"/>
      <c r="BE58" s="275"/>
      <c r="BF58" s="275"/>
    </row>
    <row r="59" spans="1:58" s="250" customFormat="1" ht="65.099999999999994" customHeight="1">
      <c r="A59" s="195" t="s">
        <v>248</v>
      </c>
      <c r="B59" s="134" t="s">
        <v>249</v>
      </c>
      <c r="C59" s="134" t="s">
        <v>250</v>
      </c>
      <c r="D59" s="145">
        <v>4</v>
      </c>
      <c r="E59" s="134" t="s">
        <v>423</v>
      </c>
      <c r="F59" s="308">
        <v>2024130010202</v>
      </c>
      <c r="G59" s="353" t="s">
        <v>424</v>
      </c>
      <c r="H59" s="134" t="s">
        <v>430</v>
      </c>
      <c r="I59" s="134" t="s">
        <v>245</v>
      </c>
      <c r="J59" s="290">
        <v>0.5</v>
      </c>
      <c r="K59" s="364" t="s">
        <v>520</v>
      </c>
      <c r="L59" s="134" t="s">
        <v>335</v>
      </c>
      <c r="M59" s="164" t="s">
        <v>526</v>
      </c>
      <c r="N59" s="308">
        <v>4</v>
      </c>
      <c r="O59" s="156">
        <v>0.1</v>
      </c>
      <c r="P59" s="156">
        <v>0.8</v>
      </c>
      <c r="Q59" s="156"/>
      <c r="R59" s="156"/>
      <c r="S59" s="156">
        <f t="shared" si="7"/>
        <v>0.9</v>
      </c>
      <c r="T59" s="354">
        <f t="shared" si="0"/>
        <v>0.22500000000000001</v>
      </c>
      <c r="U59" s="318">
        <v>45567</v>
      </c>
      <c r="V59" s="318">
        <v>46022</v>
      </c>
      <c r="W59" s="266">
        <v>330</v>
      </c>
      <c r="X59" s="156">
        <v>129483</v>
      </c>
      <c r="Y59" s="134" t="s">
        <v>381</v>
      </c>
      <c r="Z59" s="134" t="s">
        <v>336</v>
      </c>
      <c r="AA59" s="134" t="s">
        <v>300</v>
      </c>
      <c r="AB59" s="134" t="s">
        <v>301</v>
      </c>
      <c r="AC59" s="156" t="s">
        <v>347</v>
      </c>
      <c r="AD59" s="367" t="s">
        <v>527</v>
      </c>
      <c r="AE59" s="368">
        <v>150000000</v>
      </c>
      <c r="AF59" s="156"/>
      <c r="AG59" s="156" t="s">
        <v>337</v>
      </c>
      <c r="AH59" s="369">
        <v>45717</v>
      </c>
      <c r="AI59" s="341"/>
      <c r="AJ59" s="341"/>
      <c r="AK59" s="341"/>
      <c r="AL59" s="342"/>
      <c r="AM59" s="342"/>
      <c r="AN59" s="106"/>
      <c r="AO59" s="275"/>
      <c r="AP59" s="156"/>
      <c r="AQ59" s="156"/>
      <c r="AR59" s="156"/>
      <c r="AS59" s="156"/>
      <c r="AT59" s="365"/>
      <c r="AU59" s="366"/>
      <c r="AV59" s="365"/>
      <c r="AW59" s="366"/>
      <c r="AX59" s="275"/>
      <c r="AY59" s="275"/>
      <c r="AZ59" s="275"/>
      <c r="BA59" s="275"/>
      <c r="BB59" s="275"/>
      <c r="BC59" s="275"/>
      <c r="BD59" s="275"/>
      <c r="BE59" s="275"/>
      <c r="BF59" s="275"/>
    </row>
    <row r="60" spans="1:58" ht="65.099999999999994" customHeight="1">
      <c r="A60" s="329" t="s">
        <v>593</v>
      </c>
      <c r="B60" s="329"/>
      <c r="C60" s="329"/>
      <c r="D60" s="329"/>
      <c r="E60" s="329" t="s">
        <v>432</v>
      </c>
      <c r="F60" s="329"/>
      <c r="G60" s="329"/>
      <c r="H60" s="329"/>
      <c r="I60" s="329"/>
      <c r="J60" s="329"/>
      <c r="K60" s="329"/>
      <c r="L60" s="329"/>
      <c r="M60" s="329"/>
      <c r="N60" s="329"/>
      <c r="O60" s="329"/>
      <c r="P60" s="329"/>
      <c r="Q60" s="329"/>
      <c r="R60" s="329"/>
      <c r="S60" s="329"/>
      <c r="T60" s="139">
        <f>AVERAGE(T53:T59)</f>
        <v>0.30357142857142855</v>
      </c>
      <c r="U60" s="266"/>
      <c r="V60" s="266"/>
      <c r="W60" s="266"/>
      <c r="X60" s="156"/>
      <c r="Y60" s="266"/>
      <c r="Z60" s="266"/>
      <c r="AA60" s="164"/>
      <c r="AB60" s="164"/>
      <c r="AC60" s="266"/>
      <c r="AD60" s="266"/>
      <c r="AE60" s="330"/>
      <c r="AF60" s="266"/>
      <c r="AG60" s="266"/>
      <c r="AH60" s="266"/>
      <c r="AI60" s="271">
        <f>SUM(AI53:AI59)</f>
        <v>1300000001</v>
      </c>
      <c r="AJ60" s="271">
        <f>SUM(AJ53:AJ59)</f>
        <v>1300000001</v>
      </c>
      <c r="AK60" s="331">
        <f>SUM(AK53:AK59)</f>
        <v>780000000</v>
      </c>
      <c r="AL60" s="331"/>
      <c r="AM60" s="331"/>
      <c r="AN60" s="331"/>
      <c r="AO60" s="134"/>
      <c r="AP60" s="271"/>
      <c r="AQ60" s="285"/>
      <c r="AR60" s="271"/>
      <c r="AS60" s="266"/>
      <c r="AT60" s="271">
        <f>+AT53</f>
        <v>498200000</v>
      </c>
      <c r="AU60" s="332">
        <f>+AU53</f>
        <v>0.63871794871794874</v>
      </c>
      <c r="AV60" s="271">
        <f>+AV53</f>
        <v>219200000</v>
      </c>
      <c r="AW60" s="332">
        <f>+AW53</f>
        <v>0.28102564102564104</v>
      </c>
      <c r="AX60" s="271"/>
      <c r="AY60" s="266"/>
      <c r="AZ60" s="271"/>
      <c r="BA60" s="266"/>
      <c r="BB60" s="271"/>
      <c r="BC60" s="266"/>
      <c r="BD60" s="271"/>
      <c r="BE60" s="266"/>
      <c r="BF60" s="266"/>
    </row>
    <row r="61" spans="1:58" s="250" customFormat="1" ht="65.099999999999994" customHeight="1">
      <c r="A61" s="195" t="s">
        <v>258</v>
      </c>
      <c r="B61" s="134" t="s">
        <v>433</v>
      </c>
      <c r="C61" s="318" t="s">
        <v>260</v>
      </c>
      <c r="D61" s="134">
        <v>2</v>
      </c>
      <c r="E61" s="164" t="s">
        <v>158</v>
      </c>
      <c r="F61" s="164" t="s">
        <v>158</v>
      </c>
      <c r="G61" s="164" t="s">
        <v>158</v>
      </c>
      <c r="H61" s="164" t="s">
        <v>158</v>
      </c>
      <c r="I61" s="156" t="s">
        <v>189</v>
      </c>
      <c r="J61" s="370" t="s">
        <v>159</v>
      </c>
      <c r="K61" s="331" t="s">
        <v>158</v>
      </c>
      <c r="L61" s="134" t="s">
        <v>335</v>
      </c>
      <c r="M61" s="331" t="s">
        <v>158</v>
      </c>
      <c r="N61" s="331" t="s">
        <v>158</v>
      </c>
      <c r="O61" s="331" t="s">
        <v>159</v>
      </c>
      <c r="P61" s="331" t="s">
        <v>159</v>
      </c>
      <c r="Q61" s="331"/>
      <c r="R61" s="331"/>
      <c r="S61" s="331">
        <v>0</v>
      </c>
      <c r="T61" s="331" t="e">
        <f t="shared" si="0"/>
        <v>#VALUE!</v>
      </c>
      <c r="U61" s="156" t="s">
        <v>158</v>
      </c>
      <c r="V61" s="156" t="s">
        <v>158</v>
      </c>
      <c r="W61" s="156" t="s">
        <v>158</v>
      </c>
      <c r="X61" s="156" t="s">
        <v>158</v>
      </c>
      <c r="Y61" s="156" t="s">
        <v>158</v>
      </c>
      <c r="Z61" s="134" t="s">
        <v>336</v>
      </c>
      <c r="AA61" s="134" t="s">
        <v>300</v>
      </c>
      <c r="AB61" s="134" t="s">
        <v>301</v>
      </c>
      <c r="AC61" s="156" t="s">
        <v>158</v>
      </c>
      <c r="AD61" s="156" t="s">
        <v>158</v>
      </c>
      <c r="AE61" s="156" t="s">
        <v>158</v>
      </c>
      <c r="AF61" s="156" t="s">
        <v>158</v>
      </c>
      <c r="AG61" s="156" t="s">
        <v>337</v>
      </c>
      <c r="AH61" s="331" t="s">
        <v>158</v>
      </c>
      <c r="AI61" s="331" t="s">
        <v>158</v>
      </c>
      <c r="AJ61" s="331" t="s">
        <v>158</v>
      </c>
      <c r="AK61" s="331" t="s">
        <v>158</v>
      </c>
      <c r="AL61" s="331"/>
      <c r="AM61" s="331"/>
      <c r="AN61" s="331" t="s">
        <v>158</v>
      </c>
      <c r="AO61" s="331" t="s">
        <v>158</v>
      </c>
      <c r="AP61" s="331"/>
      <c r="AQ61" s="331"/>
      <c r="AR61" s="331"/>
      <c r="AS61" s="331"/>
      <c r="AT61" s="331" t="s">
        <v>158</v>
      </c>
      <c r="AU61" s="331" t="s">
        <v>158</v>
      </c>
      <c r="AV61" s="331" t="s">
        <v>158</v>
      </c>
      <c r="AW61" s="331" t="s">
        <v>158</v>
      </c>
      <c r="AX61" s="156"/>
      <c r="AY61" s="156"/>
      <c r="AZ61" s="156"/>
      <c r="BA61" s="156"/>
      <c r="BB61" s="156"/>
      <c r="BC61" s="156"/>
      <c r="BD61" s="156"/>
      <c r="BE61" s="156"/>
      <c r="BF61" s="156"/>
    </row>
    <row r="62" spans="1:58" ht="65.099999999999994" customHeight="1">
      <c r="A62" s="158"/>
      <c r="B62" s="151"/>
      <c r="C62" s="151"/>
      <c r="D62" s="151"/>
      <c r="E62" s="151" t="s">
        <v>434</v>
      </c>
      <c r="F62" s="151"/>
      <c r="G62" s="151"/>
      <c r="H62" s="151"/>
      <c r="I62" s="151"/>
      <c r="J62" s="151"/>
      <c r="K62" s="151"/>
      <c r="L62" s="151"/>
      <c r="M62" s="151"/>
      <c r="N62" s="151"/>
      <c r="O62" s="151"/>
      <c r="P62" s="151"/>
      <c r="Q62" s="151"/>
      <c r="R62" s="151"/>
      <c r="S62" s="152"/>
      <c r="T62" s="139" t="s">
        <v>159</v>
      </c>
      <c r="U62" s="266"/>
      <c r="V62" s="266"/>
      <c r="W62" s="266"/>
      <c r="X62" s="267"/>
      <c r="Y62" s="266"/>
      <c r="Z62" s="266"/>
      <c r="AA62" s="164"/>
      <c r="AB62" s="164"/>
      <c r="AC62" s="266"/>
      <c r="AD62" s="266"/>
      <c r="AE62" s="330"/>
      <c r="AF62" s="266"/>
      <c r="AG62" s="266"/>
      <c r="AH62" s="266"/>
      <c r="AI62" s="271"/>
      <c r="AJ62" s="271"/>
      <c r="AK62" s="331"/>
      <c r="AL62" s="331"/>
      <c r="AM62" s="331"/>
      <c r="AN62" s="331"/>
      <c r="AO62" s="134"/>
      <c r="AP62" s="271"/>
      <c r="AQ62" s="285"/>
      <c r="AR62" s="271"/>
      <c r="AS62" s="266"/>
      <c r="AT62" s="271"/>
      <c r="AU62" s="266"/>
      <c r="AV62" s="271"/>
      <c r="AW62" s="266"/>
      <c r="AX62" s="271"/>
      <c r="AY62" s="266"/>
      <c r="AZ62" s="271"/>
      <c r="BA62" s="266"/>
      <c r="BB62" s="271"/>
      <c r="BC62" s="266"/>
      <c r="BD62" s="271"/>
      <c r="BE62" s="266"/>
      <c r="BF62" s="266"/>
    </row>
    <row r="63" spans="1:58" s="250" customFormat="1" ht="44.25" customHeight="1">
      <c r="E63" s="371"/>
      <c r="F63" s="371"/>
      <c r="G63" s="371"/>
      <c r="H63" s="371"/>
      <c r="I63" s="371"/>
      <c r="J63" s="371"/>
      <c r="K63" s="371"/>
      <c r="L63" s="372"/>
      <c r="M63" s="371"/>
      <c r="N63" s="371"/>
      <c r="O63" s="371"/>
      <c r="P63" s="371"/>
      <c r="Q63" s="371"/>
      <c r="R63" s="371"/>
      <c r="S63" s="371"/>
      <c r="T63" s="371"/>
    </row>
    <row r="64" spans="1:58" s="250" customFormat="1" ht="64.5" customHeight="1" thickBot="1">
      <c r="L64" s="113"/>
      <c r="M64" s="113"/>
      <c r="AT64" s="373" t="s">
        <v>595</v>
      </c>
      <c r="AU64" s="373" t="s">
        <v>596</v>
      </c>
      <c r="AV64" s="373" t="s">
        <v>597</v>
      </c>
      <c r="AW64" s="373" t="s">
        <v>598</v>
      </c>
    </row>
    <row r="65" spans="5:49" s="250" customFormat="1" ht="68.25" customHeight="1" thickBot="1">
      <c r="E65" s="374" t="s">
        <v>529</v>
      </c>
      <c r="F65" s="375"/>
      <c r="G65" s="375"/>
      <c r="H65" s="375"/>
      <c r="I65" s="375"/>
      <c r="J65" s="375"/>
      <c r="K65" s="375"/>
      <c r="L65" s="375"/>
      <c r="M65" s="375"/>
      <c r="N65" s="375"/>
      <c r="O65" s="375"/>
      <c r="P65" s="375"/>
      <c r="Q65" s="375"/>
      <c r="R65" s="375"/>
      <c r="S65" s="376"/>
      <c r="T65" s="377">
        <f>+(T22+T27+T35+T45+T52+T60)/6</f>
        <v>0.25953439153439156</v>
      </c>
      <c r="AE65" s="384" t="s">
        <v>594</v>
      </c>
      <c r="AF65" s="385"/>
      <c r="AG65" s="385"/>
      <c r="AH65" s="385"/>
      <c r="AI65" s="386"/>
      <c r="AJ65" s="387"/>
      <c r="AK65" s="388">
        <f>+AK22+AK27+AK35+AK45+AK52+AK60</f>
        <v>35783467984.020004</v>
      </c>
      <c r="AT65" s="382">
        <f>AT22+AT27+AT35+AT45+AT52+AT60+AT62</f>
        <v>17367500000</v>
      </c>
      <c r="AU65" s="383">
        <f>+AT65/AK65</f>
        <v>0.48534982712564051</v>
      </c>
      <c r="AV65" s="382">
        <f>AV22+AV27+AV35+AV45+AV52+AV60+AV62</f>
        <v>9512900000</v>
      </c>
      <c r="AW65" s="383">
        <f>+AV65/AK65</f>
        <v>0.26584622832667371</v>
      </c>
    </row>
    <row r="66" spans="5:49" s="250" customFormat="1">
      <c r="L66" s="113"/>
    </row>
    <row r="67" spans="5:49" s="250" customFormat="1">
      <c r="L67" s="113"/>
    </row>
    <row r="68" spans="5:49" s="250" customFormat="1">
      <c r="L68" s="113"/>
    </row>
    <row r="69" spans="5:49" s="250" customFormat="1">
      <c r="L69" s="113"/>
    </row>
    <row r="70" spans="5:49" s="250" customFormat="1">
      <c r="L70" s="113"/>
      <c r="AI70" s="378"/>
      <c r="AU70" s="379"/>
    </row>
    <row r="71" spans="5:49" s="250" customFormat="1">
      <c r="L71" s="113"/>
      <c r="AJ71" s="378"/>
    </row>
    <row r="72" spans="5:49" s="250" customFormat="1">
      <c r="L72" s="113"/>
    </row>
    <row r="73" spans="5:49" s="250" customFormat="1">
      <c r="L73" s="113"/>
    </row>
    <row r="74" spans="5:49" s="250" customFormat="1">
      <c r="L74" s="113"/>
      <c r="AJ74" s="380"/>
    </row>
    <row r="75" spans="5:49" s="250" customFormat="1">
      <c r="L75" s="113"/>
    </row>
    <row r="76" spans="5:49" s="250" customFormat="1">
      <c r="L76" s="113"/>
    </row>
    <row r="77" spans="5:49" s="250" customFormat="1">
      <c r="L77" s="113"/>
    </row>
    <row r="78" spans="5:49" s="250" customFormat="1">
      <c r="L78" s="113"/>
    </row>
  </sheetData>
  <mergeCells count="189">
    <mergeCell ref="A1:B4"/>
    <mergeCell ref="A5:B5"/>
    <mergeCell ref="A6:Z7"/>
    <mergeCell ref="AA6:AF7"/>
    <mergeCell ref="AH6:AM7"/>
    <mergeCell ref="C1:BE1"/>
    <mergeCell ref="C2:BE2"/>
    <mergeCell ref="C3:BE3"/>
    <mergeCell ref="C4:BE4"/>
    <mergeCell ref="C5:BE5"/>
    <mergeCell ref="BC9:BC10"/>
    <mergeCell ref="BD9:BD10"/>
    <mergeCell ref="BE9:BE10"/>
    <mergeCell ref="BC53:BC59"/>
    <mergeCell ref="BD53:BD59"/>
    <mergeCell ref="BE53:BE59"/>
    <mergeCell ref="BF53:BF59"/>
    <mergeCell ref="AJ15:AJ21"/>
    <mergeCell ref="AJ23:AJ26"/>
    <mergeCell ref="AJ28:AJ34"/>
    <mergeCell ref="AJ36:AJ44"/>
    <mergeCell ref="AJ46:AJ51"/>
    <mergeCell ref="AJ53:AJ59"/>
    <mergeCell ref="AT53:AT59"/>
    <mergeCell ref="AU53:AU59"/>
    <mergeCell ref="AV53:AV59"/>
    <mergeCell ref="AW53:AW59"/>
    <mergeCell ref="AX53:AX59"/>
    <mergeCell ref="AY53:AY59"/>
    <mergeCell ref="AZ53:AZ59"/>
    <mergeCell ref="BA53:BA59"/>
    <mergeCell ref="BB53:BB59"/>
    <mergeCell ref="BC36:BC44"/>
    <mergeCell ref="BD36:BD44"/>
    <mergeCell ref="BE36:BE44"/>
    <mergeCell ref="BF36:BF44"/>
    <mergeCell ref="BA46:BA51"/>
    <mergeCell ref="BC46:BC51"/>
    <mergeCell ref="BD46:BD51"/>
    <mergeCell ref="BE46:BE51"/>
    <mergeCell ref="BF46:BF51"/>
    <mergeCell ref="AT36:AT44"/>
    <mergeCell ref="AU36:AU44"/>
    <mergeCell ref="AV36:AV44"/>
    <mergeCell ref="AW36:AW44"/>
    <mergeCell ref="AX36:AX44"/>
    <mergeCell ref="AY36:AY44"/>
    <mergeCell ref="AZ36:AZ44"/>
    <mergeCell ref="BA36:BA44"/>
    <mergeCell ref="BB36:BB44"/>
    <mergeCell ref="BB9:BB10"/>
    <mergeCell ref="AT28:AT34"/>
    <mergeCell ref="AU28:AU34"/>
    <mergeCell ref="AV28:AV34"/>
    <mergeCell ref="AW28:AW34"/>
    <mergeCell ref="AX28:AX34"/>
    <mergeCell ref="AY28:AY34"/>
    <mergeCell ref="AZ28:AZ34"/>
    <mergeCell ref="AT46:AT51"/>
    <mergeCell ref="AU46:AU51"/>
    <mergeCell ref="AV46:AV51"/>
    <mergeCell ref="AW46:AW51"/>
    <mergeCell ref="AX46:AX51"/>
    <mergeCell ref="AY46:AY51"/>
    <mergeCell ref="AZ46:AZ51"/>
    <mergeCell ref="BB46:BB51"/>
    <mergeCell ref="AW15:AW21"/>
    <mergeCell ref="AX15:AX21"/>
    <mergeCell ref="AY15:AY21"/>
    <mergeCell ref="AZ15:AZ21"/>
    <mergeCell ref="BA15:BA21"/>
    <mergeCell ref="BA28:BA34"/>
    <mergeCell ref="BF15:BF21"/>
    <mergeCell ref="BB28:BB34"/>
    <mergeCell ref="BC28:BC34"/>
    <mergeCell ref="BD28:BD34"/>
    <mergeCell ref="BE28:BE34"/>
    <mergeCell ref="BF28:BF34"/>
    <mergeCell ref="BB23:BB26"/>
    <mergeCell ref="BC23:BC26"/>
    <mergeCell ref="BD23:BD26"/>
    <mergeCell ref="BE23:BE26"/>
    <mergeCell ref="BF23:BF26"/>
    <mergeCell ref="BB15:BB21"/>
    <mergeCell ref="BC15:BC21"/>
    <mergeCell ref="BD15:BD21"/>
    <mergeCell ref="BE15:BE21"/>
    <mergeCell ref="AG12:AG13"/>
    <mergeCell ref="AT23:AT26"/>
    <mergeCell ref="AU23:AU26"/>
    <mergeCell ref="AV23:AV26"/>
    <mergeCell ref="AW23:AW26"/>
    <mergeCell ref="AX23:AX26"/>
    <mergeCell ref="AT15:AT21"/>
    <mergeCell ref="AU15:AU21"/>
    <mergeCell ref="AV15:AV21"/>
    <mergeCell ref="AX9:AX10"/>
    <mergeCell ref="AY9:AY10"/>
    <mergeCell ref="AZ9:AZ10"/>
    <mergeCell ref="BA9:BA10"/>
    <mergeCell ref="AY23:AY26"/>
    <mergeCell ref="AZ23:AZ26"/>
    <mergeCell ref="BA23:BA26"/>
    <mergeCell ref="AH32:AH33"/>
    <mergeCell ref="AO15:AO21"/>
    <mergeCell ref="AI15:AI21"/>
    <mergeCell ref="AF25:AF26"/>
    <mergeCell ref="AG23:AG26"/>
    <mergeCell ref="AH23:AH24"/>
    <mergeCell ref="AH25:AH26"/>
    <mergeCell ref="AD46:AD47"/>
    <mergeCell ref="AD48:AD49"/>
    <mergeCell ref="AD50:AD51"/>
    <mergeCell ref="AE46:AE47"/>
    <mergeCell ref="AE48:AE49"/>
    <mergeCell ref="AE50:AE51"/>
    <mergeCell ref="AF46:AF47"/>
    <mergeCell ref="AF48:AF49"/>
    <mergeCell ref="AF50:AF51"/>
    <mergeCell ref="AD28:AD31"/>
    <mergeCell ref="AD32:AD33"/>
    <mergeCell ref="AE28:AE31"/>
    <mergeCell ref="AE32:AE33"/>
    <mergeCell ref="AF28:AF31"/>
    <mergeCell ref="AK15:AK21"/>
    <mergeCell ref="AK23:AK26"/>
    <mergeCell ref="AK28:AK34"/>
    <mergeCell ref="AN15:AN16"/>
    <mergeCell ref="AN17:AN18"/>
    <mergeCell ref="AN19:AN20"/>
    <mergeCell ref="AF19:AF21"/>
    <mergeCell ref="AG28:AG34"/>
    <mergeCell ref="AD15:AD18"/>
    <mergeCell ref="AD23:AD24"/>
    <mergeCell ref="AD25:AD26"/>
    <mergeCell ref="AI23:AI26"/>
    <mergeCell ref="AI28:AI34"/>
    <mergeCell ref="AH19:AH21"/>
    <mergeCell ref="AH15:AH18"/>
    <mergeCell ref="AD19:AD21"/>
    <mergeCell ref="AE15:AE18"/>
    <mergeCell ref="AE19:AE21"/>
    <mergeCell ref="AF15:AF18"/>
    <mergeCell ref="AF32:AF33"/>
    <mergeCell ref="AH28:AH31"/>
    <mergeCell ref="AE23:AE24"/>
    <mergeCell ref="AE25:AE26"/>
    <mergeCell ref="AF23:AF24"/>
    <mergeCell ref="AN23:AN24"/>
    <mergeCell ref="AN25:AN26"/>
    <mergeCell ref="AN28:AN34"/>
    <mergeCell ref="AN36:AN39"/>
    <mergeCell ref="AN40:AN44"/>
    <mergeCell ref="AO36:AO44"/>
    <mergeCell ref="AO28:AO34"/>
    <mergeCell ref="AN46:AN51"/>
    <mergeCell ref="AO23:AO26"/>
    <mergeCell ref="AE65:AI65"/>
    <mergeCell ref="AG36:AG44"/>
    <mergeCell ref="AH53:AH56"/>
    <mergeCell ref="AH46:AH47"/>
    <mergeCell ref="AH48:AH49"/>
    <mergeCell ref="AH50:AH51"/>
    <mergeCell ref="A62:S62"/>
    <mergeCell ref="AO46:AO51"/>
    <mergeCell ref="AN53:AN59"/>
    <mergeCell ref="AO53:AO59"/>
    <mergeCell ref="AD36:AD37"/>
    <mergeCell ref="AD53:AD56"/>
    <mergeCell ref="AE53:AE56"/>
    <mergeCell ref="AF53:AF56"/>
    <mergeCell ref="AK36:AK44"/>
    <mergeCell ref="AK46:AK51"/>
    <mergeCell ref="AK53:AK59"/>
    <mergeCell ref="AI46:AI51"/>
    <mergeCell ref="AI53:AI59"/>
    <mergeCell ref="AI36:AI44"/>
    <mergeCell ref="A11:S11"/>
    <mergeCell ref="A14:S14"/>
    <mergeCell ref="A22:S22"/>
    <mergeCell ref="A27:S27"/>
    <mergeCell ref="A35:S35"/>
    <mergeCell ref="A45:S45"/>
    <mergeCell ref="A52:S52"/>
    <mergeCell ref="A60:S60"/>
    <mergeCell ref="E65:S65"/>
    <mergeCell ref="C12:C13"/>
    <mergeCell ref="B12:B13"/>
    <mergeCell ref="A12:A13"/>
  </mergeCells>
  <phoneticPr fontId="12" type="noConversion"/>
  <dataValidations count="1">
    <dataValidation type="list" allowBlank="1" showInputMessage="1" showErrorMessage="1" sqref="L46:L51 L15:L21 L23:L26 L12 L36:L44 L28:L34 L66:L158 L9:L10 L61 L64 L53:L59" xr:uid="{00000000-0002-0000-0300-000000000000}">
      <formula1>$AY$15:$AY$36</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AF62:AF64 AF66:AF113</xm:sqref>
        </x14:dataValidation>
        <x14:dataValidation type="list" allowBlank="1" showInputMessage="1" showErrorMessage="1" xr:uid="{00000000-0002-0000-0300-000002000000}">
          <x14:formula1>
            <xm:f>ANEXO1!$F$2:$F$7</xm:f>
          </x14:formula1>
          <xm:sqref>AG61:AG64 AG66:AG122</xm:sqref>
        </x14:dataValidation>
        <x14:dataValidation type="list" allowBlank="1" showInputMessage="1" showErrorMessage="1" xr:uid="{00000000-0002-0000-0300-000003000000}">
          <x14:formula1>
            <xm:f>'https://alcart-my.sharepoint.com/personal/calidad_cartagena_gov_co/Documents/35. Proyectos de Inversión Secretaría General/[Proyectos SecGeneral 2024.xlsx]ANEXO1'!#REF!</xm:f>
          </x14:formula1>
          <xm:sqref>AG28:AG33 AG9:AG11 AF15 AG23 AF34:AF38 AF57:AF60 AF19:AG19 AF22:AF23 AF25 AF27:AF28 AF32 AF46 AF48 AF50 AF52:AF53 AG15:AG18 AG20:AG21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heetViews>
  <sheetFormatPr baseColWidth="10" defaultColWidth="10.875" defaultRowHeight="14.25"/>
  <cols>
    <col min="1" max="1" width="55.25" customWidth="1"/>
    <col min="5" max="5" width="20.125" customWidth="1"/>
    <col min="6" max="6" width="34.75" customWidth="1"/>
  </cols>
  <sheetData>
    <row r="1" spans="1:6" ht="52.5" customHeight="1">
      <c r="A1" s="19" t="s">
        <v>435</v>
      </c>
      <c r="E1" s="3" t="s">
        <v>436</v>
      </c>
      <c r="F1" s="3" t="s">
        <v>437</v>
      </c>
    </row>
    <row r="2" spans="1:6" ht="25.5" customHeight="1">
      <c r="A2" s="18" t="s">
        <v>438</v>
      </c>
      <c r="E2" s="4">
        <v>0</v>
      </c>
      <c r="F2" s="5" t="s">
        <v>337</v>
      </c>
    </row>
    <row r="3" spans="1:6" ht="45" customHeight="1">
      <c r="A3" s="18" t="s">
        <v>371</v>
      </c>
      <c r="E3" s="4">
        <v>1</v>
      </c>
      <c r="F3" s="5" t="s">
        <v>439</v>
      </c>
    </row>
    <row r="4" spans="1:6" ht="45" customHeight="1">
      <c r="A4" s="18" t="s">
        <v>440</v>
      </c>
      <c r="E4" s="4">
        <v>2</v>
      </c>
      <c r="F4" s="5" t="s">
        <v>441</v>
      </c>
    </row>
    <row r="5" spans="1:6" ht="45" customHeight="1">
      <c r="A5" s="18" t="s">
        <v>442</v>
      </c>
      <c r="E5" s="4">
        <v>3</v>
      </c>
      <c r="F5" s="5" t="s">
        <v>443</v>
      </c>
    </row>
    <row r="6" spans="1:6" ht="45" customHeight="1">
      <c r="A6" s="18" t="s">
        <v>444</v>
      </c>
      <c r="E6" s="4">
        <v>4</v>
      </c>
      <c r="F6" s="5" t="s">
        <v>445</v>
      </c>
    </row>
    <row r="7" spans="1:6" ht="45" customHeight="1">
      <c r="A7" s="18" t="s">
        <v>446</v>
      </c>
      <c r="E7" s="4">
        <v>5</v>
      </c>
      <c r="F7" s="5" t="s">
        <v>447</v>
      </c>
    </row>
    <row r="8" spans="1:6" ht="45" customHeight="1">
      <c r="A8" s="18" t="s">
        <v>403</v>
      </c>
    </row>
    <row r="9" spans="1:6" ht="45" customHeight="1">
      <c r="A9" s="18" t="s">
        <v>448</v>
      </c>
    </row>
    <row r="10" spans="1:6" ht="45" customHeight="1">
      <c r="A10" s="18" t="s">
        <v>449</v>
      </c>
    </row>
    <row r="11" spans="1:6" ht="45" customHeight="1">
      <c r="A11" s="18" t="s">
        <v>450</v>
      </c>
    </row>
    <row r="12" spans="1:6" ht="45" customHeight="1">
      <c r="A12" s="18" t="s">
        <v>451</v>
      </c>
    </row>
    <row r="13" spans="1:6" ht="45" customHeight="1">
      <c r="A13" s="18" t="s">
        <v>452</v>
      </c>
    </row>
    <row r="14" spans="1:6" ht="45" customHeight="1">
      <c r="A14" s="18" t="s">
        <v>453</v>
      </c>
    </row>
    <row r="15" spans="1:6" ht="45" customHeight="1">
      <c r="A15" s="18" t="s">
        <v>454</v>
      </c>
    </row>
    <row r="16" spans="1:6" ht="45" customHeight="1">
      <c r="A16" s="18" t="s">
        <v>455</v>
      </c>
    </row>
    <row r="17" spans="1:1" ht="45" customHeight="1">
      <c r="A17" s="18" t="s">
        <v>456</v>
      </c>
    </row>
    <row r="18" spans="1:1" ht="45" customHeight="1">
      <c r="A18" s="18" t="s">
        <v>457</v>
      </c>
    </row>
    <row r="19" spans="1:1" ht="45" customHeight="1">
      <c r="A19" s="18" t="s">
        <v>458</v>
      </c>
    </row>
    <row r="20" spans="1:1" ht="45" customHeight="1">
      <c r="A20" s="18" t="s">
        <v>349</v>
      </c>
    </row>
    <row r="21" spans="1:1" ht="45" customHeight="1">
      <c r="A21" s="18" t="s">
        <v>459</v>
      </c>
    </row>
    <row r="22" spans="1:1" ht="45" customHeight="1">
      <c r="A22" s="36" t="s">
        <v>485</v>
      </c>
    </row>
    <row r="23" spans="1:1" ht="45" customHeight="1"/>
    <row r="24" spans="1:1" ht="45" customHeight="1"/>
    <row r="25" spans="1:1" ht="4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103" t="s">
        <v>265</v>
      </c>
      <c r="B2" s="104"/>
      <c r="C2" s="104"/>
      <c r="D2" s="104"/>
      <c r="E2" s="104"/>
      <c r="F2" s="104"/>
      <c r="G2" s="105"/>
    </row>
    <row r="3" spans="1:7" s="2" customFormat="1">
      <c r="A3" s="20" t="s">
        <v>266</v>
      </c>
      <c r="B3" s="100" t="s">
        <v>267</v>
      </c>
      <c r="C3" s="100"/>
      <c r="D3" s="100"/>
      <c r="E3" s="100"/>
      <c r="F3" s="100"/>
      <c r="G3" s="21" t="s">
        <v>268</v>
      </c>
    </row>
    <row r="4" spans="1:7" ht="12.75" customHeight="1">
      <c r="A4" s="22">
        <v>45489</v>
      </c>
      <c r="B4" s="101" t="s">
        <v>269</v>
      </c>
      <c r="C4" s="101"/>
      <c r="D4" s="101"/>
      <c r="E4" s="101"/>
      <c r="F4" s="101"/>
      <c r="G4" s="23" t="s">
        <v>270</v>
      </c>
    </row>
    <row r="5" spans="1:7" ht="12.75" customHeight="1">
      <c r="A5" s="24"/>
      <c r="B5" s="101"/>
      <c r="C5" s="101"/>
      <c r="D5" s="101"/>
      <c r="E5" s="101"/>
      <c r="F5" s="101"/>
      <c r="G5" s="23"/>
    </row>
    <row r="6" spans="1:7">
      <c r="A6" s="24"/>
      <c r="B6" s="102"/>
      <c r="C6" s="102"/>
      <c r="D6" s="102"/>
      <c r="E6" s="102"/>
      <c r="F6" s="102"/>
      <c r="G6" s="25"/>
    </row>
    <row r="7" spans="1:7">
      <c r="A7" s="24"/>
      <c r="B7" s="102"/>
      <c r="C7" s="102"/>
      <c r="D7" s="102"/>
      <c r="E7" s="102"/>
      <c r="F7" s="102"/>
      <c r="G7" s="25"/>
    </row>
    <row r="8" spans="1:7">
      <c r="A8" s="24"/>
      <c r="B8" s="26"/>
      <c r="C8" s="26"/>
      <c r="D8" s="26"/>
      <c r="E8" s="26"/>
      <c r="F8" s="26"/>
      <c r="G8" s="25"/>
    </row>
    <row r="9" spans="1:7">
      <c r="A9" s="96" t="s">
        <v>271</v>
      </c>
      <c r="B9" s="97"/>
      <c r="C9" s="97"/>
      <c r="D9" s="97"/>
      <c r="E9" s="97"/>
      <c r="F9" s="97"/>
      <c r="G9" s="98"/>
    </row>
    <row r="10" spans="1:7" s="2" customFormat="1">
      <c r="A10" s="27"/>
      <c r="B10" s="100" t="s">
        <v>272</v>
      </c>
      <c r="C10" s="100"/>
      <c r="D10" s="100" t="s">
        <v>273</v>
      </c>
      <c r="E10" s="100"/>
      <c r="F10" s="27" t="s">
        <v>266</v>
      </c>
      <c r="G10" s="27" t="s">
        <v>274</v>
      </c>
    </row>
    <row r="11" spans="1:7">
      <c r="A11" s="28" t="s">
        <v>275</v>
      </c>
      <c r="B11" s="101" t="s">
        <v>276</v>
      </c>
      <c r="C11" s="101"/>
      <c r="D11" s="99" t="s">
        <v>277</v>
      </c>
      <c r="E11" s="99"/>
      <c r="F11" s="24" t="s">
        <v>278</v>
      </c>
      <c r="G11" s="25"/>
    </row>
    <row r="12" spans="1:7">
      <c r="A12" s="28" t="s">
        <v>279</v>
      </c>
      <c r="B12" s="99" t="s">
        <v>280</v>
      </c>
      <c r="C12" s="99"/>
      <c r="D12" s="99" t="s">
        <v>281</v>
      </c>
      <c r="E12" s="99"/>
      <c r="F12" s="24" t="s">
        <v>278</v>
      </c>
      <c r="G12" s="25"/>
    </row>
    <row r="13" spans="1:7">
      <c r="A13" s="28" t="s">
        <v>282</v>
      </c>
      <c r="B13" s="99" t="s">
        <v>280</v>
      </c>
      <c r="C13" s="99"/>
      <c r="D13" s="99" t="s">
        <v>281</v>
      </c>
      <c r="E13" s="99"/>
      <c r="F13" s="24" t="s">
        <v>278</v>
      </c>
      <c r="G13" s="2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ANEXO1</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Angel Puello</cp:lastModifiedBy>
  <cp:revision/>
  <cp:lastPrinted>2025-01-13T19:32:54Z</cp:lastPrinted>
  <dcterms:created xsi:type="dcterms:W3CDTF">2024-07-04T17:50:33Z</dcterms:created>
  <dcterms:modified xsi:type="dcterms:W3CDTF">2025-08-14T17:55:41Z</dcterms:modified>
  <cp:category/>
  <cp:contentStatus/>
</cp:coreProperties>
</file>