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mc:AlternateContent xmlns:mc="http://schemas.openxmlformats.org/markup-compatibility/2006">
    <mc:Choice Requires="x15">
      <x15ac:absPath xmlns:x15ac="http://schemas.microsoft.com/office/spreadsheetml/2010/11/ac" url="C:\Users\USUARIO\Desktop\yorlinlans\Planeación\Seguimiento Junio 10\INFRAESTRUCTURA\"/>
    </mc:Choice>
  </mc:AlternateContent>
  <xr:revisionPtr revIDLastSave="0" documentId="11_EEE76DD69032D8541C5A2039B0B957E1DF316E5A" xr6:coauthVersionLast="47" xr6:coauthVersionMax="47" xr10:uidLastSave="{00000000-0000-0000-0000-000000000000}"/>
  <bookViews>
    <workbookView xWindow="0" yWindow="0" windowWidth="20490" windowHeight="7755"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59" i="6" l="1"/>
  <c r="AT59" i="6"/>
  <c r="AK59" i="6"/>
  <c r="AJ59" i="6"/>
  <c r="AW54" i="6"/>
  <c r="AW50" i="6"/>
  <c r="AU54" i="6"/>
  <c r="AU50" i="6"/>
  <c r="AW45" i="6"/>
  <c r="AU45" i="6"/>
  <c r="AW40" i="6"/>
  <c r="AU40" i="6"/>
  <c r="AW33" i="6"/>
  <c r="AU33" i="6"/>
  <c r="AW26" i="6"/>
  <c r="AU26" i="6"/>
  <c r="AW9" i="6"/>
  <c r="AU9" i="6"/>
  <c r="AF29" i="1"/>
  <c r="AE29" i="1"/>
  <c r="AD29" i="1"/>
  <c r="AC29" i="1"/>
  <c r="AE9" i="1"/>
  <c r="AU59" i="6" l="1"/>
  <c r="AW59" i="6"/>
  <c r="U9" i="1" l="1"/>
  <c r="S9" i="6" l="1"/>
  <c r="T9" i="6" s="1"/>
  <c r="AQ9" i="6" l="1"/>
  <c r="AS9" i="6" l="1"/>
  <c r="BD17" i="6"/>
  <c r="BB17" i="6"/>
  <c r="AZ17" i="6"/>
  <c r="AX17" i="6"/>
  <c r="S56" i="6"/>
  <c r="T56" i="6" s="1"/>
  <c r="S55" i="6"/>
  <c r="T55" i="6" s="1"/>
  <c r="S54" i="6"/>
  <c r="T54" i="6" s="1"/>
  <c r="S52" i="6"/>
  <c r="T52" i="6" s="1"/>
  <c r="S51" i="6"/>
  <c r="T51" i="6" s="1"/>
  <c r="S50" i="6"/>
  <c r="T50" i="6" s="1"/>
  <c r="S48" i="6"/>
  <c r="T48" i="6" s="1"/>
  <c r="S47" i="6"/>
  <c r="T47" i="6" s="1"/>
  <c r="S46" i="6"/>
  <c r="T46" i="6" s="1"/>
  <c r="S45" i="6"/>
  <c r="T45" i="6" s="1"/>
  <c r="S43" i="6"/>
  <c r="T43" i="6" s="1"/>
  <c r="S42" i="6"/>
  <c r="T42" i="6" s="1"/>
  <c r="S41" i="6"/>
  <c r="T41" i="6" s="1"/>
  <c r="S40" i="6"/>
  <c r="T40" i="6" s="1"/>
  <c r="S38" i="6"/>
  <c r="T38" i="6" s="1"/>
  <c r="S37" i="6"/>
  <c r="T37" i="6" s="1"/>
  <c r="S36" i="6"/>
  <c r="T36" i="6" s="1"/>
  <c r="S35" i="6"/>
  <c r="T35" i="6" s="1"/>
  <c r="S34" i="6"/>
  <c r="T34" i="6" s="1"/>
  <c r="S33" i="6"/>
  <c r="T33" i="6" s="1"/>
  <c r="S31" i="6"/>
  <c r="T31" i="6" s="1"/>
  <c r="S30" i="6"/>
  <c r="T30" i="6" s="1"/>
  <c r="S29" i="6"/>
  <c r="T29" i="6" s="1"/>
  <c r="S28" i="6"/>
  <c r="T28" i="6" s="1"/>
  <c r="S27" i="6"/>
  <c r="T27" i="6" s="1"/>
  <c r="S26" i="6"/>
  <c r="T26" i="6" s="1"/>
  <c r="S24" i="6"/>
  <c r="T24" i="6" s="1"/>
  <c r="S23" i="6"/>
  <c r="T23" i="6" s="1"/>
  <c r="S22" i="6"/>
  <c r="T22" i="6" s="1"/>
  <c r="S21" i="6"/>
  <c r="T21" i="6" s="1"/>
  <c r="S20" i="6"/>
  <c r="T20" i="6" s="1"/>
  <c r="S19" i="6"/>
  <c r="T19" i="6" s="1"/>
  <c r="S18" i="6"/>
  <c r="T18" i="6" s="1"/>
  <c r="S10" i="6"/>
  <c r="T10" i="6" s="1"/>
  <c r="S11" i="6"/>
  <c r="T11" i="6" s="1"/>
  <c r="S12" i="6"/>
  <c r="T12" i="6" s="1"/>
  <c r="S13" i="6"/>
  <c r="T13" i="6" s="1"/>
  <c r="S14" i="6"/>
  <c r="T14" i="6" s="1"/>
  <c r="S15" i="6"/>
  <c r="T15" i="6" s="1"/>
  <c r="S16" i="6"/>
  <c r="T16" i="6" s="1"/>
  <c r="U26" i="1"/>
  <c r="AC26" i="1" s="1"/>
  <c r="U24" i="1"/>
  <c r="AE24" i="1" s="1"/>
  <c r="U22" i="1"/>
  <c r="AC22" i="1" s="1"/>
  <c r="U20" i="1"/>
  <c r="AE20" i="1" s="1"/>
  <c r="U19" i="1"/>
  <c r="AC19" i="1" s="1"/>
  <c r="U17" i="1"/>
  <c r="AE17" i="1" s="1"/>
  <c r="U15" i="1"/>
  <c r="AC15" i="1" s="1"/>
  <c r="U14" i="1"/>
  <c r="AE14" i="1" s="1"/>
  <c r="X24" i="1"/>
  <c r="AD24" i="1" s="1"/>
  <c r="X19" i="1"/>
  <c r="AF19" i="1" s="1"/>
  <c r="X15" i="1"/>
  <c r="AF15" i="1" s="1"/>
  <c r="X14" i="1"/>
  <c r="AD14" i="1" s="1"/>
  <c r="U10" i="1"/>
  <c r="U11" i="1"/>
  <c r="U12" i="1"/>
  <c r="AE12" i="1" s="1"/>
  <c r="T17" i="6" l="1"/>
  <c r="X26" i="1"/>
  <c r="AF26" i="1" s="1"/>
  <c r="X20" i="1"/>
  <c r="AD20" i="1" s="1"/>
  <c r="X22" i="1"/>
  <c r="AF22" i="1" s="1"/>
  <c r="X17" i="1"/>
  <c r="AD17" i="1" s="1"/>
  <c r="X11" i="1"/>
  <c r="AE11" i="1"/>
  <c r="X12" i="1"/>
  <c r="X10" i="1"/>
  <c r="AC11" i="1"/>
  <c r="AC14" i="1"/>
  <c r="AC17" i="1"/>
  <c r="AC20" i="1"/>
  <c r="AC24" i="1"/>
  <c r="AD15" i="1"/>
  <c r="AD19" i="1"/>
  <c r="AD22" i="1"/>
  <c r="AD26" i="1"/>
  <c r="AE10" i="1"/>
  <c r="AE15" i="1"/>
  <c r="AE19" i="1"/>
  <c r="AE22" i="1"/>
  <c r="AE26" i="1"/>
  <c r="AF14" i="1"/>
  <c r="AF17" i="1"/>
  <c r="AF20" i="1"/>
  <c r="AF24" i="1"/>
  <c r="X9" i="1"/>
  <c r="AC12" i="1"/>
  <c r="AD11" i="1" l="1"/>
  <c r="AF11" i="1"/>
  <c r="AF12" i="1"/>
  <c r="AD12" i="1"/>
  <c r="AF9" i="1"/>
  <c r="AF10" i="1"/>
  <c r="AR59" i="6" l="1"/>
  <c r="AP59" i="6"/>
  <c r="AS54" i="6"/>
  <c r="AQ54" i="6"/>
  <c r="AS50" i="6"/>
  <c r="AQ50" i="6"/>
  <c r="AS45" i="6"/>
  <c r="AQ45" i="6"/>
  <c r="AQ59" i="6" l="1"/>
  <c r="AS59" i="6"/>
  <c r="AS40" i="6"/>
  <c r="AQ40" i="6"/>
  <c r="AS33" i="6"/>
  <c r="AQ33" i="6"/>
  <c r="AS26" i="6"/>
  <c r="AQ26" i="6"/>
  <c r="AS18" i="6" l="1"/>
  <c r="AQ18" i="6"/>
  <c r="AW18" i="6" l="1"/>
  <c r="AU18" i="6"/>
  <c r="T25" i="6"/>
  <c r="T53" i="6"/>
  <c r="T49" i="6"/>
  <c r="T44" i="6"/>
  <c r="T57" i="6"/>
  <c r="T32" i="6"/>
  <c r="T39" i="6"/>
  <c r="T59" i="6" l="1"/>
  <c r="AE23" i="1"/>
  <c r="AE16" i="1"/>
  <c r="AC25" i="1"/>
  <c r="AC18" i="1"/>
  <c r="AF23" i="1"/>
  <c r="AE27" i="1"/>
  <c r="AE25" i="1"/>
  <c r="AC23" i="1"/>
  <c r="AE21" i="1"/>
  <c r="AE18" i="1"/>
  <c r="AE13" i="1" l="1"/>
  <c r="AF16" i="1"/>
  <c r="AC27" i="1"/>
  <c r="AD23" i="1"/>
  <c r="AC16" i="1"/>
  <c r="AC21" i="1"/>
  <c r="AD16" i="1"/>
  <c r="L10" i="1"/>
  <c r="L9" i="1"/>
  <c r="AC9" i="1" s="1"/>
  <c r="AN50" i="6"/>
  <c r="AN54" i="6" s="1"/>
  <c r="AI18" i="6"/>
  <c r="AD9" i="1" l="1"/>
  <c r="AC10" i="1"/>
  <c r="AD10" i="1"/>
  <c r="AD27" i="1"/>
  <c r="AF27" i="1"/>
  <c r="AF25" i="1"/>
  <c r="AD25" i="1"/>
  <c r="AD21" i="1"/>
  <c r="AF18" i="1"/>
  <c r="AD18" i="1"/>
  <c r="AD13" i="1"/>
  <c r="AC13" i="1"/>
  <c r="J21" i="6"/>
  <c r="J19" i="6"/>
  <c r="AF13" i="1" l="1"/>
  <c r="A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<sst xmlns="http://schemas.openxmlformats.org/spreadsheetml/2006/main" count="1392" uniqueCount="512">
  <si>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</si>
  <si>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</si>
  <si>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</si>
  <si>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</si>
  <si>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</si>
  <si>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</si>
  <si>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</si>
  <si>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</si>
  <si>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</si>
  <si>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</si>
  <si>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</si>
  <si>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</si>
  <si>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</si>
  <si>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</si>
  <si>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</si>
  <si>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</si>
  <si>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</si>
  <si>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</si>
  <si>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</si>
  <si>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</si>
  <si>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</si>
  <si>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</si>
  <si>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</si>
  <si>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</si>
  <si>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</si>
  <si>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</si>
  <si>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</si>
  <si>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</si>
  <si>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</si>
  <si>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</si>
  <si>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</si>
  <si>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</si>
  <si>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</si>
  <si>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</si>
  <si>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</si>
  <si>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</si>
  <si>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</si>
  <si>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</si>
  <si>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</si>
  <si>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</si>
  <si>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</si>
  <si>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</si>
  <si>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</si>
  <si>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</si>
  <si>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</si>
  <si>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</si>
  <si>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</si>
  <si>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</si>
  <si>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</si>
  <si>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</si>
  <si>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</si>
  <si>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</si>
  <si>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</si>
  <si>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</si>
  <si>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</si>
  <si>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</si>
  <si>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</si>
  <si>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</si>
  <si>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</si>
  <si>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</si>
  <si>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</si>
  <si>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</si>
  <si>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</si>
  <si>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</si>
  <si>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</si>
  <si>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</si>
  <si>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</si>
  <si>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</si>
  <si>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</si>
  <si>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</si>
  <si>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</si>
  <si>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</si>
  <si>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</si>
  <si>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</si>
  <si>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</si>
  <si>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</si>
  <si>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</si>
  <si>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</si>
  <si>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</si>
  <si>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</si>
  <si>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</si>
  <si>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</si>
  <si>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</si>
  <si>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</si>
  <si>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</si>
  <si>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</si>
  <si>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</si>
  <si>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</si>
  <si>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</si>
  <si>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</si>
  <si>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</si>
  <si>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</si>
  <si>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</si>
  <si>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</si>
  <si>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</si>
  <si>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</si>
  <si>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</si>
  <si>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</si>
  <si>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</si>
  <si>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</si>
  <si>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</si>
  <si>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</si>
  <si>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</si>
  <si>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</si>
  <si>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</si>
  <si>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</si>
  <si>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</si>
  <si>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</si>
  <si>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</si>
  <si>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</si>
  <si>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</si>
  <si>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</si>
  <si>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</si>
  <si>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</si>
  <si>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</si>
  <si>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</si>
  <si>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</si>
  <si>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</si>
  <si>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</si>
  <si>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</si>
  <si>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</si>
  <si>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</si>
  <si>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</si>
  <si>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</si>
  <si>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</si>
  <si>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</si>
  <si>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</si>
  <si>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</si>
  <si>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</si>
  <si>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</si>
  <si>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</si>
  <si>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SEGUIMIENTO  Y EVALUACIÓN DE PLAN DE ACCIÓN INSTITUCIONAL</t>
  </si>
  <si>
    <t>Página: 1 de 3</t>
  </si>
  <si>
    <t>DEPENDENCIA:</t>
  </si>
  <si>
    <t>SECRETARIA DE INFRAESTRUCTURA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</si>
  <si>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</si>
  <si>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</si>
  <si>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</si>
  <si>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</si>
  <si>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</si>
  <si>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</si>
  <si>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</si>
  <si>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</si>
  <si>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</si>
  <si>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</si>
  <si>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</si>
  <si>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</si>
  <si>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</si>
  <si>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</si>
  <si>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</si>
  <si>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</si>
  <si>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</si>
  <si>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</si>
  <si>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</si>
  <si>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</si>
  <si>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</si>
  <si>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</si>
  <si>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</si>
  <si>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</si>
  <si>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</si>
  <si>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</si>
  <si>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</si>
  <si>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</si>
  <si>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</si>
  <si>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</si>
  <si>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</si>
  <si>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</si>
  <si>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</si>
  <si>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</si>
  <si>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Infraestructura, Movilidad Sostenible y Accesibilidad para Todos</t>
  </si>
  <si>
    <t>Kilómetros carriles  rehabilitados de la malla vial</t>
  </si>
  <si>
    <t>REHABILITACIÓN, MANTENIMIENTO, ADECUACIÓN, Y OBRA NUEVA PARA EL SISTEMA VIAL Y ESTRUCTURAS DE PASO</t>
  </si>
  <si>
    <t>12.6.2</t>
  </si>
  <si>
    <t>Kilómetros carriles rehabilitados de la malla vial</t>
  </si>
  <si>
    <t>km/carril</t>
  </si>
  <si>
    <t>1.832 km/carriles aproximados de malla vial existentes en la ciuda</t>
  </si>
  <si>
    <t>Rehabilitar sesenta (60) km/carril de la malla vial</t>
  </si>
  <si>
    <t xml:space="preserve">Bien </t>
  </si>
  <si>
    <t xml:space="preserve"> Vía urbana rehabilitada</t>
  </si>
  <si>
    <t>Kilómetros carriles  construidos de la malla vial</t>
  </si>
  <si>
    <t>Kilómetros carriles construidos de la malla vial</t>
  </si>
  <si>
    <t>Construir cuatro (4) km/carril de malla vial</t>
  </si>
  <si>
    <t xml:space="preserve"> Vía urbana construida </t>
  </si>
  <si>
    <t>Corredor vial de la troncal del sur construido</t>
  </si>
  <si>
    <t>Puentes nuevos construidos en la ciudad</t>
  </si>
  <si>
    <t>N.D.</t>
  </si>
  <si>
    <t>Construir un (1) corredor vial de la troncal del sur</t>
  </si>
  <si>
    <t>Corredor Vial</t>
  </si>
  <si>
    <t>Servicio</t>
  </si>
  <si>
    <t>Construir tres (3) puentes nuevos en la ciudad</t>
  </si>
  <si>
    <t>Puente construido en vía urbana nueva</t>
  </si>
  <si>
    <t>AVANCE PROGRAMA REHABILITACIÓN, MANTENIMIENTO, ADECUACIÓN, Y OBRA NUEVA PARA EL SISTEMA VIAL Y ESTRUCTURAS DE PASO</t>
  </si>
  <si>
    <t>Cartagena Ordenada Alrededor del Agua</t>
  </si>
  <si>
    <t>Kilómetros canales construidos.</t>
  </si>
  <si>
    <t>RECUPERACIÓN DEL SISTEMA DE CANALES Y DRENAJES PLUVIALES</t>
  </si>
  <si>
    <t>12.7.2</t>
  </si>
  <si>
    <t>Kilómetros canales construidos</t>
  </si>
  <si>
    <t>km de canal</t>
  </si>
  <si>
    <t>7,5 kilómetros de canales construidos a corte 2023</t>
  </si>
  <si>
    <t>Construir un (0,5) km de canales.</t>
  </si>
  <si>
    <t>Obra de prevencion</t>
  </si>
  <si>
    <t>Metros cúbicos limpieza y/o rectificación de canales.</t>
  </si>
  <si>
    <t>m3</t>
  </si>
  <si>
    <t>Retirar  cien mil (100.000) m3 de material de limpieza en el cuatrienio.</t>
  </si>
  <si>
    <t xml:space="preserve"> Servicio de dragado</t>
  </si>
  <si>
    <t>AVANCE PROGRAMA RECUPERACIÓN DEL SISTEMA DE CANALES Y DRENAJES PLUVIALES</t>
  </si>
  <si>
    <t>Control Urbanístico y Territorial</t>
  </si>
  <si>
    <t>Obras de demoliciones derivadas de fallos, sentencias y sanciones elaboradas</t>
  </si>
  <si>
    <t>RECUPERANDO LA GOBERNANZA URBANÍSTICA, CARTAGENA VUELVE A BRILLAR</t>
  </si>
  <si>
    <t>12.2.1</t>
  </si>
  <si>
    <t>m2</t>
  </si>
  <si>
    <t>8 OBRAS DE DEMOLICIONES</t>
  </si>
  <si>
    <t>Espacio publico adecuado</t>
  </si>
  <si>
    <t>AVANCE PROGRAMA RECUPERANDO LA GOBERNANZA URBANÍSTICA, CARTAGENA VUELVE A BRILLAR</t>
  </si>
  <si>
    <t>Cartagena Adaptada al Clima y Resiliente a los Desastres</t>
  </si>
  <si>
    <t>Número de acciones para mitigación y atención a desastres coordinadas</t>
  </si>
  <si>
    <t>REDUCCIÓN DEL RIESGO</t>
  </si>
  <si>
    <t>12.4.3</t>
  </si>
  <si>
    <t>numero</t>
  </si>
  <si>
    <t>17 acciones 
para mitigación 
y atención de 
desastres</t>
  </si>
  <si>
    <t xml:space="preserve">23 obras de infraestructura para la reducción del riesgo de desastre </t>
  </si>
  <si>
    <t xml:space="preserve">Obras de infraestructura para la reducción del riesgo de desastres </t>
  </si>
  <si>
    <t>Número de Acciones de protección de laderas para reducción del riesgo en cerros de Cartagena</t>
  </si>
  <si>
    <t>3 obras de protección de laderas para reducción del riesgo en el Cerro Lefran, Cerro la Popa y Cerro de Albornoz</t>
  </si>
  <si>
    <t>AVANCE PROGRAMA REDUCCIÓN DEL RIESGO</t>
  </si>
  <si>
    <t>Ciudad Histórica y Patrimonial</t>
  </si>
  <si>
    <t>Metros lineales de andenes y bordillos del Centro Histórico mejorados</t>
  </si>
  <si>
    <t>SOSTENIBILIDAD DEL ESPACIO PÚBLICO DEL CENTRO HISTÓRICO DE CARTAGENA DE INDIAS.</t>
  </si>
  <si>
    <t>12.5.1</t>
  </si>
  <si>
    <t>metros lineal</t>
  </si>
  <si>
    <t>14.000 Metros lineales de andenes y bordillos del Centro Histórico mejorados</t>
  </si>
  <si>
    <t>Andén de la red urbana rehabilitado</t>
  </si>
  <si>
    <t>AVANCE PROGRAMA SOSTENIBILIDAD DEL ESPACIO PÚBLICO DEL CENTRO HISTÓRICO DE CARTAGENA DE INDIAS.</t>
  </si>
  <si>
    <t>Embarcaderos para el transporte acuático construidos o recuperados</t>
  </si>
  <si>
    <t>TRANSPORTE MASIVO CONFIABLE, EFICIENTE Y SOSTENIBLE</t>
  </si>
  <si>
    <t>12.6.5</t>
  </si>
  <si>
    <t xml:space="preserve">10 Embarcaderos para el transporte fluvial y marítimo construidos o recuperados  </t>
  </si>
  <si>
    <t>Embarcadero construido</t>
  </si>
  <si>
    <t>AVANCE PROGRAMATRANSPORTE MASIVO CONFIABLE, EFICIENTE Y SOSTENIBLE</t>
  </si>
  <si>
    <t>Incrementar a 60% el porcentaje de vías del Distrito diseñadas e intervenidas por la Secretaría de Infraestructura</t>
  </si>
  <si>
    <t>INTERVENCIONES URBANAS INTEGRALES</t>
  </si>
  <si>
    <t>12.6.1</t>
  </si>
  <si>
    <t>Obras construidas para la competitividad 
diferente a vías</t>
  </si>
  <si>
    <t>Construir diez (10) obras para la competitividad distintas a vías</t>
  </si>
  <si>
    <t>Construir obras para la competitividad distintas a vías</t>
  </si>
  <si>
    <t>AVANCE PROGRAMAINTERVENCIONES URBANAS INTEGRALES</t>
  </si>
  <si>
    <t>AVANCE SECRETARÍA DE INFRAESTRUCTURA</t>
  </si>
  <si>
    <t>FORMATO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</si>
  <si>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</si>
  <si>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</si>
  <si>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</si>
  <si>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</si>
  <si>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</si>
  <si>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</si>
  <si>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</si>
  <si>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</si>
  <si>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GESTION CON VALORES PARA RESULTADOS</t>
  </si>
  <si>
    <t>1-SERVICIO AL CIUDADANO.                                                                   2- FORTALECIMIENTO INSTITUCIONAL Y SIMPLIFICACIÓN DE PROCESOS</t>
  </si>
  <si>
    <t>GESTIÓN DE PROYECTOS DE OBRAS PUBLICAS</t>
  </si>
  <si>
    <t>Ejecucion y control de obras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</si>
  <si>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</si>
  <si>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Obras ejecutadas en la secretaria distrital de la alcaldia de cartagena de indias</t>
  </si>
  <si>
    <t>TRIMESTRAL</t>
  </si>
  <si>
    <t>Efectividad</t>
  </si>
  <si>
    <t>ENTIDADES</t>
  </si>
  <si>
    <t>Plan de anticorrupcion y atencion al ciudadano</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</si>
  <si>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</si>
  <si>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</si>
  <si>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SERVIDORES</t>
  </si>
  <si>
    <t>CIUDADANÍA</t>
  </si>
  <si>
    <t>INTERNO</t>
  </si>
  <si>
    <t>Planeacion de obras</t>
  </si>
  <si>
    <t>Presupuesto ejecutado de la secretaria de infraestructura de la alcaldia distrital de cartagena de indias</t>
  </si>
  <si>
    <t xml:space="preserve">
</t>
  </si>
  <si>
    <t>Página: 3 de 3</t>
  </si>
  <si>
    <t>SECRETARIA INFRAESTRUCTURA</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</si>
  <si>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</si>
  <si>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</si>
  <si>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</si>
  <si>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</si>
  <si>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</si>
  <si>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</si>
  <si>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</si>
  <si>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</si>
  <si>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</si>
  <si>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</si>
  <si>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</si>
  <si>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</si>
  <si>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</si>
  <si>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</si>
  <si>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</si>
  <si>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</si>
  <si>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</si>
  <si>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</si>
  <si>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</si>
  <si>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</si>
  <si>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</si>
  <si>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</si>
  <si>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</si>
  <si>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</si>
  <si>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</si>
  <si>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</si>
  <si>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</si>
  <si>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</si>
  <si>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</si>
  <si>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</si>
  <si>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</si>
  <si>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</si>
  <si>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</si>
  <si>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</si>
  <si>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</si>
  <si>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</si>
  <si>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</si>
  <si>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</si>
  <si>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</si>
  <si>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</si>
  <si>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</si>
  <si>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</si>
  <si>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REALIZAR INTERVENTORIA DE LOS PROYECTOS CONTRATADOS</t>
  </si>
  <si>
    <t>BIEN</t>
  </si>
  <si>
    <t>ENERO</t>
  </si>
  <si>
    <t>31  DE DICIEMBRE</t>
  </si>
  <si>
    <t>PROYECTO GLOBAL</t>
  </si>
  <si>
    <t>WILMER IRIARTE RESTREPO</t>
  </si>
  <si>
    <t>Cambios en los precios del mercado que generan una diferencia importante entre el presupuesto aprobado y los recursos necesarios para la ejecución de las actividades</t>
  </si>
  <si>
    <t>Elaborar el presupuesto del proyecto acogiéndose a los precios promedio de la region; Tener en cuenta los costos de acarreo y transporte para los materiales necesarios de cada actividad, los cuales son propios de la region.</t>
  </si>
  <si>
    <t>SI</t>
  </si>
  <si>
    <t>REHABILITACION MALLA VIAL</t>
  </si>
  <si>
    <t>Licitación pública</t>
  </si>
  <si>
    <t xml:space="preserve">Recursos propios </t>
  </si>
  <si>
    <t>Ingresos corrientes de Libre Destinación</t>
  </si>
  <si>
    <t>EQUIDAD DE LA MUJER</t>
  </si>
  <si>
    <t>REALIZAR LA ESTRUCTURACION DE LOS PROCESOS CONTRACTUALES Y/O LICITACIONES PARA EL DESARROLLO DE LAS OBRAS</t>
  </si>
  <si>
    <t xml:space="preserve">No se programa en el presupuesto de la entidad territorial el mantenimiento vial Durante todas las administraciones </t>
  </si>
  <si>
    <t>Contar con un plan de gestión vial que permita proyectar acciones que trasciendan los periodos de gobierno</t>
  </si>
  <si>
    <t>REHABILITACION MALLA VIAL II</t>
  </si>
  <si>
    <t>RB ICLD</t>
  </si>
  <si>
    <t>PRIMERA INFANCIA, INFANCIA Y ADOLESCENCIA</t>
  </si>
  <si>
    <t>REHABILITACIÓN, MANTENIMIENTO, ADECUACIÓNY OBRA NUEVA PARA EL SISTEMA VIAL Y ESTRUCTURAS DE PASO</t>
  </si>
  <si>
    <t>REALIZAR ESTUDIOS Y DISEÑOS DE LAS OBRAS A CONTRATAR</t>
  </si>
  <si>
    <t xml:space="preserve">Desorganización del flujo vehicular </t>
  </si>
  <si>
    <t>Generar un PMT</t>
  </si>
  <si>
    <t>CORREDOR DE CARGA</t>
  </si>
  <si>
    <t>RB RF TASAS AEROPORTUARIAS</t>
  </si>
  <si>
    <t>GRUPOS ÉTNICOS</t>
  </si>
  <si>
    <t>REALIZAR MEJORAMIENTO, REHABILITACION DE VIAS EN LA MALLA
VIAL EXISTENTE DEL DISTRITO DE CARTAGENA DE INDIAS.</t>
  </si>
  <si>
    <t>RB TASAS AEROPORTUARIAS</t>
  </si>
  <si>
    <t>CAMBIO CLIMÁTICO</t>
  </si>
  <si>
    <t>REALIZAR EL APOYO A LA SUPERVISION DE LAS OBRAS
CONTRATADAS</t>
  </si>
  <si>
    <t>Calidad: Mala Calidad de los materiales. (La calidad de los materiales no cumple con las especificaciones técnicas)</t>
  </si>
  <si>
    <t>Previo control de calidad de los materiales y realización de pruebas; adquisicion de polizas de garantia</t>
  </si>
  <si>
    <t>RF TASAS AEROPORTUARIAS</t>
  </si>
  <si>
    <t>GESTIÓN DEL RIESGO DE DESASTRES</t>
  </si>
  <si>
    <t>CONTRATAR PERSONAL DE APOYO</t>
  </si>
  <si>
    <t>SERVICIO</t>
  </si>
  <si>
    <t>Credito Interno Bancolombia Infraestructura de Obra</t>
  </si>
  <si>
    <t>CONSTRUCCIÓN DE PAZ</t>
  </si>
  <si>
    <t>REALIZAR LA CONSTRUCCION DE ESTRUCTURAS DE PASO EN LA
MALLA VIAL DEL DISTRITO DE CARTAGENA DE INDIAS.</t>
  </si>
  <si>
    <t xml:space="preserve">Se incrementa el costo de los materiales para el mejoramiento </t>
  </si>
  <si>
    <t>Realizar análisis y asignación de riesgos en etapa precontractual garantizando el equilibrio económico</t>
  </si>
  <si>
    <t>DESPLAZADOS</t>
  </si>
  <si>
    <t>ADELANTAR LOS PROCESOS DE SEGUIMIENTO DE LAS OBRAS
CONTRATADAS (APOYO LOGISTICO, VEHICULOS, PRENSA,
COMUNICACIONES)</t>
  </si>
  <si>
    <t>Credito Interno BBVA Infraestructura de Obra</t>
  </si>
  <si>
    <t>VÍCTIMAS</t>
  </si>
  <si>
    <t>AVANCE PROYECTO MEJORAMIENTO DE LA MALLA VIAL Y ESTRUCTURAS DE PASO EN EL DISTRITO DE CARTAGENA DE INDIAS</t>
  </si>
  <si>
    <t>ESTUDIOS Y DISEÑOS, CONSTRUCCION Y RECUPERACION DEL SISTEMA DE CANALES Y DRENAJES PLUVIALES EN EL DISTRITO DE CARTAGENA DE INDIAS</t>
  </si>
  <si>
    <t xml:space="preserve">2024130010060
</t>
  </si>
  <si>
    <t>Mejorar la capacidad hídrica y disminuir los altos niveles de inundación y contaminación del Sistema hídrico y canales pluviales del Distrito de Cartagena de Indias</t>
  </si>
  <si>
    <t xml:space="preserve">Realizar la limpieza y rectificacion de los cuerpos de agua y los canales del Distrito de Cartagena de Indias.
</t>
  </si>
  <si>
    <t>REALIZAR LIMPIEZA Y/O RECTIFICACION DE LOS CANALES DEL DISTRITO DE CARTAGENA</t>
  </si>
  <si>
    <t xml:space="preserve">Cambios en los precios del mercado que generan una diferencia importante entre el presupuesto aprobado y los recursos necesarios para la ejecución de las actividades </t>
  </si>
  <si>
    <t>Elaborar el presupuesto del proyecto acogiéndose a los precios promedio de la región, Tener en cuenta los costos de acarreo y transporte para los materiales necesarios de cada actividad, los cuales son altos de la región.</t>
  </si>
  <si>
    <t>LIMPIEZA DE CANALES</t>
  </si>
  <si>
    <t>- CONTRAPRESTACION PORTUARIA</t>
  </si>
  <si>
    <t>REALIZAR EL APOYO A LA SUPERVISION DE LAS OBRAS CONTRATADAS</t>
  </si>
  <si>
    <t>LIMPIEZA MECANICA</t>
  </si>
  <si>
    <t>ADELANTAR LOS PROCESOS DE SEGUIMIENTO DE LAS OBRAS CONTRATADAS (APOYO LOGISTICO, VEHICULOS, PRENSA, COMUNICACIONES)</t>
  </si>
  <si>
    <t>Calidad: Mala Calidad de los materiales. (La calidad de los materiales no cumple con las especificaciones tecnicas)</t>
  </si>
  <si>
    <t>Previo control de calidad de los materiales y realización de pruebas; adquisición de pólizas de garantía</t>
  </si>
  <si>
    <t>LIMPIEZA CON SERVICION PUBLICOS</t>
  </si>
  <si>
    <t>REALIZAR LA LIMPIEZA INICIAL DE CANALES Y DISPOSICION DE MATERIAL EN RELLENO SANITARIO</t>
  </si>
  <si>
    <t xml:space="preserve">Construir obras de canalización para la prevención de las inundaciones en el Distrito de Cartagena de indias
</t>
  </si>
  <si>
    <t xml:space="preserve">Obras para la prevencion y control de inundaciones </t>
  </si>
  <si>
    <t>REALIZAR CONSTRUCCION DE CANALES PLUVIALES DEL DISTRITO DE CARTAGENA DE INDIAS.</t>
  </si>
  <si>
    <t>Exceso de lluvias durante la ejecucion de las actividades</t>
  </si>
  <si>
    <t>Reprogramación del cronograma de actividades; Programación de las actividades de ruta teniendo en cuenta los pronósticos del tiempo en la programación de las obras.</t>
  </si>
  <si>
    <t>RB SOBRETASA ALCANTARRILADO</t>
  </si>
  <si>
    <t>VINCULAR PERSONAL DE APOYO</t>
  </si>
  <si>
    <t>AVANCE PROYECTO ESTUDIOS Y DISEÑOS, CONSTRUCCION Y RECUPERACION DEL SISTEMA DE CANALES Y DRENAJES PLUVIALES EN EL DISTRITO DE CARTAGENA DE INDIAS</t>
  </si>
  <si>
    <t>2.040 M2 de espacio recuperado en el Distrito de Cartagena de Indias</t>
  </si>
  <si>
    <t xml:space="preserve">RECUPERACION URBANISTICA Y TERRITORIAL - OBRAS DE DEMOLICION DERIVADAS DE FALLOS, SENTENCIAS Y SANCIONES EN EL DISTRITO DE CARTAGENA DE INDIAS
</t>
  </si>
  <si>
    <t xml:space="preserve">2024130010061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</si>
  <si>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</si>
  <si>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</si>
  <si>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RECUPERAR ESPACIO PUBLICO, MEDIANTE OBRAS DE DEMOLICION
DERIVADAS DE FALLOS, SENTENCIAS Y SANCIONES.</t>
  </si>
  <si>
    <t>Poca iniciativa de la administracion distrital en ejecutar las ordenes de demolicion que se encuentran debidamente ejecutoriadas.</t>
  </si>
  <si>
    <t>Fortalecimiento de las comunicaciones internas y planificación anticipada de las acciones.</t>
  </si>
  <si>
    <t>ICLD</t>
  </si>
  <si>
    <t>REALIZAR INTERVENTORIA DE LAS OBRAS CONTRATADAS</t>
  </si>
  <si>
    <t>REALIZAR LA ESTRUCTURACION DE LOS PROCESOS
CONTRACTUALES Y/O LICITACIONES PARA EL DESARROLLO DE LAS
OBRAS</t>
  </si>
  <si>
    <t>Mayor cantidad de requerimientos y quejas por parte de los ciudadanos</t>
  </si>
  <si>
    <t>Medidas óptimas para los requerimientos</t>
  </si>
  <si>
    <t>Oposición por parte del querellado en el espacio donde se pretende realizar la demolición</t>
  </si>
  <si>
    <t>Coordinación con las dependencias encargadas a la hora de realizar las demoliciones.</t>
  </si>
  <si>
    <t>CONTRATAR APOYO EN LA GESTION</t>
  </si>
  <si>
    <t>AVANCE PROYECTORECUPERACION URBANISTICA Y TERRITORIAL - OBRAS DE DEMOLICION DERIVADAS DE FALLOS, SENTENCIAS Y SANCIONES EN EL DISTRITO DE CARTAGENA DE INDIAS</t>
  </si>
  <si>
    <t xml:space="preserve">6 obras de infraestructura para la reducción del riesgo de desastre </t>
  </si>
  <si>
    <t>CONSTRUCCION DE OBRAS PARA LA REDUCCION DEL RIESGO Y ATENCION A DESASTRES EN EL DISTRITO DE CARTAGENA DE INDIAS</t>
  </si>
  <si>
    <t xml:space="preserve">2024130010062
</t>
  </si>
  <si>
    <t>Realizar inversión en obras de infraestructura para la mitigación de riesgos y atención a desastres   en el Distrito de Cartagena de Indias.</t>
  </si>
  <si>
    <t xml:space="preserve">Realizar articulación entre las entidades que hacen parte del sistema de gestión del riesgo para la realización de obras de infraestructura para la mitigación de riesgos y atención a desastres en el Distrito de Cartagena de Indias
</t>
  </si>
  <si>
    <t>REALIZAR VEINTE  (20) ACCIONES PARA MITIGAR Y ATENDER DE DESASTRES EN EL DISTRITO DE CARTAGENA DE INDIAS</t>
  </si>
  <si>
    <t>Incremento en el costo de los insumos, carencia de recursos para la culminación de las actividades</t>
  </si>
  <si>
    <t>Elaborar presupuesto del proyecto acogiéndosela a los precios de la región, teniendo en cuenta los costos de acarreos y transporte para los materiales necesarios del proyecto</t>
  </si>
  <si>
    <t>OBRAS DE REDUCCION DEL RIESGO</t>
  </si>
  <si>
    <t>Imposibilidad de ejecución del proyecto por orden publico</t>
  </si>
  <si>
    <t>Realizar trabajo previo de sensibilización con la comunidad</t>
  </si>
  <si>
    <t>REALIZAR ESTUDIOS Y DISEÑOS EN FASE 3 DE LAS OBRAS A CONTRATAR</t>
  </si>
  <si>
    <t>Exceso de lluvias durante la ejecución de las actividades</t>
  </si>
  <si>
    <t>Programación de actividades de ruta teniendo en cuenta los pronósticos del tiempo, horarios de trabajo diurnos y nocturnos, reprogramación de actividades</t>
  </si>
  <si>
    <t>AVANCE PROYECTO CONSTRUCCION DE OBRAS PARA LA REDUCCION DEL RIESGO Y ATENCION A DESASTRES EN EL DISTRITO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</si>
  <si>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</si>
  <si>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</si>
  <si>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</si>
  <si>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</si>
  <si>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Mala calidad de los materiales , los materiales no cumplen con las consideraciones técnicas</t>
  </si>
  <si>
    <t>previo control de calidad de los materiales y realización de pruebas, aplicación de pólizas de garantía</t>
  </si>
  <si>
    <t xml:space="preserve"> REALIZAR EL APOYO A LA SUPERVISION DE LAS OBRAS CONTRATADAS</t>
  </si>
  <si>
    <t xml:space="preserve">AVANCE PROYECTO MEJORAMIENTO DE ANDENES Y BORDILLOS DEL CENTRO HISTÓRICO EN EL DISTRITO DE  CARTAGENA DE INDIAS </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</si>
  <si>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</si>
  <si>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</si>
  <si>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
</t>
  </si>
  <si>
    <t>REALIZAR CONSTRUCCION O MEJORAMIENTO DE EMBARCADEROS
PARA EL TRANSPORTE ACUATICO MASIVO CONFIABLE, EFICIENTE Y
SOSTENIBLE EN EL DISTRIO DE CARTAGENA</t>
  </si>
  <si>
    <t>Afectación a la cimentación de las estructuras del margen y en el agua producto de socavaciones mayores a la contemplada en el diseño.</t>
  </si>
  <si>
    <t>Contemplar en los diseños factores de seguridad.</t>
  </si>
  <si>
    <t>EMBARCADEROS DE PLAYA</t>
  </si>
  <si>
    <t>Retrasos en la ejecución de las obras</t>
  </si>
  <si>
    <t>Establecer planes de contingencia con las entidades de la fuerza pública y con la entidad territorial</t>
  </si>
  <si>
    <t>Se incrementa el costo de los materiales para la construcción</t>
  </si>
  <si>
    <t>Realizar análisis y asignación de riesgos en etapa pre-contractual garantizando el equilibrio económico</t>
  </si>
  <si>
    <t>AVANCE PROYECTO CONSTRUCCION Y MEJORAMIENTO DE INFRAESTRUCTURA PARA EL TRANSPORTE MASIVO ACUATICO EN EL DISTRITO DE CARTAGENA DE INDIAS</t>
  </si>
  <si>
    <t>RECONSTRUCCION AMPLIACIÓN Y PROLONGACIÓN DEL PASEO PEATONAL DEL PIE DE LA POPA, EN EL DISTRITO DE CARTAGENA DE INDIAS</t>
  </si>
  <si>
    <t>Mejorar las condiciones en la infraestructura del Paseo Peatonal de la Avenida del Lago a la altura del barrio Pie de la Popa del Distrito de 
Cartagena de Indias</t>
  </si>
  <si>
    <t>Disminución en el deterioro en la infraestructura 
física y aumento en la modernización del edificio 
Galera de la Marina en el Distrito de Cartagena</t>
  </si>
  <si>
    <t>Sedes adecuadas</t>
  </si>
  <si>
    <t>REALIZAR RECONSTRUCCIÓN, AMPLIACIÓN Y PROLONGACIÓN DEL PASEO PEATONAL DEL PIE DE LA POPA</t>
  </si>
  <si>
    <t>Se podrian generar 
lluvias durante la ejecucion de 
las obras, las cuales pueden 
retrasar la ejecucion e impedir el 
ingreso de materiales</t>
  </si>
  <si>
    <t>Reajuste del cronograma, 
ampliacion de la jornada laboral en 
tiempo de verano. Acopio de 
materiales</t>
  </si>
  <si>
    <t>ADECUACION</t>
  </si>
  <si>
    <t>AVANCE PROYECTO RECONSTRUCCION AMPLIACIÓN Y PROLONGACIÓN DEL PASEO PEATONAL DEL PIE DE LA POPA, EN EL DISTRITO DE CARTAGENA DE INDIAS</t>
  </si>
  <si>
    <t>ADECUACION Y MODERNIZACION DEL EDIFICIO ³GALERAS DE LA MARINA´ SEDE DEL CONCEJO DEL DISTRITO DE CARTAGENA DE INDIAS</t>
  </si>
  <si>
    <t>Mejorar el estado del edificio Galeras de la Marina sede del concejo Distrital</t>
  </si>
  <si>
    <t>Aumento en la inversión en las zonas de recreación del barrio Pie de la Popa en el Distrito de Cartagena</t>
  </si>
  <si>
    <t>Espacio publico adecuado (Producto principal del proyecto) - Sendero Peatonal rehabilitad</t>
  </si>
  <si>
    <t>INFRAESTRUCTURA EN OBRA BLANCA</t>
  </si>
  <si>
    <t xml:space="preserve"> Mala Calidad 
de los materiales. (La calidad de 
los materiales no cumple con las 
especificaciones teccnicas</t>
  </si>
  <si>
    <t>Previo control de calidad de los 
materiales y realización de pruebas; 
adquisicion de polizas de garantia</t>
  </si>
  <si>
    <t>PASEO PEATONAL</t>
  </si>
  <si>
    <t>OBRA CIVIL</t>
  </si>
  <si>
    <t>DOTACION</t>
  </si>
  <si>
    <t>AVANCE PROYECTO ADECUACION Y MODERNIZACION DEL EDIFICIO ³GALERAS DE LA MARINA´ SEDE DEL CONCEJO DEL DISTRITO DE CARTAGENA DE INDIAS</t>
  </si>
  <si>
    <t>REPORTE EJECUCION PRESUPUESTAL (COMPROMISOS)</t>
  </si>
  <si>
    <t xml:space="preserve">% EJECUCION COMPROMISOS </t>
  </si>
  <si>
    <t>REPORTE EJECUCION PRESUPUESTAL (OBLIGACIONES)</t>
  </si>
  <si>
    <t xml:space="preserve">% EJECUCION OBLIGACIONES </t>
  </si>
  <si>
    <t>AVANCE PROYECTOS DE LA SECRETARÍA DE INFRAESTRUCTURA CORTE INFRAESTRUCTURA 2025</t>
  </si>
  <si>
    <t>EJECUCIÓN PRESUPUESTAL S.I.D JUNIO 30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</si>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</sst>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00;[Red]\-&quot;$&quot;\ #,##0.00"/>
    <numFmt numFmtId="165" formatCode="_-&quot;$&quot;\ * #,##0.00_-;\-&quot;$&quot;\ * #,##0.00_-;_-&quot;$&quot;\ * &quot;-&quot;??_-;_-@_-"/>
    <numFmt numFmtId="166" formatCode="_-* #,##0.00_-;\-* #,##0.00_-;_-* &quot;-&quot;??_-;_-@_-"/>
    <numFmt numFmtId="167" formatCode="&quot;$&quot;\ #,##0.00"/>
    <numFmt numFmtId="168" formatCode="#,##0.0"/>
    <numFmt numFmtId="169" formatCode="_-[$$-240A]\ * #,##0.00_-;\-[$$-240A]\ * #,##0.00_-;_-[$$-240A]\ * &quot;-&quot;??_-;_-@_-"/>
    <numFmt numFmtId="170" formatCode="0.0%"/>
  </numFmts>
  <fonts count="5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b/>
      <sz val="11"/>
      <name val="Aptos"/>
      <family val="2"/>
    </font>
    <font>
      <b/>
      <sz val="20"/>
      <color theme="1"/>
      <name val="Tahoma"/>
      <family val="2"/>
    </font>
    <font>
      <b/>
      <sz val="16"/>
      <color theme="1"/>
      <name val="Aptos Narrow"/>
      <scheme val="minor"/>
    </font>
    <font>
      <sz val="11"/>
      <name val="Aptos Narrow"/>
      <family val="2"/>
      <scheme val="minor"/>
    </font>
    <font>
      <sz val="11"/>
      <name val="Aptos Narrow"/>
      <scheme val="minor"/>
    </font>
    <font>
      <sz val="14"/>
      <name val="Aptos Narrow"/>
      <family val="2"/>
      <scheme val="minor"/>
    </font>
    <font>
      <b/>
      <sz val="22"/>
      <color theme="1"/>
      <name val="Aptos Narrow"/>
      <scheme val="minor"/>
    </font>
    <font>
      <b/>
      <sz val="28"/>
      <color theme="1"/>
      <name val="Aptos Narrow"/>
      <scheme val="minor"/>
    </font>
    <font>
      <b/>
      <sz val="18"/>
      <color theme="1"/>
      <name val="Aptos Narrow"/>
      <scheme val="minor"/>
    </font>
    <font>
      <b/>
      <sz val="11"/>
      <color theme="4"/>
      <name val="Aptos Narrow"/>
      <scheme val="minor"/>
    </font>
    <font>
      <sz val="14"/>
      <color theme="1"/>
      <name val="Arial"/>
      <family val="2"/>
    </font>
    <font>
      <b/>
      <sz val="14"/>
      <color theme="1"/>
      <name val="Arial"/>
      <family val="2"/>
    </font>
    <font>
      <b/>
      <sz val="11"/>
      <name val="Aptos Narrow"/>
      <scheme val="minor"/>
    </font>
    <font>
      <b/>
      <sz val="12"/>
      <color theme="1"/>
      <name val="Aptos Narrow"/>
      <scheme val="minor"/>
    </font>
    <font>
      <b/>
      <sz val="18"/>
      <name val="Aptos Narrow"/>
      <scheme val="minor"/>
    </font>
    <font>
      <b/>
      <sz val="16"/>
      <name val="Aptos Narrow"/>
      <scheme val="minor"/>
    </font>
    <font>
      <b/>
      <sz val="20"/>
      <name val="Aptos Narrow"/>
      <scheme val="minor"/>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8999908444471571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165" fontId="1" fillId="0" borderId="0" applyFont="0" applyFill="0" applyBorder="0" applyAlignment="0" applyProtection="0"/>
    <xf numFmtId="166"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cellStyleXfs>
  <cellXfs count="29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5" fillId="3"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31" fillId="0" borderId="1" xfId="0" applyFont="1" applyBorder="1" applyAlignment="1">
      <alignment vertical="center" wrapText="1"/>
    </xf>
    <xf numFmtId="0" fontId="0" fillId="0" borderId="1" xfId="0" applyBorder="1" applyAlignment="1">
      <alignment horizontal="center" vertical="center" wrapText="1"/>
    </xf>
    <xf numFmtId="0" fontId="31"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5"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4" xfId="0" applyBorder="1" applyAlignment="1">
      <alignment horizontal="center" vertical="center"/>
    </xf>
    <xf numFmtId="9" fontId="0" fillId="2" borderId="1" xfId="0" applyNumberFormat="1" applyFill="1" applyBorder="1" applyAlignment="1">
      <alignment horizontal="center" vertical="center"/>
    </xf>
    <xf numFmtId="0" fontId="0" fillId="0" borderId="2" xfId="0" applyBorder="1" applyAlignment="1">
      <alignment horizontal="center" vertical="center"/>
    </xf>
    <xf numFmtId="167" fontId="5" fillId="0" borderId="1" xfId="0" applyNumberFormat="1" applyFont="1" applyBorder="1" applyAlignment="1">
      <alignment horizontal="center" vertical="center" wrapText="1"/>
    </xf>
    <xf numFmtId="167" fontId="0" fillId="0" borderId="1" xfId="0" applyNumberFormat="1" applyBorder="1" applyAlignment="1">
      <alignment horizontal="center" vertical="center"/>
    </xf>
    <xf numFmtId="167" fontId="0" fillId="0" borderId="0" xfId="0" applyNumberFormat="1" applyAlignment="1">
      <alignment horizontal="center" vertical="center"/>
    </xf>
    <xf numFmtId="0" fontId="0" fillId="2" borderId="1" xfId="0" applyFill="1" applyBorder="1"/>
    <xf numFmtId="1" fontId="0" fillId="0" borderId="1" xfId="0" applyNumberFormat="1" applyBorder="1" applyAlignment="1">
      <alignment horizontal="center" vertical="center" wrapText="1"/>
    </xf>
    <xf numFmtId="168" fontId="0" fillId="2" borderId="1" xfId="0" applyNumberFormat="1" applyFill="1" applyBorder="1" applyAlignment="1">
      <alignment horizontal="center" vertical="center" wrapText="1"/>
    </xf>
    <xf numFmtId="9" fontId="0" fillId="2" borderId="1" xfId="7" applyFont="1" applyFill="1" applyBorder="1" applyAlignment="1">
      <alignment horizontal="center" vertical="center" wrapText="1"/>
    </xf>
    <xf numFmtId="9" fontId="35" fillId="2" borderId="1"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167" fontId="0" fillId="0" borderId="19" xfId="0" applyNumberFormat="1" applyBorder="1" applyAlignment="1">
      <alignment horizontal="center" vertical="center"/>
    </xf>
    <xf numFmtId="167" fontId="27" fillId="2" borderId="1" xfId="0" applyNumberFormat="1" applyFont="1" applyFill="1" applyBorder="1" applyAlignment="1">
      <alignment horizontal="center" vertical="center"/>
    </xf>
    <xf numFmtId="164"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31" fillId="0" borderId="1" xfId="0" applyFont="1" applyBorder="1" applyAlignment="1">
      <alignment horizontal="center" wrapText="1"/>
    </xf>
    <xf numFmtId="0" fontId="0" fillId="2" borderId="20" xfId="0" applyFill="1" applyBorder="1" applyAlignment="1">
      <alignment horizontal="center" vertical="center" wrapText="1"/>
    </xf>
    <xf numFmtId="0" fontId="25" fillId="0" borderId="1" xfId="0" applyFont="1" applyBorder="1" applyAlignment="1">
      <alignment horizontal="center" vertical="center" wrapText="1"/>
    </xf>
    <xf numFmtId="0" fontId="5" fillId="13" borderId="21" xfId="0" applyFont="1" applyFill="1" applyBorder="1" applyAlignment="1">
      <alignment horizontal="center" vertical="center" wrapText="1"/>
    </xf>
    <xf numFmtId="9" fontId="37" fillId="2" borderId="1" xfId="7" applyFont="1" applyFill="1" applyBorder="1" applyAlignment="1">
      <alignment horizontal="center" vertical="center"/>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9" fontId="5" fillId="13" borderId="21" xfId="7" applyFont="1" applyFill="1" applyBorder="1" applyAlignment="1">
      <alignment horizontal="center" vertical="center" wrapText="1"/>
    </xf>
    <xf numFmtId="9" fontId="0" fillId="2" borderId="0" xfId="7" applyFont="1" applyFill="1" applyAlignment="1">
      <alignment horizontal="center" vertical="center"/>
    </xf>
    <xf numFmtId="0" fontId="31" fillId="0" borderId="18" xfId="0" applyFont="1" applyBorder="1" applyAlignment="1">
      <alignment horizontal="center" vertical="center" wrapText="1"/>
    </xf>
    <xf numFmtId="167" fontId="27" fillId="2" borderId="18" xfId="0" applyNumberFormat="1" applyFont="1" applyFill="1" applyBorder="1" applyAlignment="1">
      <alignment horizontal="center" vertical="center"/>
    </xf>
    <xf numFmtId="0" fontId="27" fillId="2" borderId="18" xfId="0" applyFont="1" applyFill="1" applyBorder="1" applyAlignment="1">
      <alignment horizontal="center" vertical="center"/>
    </xf>
    <xf numFmtId="0" fontId="0" fillId="2" borderId="18" xfId="0" applyFill="1" applyBorder="1" applyAlignment="1">
      <alignment horizontal="center" vertical="center"/>
    </xf>
    <xf numFmtId="9" fontId="40" fillId="2" borderId="1" xfId="7" applyFont="1" applyFill="1" applyBorder="1" applyAlignment="1">
      <alignment horizontal="center" vertical="center" wrapText="1"/>
    </xf>
    <xf numFmtId="1" fontId="0" fillId="0" borderId="0" xfId="0" applyNumberFormat="1" applyAlignment="1">
      <alignment horizontal="left" wrapText="1"/>
    </xf>
    <xf numFmtId="164" fontId="42" fillId="0" borderId="0" xfId="0" applyNumberFormat="1" applyFont="1" applyAlignment="1">
      <alignment horizontal="center" vertical="center"/>
    </xf>
    <xf numFmtId="0" fontId="0" fillId="2" borderId="18" xfId="0"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12" xfId="0" applyFont="1" applyFill="1" applyBorder="1" applyAlignment="1">
      <alignment horizontal="center" vertical="center" wrapText="1"/>
    </xf>
    <xf numFmtId="1" fontId="0" fillId="0" borderId="1" xfId="0" applyNumberFormat="1" applyBorder="1" applyAlignment="1">
      <alignment horizontal="center" vertical="center"/>
    </xf>
    <xf numFmtId="0" fontId="28" fillId="2" borderId="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6" fillId="2" borderId="1" xfId="0" applyFont="1" applyFill="1" applyBorder="1" applyAlignment="1">
      <alignment horizontal="center" vertical="center" wrapText="1"/>
    </xf>
    <xf numFmtId="9" fontId="0" fillId="2" borderId="18" xfId="7" applyFont="1" applyFill="1" applyBorder="1" applyAlignment="1">
      <alignment horizontal="center" vertical="center"/>
    </xf>
    <xf numFmtId="0" fontId="26" fillId="2" borderId="18" xfId="0" applyFont="1" applyFill="1" applyBorder="1" applyAlignment="1">
      <alignment horizontal="center" vertical="center" wrapText="1"/>
    </xf>
    <xf numFmtId="9" fontId="35" fillId="2" borderId="26" xfId="0" applyNumberFormat="1" applyFont="1" applyFill="1" applyBorder="1" applyAlignment="1">
      <alignment horizontal="center" vertical="center" wrapText="1"/>
    </xf>
    <xf numFmtId="9" fontId="35" fillId="2" borderId="21" xfId="0" applyNumberFormat="1" applyFont="1" applyFill="1" applyBorder="1" applyAlignment="1">
      <alignment horizontal="center" vertical="center" wrapText="1"/>
    </xf>
    <xf numFmtId="9" fontId="35" fillId="2" borderId="27"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9" fontId="40" fillId="2" borderId="0" xfId="7" applyFont="1" applyFill="1" applyBorder="1" applyAlignment="1">
      <alignment horizontal="center" vertical="center" wrapText="1"/>
    </xf>
    <xf numFmtId="9" fontId="41" fillId="2" borderId="22" xfId="7" applyFont="1" applyFill="1" applyBorder="1" applyAlignment="1">
      <alignment horizontal="center" vertical="center"/>
    </xf>
    <xf numFmtId="164" fontId="42" fillId="0" borderId="22" xfId="0" applyNumberFormat="1" applyFont="1" applyBorder="1" applyAlignment="1">
      <alignment horizontal="center" vertical="center"/>
    </xf>
    <xf numFmtId="0" fontId="43" fillId="2" borderId="0" xfId="0" applyFont="1" applyFill="1" applyAlignment="1">
      <alignment horizontal="center" vertical="center" wrapText="1"/>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5" fillId="2" borderId="1" xfId="0" applyFont="1" applyFill="1" applyBorder="1" applyAlignment="1">
      <alignment vertical="center" wrapText="1"/>
    </xf>
    <xf numFmtId="0" fontId="32" fillId="2" borderId="12" xfId="0" applyFont="1" applyFill="1" applyBorder="1" applyAlignment="1">
      <alignment vertical="center" wrapText="1"/>
    </xf>
    <xf numFmtId="0" fontId="0" fillId="2" borderId="1" xfId="0" applyFill="1" applyBorder="1" applyAlignment="1">
      <alignment horizontal="center" wrapText="1"/>
    </xf>
    <xf numFmtId="0" fontId="0" fillId="2" borderId="5" xfId="0" applyFill="1" applyBorder="1" applyAlignment="1">
      <alignment horizontal="center" vertical="center" wrapText="1"/>
    </xf>
    <xf numFmtId="0" fontId="0" fillId="2" borderId="1" xfId="0" applyFill="1" applyBorder="1" applyAlignment="1">
      <alignment vertical="center"/>
    </xf>
    <xf numFmtId="0" fontId="26" fillId="2" borderId="18" xfId="0" applyFont="1" applyFill="1" applyBorder="1" applyAlignment="1">
      <alignment vertical="center" wrapText="1"/>
    </xf>
    <xf numFmtId="0" fontId="0" fillId="2" borderId="12" xfId="0" applyFill="1" applyBorder="1" applyAlignment="1">
      <alignment horizontal="center" vertical="center" wrapText="1"/>
    </xf>
    <xf numFmtId="0" fontId="0" fillId="2" borderId="19" xfId="0" applyFill="1" applyBorder="1" applyAlignment="1">
      <alignment vertical="center" wrapText="1"/>
    </xf>
    <xf numFmtId="0" fontId="0" fillId="2" borderId="4" xfId="0" applyFill="1" applyBorder="1" applyAlignment="1">
      <alignment vertical="center" wrapText="1"/>
    </xf>
    <xf numFmtId="1" fontId="0" fillId="2" borderId="1" xfId="0" applyNumberFormat="1" applyFill="1" applyBorder="1" applyAlignment="1">
      <alignment horizontal="center" vertical="center"/>
    </xf>
    <xf numFmtId="0" fontId="0" fillId="0" borderId="18" xfId="0" applyBorder="1" applyAlignment="1">
      <alignment vertical="center" wrapText="1"/>
    </xf>
    <xf numFmtId="0" fontId="0" fillId="0" borderId="1" xfId="0" applyBorder="1" applyAlignment="1">
      <alignment vertical="center" wrapText="1"/>
    </xf>
    <xf numFmtId="0" fontId="45" fillId="2" borderId="1" xfId="1" applyFont="1" applyFill="1" applyBorder="1" applyAlignment="1">
      <alignment horizontal="left" vertical="center"/>
    </xf>
    <xf numFmtId="0" fontId="8" fillId="2" borderId="0" xfId="0" applyFont="1" applyFill="1"/>
    <xf numFmtId="0" fontId="42" fillId="2" borderId="3" xfId="0" applyFont="1" applyFill="1" applyBorder="1"/>
    <xf numFmtId="9" fontId="0" fillId="0" borderId="0" xfId="7" applyFont="1" applyAlignment="1">
      <alignment horizontal="center" vertical="center"/>
    </xf>
    <xf numFmtId="0" fontId="8" fillId="0" borderId="1" xfId="0" applyFont="1" applyBorder="1" applyAlignment="1">
      <alignment horizontal="center" vertical="center"/>
    </xf>
    <xf numFmtId="0" fontId="39" fillId="0" borderId="1" xfId="0" applyFont="1" applyBorder="1" applyAlignment="1">
      <alignment horizontal="center" vertical="center"/>
    </xf>
    <xf numFmtId="0" fontId="8" fillId="0" borderId="0" xfId="0" applyFont="1" applyAlignment="1">
      <alignment horizontal="center" vertical="center"/>
    </xf>
    <xf numFmtId="3" fontId="0" fillId="0" borderId="1" xfId="0" applyNumberFormat="1" applyBorder="1" applyAlignment="1">
      <alignment horizontal="center" vertical="center" wrapText="1"/>
    </xf>
    <xf numFmtId="0" fontId="34" fillId="0" borderId="1" xfId="0" applyFont="1" applyBorder="1" applyAlignment="1">
      <alignment horizontal="center" vertical="center" wrapText="1"/>
    </xf>
    <xf numFmtId="0" fontId="37" fillId="2" borderId="1" xfId="0" applyFont="1" applyFill="1" applyBorder="1" applyAlignment="1">
      <alignment horizontal="center" vertical="center"/>
    </xf>
    <xf numFmtId="0" fontId="37" fillId="2" borderId="18" xfId="0" applyFont="1" applyFill="1" applyBorder="1" applyAlignment="1">
      <alignment horizontal="center" vertical="center"/>
    </xf>
    <xf numFmtId="0" fontId="46" fillId="2" borderId="0" xfId="0" applyFont="1" applyFill="1" applyAlignment="1">
      <alignment horizontal="center" vertical="center" wrapText="1"/>
    </xf>
    <xf numFmtId="0" fontId="37" fillId="2" borderId="0" xfId="0" applyFont="1" applyFill="1" applyAlignment="1">
      <alignment horizontal="center" vertical="center"/>
    </xf>
    <xf numFmtId="9" fontId="47" fillId="0" borderId="0" xfId="7" applyFont="1" applyAlignment="1">
      <alignment horizontal="center" vertical="center"/>
    </xf>
    <xf numFmtId="170" fontId="47" fillId="0" borderId="0" xfId="7" applyNumberFormat="1" applyFont="1" applyAlignment="1">
      <alignment horizontal="center" vertical="center"/>
    </xf>
    <xf numFmtId="164" fontId="48" fillId="0" borderId="22" xfId="0" applyNumberFormat="1" applyFont="1" applyBorder="1" applyAlignment="1">
      <alignment horizontal="center" vertical="center"/>
    </xf>
    <xf numFmtId="10" fontId="48" fillId="2" borderId="22" xfId="7" applyNumberFormat="1" applyFont="1" applyFill="1" applyBorder="1" applyAlignment="1">
      <alignment horizontal="center" vertical="center"/>
    </xf>
    <xf numFmtId="10" fontId="49" fillId="2" borderId="22" xfId="7" applyNumberFormat="1" applyFont="1" applyFill="1" applyBorder="1" applyAlignment="1">
      <alignment horizontal="center" vertical="center"/>
    </xf>
    <xf numFmtId="164" fontId="49" fillId="0" borderId="22" xfId="0" applyNumberFormat="1"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36" fillId="9" borderId="2" xfId="0" applyFont="1" applyFill="1" applyBorder="1" applyAlignment="1">
      <alignment horizontal="center" vertical="center" wrapText="1"/>
    </xf>
    <xf numFmtId="0" fontId="36" fillId="9"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42" fillId="2" borderId="2" xfId="0" applyFont="1" applyFill="1" applyBorder="1" applyAlignment="1">
      <alignment horizontal="center"/>
    </xf>
    <xf numFmtId="0" fontId="42" fillId="2" borderId="3" xfId="0" applyFont="1" applyFill="1" applyBorder="1" applyAlignment="1">
      <alignment horizontal="center"/>
    </xf>
    <xf numFmtId="0" fontId="5" fillId="0" borderId="1" xfId="0" applyFont="1" applyBorder="1" applyAlignment="1">
      <alignment horizontal="center" vertical="center"/>
    </xf>
    <xf numFmtId="0" fontId="44" fillId="2" borderId="1"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33" fillId="0" borderId="1"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applyAlignment="1">
      <alignment horizontal="center" vertical="center"/>
    </xf>
    <xf numFmtId="0" fontId="27" fillId="10" borderId="2"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1" fontId="0" fillId="0" borderId="19" xfId="0" applyNumberFormat="1" applyBorder="1" applyAlignment="1">
      <alignment horizontal="center" vertical="center" wrapText="1"/>
    </xf>
    <xf numFmtId="167" fontId="27" fillId="0" borderId="18" xfId="0" applyNumberFormat="1"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9" fontId="27" fillId="0" borderId="18" xfId="7" applyFont="1" applyBorder="1" applyAlignment="1">
      <alignment horizontal="center" vertical="center"/>
    </xf>
    <xf numFmtId="9" fontId="27" fillId="0" borderId="19" xfId="7" applyFont="1" applyBorder="1" applyAlignment="1">
      <alignment horizontal="center" vertical="center"/>
    </xf>
    <xf numFmtId="9" fontId="27" fillId="0" borderId="20" xfId="7" applyFont="1" applyBorder="1" applyAlignment="1">
      <alignment horizontal="center" vertical="center"/>
    </xf>
    <xf numFmtId="165" fontId="27" fillId="0" borderId="1" xfId="8" applyFont="1" applyFill="1" applyBorder="1" applyAlignment="1">
      <alignment horizontal="center" vertical="center"/>
    </xf>
    <xf numFmtId="10" fontId="27" fillId="0" borderId="1" xfId="7" applyNumberFormat="1" applyFont="1" applyFill="1" applyBorder="1" applyAlignment="1">
      <alignment horizontal="center" vertical="center"/>
    </xf>
    <xf numFmtId="9" fontId="0" fillId="0" borderId="1" xfId="7" applyFont="1" applyFill="1" applyBorder="1" applyAlignment="1">
      <alignment horizontal="center" vertical="center"/>
    </xf>
    <xf numFmtId="165" fontId="0" fillId="0" borderId="1" xfId="8" applyFont="1" applyFill="1" applyBorder="1" applyAlignment="1">
      <alignment horizontal="center" vertical="center"/>
    </xf>
    <xf numFmtId="9" fontId="0" fillId="0" borderId="1" xfId="7" applyFont="1" applyBorder="1" applyAlignment="1">
      <alignment horizontal="center" vertical="center"/>
    </xf>
    <xf numFmtId="9" fontId="27" fillId="0" borderId="1" xfId="7" applyFont="1" applyFill="1" applyBorder="1" applyAlignment="1">
      <alignment horizontal="center" vertical="center"/>
    </xf>
    <xf numFmtId="165" fontId="27" fillId="2" borderId="1" xfId="8" applyFont="1" applyFill="1" applyBorder="1" applyAlignment="1">
      <alignment horizontal="center" vertical="center"/>
    </xf>
    <xf numFmtId="10" fontId="27" fillId="2" borderId="1" xfId="7" applyNumberFormat="1" applyFont="1" applyFill="1" applyBorder="1" applyAlignment="1">
      <alignment horizontal="center" vertical="center"/>
    </xf>
    <xf numFmtId="164"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164" fontId="27" fillId="2" borderId="18" xfId="0" applyNumberFormat="1" applyFont="1" applyFill="1" applyBorder="1" applyAlignment="1">
      <alignment horizontal="center" vertical="center"/>
    </xf>
    <xf numFmtId="164" fontId="27" fillId="2" borderId="19" xfId="0" applyNumberFormat="1" applyFont="1" applyFill="1" applyBorder="1" applyAlignment="1">
      <alignment horizontal="center" vertical="center"/>
    </xf>
    <xf numFmtId="164" fontId="27" fillId="2" borderId="20" xfId="0" applyNumberFormat="1" applyFont="1" applyFill="1" applyBorder="1" applyAlignment="1">
      <alignment horizontal="center" vertical="center"/>
    </xf>
    <xf numFmtId="164" fontId="27" fillId="0" borderId="1" xfId="0" applyNumberFormat="1"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9" fontId="27" fillId="2" borderId="1" xfId="7" applyFont="1" applyFill="1" applyBorder="1" applyAlignment="1">
      <alignment horizontal="center" vertical="center"/>
    </xf>
    <xf numFmtId="1" fontId="0" fillId="0" borderId="18" xfId="0" applyNumberFormat="1" applyBorder="1" applyAlignment="1">
      <alignment horizontal="center" wrapText="1"/>
    </xf>
    <xf numFmtId="1" fontId="0" fillId="0" borderId="19" xfId="0" applyNumberFormat="1" applyBorder="1" applyAlignment="1">
      <alignment horizontal="center" wrapText="1"/>
    </xf>
    <xf numFmtId="1" fontId="0" fillId="0" borderId="20" xfId="0" applyNumberFormat="1" applyBorder="1" applyAlignment="1">
      <alignment horizontal="center" wrapText="1"/>
    </xf>
    <xf numFmtId="0" fontId="0" fillId="2" borderId="1" xfId="0" applyFill="1" applyBorder="1" applyAlignment="1">
      <alignment horizontal="center" vertical="center" wrapText="1"/>
    </xf>
    <xf numFmtId="167" fontId="0" fillId="0" borderId="18"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7" fontId="0" fillId="0" borderId="19" xfId="0" applyNumberFormat="1" applyBorder="1" applyAlignment="1">
      <alignment horizontal="center" vertical="center"/>
    </xf>
    <xf numFmtId="167" fontId="0" fillId="0" borderId="20" xfId="0" applyNumberFormat="1" applyBorder="1" applyAlignment="1">
      <alignment horizontal="center" vertical="center"/>
    </xf>
    <xf numFmtId="164" fontId="0" fillId="0" borderId="18" xfId="0" applyNumberFormat="1"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horizontal="center" vertical="center"/>
    </xf>
    <xf numFmtId="0" fontId="31" fillId="0" borderId="1" xfId="0" applyFont="1" applyBorder="1" applyAlignment="1">
      <alignment horizontal="center" wrapText="1"/>
    </xf>
    <xf numFmtId="0" fontId="3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67" fontId="27" fillId="2" borderId="1" xfId="0" applyNumberFormat="1" applyFont="1" applyFill="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169" fontId="14" fillId="0" borderId="1" xfId="0" applyNumberFormat="1" applyFont="1" applyBorder="1" applyAlignment="1">
      <alignment horizontal="center" vertical="center" wrapText="1"/>
    </xf>
    <xf numFmtId="10" fontId="14" fillId="0" borderId="1" xfId="7" applyNumberFormat="1" applyFont="1" applyFill="1" applyBorder="1" applyAlignment="1">
      <alignment horizontal="center" vertical="center" wrapText="1"/>
    </xf>
    <xf numFmtId="170" fontId="14" fillId="0" borderId="1" xfId="7" applyNumberFormat="1" applyFont="1" applyFill="1" applyBorder="1" applyAlignment="1">
      <alignment horizontal="center" vertical="center" wrapText="1"/>
    </xf>
    <xf numFmtId="169" fontId="0" fillId="0" borderId="18" xfId="0" applyNumberFormat="1" applyBorder="1" applyAlignment="1">
      <alignment horizontal="center" vertical="center" wrapText="1"/>
    </xf>
    <xf numFmtId="169" fontId="0" fillId="0" borderId="19" xfId="0" applyNumberFormat="1" applyBorder="1" applyAlignment="1">
      <alignment horizontal="center" vertical="center" wrapText="1"/>
    </xf>
    <xf numFmtId="169" fontId="0" fillId="0" borderId="20" xfId="0" applyNumberFormat="1" applyBorder="1" applyAlignment="1">
      <alignment horizontal="center" vertical="center" wrapText="1"/>
    </xf>
    <xf numFmtId="10" fontId="14" fillId="0" borderId="18" xfId="7" applyNumberFormat="1" applyFont="1" applyBorder="1" applyAlignment="1">
      <alignment horizontal="center" vertical="center" wrapText="1"/>
    </xf>
    <xf numFmtId="10" fontId="14" fillId="0" borderId="19" xfId="7" applyNumberFormat="1" applyFont="1" applyBorder="1" applyAlignment="1">
      <alignment horizontal="center" vertical="center" wrapText="1"/>
    </xf>
    <xf numFmtId="10" fontId="14" fillId="0" borderId="20" xfId="7" applyNumberFormat="1" applyFont="1" applyBorder="1" applyAlignment="1">
      <alignment horizontal="center" vertical="center" wrapText="1"/>
    </xf>
    <xf numFmtId="165" fontId="0" fillId="0" borderId="1" xfId="8"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defaultColWidth="10.85546875" defaultRowHeight="15"/>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c r="A1" s="181" t="s">
        <v>0</v>
      </c>
      <c r="B1" s="181"/>
      <c r="C1" s="181"/>
      <c r="D1" s="181"/>
      <c r="E1" s="181"/>
      <c r="F1" s="181"/>
      <c r="G1" s="181"/>
      <c r="H1" s="181"/>
    </row>
    <row r="2" spans="1:50" ht="33" customHeight="1">
      <c r="A2" s="164" t="s">
        <v>1</v>
      </c>
      <c r="B2" s="164"/>
      <c r="C2" s="164"/>
      <c r="D2" s="164"/>
      <c r="E2" s="164"/>
      <c r="F2" s="164"/>
      <c r="G2" s="164"/>
      <c r="H2" s="164"/>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160" t="s">
        <v>3</v>
      </c>
      <c r="C3" s="160"/>
      <c r="D3" s="160"/>
      <c r="E3" s="160"/>
      <c r="F3" s="160"/>
      <c r="G3" s="160"/>
      <c r="H3" s="160"/>
    </row>
    <row r="4" spans="1:50" ht="48" customHeight="1">
      <c r="A4" s="14" t="s">
        <v>4</v>
      </c>
      <c r="B4" s="153" t="s">
        <v>5</v>
      </c>
      <c r="C4" s="154"/>
      <c r="D4" s="154"/>
      <c r="E4" s="154"/>
      <c r="F4" s="154"/>
      <c r="G4" s="154"/>
      <c r="H4" s="155"/>
    </row>
    <row r="5" spans="1:50" ht="31.5" customHeight="1">
      <c r="A5" s="14" t="s">
        <v>6</v>
      </c>
      <c r="B5" s="160" t="s">
        <v>7</v>
      </c>
      <c r="C5" s="160"/>
      <c r="D5" s="160"/>
      <c r="E5" s="160"/>
      <c r="F5" s="160"/>
      <c r="G5" s="160"/>
      <c r="H5" s="160"/>
    </row>
    <row r="6" spans="1:50" ht="40.5" customHeight="1">
      <c r="A6" s="14" t="s">
        <v>8</v>
      </c>
      <c r="B6" s="153" t="s">
        <v>9</v>
      </c>
      <c r="C6" s="154"/>
      <c r="D6" s="154"/>
      <c r="E6" s="154"/>
      <c r="F6" s="154"/>
      <c r="G6" s="154"/>
      <c r="H6" s="155"/>
    </row>
    <row r="7" spans="1:50" ht="41.1" customHeight="1">
      <c r="A7" s="14" t="s">
        <v>10</v>
      </c>
      <c r="B7" s="160" t="s">
        <v>11</v>
      </c>
      <c r="C7" s="160"/>
      <c r="D7" s="160"/>
      <c r="E7" s="160"/>
      <c r="F7" s="160"/>
      <c r="G7" s="160"/>
      <c r="H7" s="160"/>
    </row>
    <row r="8" spans="1:50" ht="48.95" customHeight="1">
      <c r="A8" s="14" t="s">
        <v>12</v>
      </c>
      <c r="B8" s="160" t="s">
        <v>13</v>
      </c>
      <c r="C8" s="160"/>
      <c r="D8" s="160"/>
      <c r="E8" s="160"/>
      <c r="F8" s="160"/>
      <c r="G8" s="160"/>
      <c r="H8" s="160"/>
    </row>
    <row r="9" spans="1:50" ht="48.95" customHeight="1">
      <c r="A9" s="14" t="s">
        <v>14</v>
      </c>
      <c r="B9" s="153" t="s">
        <v>15</v>
      </c>
      <c r="C9" s="154"/>
      <c r="D9" s="154"/>
      <c r="E9" s="154"/>
      <c r="F9" s="154"/>
      <c r="G9" s="154"/>
      <c r="H9" s="155"/>
    </row>
    <row r="10" spans="1:50" ht="30">
      <c r="A10" s="14" t="s">
        <v>16</v>
      </c>
      <c r="B10" s="160" t="s">
        <v>17</v>
      </c>
      <c r="C10" s="160"/>
      <c r="D10" s="160"/>
      <c r="E10" s="160"/>
      <c r="F10" s="160"/>
      <c r="G10" s="160"/>
      <c r="H10" s="160"/>
    </row>
    <row r="11" spans="1:50" ht="30">
      <c r="A11" s="14" t="s">
        <v>18</v>
      </c>
      <c r="B11" s="160" t="s">
        <v>19</v>
      </c>
      <c r="C11" s="160"/>
      <c r="D11" s="160"/>
      <c r="E11" s="160"/>
      <c r="F11" s="160"/>
      <c r="G11" s="160"/>
      <c r="H11" s="160"/>
    </row>
    <row r="12" spans="1:50" ht="33.950000000000003" customHeight="1">
      <c r="A12" s="14" t="s">
        <v>20</v>
      </c>
      <c r="B12" s="160" t="s">
        <v>21</v>
      </c>
      <c r="C12" s="160"/>
      <c r="D12" s="160"/>
      <c r="E12" s="160"/>
      <c r="F12" s="160"/>
      <c r="G12" s="160"/>
      <c r="H12" s="160"/>
    </row>
    <row r="13" spans="1:50" ht="30">
      <c r="A13" s="14" t="s">
        <v>22</v>
      </c>
      <c r="B13" s="160" t="s">
        <v>23</v>
      </c>
      <c r="C13" s="160"/>
      <c r="D13" s="160"/>
      <c r="E13" s="160"/>
      <c r="F13" s="160"/>
      <c r="G13" s="160"/>
      <c r="H13" s="160"/>
    </row>
    <row r="14" spans="1:50" ht="30">
      <c r="A14" s="14" t="s">
        <v>24</v>
      </c>
      <c r="B14" s="160" t="s">
        <v>25</v>
      </c>
      <c r="C14" s="160"/>
      <c r="D14" s="160"/>
      <c r="E14" s="160"/>
      <c r="F14" s="160"/>
      <c r="G14" s="160"/>
      <c r="H14" s="160"/>
    </row>
    <row r="15" spans="1:50" ht="44.1" customHeight="1">
      <c r="A15" s="14" t="s">
        <v>26</v>
      </c>
      <c r="B15" s="160" t="s">
        <v>27</v>
      </c>
      <c r="C15" s="160"/>
      <c r="D15" s="160"/>
      <c r="E15" s="160"/>
      <c r="F15" s="160"/>
      <c r="G15" s="160"/>
      <c r="H15" s="160"/>
    </row>
    <row r="16" spans="1:50" ht="60">
      <c r="A16" s="14" t="s">
        <v>28</v>
      </c>
      <c r="B16" s="160" t="s">
        <v>29</v>
      </c>
      <c r="C16" s="160"/>
      <c r="D16" s="160"/>
      <c r="E16" s="160"/>
      <c r="F16" s="160"/>
      <c r="G16" s="160"/>
      <c r="H16" s="160"/>
    </row>
    <row r="17" spans="1:8" ht="58.5" customHeight="1">
      <c r="A17" s="14" t="s">
        <v>30</v>
      </c>
      <c r="B17" s="160" t="s">
        <v>31</v>
      </c>
      <c r="C17" s="160"/>
      <c r="D17" s="160"/>
      <c r="E17" s="160"/>
      <c r="F17" s="160"/>
      <c r="G17" s="160"/>
      <c r="H17" s="160"/>
    </row>
    <row r="18" spans="1:8" ht="30">
      <c r="A18" s="14" t="s">
        <v>32</v>
      </c>
      <c r="B18" s="160" t="s">
        <v>33</v>
      </c>
      <c r="C18" s="160"/>
      <c r="D18" s="160"/>
      <c r="E18" s="160"/>
      <c r="F18" s="160"/>
      <c r="G18" s="160"/>
      <c r="H18" s="160"/>
    </row>
    <row r="19" spans="1:8" ht="30" customHeight="1">
      <c r="A19" s="178"/>
      <c r="B19" s="179"/>
      <c r="C19" s="179"/>
      <c r="D19" s="179"/>
      <c r="E19" s="179"/>
      <c r="F19" s="179"/>
      <c r="G19" s="179"/>
      <c r="H19" s="180"/>
    </row>
    <row r="20" spans="1:8" ht="37.5" customHeight="1">
      <c r="A20" s="164" t="s">
        <v>34</v>
      </c>
      <c r="B20" s="164"/>
      <c r="C20" s="164"/>
      <c r="D20" s="164"/>
      <c r="E20" s="164"/>
      <c r="F20" s="164"/>
      <c r="G20" s="164"/>
      <c r="H20" s="164"/>
    </row>
    <row r="21" spans="1:8" ht="117" customHeight="1">
      <c r="A21" s="161" t="s">
        <v>35</v>
      </c>
      <c r="B21" s="161"/>
      <c r="C21" s="161"/>
      <c r="D21" s="161"/>
      <c r="E21" s="161"/>
      <c r="F21" s="161"/>
      <c r="G21" s="161"/>
      <c r="H21" s="161"/>
    </row>
    <row r="22" spans="1:8" ht="117" customHeight="1">
      <c r="A22" s="14" t="s">
        <v>10</v>
      </c>
      <c r="B22" s="160" t="s">
        <v>11</v>
      </c>
      <c r="C22" s="160"/>
      <c r="D22" s="160"/>
      <c r="E22" s="160"/>
      <c r="F22" s="160"/>
      <c r="G22" s="160"/>
      <c r="H22" s="160"/>
    </row>
    <row r="23" spans="1:8" ht="167.1" customHeight="1">
      <c r="A23" s="14" t="s">
        <v>36</v>
      </c>
      <c r="B23" s="161" t="s">
        <v>37</v>
      </c>
      <c r="C23" s="161"/>
      <c r="D23" s="161"/>
      <c r="E23" s="161"/>
      <c r="F23" s="161"/>
      <c r="G23" s="161"/>
      <c r="H23" s="161"/>
    </row>
    <row r="24" spans="1:8" ht="69.75" customHeight="1">
      <c r="A24" s="14" t="s">
        <v>38</v>
      </c>
      <c r="B24" s="161" t="s">
        <v>39</v>
      </c>
      <c r="C24" s="161"/>
      <c r="D24" s="161"/>
      <c r="E24" s="161"/>
      <c r="F24" s="161"/>
      <c r="G24" s="161"/>
      <c r="H24" s="161"/>
    </row>
    <row r="25" spans="1:8" ht="60" customHeight="1">
      <c r="A25" s="14" t="s">
        <v>40</v>
      </c>
      <c r="B25" s="161" t="s">
        <v>41</v>
      </c>
      <c r="C25" s="161"/>
      <c r="D25" s="161"/>
      <c r="E25" s="161"/>
      <c r="F25" s="161"/>
      <c r="G25" s="161"/>
      <c r="H25" s="161"/>
    </row>
    <row r="26" spans="1:8" ht="24.75" customHeight="1">
      <c r="A26" s="15" t="s">
        <v>42</v>
      </c>
      <c r="B26" s="162" t="s">
        <v>43</v>
      </c>
      <c r="C26" s="162"/>
      <c r="D26" s="162"/>
      <c r="E26" s="162"/>
      <c r="F26" s="162"/>
      <c r="G26" s="162"/>
      <c r="H26" s="162"/>
    </row>
    <row r="27" spans="1:8" ht="26.25" customHeight="1">
      <c r="A27" s="15" t="s">
        <v>44</v>
      </c>
      <c r="B27" s="162" t="s">
        <v>45</v>
      </c>
      <c r="C27" s="162"/>
      <c r="D27" s="162"/>
      <c r="E27" s="162"/>
      <c r="F27" s="162"/>
      <c r="G27" s="162"/>
      <c r="H27" s="162"/>
    </row>
    <row r="28" spans="1:8" ht="53.25" customHeight="1">
      <c r="A28" s="14" t="s">
        <v>46</v>
      </c>
      <c r="B28" s="161" t="s">
        <v>47</v>
      </c>
      <c r="C28" s="161"/>
      <c r="D28" s="161"/>
      <c r="E28" s="161"/>
      <c r="F28" s="161"/>
      <c r="G28" s="161"/>
      <c r="H28" s="161"/>
    </row>
    <row r="29" spans="1:8" ht="45" customHeight="1">
      <c r="A29" s="14" t="s">
        <v>48</v>
      </c>
      <c r="B29" s="156" t="s">
        <v>49</v>
      </c>
      <c r="C29" s="157"/>
      <c r="D29" s="157"/>
      <c r="E29" s="157"/>
      <c r="F29" s="157"/>
      <c r="G29" s="157"/>
      <c r="H29" s="158"/>
    </row>
    <row r="30" spans="1:8" ht="45" customHeight="1">
      <c r="A30" s="14" t="s">
        <v>50</v>
      </c>
      <c r="B30" s="156" t="s">
        <v>51</v>
      </c>
      <c r="C30" s="157"/>
      <c r="D30" s="157"/>
      <c r="E30" s="157"/>
      <c r="F30" s="157"/>
      <c r="G30" s="157"/>
      <c r="H30" s="158"/>
    </row>
    <row r="31" spans="1:8" ht="45" customHeight="1">
      <c r="A31" s="14" t="s">
        <v>52</v>
      </c>
      <c r="B31" s="156" t="s">
        <v>53</v>
      </c>
      <c r="C31" s="157"/>
      <c r="D31" s="157"/>
      <c r="E31" s="157"/>
      <c r="F31" s="157"/>
      <c r="G31" s="157"/>
      <c r="H31" s="158"/>
    </row>
    <row r="32" spans="1:8" ht="33" customHeight="1">
      <c r="A32" s="15" t="s">
        <v>54</v>
      </c>
      <c r="B32" s="161" t="s">
        <v>55</v>
      </c>
      <c r="C32" s="161"/>
      <c r="D32" s="161"/>
      <c r="E32" s="161"/>
      <c r="F32" s="161"/>
      <c r="G32" s="161"/>
      <c r="H32" s="161"/>
    </row>
    <row r="33" spans="1:8" ht="39" customHeight="1">
      <c r="A33" s="14" t="s">
        <v>56</v>
      </c>
      <c r="B33" s="162" t="s">
        <v>57</v>
      </c>
      <c r="C33" s="162"/>
      <c r="D33" s="162"/>
      <c r="E33" s="162"/>
      <c r="F33" s="162"/>
      <c r="G33" s="162"/>
      <c r="H33" s="162"/>
    </row>
    <row r="34" spans="1:8" ht="39" customHeight="1">
      <c r="A34" s="164" t="s">
        <v>58</v>
      </c>
      <c r="B34" s="164"/>
      <c r="C34" s="164"/>
      <c r="D34" s="164"/>
      <c r="E34" s="164"/>
      <c r="F34" s="164"/>
      <c r="G34" s="164"/>
      <c r="H34" s="164"/>
    </row>
    <row r="35" spans="1:8" ht="79.5" customHeight="1">
      <c r="A35" s="153" t="s">
        <v>59</v>
      </c>
      <c r="B35" s="154"/>
      <c r="C35" s="154"/>
      <c r="D35" s="154"/>
      <c r="E35" s="154"/>
      <c r="F35" s="154"/>
      <c r="G35" s="154"/>
      <c r="H35" s="155"/>
    </row>
    <row r="36" spans="1:8" ht="33" customHeight="1">
      <c r="A36" s="14" t="s">
        <v>60</v>
      </c>
      <c r="B36" s="161" t="s">
        <v>61</v>
      </c>
      <c r="C36" s="161"/>
      <c r="D36" s="161"/>
      <c r="E36" s="161"/>
      <c r="F36" s="161"/>
      <c r="G36" s="161"/>
      <c r="H36" s="161"/>
    </row>
    <row r="37" spans="1:8" ht="33" customHeight="1">
      <c r="A37" s="14" t="s">
        <v>62</v>
      </c>
      <c r="B37" s="161" t="s">
        <v>63</v>
      </c>
      <c r="C37" s="161"/>
      <c r="D37" s="161"/>
      <c r="E37" s="161"/>
      <c r="F37" s="161"/>
      <c r="G37" s="161"/>
      <c r="H37" s="161"/>
    </row>
    <row r="38" spans="1:8" ht="33" customHeight="1">
      <c r="A38" s="22"/>
      <c r="B38" s="23"/>
      <c r="C38" s="23"/>
      <c r="D38" s="23"/>
      <c r="E38" s="23"/>
      <c r="F38" s="23"/>
      <c r="G38" s="23"/>
      <c r="H38" s="24"/>
    </row>
    <row r="39" spans="1:8" ht="34.5" customHeight="1">
      <c r="A39" s="164" t="s">
        <v>64</v>
      </c>
      <c r="B39" s="164"/>
      <c r="C39" s="164"/>
      <c r="D39" s="164"/>
      <c r="E39" s="164"/>
      <c r="F39" s="164"/>
      <c r="G39" s="164"/>
      <c r="H39" s="164"/>
    </row>
    <row r="40" spans="1:8" ht="34.5" customHeight="1">
      <c r="A40" s="14" t="s">
        <v>65</v>
      </c>
      <c r="B40" s="161" t="s">
        <v>66</v>
      </c>
      <c r="C40" s="161"/>
      <c r="D40" s="161"/>
      <c r="E40" s="161"/>
      <c r="F40" s="161"/>
      <c r="G40" s="161"/>
      <c r="H40" s="161"/>
    </row>
    <row r="41" spans="1:8" ht="29.25" customHeight="1">
      <c r="A41" s="14" t="s">
        <v>67</v>
      </c>
      <c r="B41" s="161" t="s">
        <v>68</v>
      </c>
      <c r="C41" s="161"/>
      <c r="D41" s="161"/>
      <c r="E41" s="161"/>
      <c r="F41" s="161"/>
      <c r="G41" s="161"/>
      <c r="H41" s="161"/>
    </row>
    <row r="42" spans="1:8" ht="42" customHeight="1">
      <c r="A42" s="14" t="s">
        <v>69</v>
      </c>
      <c r="B42" s="161" t="s">
        <v>70</v>
      </c>
      <c r="C42" s="161"/>
      <c r="D42" s="161"/>
      <c r="E42" s="161"/>
      <c r="F42" s="161"/>
      <c r="G42" s="161"/>
      <c r="H42" s="161"/>
    </row>
    <row r="43" spans="1:8" ht="42" customHeight="1">
      <c r="A43" s="14" t="s">
        <v>71</v>
      </c>
      <c r="B43" s="156" t="s">
        <v>72</v>
      </c>
      <c r="C43" s="157"/>
      <c r="D43" s="157"/>
      <c r="E43" s="157"/>
      <c r="F43" s="157"/>
      <c r="G43" s="157"/>
      <c r="H43" s="158"/>
    </row>
    <row r="44" spans="1:8" ht="42" customHeight="1">
      <c r="A44" s="14" t="s">
        <v>73</v>
      </c>
      <c r="B44" s="156" t="s">
        <v>74</v>
      </c>
      <c r="C44" s="157"/>
      <c r="D44" s="157"/>
      <c r="E44" s="157"/>
      <c r="F44" s="157"/>
      <c r="G44" s="157"/>
      <c r="H44" s="158"/>
    </row>
    <row r="45" spans="1:8" ht="42" customHeight="1">
      <c r="A45" s="14" t="s">
        <v>75</v>
      </c>
      <c r="B45" s="156" t="s">
        <v>76</v>
      </c>
      <c r="C45" s="157"/>
      <c r="D45" s="157"/>
      <c r="E45" s="157"/>
      <c r="F45" s="157"/>
      <c r="G45" s="157"/>
      <c r="H45" s="158"/>
    </row>
    <row r="46" spans="1:8" ht="86.1" customHeight="1">
      <c r="A46" s="16" t="s">
        <v>77</v>
      </c>
      <c r="B46" s="167" t="s">
        <v>78</v>
      </c>
      <c r="C46" s="167"/>
      <c r="D46" s="167"/>
      <c r="E46" s="167"/>
      <c r="F46" s="167"/>
      <c r="G46" s="167"/>
      <c r="H46" s="167"/>
    </row>
    <row r="47" spans="1:8" ht="39.75" customHeight="1">
      <c r="A47" s="16" t="s">
        <v>79</v>
      </c>
      <c r="B47" s="175" t="s">
        <v>80</v>
      </c>
      <c r="C47" s="176"/>
      <c r="D47" s="176"/>
      <c r="E47" s="176"/>
      <c r="F47" s="176"/>
      <c r="G47" s="176"/>
      <c r="H47" s="177"/>
    </row>
    <row r="48" spans="1:8" ht="31.5" customHeight="1">
      <c r="A48" s="16" t="s">
        <v>81</v>
      </c>
      <c r="B48" s="167" t="s">
        <v>82</v>
      </c>
      <c r="C48" s="167"/>
      <c r="D48" s="167"/>
      <c r="E48" s="167"/>
      <c r="F48" s="167"/>
      <c r="G48" s="167"/>
      <c r="H48" s="167"/>
    </row>
    <row r="49" spans="1:8" ht="30">
      <c r="A49" s="16" t="s">
        <v>83</v>
      </c>
      <c r="B49" s="167" t="s">
        <v>84</v>
      </c>
      <c r="C49" s="167"/>
      <c r="D49" s="167"/>
      <c r="E49" s="167"/>
      <c r="F49" s="167"/>
      <c r="G49" s="167"/>
      <c r="H49" s="167"/>
    </row>
    <row r="50" spans="1:8" ht="43.5" customHeight="1">
      <c r="A50" s="16" t="s">
        <v>85</v>
      </c>
      <c r="B50" s="167" t="s">
        <v>86</v>
      </c>
      <c r="C50" s="167"/>
      <c r="D50" s="167"/>
      <c r="E50" s="167"/>
      <c r="F50" s="167"/>
      <c r="G50" s="167"/>
      <c r="H50" s="167"/>
    </row>
    <row r="51" spans="1:8" ht="40.5" customHeight="1">
      <c r="A51" s="16" t="s">
        <v>87</v>
      </c>
      <c r="B51" s="167" t="s">
        <v>88</v>
      </c>
      <c r="C51" s="167"/>
      <c r="D51" s="167"/>
      <c r="E51" s="167"/>
      <c r="F51" s="167"/>
      <c r="G51" s="167"/>
      <c r="H51" s="167"/>
    </row>
    <row r="52" spans="1:8" ht="75.75" customHeight="1">
      <c r="A52" s="17" t="s">
        <v>89</v>
      </c>
      <c r="B52" s="163" t="s">
        <v>90</v>
      </c>
      <c r="C52" s="163"/>
      <c r="D52" s="163"/>
      <c r="E52" s="163"/>
      <c r="F52" s="163"/>
      <c r="G52" s="163"/>
      <c r="H52" s="163"/>
    </row>
    <row r="53" spans="1:8" ht="41.25" customHeight="1">
      <c r="A53" s="17" t="s">
        <v>91</v>
      </c>
      <c r="B53" s="163" t="s">
        <v>92</v>
      </c>
      <c r="C53" s="163"/>
      <c r="D53" s="163"/>
      <c r="E53" s="163"/>
      <c r="F53" s="163"/>
      <c r="G53" s="163"/>
      <c r="H53" s="163"/>
    </row>
    <row r="54" spans="1:8" ht="47.45" customHeight="1">
      <c r="A54" s="17" t="s">
        <v>93</v>
      </c>
      <c r="B54" s="163" t="s">
        <v>94</v>
      </c>
      <c r="C54" s="163"/>
      <c r="D54" s="163"/>
      <c r="E54" s="163"/>
      <c r="F54" s="163"/>
      <c r="G54" s="163"/>
      <c r="H54" s="163"/>
    </row>
    <row r="55" spans="1:8" ht="57.6" customHeight="1">
      <c r="A55" s="17" t="s">
        <v>95</v>
      </c>
      <c r="B55" s="163" t="s">
        <v>96</v>
      </c>
      <c r="C55" s="163"/>
      <c r="D55" s="163"/>
      <c r="E55" s="163"/>
      <c r="F55" s="163"/>
      <c r="G55" s="163"/>
      <c r="H55" s="163"/>
    </row>
    <row r="56" spans="1:8" ht="31.5" customHeight="1">
      <c r="A56" s="17" t="s">
        <v>97</v>
      </c>
      <c r="B56" s="163" t="s">
        <v>98</v>
      </c>
      <c r="C56" s="163"/>
      <c r="D56" s="163"/>
      <c r="E56" s="163"/>
      <c r="F56" s="163"/>
      <c r="G56" s="163"/>
      <c r="H56" s="163"/>
    </row>
    <row r="57" spans="1:8" ht="70.5" customHeight="1">
      <c r="A57" s="17" t="s">
        <v>99</v>
      </c>
      <c r="B57" s="163" t="s">
        <v>100</v>
      </c>
      <c r="C57" s="163"/>
      <c r="D57" s="163"/>
      <c r="E57" s="163"/>
      <c r="F57" s="163"/>
      <c r="G57" s="163"/>
      <c r="H57" s="163"/>
    </row>
    <row r="58" spans="1:8" ht="33.75" customHeight="1">
      <c r="A58" s="168"/>
      <c r="B58" s="168"/>
      <c r="C58" s="168"/>
      <c r="D58" s="168"/>
      <c r="E58" s="168"/>
      <c r="F58" s="168"/>
      <c r="G58" s="168"/>
      <c r="H58" s="169"/>
    </row>
    <row r="59" spans="1:8" ht="32.25" customHeight="1">
      <c r="A59" s="159" t="s">
        <v>101</v>
      </c>
      <c r="B59" s="159"/>
      <c r="C59" s="159"/>
      <c r="D59" s="159"/>
      <c r="E59" s="159"/>
      <c r="F59" s="159"/>
      <c r="G59" s="159"/>
      <c r="H59" s="159"/>
    </row>
    <row r="60" spans="1:8" ht="34.5" customHeight="1">
      <c r="A60" s="14" t="s">
        <v>102</v>
      </c>
      <c r="B60" s="165" t="s">
        <v>103</v>
      </c>
      <c r="C60" s="165"/>
      <c r="D60" s="165"/>
      <c r="E60" s="165"/>
      <c r="F60" s="165"/>
      <c r="G60" s="165"/>
      <c r="H60" s="165"/>
    </row>
    <row r="61" spans="1:8" ht="60" customHeight="1">
      <c r="A61" s="14" t="s">
        <v>104</v>
      </c>
      <c r="B61" s="174" t="s">
        <v>105</v>
      </c>
      <c r="C61" s="174"/>
      <c r="D61" s="174"/>
      <c r="E61" s="174"/>
      <c r="F61" s="174"/>
      <c r="G61" s="174"/>
      <c r="H61" s="174"/>
    </row>
    <row r="62" spans="1:8" ht="41.25" customHeight="1">
      <c r="A62" s="14" t="s">
        <v>106</v>
      </c>
      <c r="B62" s="171" t="s">
        <v>107</v>
      </c>
      <c r="C62" s="172"/>
      <c r="D62" s="172"/>
      <c r="E62" s="172"/>
      <c r="F62" s="172"/>
      <c r="G62" s="172"/>
      <c r="H62" s="173"/>
    </row>
    <row r="63" spans="1:8" ht="42" customHeight="1">
      <c r="A63" s="14" t="s">
        <v>108</v>
      </c>
      <c r="B63" s="161" t="s">
        <v>109</v>
      </c>
      <c r="C63" s="161"/>
      <c r="D63" s="161"/>
      <c r="E63" s="161"/>
      <c r="F63" s="161"/>
      <c r="G63" s="161"/>
      <c r="H63" s="161"/>
    </row>
    <row r="64" spans="1:8" ht="31.5" customHeight="1">
      <c r="A64" s="14" t="s">
        <v>110</v>
      </c>
      <c r="B64" s="165" t="s">
        <v>111</v>
      </c>
      <c r="C64" s="165"/>
      <c r="D64" s="165"/>
      <c r="E64" s="165"/>
      <c r="F64" s="165"/>
      <c r="G64" s="165"/>
      <c r="H64" s="165"/>
    </row>
    <row r="65" spans="1:8" ht="45.75" customHeight="1">
      <c r="A65" s="14" t="s">
        <v>112</v>
      </c>
      <c r="B65" s="165" t="s">
        <v>113</v>
      </c>
      <c r="C65" s="165"/>
      <c r="D65" s="165"/>
      <c r="E65" s="165"/>
      <c r="F65" s="165"/>
      <c r="G65" s="165"/>
      <c r="H65" s="165"/>
    </row>
    <row r="66" spans="1:8" ht="30.75" customHeight="1">
      <c r="A66" s="170"/>
      <c r="B66" s="170"/>
      <c r="C66" s="170"/>
      <c r="D66" s="170"/>
      <c r="E66" s="170"/>
      <c r="F66" s="170"/>
      <c r="G66" s="170"/>
      <c r="H66" s="170"/>
    </row>
    <row r="67" spans="1:8" ht="34.5" customHeight="1">
      <c r="A67" s="159" t="s">
        <v>114</v>
      </c>
      <c r="B67" s="159"/>
      <c r="C67" s="159"/>
      <c r="D67" s="159"/>
      <c r="E67" s="159"/>
      <c r="F67" s="159"/>
      <c r="G67" s="159"/>
      <c r="H67" s="159"/>
    </row>
    <row r="68" spans="1:8" ht="39.75" customHeight="1">
      <c r="A68" s="17" t="s">
        <v>115</v>
      </c>
      <c r="B68" s="165" t="s">
        <v>116</v>
      </c>
      <c r="C68" s="165"/>
      <c r="D68" s="165"/>
      <c r="E68" s="165"/>
      <c r="F68" s="165"/>
      <c r="G68" s="165"/>
      <c r="H68" s="165"/>
    </row>
    <row r="69" spans="1:8" ht="39.75" customHeight="1">
      <c r="A69" s="17" t="s">
        <v>117</v>
      </c>
      <c r="B69" s="165" t="s">
        <v>118</v>
      </c>
      <c r="C69" s="165"/>
      <c r="D69" s="165"/>
      <c r="E69" s="165"/>
      <c r="F69" s="165"/>
      <c r="G69" s="165"/>
      <c r="H69" s="165"/>
    </row>
    <row r="70" spans="1:8" ht="42" customHeight="1">
      <c r="A70" s="17" t="s">
        <v>119</v>
      </c>
      <c r="B70" s="163" t="s">
        <v>120</v>
      </c>
      <c r="C70" s="163"/>
      <c r="D70" s="163"/>
      <c r="E70" s="163"/>
      <c r="F70" s="163"/>
      <c r="G70" s="163"/>
      <c r="H70" s="163"/>
    </row>
    <row r="71" spans="1:8" ht="33.75" customHeight="1">
      <c r="A71" s="17" t="s">
        <v>121</v>
      </c>
      <c r="B71" s="165" t="s">
        <v>122</v>
      </c>
      <c r="C71" s="165"/>
      <c r="D71" s="165"/>
      <c r="E71" s="165"/>
      <c r="F71" s="165"/>
      <c r="G71" s="165"/>
      <c r="H71" s="165"/>
    </row>
    <row r="72" spans="1:8" ht="33" customHeight="1">
      <c r="A72" s="17" t="s">
        <v>123</v>
      </c>
      <c r="B72" s="165" t="s">
        <v>124</v>
      </c>
      <c r="C72" s="165"/>
      <c r="D72" s="165"/>
      <c r="E72" s="165"/>
      <c r="F72" s="165"/>
      <c r="G72" s="165"/>
      <c r="H72" s="165"/>
    </row>
    <row r="73" spans="1:8" ht="33.75" customHeight="1">
      <c r="A73" s="166"/>
      <c r="B73" s="166"/>
      <c r="C73" s="166"/>
      <c r="D73" s="166"/>
      <c r="E73" s="166"/>
      <c r="F73" s="166"/>
      <c r="G73" s="166"/>
      <c r="H73" s="166"/>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6"/>
  <sheetViews>
    <sheetView topLeftCell="N28" zoomScale="60" zoomScaleNormal="60" workbookViewId="0">
      <selection activeCell="G12" sqref="G12"/>
    </sheetView>
  </sheetViews>
  <sheetFormatPr defaultColWidth="11.42578125" defaultRowHeight="18"/>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4" customWidth="1"/>
    <col min="15" max="15" width="27.42578125" style="5" customWidth="1"/>
    <col min="16" max="16" width="27.42578125" style="140" customWidth="1"/>
    <col min="17" max="17" width="27.42578125" style="5" customWidth="1"/>
    <col min="18" max="19" width="27.42578125" style="140" customWidth="1"/>
    <col min="20" max="25" width="27.42578125" style="5" customWidth="1"/>
    <col min="26" max="30" width="30.140625" style="1" customWidth="1"/>
    <col min="31" max="31" width="26.28515625" style="1" customWidth="1"/>
    <col min="32" max="32" width="30.140625" style="1" customWidth="1"/>
    <col min="33" max="33" width="27.42578125" style="1" customWidth="1"/>
    <col min="34" max="34" width="0" style="1" hidden="1" customWidth="1"/>
    <col min="35" max="16384" width="11.42578125" style="1"/>
  </cols>
  <sheetData>
    <row r="1" spans="1:34" s="135" customFormat="1" ht="18" customHeight="1">
      <c r="A1" s="190"/>
      <c r="B1" s="190"/>
      <c r="C1" s="191" t="s">
        <v>125</v>
      </c>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34" t="s">
        <v>126</v>
      </c>
    </row>
    <row r="2" spans="1:34" s="135" customFormat="1" ht="18" customHeight="1">
      <c r="A2" s="190"/>
      <c r="B2" s="190"/>
      <c r="C2" s="191" t="s">
        <v>127</v>
      </c>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3"/>
      <c r="AF2" s="134" t="s">
        <v>128</v>
      </c>
    </row>
    <row r="3" spans="1:34" s="135" customFormat="1" ht="18" customHeight="1">
      <c r="A3" s="190"/>
      <c r="B3" s="190"/>
      <c r="C3" s="191" t="s">
        <v>129</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3"/>
      <c r="AF3" s="134" t="s">
        <v>130</v>
      </c>
    </row>
    <row r="4" spans="1:34" s="135" customFormat="1" ht="18" customHeight="1">
      <c r="A4" s="190"/>
      <c r="B4" s="190"/>
      <c r="C4" s="191" t="s">
        <v>131</v>
      </c>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3"/>
      <c r="AF4" s="134" t="s">
        <v>132</v>
      </c>
    </row>
    <row r="5" spans="1:34" ht="26.25">
      <c r="A5" s="184" t="s">
        <v>133</v>
      </c>
      <c r="B5" s="184"/>
      <c r="C5" s="187" t="s">
        <v>134</v>
      </c>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36"/>
    </row>
    <row r="6" spans="1:34" ht="15">
      <c r="A6" s="185" t="s">
        <v>135</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4" ht="15">
      <c r="A7" s="189" t="s">
        <v>136</v>
      </c>
      <c r="B7" s="189"/>
      <c r="C7" s="189"/>
      <c r="D7" s="189"/>
      <c r="E7" s="189"/>
      <c r="F7" s="189"/>
      <c r="G7" s="189"/>
      <c r="H7" s="189"/>
      <c r="I7" s="189"/>
      <c r="J7" s="189"/>
      <c r="K7" s="189"/>
      <c r="L7" s="189"/>
      <c r="M7" s="189"/>
      <c r="N7" s="189"/>
      <c r="O7" s="189"/>
      <c r="P7" s="189" t="s">
        <v>137</v>
      </c>
      <c r="Q7" s="189"/>
      <c r="R7" s="189"/>
      <c r="S7" s="189"/>
      <c r="T7" s="189" t="s">
        <v>138</v>
      </c>
      <c r="U7" s="189"/>
      <c r="V7" s="189"/>
      <c r="W7" s="189"/>
      <c r="X7" s="189"/>
      <c r="Y7" s="189" t="s">
        <v>139</v>
      </c>
      <c r="Z7" s="189"/>
      <c r="AA7" s="189"/>
      <c r="AB7" s="189"/>
      <c r="AC7" s="189" t="s">
        <v>140</v>
      </c>
      <c r="AD7" s="189"/>
      <c r="AE7" s="189"/>
      <c r="AF7" s="189"/>
    </row>
    <row r="8" spans="1:34" s="3" customFormat="1" ht="64.5" customHeight="1">
      <c r="A8" s="2" t="s">
        <v>2</v>
      </c>
      <c r="B8" s="2" t="s">
        <v>4</v>
      </c>
      <c r="C8" s="2" t="s">
        <v>141</v>
      </c>
      <c r="D8" s="2" t="s">
        <v>142</v>
      </c>
      <c r="E8" s="2" t="s">
        <v>143</v>
      </c>
      <c r="F8" s="2" t="s">
        <v>144</v>
      </c>
      <c r="G8" s="2" t="s">
        <v>14</v>
      </c>
      <c r="H8" s="2" t="s">
        <v>16</v>
      </c>
      <c r="I8" s="2" t="s">
        <v>18</v>
      </c>
      <c r="J8" s="20" t="s">
        <v>145</v>
      </c>
      <c r="K8" s="2" t="s">
        <v>146</v>
      </c>
      <c r="L8" s="2" t="s">
        <v>147</v>
      </c>
      <c r="M8" s="2" t="s">
        <v>148</v>
      </c>
      <c r="N8" s="2" t="s">
        <v>28</v>
      </c>
      <c r="O8" s="2" t="s">
        <v>30</v>
      </c>
      <c r="P8" s="38" t="s">
        <v>149</v>
      </c>
      <c r="Q8" s="2" t="s">
        <v>150</v>
      </c>
      <c r="R8" s="38" t="s">
        <v>151</v>
      </c>
      <c r="S8" s="38" t="s">
        <v>152</v>
      </c>
      <c r="T8" s="2" t="s">
        <v>153</v>
      </c>
      <c r="U8" s="38" t="s">
        <v>154</v>
      </c>
      <c r="V8" s="38" t="s">
        <v>155</v>
      </c>
      <c r="W8" s="38" t="s">
        <v>156</v>
      </c>
      <c r="X8" s="38" t="s">
        <v>157</v>
      </c>
      <c r="Y8" s="38" t="s">
        <v>158</v>
      </c>
      <c r="Z8" s="38" t="s">
        <v>159</v>
      </c>
      <c r="AA8" s="38" t="s">
        <v>160</v>
      </c>
      <c r="AB8" s="38" t="s">
        <v>161</v>
      </c>
      <c r="AC8" s="142" t="s">
        <v>162</v>
      </c>
      <c r="AD8" s="142" t="s">
        <v>163</v>
      </c>
      <c r="AE8" s="142" t="s">
        <v>164</v>
      </c>
      <c r="AF8" s="142" t="s">
        <v>165</v>
      </c>
      <c r="AG8" s="19"/>
    </row>
    <row r="9" spans="1:34" ht="60" customHeight="1">
      <c r="A9" s="120" t="s">
        <v>166</v>
      </c>
      <c r="B9" s="121" t="s">
        <v>167</v>
      </c>
      <c r="C9" s="65" t="s">
        <v>168</v>
      </c>
      <c r="D9" s="65" t="s">
        <v>169</v>
      </c>
      <c r="E9" s="65" t="s">
        <v>170</v>
      </c>
      <c r="F9" s="65" t="s">
        <v>171</v>
      </c>
      <c r="G9" s="53" t="s">
        <v>172</v>
      </c>
      <c r="H9" s="66" t="s">
        <v>173</v>
      </c>
      <c r="I9" s="51" t="s">
        <v>174</v>
      </c>
      <c r="J9" s="66" t="s">
        <v>175</v>
      </c>
      <c r="K9" s="50" t="s">
        <v>176</v>
      </c>
      <c r="L9" s="49">
        <f>Q9/O9</f>
        <v>0.25</v>
      </c>
      <c r="M9" s="53" t="s">
        <v>177</v>
      </c>
      <c r="N9" s="65" t="s">
        <v>178</v>
      </c>
      <c r="O9" s="48">
        <v>60</v>
      </c>
      <c r="P9" s="138">
        <v>15</v>
      </c>
      <c r="Q9" s="66">
        <v>15</v>
      </c>
      <c r="R9" s="56">
        <v>15</v>
      </c>
      <c r="S9" s="56">
        <v>15</v>
      </c>
      <c r="T9" s="48">
        <v>17.672999999999998</v>
      </c>
      <c r="U9" s="48">
        <f>+Y9+Z9+AA9+AB9</f>
        <v>32.985999999999997</v>
      </c>
      <c r="V9" s="48"/>
      <c r="W9" s="48"/>
      <c r="X9" s="48">
        <f>+T9+U9+V9+W9</f>
        <v>50.658999999999992</v>
      </c>
      <c r="Y9" s="66">
        <v>10.196</v>
      </c>
      <c r="Z9" s="53">
        <v>22.79</v>
      </c>
      <c r="AA9" s="66"/>
      <c r="AB9" s="66"/>
      <c r="AC9" s="76">
        <f>+IF((U9/Q9)&gt;100%,100%,(U9/Q9))*L9</f>
        <v>0.25</v>
      </c>
      <c r="AD9" s="76">
        <f>+IF(((X9)/O9)&gt;100%,100%,((X9)/O9))*L9</f>
        <v>0.21107916666666662</v>
      </c>
      <c r="AE9" s="76">
        <f>+IF(((U9)/Q9)&gt;100%,100%,((U9)/Q9))</f>
        <v>1</v>
      </c>
      <c r="AF9" s="76">
        <f>+IF(((X9)/O9)&gt;100%,100%,((X9))/O9)</f>
        <v>0.84431666666666649</v>
      </c>
    </row>
    <row r="10" spans="1:34" ht="60" customHeight="1">
      <c r="A10" s="120" t="s">
        <v>166</v>
      </c>
      <c r="B10" s="121" t="s">
        <v>167</v>
      </c>
      <c r="C10" s="65" t="s">
        <v>168</v>
      </c>
      <c r="D10" s="65" t="s">
        <v>169</v>
      </c>
      <c r="E10" s="65" t="s">
        <v>179</v>
      </c>
      <c r="F10" s="65" t="s">
        <v>171</v>
      </c>
      <c r="G10" s="53" t="s">
        <v>172</v>
      </c>
      <c r="H10" s="66" t="s">
        <v>180</v>
      </c>
      <c r="I10" s="51" t="s">
        <v>174</v>
      </c>
      <c r="J10" s="66" t="s">
        <v>175</v>
      </c>
      <c r="K10" s="50" t="s">
        <v>181</v>
      </c>
      <c r="L10" s="49">
        <f>Q10/O10</f>
        <v>0.25</v>
      </c>
      <c r="M10" s="53" t="s">
        <v>177</v>
      </c>
      <c r="N10" s="65" t="s">
        <v>182</v>
      </c>
      <c r="O10" s="48">
        <v>4</v>
      </c>
      <c r="P10" s="138">
        <v>1</v>
      </c>
      <c r="Q10" s="66">
        <v>1</v>
      </c>
      <c r="R10" s="56">
        <v>1</v>
      </c>
      <c r="S10" s="56">
        <v>1</v>
      </c>
      <c r="T10" s="66">
        <v>40.545400000000001</v>
      </c>
      <c r="U10" s="48">
        <f t="shared" ref="U10:U12" si="0">+Y10+Z10+AA10+AB10</f>
        <v>32.846200000000003</v>
      </c>
      <c r="V10" s="66"/>
      <c r="W10" s="66"/>
      <c r="X10" s="48">
        <f t="shared" ref="X10:X26" si="1">+T10+U10+V10+W10</f>
        <v>73.391600000000011</v>
      </c>
      <c r="Y10" s="66">
        <v>2.1442000000000001</v>
      </c>
      <c r="Z10" s="53">
        <v>30.702000000000002</v>
      </c>
      <c r="AA10" s="66"/>
      <c r="AB10" s="66"/>
      <c r="AC10" s="76">
        <f>+IF((U10/Q10)&gt;100%,100%,(U10/Q10))*L10</f>
        <v>0.25</v>
      </c>
      <c r="AD10" s="76">
        <f>+IF(((X10)/O10)&gt;100%,100%,((X10)/O10))*L10</f>
        <v>0.25</v>
      </c>
      <c r="AE10" s="76">
        <f>+IF(((U10)/Q10)&gt;100%,100%,((U10)/Q10))</f>
        <v>1</v>
      </c>
      <c r="AF10" s="76">
        <f>+IF(((X10)/O10)&gt;100%,100%,((X10))/O10)</f>
        <v>1</v>
      </c>
      <c r="AH10" s="1" t="s">
        <v>177</v>
      </c>
    </row>
    <row r="11" spans="1:34" ht="60" customHeight="1">
      <c r="A11" s="120" t="s">
        <v>166</v>
      </c>
      <c r="B11" s="121" t="s">
        <v>167</v>
      </c>
      <c r="C11" s="65" t="s">
        <v>168</v>
      </c>
      <c r="D11" s="65" t="s">
        <v>169</v>
      </c>
      <c r="E11" s="65" t="s">
        <v>183</v>
      </c>
      <c r="F11" s="65" t="s">
        <v>171</v>
      </c>
      <c r="G11" s="53" t="s">
        <v>172</v>
      </c>
      <c r="H11" s="66" t="s">
        <v>184</v>
      </c>
      <c r="I11" s="51" t="s">
        <v>174</v>
      </c>
      <c r="J11" s="53" t="s">
        <v>185</v>
      </c>
      <c r="K11" s="50" t="s">
        <v>186</v>
      </c>
      <c r="L11" s="49">
        <v>0.25</v>
      </c>
      <c r="M11" s="53" t="s">
        <v>177</v>
      </c>
      <c r="N11" s="65" t="s">
        <v>187</v>
      </c>
      <c r="O11" s="90">
        <v>1</v>
      </c>
      <c r="P11" s="139"/>
      <c r="Q11" s="66">
        <v>1.75</v>
      </c>
      <c r="R11" s="56">
        <v>1.75</v>
      </c>
      <c r="S11" s="56">
        <v>1.75</v>
      </c>
      <c r="T11" s="48">
        <v>2.65</v>
      </c>
      <c r="U11" s="48">
        <f t="shared" si="0"/>
        <v>11.0031</v>
      </c>
      <c r="V11" s="48"/>
      <c r="W11" s="48"/>
      <c r="X11" s="48">
        <f t="shared" si="1"/>
        <v>13.6531</v>
      </c>
      <c r="Y11" s="66">
        <v>3.198</v>
      </c>
      <c r="Z11" s="53">
        <v>7.8051000000000004</v>
      </c>
      <c r="AA11" s="66"/>
      <c r="AB11" s="66"/>
      <c r="AC11" s="76">
        <f>+IF((U11/Q11)&gt;100%,100%,(U11/Q11))*L11</f>
        <v>0.25</v>
      </c>
      <c r="AD11" s="76">
        <f>+IF(((X11)/O11)&gt;100%,100%,((X11)/O11))*L11</f>
        <v>0.25</v>
      </c>
      <c r="AE11" s="76">
        <f>+IF(((U11)/Q11)&gt;100%,100%,((U11)/Q11))</f>
        <v>1</v>
      </c>
      <c r="AF11" s="76">
        <f>+IF(((X11)/O11)&gt;100%,100%,((X11))/O11)</f>
        <v>1</v>
      </c>
      <c r="AH11" s="1" t="s">
        <v>188</v>
      </c>
    </row>
    <row r="12" spans="1:34" ht="60" customHeight="1">
      <c r="A12" s="120" t="s">
        <v>166</v>
      </c>
      <c r="B12" s="120" t="s">
        <v>167</v>
      </c>
      <c r="C12" s="65" t="s">
        <v>168</v>
      </c>
      <c r="D12" s="65" t="s">
        <v>169</v>
      </c>
      <c r="E12" s="65" t="s">
        <v>184</v>
      </c>
      <c r="F12" s="65" t="s">
        <v>171</v>
      </c>
      <c r="G12" s="53" t="s">
        <v>172</v>
      </c>
      <c r="H12" s="66" t="s">
        <v>183</v>
      </c>
      <c r="I12" s="51" t="s">
        <v>174</v>
      </c>
      <c r="J12" s="53">
        <v>0</v>
      </c>
      <c r="K12" s="50" t="s">
        <v>189</v>
      </c>
      <c r="L12" s="88">
        <v>0.25</v>
      </c>
      <c r="M12" s="53" t="s">
        <v>177</v>
      </c>
      <c r="N12" s="65" t="s">
        <v>190</v>
      </c>
      <c r="O12" s="48">
        <v>3</v>
      </c>
      <c r="P12" s="138">
        <v>0</v>
      </c>
      <c r="Q12" s="57">
        <v>1</v>
      </c>
      <c r="R12" s="47">
        <v>1</v>
      </c>
      <c r="S12" s="47">
        <v>1</v>
      </c>
      <c r="T12" s="48">
        <v>0</v>
      </c>
      <c r="U12" s="48">
        <f t="shared" si="0"/>
        <v>3</v>
      </c>
      <c r="V12" s="48"/>
      <c r="W12" s="48"/>
      <c r="X12" s="48">
        <f t="shared" si="1"/>
        <v>3</v>
      </c>
      <c r="Y12" s="57">
        <v>0</v>
      </c>
      <c r="Z12" s="53">
        <v>3</v>
      </c>
      <c r="AA12" s="57"/>
      <c r="AB12" s="57"/>
      <c r="AC12" s="76">
        <f>+IF((U12/Q12)&gt;100%,100%,(U12/Q12))*L12</f>
        <v>0.25</v>
      </c>
      <c r="AD12" s="76">
        <f>+IF(((X12)/O12)&gt;100%,100%,((X12)/O12))*L12</f>
        <v>0.25</v>
      </c>
      <c r="AE12" s="76">
        <f>+IF(((U12)/Q12)&gt;100%,100%,((U12)/Q12))</f>
        <v>1</v>
      </c>
      <c r="AF12" s="76">
        <f>+IF(((X12)/O12)&gt;100%,100%,((X12))/O12)</f>
        <v>1</v>
      </c>
    </row>
    <row r="13" spans="1:34" ht="60" customHeight="1">
      <c r="A13" s="53"/>
      <c r="B13" s="129"/>
      <c r="C13" s="65"/>
      <c r="D13" s="65"/>
      <c r="E13" s="65"/>
      <c r="F13" s="182" t="s">
        <v>191</v>
      </c>
      <c r="G13" s="183"/>
      <c r="H13" s="183"/>
      <c r="I13" s="183"/>
      <c r="J13" s="183"/>
      <c r="K13" s="183"/>
      <c r="L13" s="183"/>
      <c r="M13" s="183"/>
      <c r="N13" s="183"/>
      <c r="O13" s="183"/>
      <c r="P13" s="183"/>
      <c r="Q13" s="183"/>
      <c r="R13" s="183"/>
      <c r="S13" s="183"/>
      <c r="T13" s="183"/>
      <c r="U13" s="183"/>
      <c r="V13" s="183"/>
      <c r="W13" s="183"/>
      <c r="X13" s="183"/>
      <c r="Y13" s="183"/>
      <c r="Z13" s="183"/>
      <c r="AA13" s="183"/>
      <c r="AB13" s="183"/>
      <c r="AC13" s="77">
        <f>SUM(AC9:AC12)</f>
        <v>1</v>
      </c>
      <c r="AD13" s="77">
        <f>SUM(AD9:AD12)</f>
        <v>0.9610791666666666</v>
      </c>
      <c r="AE13" s="77">
        <f>+AVERAGE(AE9:AE12)</f>
        <v>1</v>
      </c>
      <c r="AF13" s="77">
        <f>+AVERAGE(AF9:AF12)</f>
        <v>0.9610791666666666</v>
      </c>
    </row>
    <row r="14" spans="1:34" ht="60" customHeight="1">
      <c r="A14" s="120" t="s">
        <v>166</v>
      </c>
      <c r="B14" s="121" t="s">
        <v>167</v>
      </c>
      <c r="C14" s="65" t="s">
        <v>168</v>
      </c>
      <c r="D14" s="65" t="s">
        <v>192</v>
      </c>
      <c r="E14" s="65" t="s">
        <v>193</v>
      </c>
      <c r="F14" s="65" t="s">
        <v>194</v>
      </c>
      <c r="G14" s="53" t="s">
        <v>195</v>
      </c>
      <c r="H14" s="66" t="s">
        <v>196</v>
      </c>
      <c r="I14" s="51" t="s">
        <v>197</v>
      </c>
      <c r="J14" s="66" t="s">
        <v>198</v>
      </c>
      <c r="K14" s="89" t="s">
        <v>199</v>
      </c>
      <c r="L14" s="88">
        <v>0.3</v>
      </c>
      <c r="M14" s="53" t="s">
        <v>177</v>
      </c>
      <c r="N14" s="65" t="s">
        <v>200</v>
      </c>
      <c r="O14" s="90">
        <v>0.5</v>
      </c>
      <c r="P14" s="139">
        <v>0.13</v>
      </c>
      <c r="Q14" s="66">
        <v>0.12</v>
      </c>
      <c r="R14" s="56">
        <v>0.13</v>
      </c>
      <c r="S14" s="56">
        <v>0.12</v>
      </c>
      <c r="T14" s="48">
        <v>0.5</v>
      </c>
      <c r="U14" s="48">
        <f t="shared" ref="U14:U15" si="2">+Y14+Z14+AA14+AB14</f>
        <v>0.29599999999999999</v>
      </c>
      <c r="V14" s="48"/>
      <c r="W14" s="48"/>
      <c r="X14" s="48">
        <f t="shared" si="1"/>
        <v>0.79600000000000004</v>
      </c>
      <c r="Y14" s="56">
        <v>0.29599999999999999</v>
      </c>
      <c r="Z14" s="56">
        <v>0</v>
      </c>
      <c r="AA14" s="66"/>
      <c r="AB14" s="66"/>
      <c r="AC14" s="76">
        <f>+IF((U14/Q14)&gt;100%,100%,(U14/Q14))*L14</f>
        <v>0.3</v>
      </c>
      <c r="AD14" s="76">
        <f>+IF(((X14)/O14)&gt;100%,100%,((X14)/O14))*L14</f>
        <v>0.3</v>
      </c>
      <c r="AE14" s="76">
        <f>+IF(((U14)/Q14)&gt;100%,100%,((U14)/Q14))</f>
        <v>1</v>
      </c>
      <c r="AF14" s="76">
        <f>+IF(((X14)/O14)&gt;100%,100%,((X14))/O14)</f>
        <v>1</v>
      </c>
    </row>
    <row r="15" spans="1:34" ht="60" customHeight="1">
      <c r="A15" s="120" t="s">
        <v>166</v>
      </c>
      <c r="B15" s="120" t="s">
        <v>167</v>
      </c>
      <c r="C15" s="65" t="s">
        <v>168</v>
      </c>
      <c r="D15" s="65" t="s">
        <v>192</v>
      </c>
      <c r="E15" s="65" t="s">
        <v>201</v>
      </c>
      <c r="F15" s="65" t="s">
        <v>194</v>
      </c>
      <c r="G15" s="53" t="s">
        <v>195</v>
      </c>
      <c r="H15" s="66" t="s">
        <v>201</v>
      </c>
      <c r="I15" s="51" t="s">
        <v>202</v>
      </c>
      <c r="J15" s="66" t="s">
        <v>185</v>
      </c>
      <c r="K15" s="65" t="s">
        <v>203</v>
      </c>
      <c r="L15" s="88">
        <v>0.7</v>
      </c>
      <c r="M15" s="53" t="s">
        <v>188</v>
      </c>
      <c r="N15" s="65" t="s">
        <v>204</v>
      </c>
      <c r="O15" s="48">
        <v>100000</v>
      </c>
      <c r="P15" s="138">
        <v>2500</v>
      </c>
      <c r="Q15" s="66">
        <v>25000</v>
      </c>
      <c r="R15" s="56">
        <v>25000</v>
      </c>
      <c r="S15" s="56">
        <v>25000</v>
      </c>
      <c r="T15" s="48">
        <v>83416</v>
      </c>
      <c r="U15" s="48">
        <f t="shared" si="2"/>
        <v>28985.289000000001</v>
      </c>
      <c r="V15" s="48"/>
      <c r="W15" s="48"/>
      <c r="X15" s="48">
        <f t="shared" si="1"/>
        <v>112401.289</v>
      </c>
      <c r="Y15" s="74">
        <v>28873</v>
      </c>
      <c r="Z15" s="56">
        <v>112.289</v>
      </c>
      <c r="AA15" s="66"/>
      <c r="AB15" s="66"/>
      <c r="AC15" s="76">
        <f>+IF((U15/Q15)&gt;100%,100%,(U15/Q15))*L15</f>
        <v>0.7</v>
      </c>
      <c r="AD15" s="76">
        <f>+IF(((X15)/O15)&gt;100%,100%,((X15)/O15))*L15</f>
        <v>0.7</v>
      </c>
      <c r="AE15" s="76">
        <f>+IF(((U15)/Q15)&gt;100%,100%,((U15)/Q15))</f>
        <v>1</v>
      </c>
      <c r="AF15" s="76">
        <f>+IF(((X15)/O15)&gt;100%,100%,((X15))/O15)</f>
        <v>1</v>
      </c>
    </row>
    <row r="16" spans="1:34" ht="60" customHeight="1">
      <c r="A16" s="66"/>
      <c r="B16" s="129"/>
      <c r="C16" s="65"/>
      <c r="D16" s="65"/>
      <c r="E16" s="65"/>
      <c r="F16" s="182" t="s">
        <v>205</v>
      </c>
      <c r="G16" s="183"/>
      <c r="H16" s="183"/>
      <c r="I16" s="183"/>
      <c r="J16" s="183"/>
      <c r="K16" s="183"/>
      <c r="L16" s="183"/>
      <c r="M16" s="183"/>
      <c r="N16" s="183"/>
      <c r="O16" s="183"/>
      <c r="P16" s="183"/>
      <c r="Q16" s="183"/>
      <c r="R16" s="183"/>
      <c r="S16" s="183"/>
      <c r="T16" s="183"/>
      <c r="U16" s="183"/>
      <c r="V16" s="183"/>
      <c r="W16" s="183"/>
      <c r="X16" s="183"/>
      <c r="Y16" s="183"/>
      <c r="Z16" s="183"/>
      <c r="AA16" s="183"/>
      <c r="AB16" s="183"/>
      <c r="AC16" s="77">
        <f>SUM(AC14:AC15)</f>
        <v>1</v>
      </c>
      <c r="AD16" s="77">
        <f>SUM(AD14:AD15)</f>
        <v>1</v>
      </c>
      <c r="AE16" s="77">
        <f>+AVERAGE(AE14:AE15)</f>
        <v>1</v>
      </c>
      <c r="AF16" s="77">
        <f>+AVERAGE(AF14:AF15)</f>
        <v>1</v>
      </c>
    </row>
    <row r="17" spans="1:32" ht="60" customHeight="1">
      <c r="A17" s="66" t="s">
        <v>166</v>
      </c>
      <c r="B17" s="120" t="s">
        <v>167</v>
      </c>
      <c r="C17" s="65" t="s">
        <v>168</v>
      </c>
      <c r="D17" s="86" t="s">
        <v>206</v>
      </c>
      <c r="E17" s="65" t="s">
        <v>207</v>
      </c>
      <c r="F17" s="65" t="s">
        <v>208</v>
      </c>
      <c r="G17" s="53" t="s">
        <v>209</v>
      </c>
      <c r="H17" s="66" t="s">
        <v>207</v>
      </c>
      <c r="I17" s="51" t="s">
        <v>210</v>
      </c>
      <c r="J17" s="53" t="s">
        <v>185</v>
      </c>
      <c r="K17" s="65" t="s">
        <v>211</v>
      </c>
      <c r="L17" s="88">
        <v>1</v>
      </c>
      <c r="M17" s="53" t="s">
        <v>188</v>
      </c>
      <c r="N17" s="53" t="s">
        <v>212</v>
      </c>
      <c r="O17" s="90">
        <v>8</v>
      </c>
      <c r="P17" s="139">
        <v>2</v>
      </c>
      <c r="Q17" s="66">
        <v>2</v>
      </c>
      <c r="R17" s="56">
        <v>2</v>
      </c>
      <c r="S17" s="56">
        <v>2</v>
      </c>
      <c r="T17" s="48">
        <v>4</v>
      </c>
      <c r="U17" s="48">
        <f>+Y17+Z17+AA17+AB17</f>
        <v>0</v>
      </c>
      <c r="V17" s="48"/>
      <c r="W17" s="48"/>
      <c r="X17" s="48">
        <f t="shared" si="1"/>
        <v>4</v>
      </c>
      <c r="Y17" s="56">
        <v>0</v>
      </c>
      <c r="Z17" s="56">
        <v>0</v>
      </c>
      <c r="AA17" s="66"/>
      <c r="AB17" s="66"/>
      <c r="AC17" s="76">
        <f>+IF((U17/Q17)&gt;100%,100%,(U17/Q17))*L17</f>
        <v>0</v>
      </c>
      <c r="AD17" s="76">
        <f>+IF(((X17)/O17)&gt;100%,100%,((X17)/O17))*L17</f>
        <v>0.5</v>
      </c>
      <c r="AE17" s="76">
        <f>+IF(((U17)/Q17)&gt;100%,100%,((U17)/Q17))</f>
        <v>0</v>
      </c>
      <c r="AF17" s="76">
        <f>+IF(((X17)/O17)&gt;100%,100%,((X17))/O17)</f>
        <v>0.5</v>
      </c>
    </row>
    <row r="18" spans="1:32" ht="60" customHeight="1">
      <c r="A18" s="66"/>
      <c r="B18" s="129"/>
      <c r="C18" s="65"/>
      <c r="D18" s="65"/>
      <c r="E18" s="65"/>
      <c r="F18" s="182" t="s">
        <v>213</v>
      </c>
      <c r="G18" s="183"/>
      <c r="H18" s="183"/>
      <c r="I18" s="183"/>
      <c r="J18" s="183"/>
      <c r="K18" s="183"/>
      <c r="L18" s="183"/>
      <c r="M18" s="183"/>
      <c r="N18" s="183"/>
      <c r="O18" s="183"/>
      <c r="P18" s="183"/>
      <c r="Q18" s="183"/>
      <c r="R18" s="183"/>
      <c r="S18" s="183"/>
      <c r="T18" s="183"/>
      <c r="U18" s="183"/>
      <c r="V18" s="183"/>
      <c r="W18" s="183"/>
      <c r="X18" s="183"/>
      <c r="Y18" s="183"/>
      <c r="Z18" s="183"/>
      <c r="AA18" s="183"/>
      <c r="AB18" s="183"/>
      <c r="AC18" s="77">
        <f>+AC17</f>
        <v>0</v>
      </c>
      <c r="AD18" s="77">
        <f>+AD17</f>
        <v>0.5</v>
      </c>
      <c r="AE18" s="77">
        <f>+AE17</f>
        <v>0</v>
      </c>
      <c r="AF18" s="77">
        <f>+AF17</f>
        <v>0.5</v>
      </c>
    </row>
    <row r="19" spans="1:32" ht="60" customHeight="1">
      <c r="A19" s="120" t="s">
        <v>166</v>
      </c>
      <c r="B19" s="121" t="s">
        <v>167</v>
      </c>
      <c r="C19" s="65" t="s">
        <v>168</v>
      </c>
      <c r="D19" s="65" t="s">
        <v>214</v>
      </c>
      <c r="E19" s="65" t="s">
        <v>215</v>
      </c>
      <c r="F19" s="65" t="s">
        <v>216</v>
      </c>
      <c r="G19" s="53" t="s">
        <v>217</v>
      </c>
      <c r="H19" s="65" t="s">
        <v>215</v>
      </c>
      <c r="I19" s="51" t="s">
        <v>218</v>
      </c>
      <c r="J19" s="66" t="s">
        <v>219</v>
      </c>
      <c r="K19" s="65" t="s">
        <v>220</v>
      </c>
      <c r="L19" s="49">
        <v>0.5</v>
      </c>
      <c r="M19" s="53" t="s">
        <v>177</v>
      </c>
      <c r="N19" s="66" t="s">
        <v>221</v>
      </c>
      <c r="O19" s="48">
        <v>17</v>
      </c>
      <c r="P19" s="138">
        <v>5</v>
      </c>
      <c r="Q19" s="66">
        <v>4</v>
      </c>
      <c r="R19" s="56">
        <v>4</v>
      </c>
      <c r="S19" s="56">
        <v>4</v>
      </c>
      <c r="T19" s="48">
        <v>6</v>
      </c>
      <c r="U19" s="48">
        <f t="shared" ref="U19:U20" si="3">+Y19+Z19+AA19+AB19</f>
        <v>3</v>
      </c>
      <c r="V19" s="48"/>
      <c r="W19" s="48"/>
      <c r="X19" s="48">
        <f t="shared" si="1"/>
        <v>9</v>
      </c>
      <c r="Y19" s="56">
        <v>3</v>
      </c>
      <c r="Z19" s="56">
        <v>0</v>
      </c>
      <c r="AA19" s="66"/>
      <c r="AB19" s="66"/>
      <c r="AC19" s="76">
        <f>+IF((U19/Q19)&gt;100%,100%,(U19/Q19))*L19</f>
        <v>0.375</v>
      </c>
      <c r="AD19" s="76">
        <f>+IF(((X19)/O19)&gt;100%,100%,((X19)/O19))*L19</f>
        <v>0.26470588235294118</v>
      </c>
      <c r="AE19" s="76">
        <f>+IF(((U19)/Q19)&gt;100%,100%,((U19)/Q19))</f>
        <v>0.75</v>
      </c>
      <c r="AF19" s="76">
        <f>+IF(((X19)/O19)&gt;100%,100%,((X19))/O19)</f>
        <v>0.52941176470588236</v>
      </c>
    </row>
    <row r="20" spans="1:32" ht="60" customHeight="1">
      <c r="A20" s="120" t="s">
        <v>166</v>
      </c>
      <c r="B20" s="120" t="s">
        <v>167</v>
      </c>
      <c r="C20" s="65" t="s">
        <v>168</v>
      </c>
      <c r="D20" s="65" t="s">
        <v>214</v>
      </c>
      <c r="E20" s="65" t="s">
        <v>222</v>
      </c>
      <c r="F20" s="65" t="s">
        <v>216</v>
      </c>
      <c r="G20" s="53" t="s">
        <v>217</v>
      </c>
      <c r="H20" s="65" t="s">
        <v>215</v>
      </c>
      <c r="I20" s="51" t="s">
        <v>218</v>
      </c>
      <c r="J20" s="53" t="s">
        <v>185</v>
      </c>
      <c r="K20" s="65" t="s">
        <v>223</v>
      </c>
      <c r="L20" s="49">
        <v>0.5</v>
      </c>
      <c r="M20" s="53" t="s">
        <v>177</v>
      </c>
      <c r="N20" s="66" t="s">
        <v>221</v>
      </c>
      <c r="O20" s="48">
        <v>3</v>
      </c>
      <c r="P20" s="138">
        <v>0</v>
      </c>
      <c r="Q20" s="66">
        <v>1</v>
      </c>
      <c r="R20" s="56">
        <v>1</v>
      </c>
      <c r="S20" s="56">
        <v>1</v>
      </c>
      <c r="T20" s="48">
        <v>1</v>
      </c>
      <c r="U20" s="48">
        <f t="shared" si="3"/>
        <v>1</v>
      </c>
      <c r="V20" s="48"/>
      <c r="W20" s="48"/>
      <c r="X20" s="48">
        <f t="shared" si="1"/>
        <v>2</v>
      </c>
      <c r="Y20" s="66">
        <v>1</v>
      </c>
      <c r="Z20" s="56">
        <v>0</v>
      </c>
      <c r="AA20" s="66"/>
      <c r="AB20" s="66"/>
      <c r="AC20" s="76">
        <f>+IF((U20/Q20)&gt;100%,100%,(U20/Q20))*L20</f>
        <v>0.5</v>
      </c>
      <c r="AD20" s="76">
        <f>+IF(((X20)/O20)&gt;100%,100%,((X20)/O20))*L20</f>
        <v>0.33333333333333331</v>
      </c>
      <c r="AE20" s="76">
        <f>+IF(((U20)/Q20)&gt;100%,100%,((U20)/Q20))</f>
        <v>1</v>
      </c>
      <c r="AF20" s="76">
        <f>+IF(((X20)/O20)&gt;100%,100%,((X20))/O20)</f>
        <v>0.66666666666666663</v>
      </c>
    </row>
    <row r="21" spans="1:32" ht="60" customHeight="1">
      <c r="A21" s="66"/>
      <c r="B21" s="129"/>
      <c r="C21" s="65"/>
      <c r="D21" s="65"/>
      <c r="E21" s="65"/>
      <c r="F21" s="182" t="s">
        <v>224</v>
      </c>
      <c r="G21" s="183"/>
      <c r="H21" s="183"/>
      <c r="I21" s="183"/>
      <c r="J21" s="183"/>
      <c r="K21" s="183"/>
      <c r="L21" s="183"/>
      <c r="M21" s="183"/>
      <c r="N21" s="183"/>
      <c r="O21" s="183"/>
      <c r="P21" s="183"/>
      <c r="Q21" s="183"/>
      <c r="R21" s="183"/>
      <c r="S21" s="183"/>
      <c r="T21" s="183"/>
      <c r="U21" s="183"/>
      <c r="V21" s="183"/>
      <c r="W21" s="183"/>
      <c r="X21" s="183"/>
      <c r="Y21" s="183"/>
      <c r="Z21" s="183"/>
      <c r="AA21" s="183"/>
      <c r="AB21" s="183"/>
      <c r="AC21" s="77">
        <f>SUM(AC19:AC20)</f>
        <v>0.875</v>
      </c>
      <c r="AD21" s="77">
        <f>SUM(AD19:AD20)</f>
        <v>0.59803921568627449</v>
      </c>
      <c r="AE21" s="77">
        <f>+AVERAGE(AE19:AE20)</f>
        <v>0.875</v>
      </c>
      <c r="AF21" s="77">
        <f>+AVERAGE(AF19:AF20)</f>
        <v>0.59803921568627449</v>
      </c>
    </row>
    <row r="22" spans="1:32" ht="60" customHeight="1">
      <c r="A22" s="66" t="s">
        <v>166</v>
      </c>
      <c r="B22" s="120" t="s">
        <v>167</v>
      </c>
      <c r="C22" s="65" t="s">
        <v>168</v>
      </c>
      <c r="D22" s="65" t="s">
        <v>225</v>
      </c>
      <c r="E22" s="65" t="s">
        <v>226</v>
      </c>
      <c r="F22" s="65" t="s">
        <v>227</v>
      </c>
      <c r="G22" s="53" t="s">
        <v>228</v>
      </c>
      <c r="H22" s="66" t="s">
        <v>226</v>
      </c>
      <c r="I22" s="51" t="s">
        <v>229</v>
      </c>
      <c r="J22" s="53" t="s">
        <v>185</v>
      </c>
      <c r="K22" s="65" t="s">
        <v>230</v>
      </c>
      <c r="L22" s="49">
        <v>1</v>
      </c>
      <c r="M22" s="53" t="s">
        <v>177</v>
      </c>
      <c r="N22" s="53" t="s">
        <v>231</v>
      </c>
      <c r="O22" s="48">
        <v>14000</v>
      </c>
      <c r="P22" s="138"/>
      <c r="Q22" s="58">
        <v>3500</v>
      </c>
      <c r="R22" s="141">
        <v>3500</v>
      </c>
      <c r="S22" s="141">
        <v>3500</v>
      </c>
      <c r="T22" s="48">
        <v>1557.3</v>
      </c>
      <c r="U22" s="48">
        <f>+Y22+Z22+AA22+AB22</f>
        <v>941.85</v>
      </c>
      <c r="V22" s="48"/>
      <c r="W22" s="48"/>
      <c r="X22" s="48">
        <f t="shared" si="1"/>
        <v>2499.15</v>
      </c>
      <c r="Y22" s="75">
        <v>941.85</v>
      </c>
      <c r="Z22" s="56">
        <v>0</v>
      </c>
      <c r="AA22" s="58"/>
      <c r="AB22" s="58"/>
      <c r="AC22" s="76">
        <f>+IF((U22/Q22)&gt;100%,100%,(U22/Q22))*L22</f>
        <v>0.26910000000000001</v>
      </c>
      <c r="AD22" s="76">
        <f>+IF(((X22)/O22)&gt;100%,100%,((X22)/O22))*L22</f>
        <v>0.1785107142857143</v>
      </c>
      <c r="AE22" s="76">
        <f>+IF(((U22)/Q22)&gt;100%,100%,((U22)/Q22))</f>
        <v>0.26910000000000001</v>
      </c>
      <c r="AF22" s="76">
        <f>+IF(((X22)/O22)&gt;100%,100%,((X22))/O22)</f>
        <v>0.1785107142857143</v>
      </c>
    </row>
    <row r="23" spans="1:32" ht="60" customHeight="1">
      <c r="A23" s="66"/>
      <c r="B23" s="129"/>
      <c r="C23" s="65"/>
      <c r="D23" s="65"/>
      <c r="E23" s="65"/>
      <c r="F23" s="182" t="s">
        <v>232</v>
      </c>
      <c r="G23" s="183"/>
      <c r="H23" s="183"/>
      <c r="I23" s="183"/>
      <c r="J23" s="183"/>
      <c r="K23" s="183"/>
      <c r="L23" s="183"/>
      <c r="M23" s="183"/>
      <c r="N23" s="183"/>
      <c r="O23" s="183"/>
      <c r="P23" s="183"/>
      <c r="Q23" s="183"/>
      <c r="R23" s="183"/>
      <c r="S23" s="183"/>
      <c r="T23" s="183"/>
      <c r="U23" s="183"/>
      <c r="V23" s="183"/>
      <c r="W23" s="183"/>
      <c r="X23" s="183"/>
      <c r="Y23" s="183"/>
      <c r="Z23" s="183"/>
      <c r="AA23" s="183"/>
      <c r="AB23" s="183"/>
      <c r="AC23" s="77">
        <f>+AC22</f>
        <v>0.26910000000000001</v>
      </c>
      <c r="AD23" s="77">
        <f>+AD22</f>
        <v>0.1785107142857143</v>
      </c>
      <c r="AE23" s="77">
        <f>+AE22</f>
        <v>0.26910000000000001</v>
      </c>
      <c r="AF23" s="77">
        <f>+AF22</f>
        <v>0.1785107142857143</v>
      </c>
    </row>
    <row r="24" spans="1:32" ht="60" customHeight="1">
      <c r="A24" s="66" t="s">
        <v>166</v>
      </c>
      <c r="B24" s="120" t="s">
        <v>167</v>
      </c>
      <c r="C24" s="65" t="s">
        <v>168</v>
      </c>
      <c r="D24" s="65" t="s">
        <v>169</v>
      </c>
      <c r="E24" s="65" t="s">
        <v>233</v>
      </c>
      <c r="F24" s="65" t="s">
        <v>234</v>
      </c>
      <c r="G24" s="53" t="s">
        <v>235</v>
      </c>
      <c r="H24" s="66" t="s">
        <v>233</v>
      </c>
      <c r="I24" s="53" t="s">
        <v>218</v>
      </c>
      <c r="J24" s="53" t="s">
        <v>185</v>
      </c>
      <c r="K24" s="65" t="s">
        <v>236</v>
      </c>
      <c r="L24" s="49">
        <v>1</v>
      </c>
      <c r="M24" s="53" t="s">
        <v>177</v>
      </c>
      <c r="N24" s="53" t="s">
        <v>237</v>
      </c>
      <c r="O24" s="48">
        <v>10</v>
      </c>
      <c r="P24" s="138">
        <v>2</v>
      </c>
      <c r="Q24" s="66">
        <v>3</v>
      </c>
      <c r="R24" s="56">
        <v>3</v>
      </c>
      <c r="S24" s="56">
        <v>2</v>
      </c>
      <c r="T24" s="48">
        <v>2</v>
      </c>
      <c r="U24" s="48">
        <f>+Y24+Z24+AA24+AB24</f>
        <v>0</v>
      </c>
      <c r="V24" s="48"/>
      <c r="W24" s="48"/>
      <c r="X24" s="48">
        <f t="shared" si="1"/>
        <v>2</v>
      </c>
      <c r="Y24" s="48">
        <v>0</v>
      </c>
      <c r="Z24" s="56">
        <v>0</v>
      </c>
      <c r="AA24" s="66"/>
      <c r="AB24" s="66"/>
      <c r="AC24" s="76">
        <f>+IF((U24/Q24)&gt;100%,100%,(U24/Q24))*L24</f>
        <v>0</v>
      </c>
      <c r="AD24" s="76">
        <f>+IF(((X24)/O24)&gt;100%,100%,((X24)/O24))*L24</f>
        <v>0.2</v>
      </c>
      <c r="AE24" s="76">
        <f>+IF(((U24)/Q24)&gt;100%,100%,((U24)/Q24))</f>
        <v>0</v>
      </c>
      <c r="AF24" s="76">
        <f>+IF(((X24)/O24)&gt;100%,100%,((X24))/O24)</f>
        <v>0.2</v>
      </c>
    </row>
    <row r="25" spans="1:32" ht="60" customHeight="1">
      <c r="A25" s="66"/>
      <c r="B25" s="129"/>
      <c r="C25" s="65"/>
      <c r="D25" s="65"/>
      <c r="E25" s="65"/>
      <c r="F25" s="182" t="s">
        <v>238</v>
      </c>
      <c r="G25" s="183"/>
      <c r="H25" s="183"/>
      <c r="I25" s="183"/>
      <c r="J25" s="183"/>
      <c r="K25" s="183"/>
      <c r="L25" s="183"/>
      <c r="M25" s="183"/>
      <c r="N25" s="183"/>
      <c r="O25" s="183"/>
      <c r="P25" s="183"/>
      <c r="Q25" s="183"/>
      <c r="R25" s="183"/>
      <c r="S25" s="183"/>
      <c r="T25" s="183"/>
      <c r="U25" s="183"/>
      <c r="V25" s="183"/>
      <c r="W25" s="183"/>
      <c r="X25" s="183"/>
      <c r="Y25" s="183"/>
      <c r="Z25" s="183"/>
      <c r="AA25" s="183"/>
      <c r="AB25" s="183"/>
      <c r="AC25" s="77">
        <f>+AC24</f>
        <v>0</v>
      </c>
      <c r="AD25" s="77">
        <f>+AD24</f>
        <v>0.2</v>
      </c>
      <c r="AE25" s="77">
        <f>+AE24</f>
        <v>0</v>
      </c>
      <c r="AF25" s="77">
        <f>+AF24</f>
        <v>0.2</v>
      </c>
    </row>
    <row r="26" spans="1:32" ht="60" customHeight="1">
      <c r="A26" s="66" t="s">
        <v>166</v>
      </c>
      <c r="B26" s="121" t="s">
        <v>167</v>
      </c>
      <c r="C26" s="65" t="s">
        <v>168</v>
      </c>
      <c r="D26" s="73"/>
      <c r="E26" s="66" t="s">
        <v>239</v>
      </c>
      <c r="F26" s="66" t="s">
        <v>240</v>
      </c>
      <c r="G26" s="53" t="s">
        <v>241</v>
      </c>
      <c r="H26" s="66" t="s">
        <v>242</v>
      </c>
      <c r="I26" s="53" t="s">
        <v>218</v>
      </c>
      <c r="J26" s="53" t="s">
        <v>185</v>
      </c>
      <c r="K26" s="66" t="s">
        <v>243</v>
      </c>
      <c r="L26" s="49">
        <v>1</v>
      </c>
      <c r="M26" s="53" t="s">
        <v>177</v>
      </c>
      <c r="N26" s="66" t="s">
        <v>244</v>
      </c>
      <c r="O26" s="48">
        <v>10</v>
      </c>
      <c r="P26" s="138">
        <v>3</v>
      </c>
      <c r="Q26" s="53">
        <v>2</v>
      </c>
      <c r="R26" s="52">
        <v>3</v>
      </c>
      <c r="S26" s="52">
        <v>2</v>
      </c>
      <c r="T26" s="48">
        <v>0</v>
      </c>
      <c r="U26" s="48">
        <f>+Y26+Z26+AA26+AB26</f>
        <v>0</v>
      </c>
      <c r="V26" s="48"/>
      <c r="W26" s="48"/>
      <c r="X26" s="48">
        <f t="shared" si="1"/>
        <v>0</v>
      </c>
      <c r="Y26" s="48">
        <v>0</v>
      </c>
      <c r="Z26" s="56">
        <v>0</v>
      </c>
      <c r="AA26" s="53"/>
      <c r="AB26" s="53"/>
      <c r="AC26" s="76">
        <f>+IF((U26/Q26)&gt;100%,100%,(U26/Q26))*L26</f>
        <v>0</v>
      </c>
      <c r="AD26" s="76">
        <f>+IF(((X26)/O26)&gt;100%,100%,((X26)/O26))*L26</f>
        <v>0</v>
      </c>
      <c r="AE26" s="76">
        <f>+IF(((U26)/Q26)&gt;100%,100%,((U26)/Q26))</f>
        <v>0</v>
      </c>
      <c r="AF26" s="76">
        <f>+IF(((X26)/O26)&gt;100%,100%,((X26))/O26)</f>
        <v>0</v>
      </c>
    </row>
    <row r="27" spans="1:32" ht="60" customHeight="1">
      <c r="A27" s="66"/>
      <c r="B27" s="73"/>
      <c r="C27" s="73"/>
      <c r="D27" s="73"/>
      <c r="E27" s="73"/>
      <c r="F27" s="182" t="s">
        <v>245</v>
      </c>
      <c r="G27" s="183"/>
      <c r="H27" s="183"/>
      <c r="I27" s="183"/>
      <c r="J27" s="183"/>
      <c r="K27" s="183"/>
      <c r="L27" s="183"/>
      <c r="M27" s="183"/>
      <c r="N27" s="183"/>
      <c r="O27" s="183"/>
      <c r="P27" s="183"/>
      <c r="Q27" s="183"/>
      <c r="R27" s="183"/>
      <c r="S27" s="183"/>
      <c r="T27" s="183"/>
      <c r="U27" s="183"/>
      <c r="V27" s="183"/>
      <c r="W27" s="183"/>
      <c r="X27" s="183"/>
      <c r="Y27" s="183"/>
      <c r="Z27" s="183"/>
      <c r="AA27" s="183"/>
      <c r="AB27" s="183"/>
      <c r="AC27" s="77">
        <f>+AC26</f>
        <v>0</v>
      </c>
      <c r="AD27" s="77">
        <f>+AD26</f>
        <v>0</v>
      </c>
      <c r="AE27" s="77">
        <f>+AE26</f>
        <v>0</v>
      </c>
      <c r="AF27" s="77">
        <f>+AF26</f>
        <v>0</v>
      </c>
    </row>
    <row r="28" spans="1:32" ht="60" customHeight="1" thickBot="1"/>
    <row r="29" spans="1:32" ht="60" customHeight="1" thickBot="1">
      <c r="F29" s="182" t="s">
        <v>246</v>
      </c>
      <c r="G29" s="183"/>
      <c r="H29" s="183"/>
      <c r="I29" s="183"/>
      <c r="J29" s="183"/>
      <c r="K29" s="183"/>
      <c r="L29" s="183"/>
      <c r="M29" s="183"/>
      <c r="N29" s="183"/>
      <c r="O29" s="183"/>
      <c r="P29" s="183"/>
      <c r="Q29" s="183"/>
      <c r="R29" s="183"/>
      <c r="S29" s="183"/>
      <c r="T29" s="183"/>
      <c r="U29" s="183"/>
      <c r="V29" s="183"/>
      <c r="W29" s="183"/>
      <c r="X29" s="183"/>
      <c r="Y29" s="183"/>
      <c r="Z29" s="183"/>
      <c r="AA29" s="183"/>
      <c r="AB29" s="183"/>
      <c r="AC29" s="109">
        <f>+(AC13+AC16+AC18+AC21+AC23+AC25+AC27)/7</f>
        <v>0.44915714285714287</v>
      </c>
      <c r="AD29" s="110">
        <f>+(AD13+AD16+AD18+AD21+AD23+AD25+AD27)/7</f>
        <v>0.49108987094837936</v>
      </c>
      <c r="AE29" s="110">
        <f>+(AE13+AE16+AE18+AE21+AE23+AE25+AE27)/7</f>
        <v>0.44915714285714287</v>
      </c>
      <c r="AF29" s="111">
        <f>+(AF13+AF16+AF18+AF21+AF23+AF25+AF27)/7</f>
        <v>0.49108987094837936</v>
      </c>
    </row>
    <row r="36" ht="18" customHeight="1"/>
  </sheetData>
  <mergeCells count="21">
    <mergeCell ref="A1:B4"/>
    <mergeCell ref="C1:AE1"/>
    <mergeCell ref="C2:AE2"/>
    <mergeCell ref="C3:AE3"/>
    <mergeCell ref="C4:AE4"/>
    <mergeCell ref="F29:AB29"/>
    <mergeCell ref="A5:B5"/>
    <mergeCell ref="A6:AF6"/>
    <mergeCell ref="F13:AB13"/>
    <mergeCell ref="F18:AB18"/>
    <mergeCell ref="F16:AB16"/>
    <mergeCell ref="C5:AE5"/>
    <mergeCell ref="A7:O7"/>
    <mergeCell ref="P7:S7"/>
    <mergeCell ref="F21:AB21"/>
    <mergeCell ref="T7:X7"/>
    <mergeCell ref="Y7:AB7"/>
    <mergeCell ref="AC7:AF7"/>
    <mergeCell ref="F23:AB23"/>
    <mergeCell ref="F25:AB25"/>
    <mergeCell ref="F27:AB27"/>
  </mergeCells>
  <dataValidations count="1">
    <dataValidation type="list" allowBlank="1" showInputMessage="1" showErrorMessage="1" sqref="M9:M12 M17 M14:M15 M19:M20 M22 M24 M26 M28:M295" xr:uid="{00000000-0002-0000-0100-000000000000}">
      <formula1>$AH$10:$AH$11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topLeftCell="C1" zoomScale="50" zoomScaleNormal="50" workbookViewId="0">
      <selection activeCell="I17" sqref="I17"/>
    </sheetView>
  </sheetViews>
  <sheetFormatPr defaultColWidth="11.42578125" defaultRowHeight="14.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7" s="1" customFormat="1" ht="22.5" customHeight="1">
      <c r="A1" s="205"/>
      <c r="B1" s="206"/>
      <c r="C1" s="211" t="s">
        <v>125</v>
      </c>
      <c r="D1" s="212"/>
      <c r="E1" s="212"/>
      <c r="F1" s="212"/>
      <c r="G1" s="212"/>
      <c r="H1" s="212"/>
      <c r="I1" s="212"/>
      <c r="J1" s="212"/>
      <c r="K1" s="212"/>
      <c r="L1" s="212"/>
      <c r="M1" s="213"/>
      <c r="N1" s="27" t="s">
        <v>126</v>
      </c>
    </row>
    <row r="2" spans="1:17" s="1" customFormat="1" ht="22.5" customHeight="1">
      <c r="A2" s="207"/>
      <c r="B2" s="208"/>
      <c r="C2" s="211" t="s">
        <v>127</v>
      </c>
      <c r="D2" s="212"/>
      <c r="E2" s="212"/>
      <c r="F2" s="212"/>
      <c r="G2" s="212"/>
      <c r="H2" s="212"/>
      <c r="I2" s="212"/>
      <c r="J2" s="212"/>
      <c r="K2" s="212"/>
      <c r="L2" s="212"/>
      <c r="M2" s="213"/>
      <c r="N2" s="27" t="s">
        <v>128</v>
      </c>
    </row>
    <row r="3" spans="1:17" s="1" customFormat="1" ht="22.5" customHeight="1">
      <c r="A3" s="207"/>
      <c r="B3" s="208"/>
      <c r="C3" s="211" t="s">
        <v>129</v>
      </c>
      <c r="D3" s="212"/>
      <c r="E3" s="212"/>
      <c r="F3" s="212"/>
      <c r="G3" s="212"/>
      <c r="H3" s="212"/>
      <c r="I3" s="212"/>
      <c r="J3" s="212"/>
      <c r="K3" s="212"/>
      <c r="L3" s="212"/>
      <c r="M3" s="213"/>
      <c r="N3" s="27" t="s">
        <v>130</v>
      </c>
    </row>
    <row r="4" spans="1:17" s="1" customFormat="1" ht="22.5" customHeight="1">
      <c r="A4" s="209"/>
      <c r="B4" s="210"/>
      <c r="C4" s="211" t="s">
        <v>247</v>
      </c>
      <c r="D4" s="212"/>
      <c r="E4" s="212"/>
      <c r="F4" s="212"/>
      <c r="G4" s="212"/>
      <c r="H4" s="212"/>
      <c r="I4" s="212"/>
      <c r="J4" s="212"/>
      <c r="K4" s="212"/>
      <c r="L4" s="212"/>
      <c r="M4" s="213"/>
      <c r="N4" s="27" t="s">
        <v>248</v>
      </c>
    </row>
    <row r="5" spans="1:17" s="1" customFormat="1" ht="26.25" customHeight="1">
      <c r="A5" s="203" t="s">
        <v>249</v>
      </c>
      <c r="B5" s="204"/>
      <c r="C5" s="203"/>
      <c r="D5" s="214"/>
      <c r="E5" s="214"/>
      <c r="F5" s="214"/>
      <c r="G5" s="214"/>
      <c r="H5" s="214"/>
      <c r="I5" s="214"/>
      <c r="J5" s="214"/>
      <c r="K5" s="214"/>
      <c r="L5" s="214"/>
      <c r="M5" s="214"/>
      <c r="N5" s="214"/>
    </row>
    <row r="6" spans="1:17" s="1" customFormat="1" ht="15" customHeight="1">
      <c r="A6" s="199" t="s">
        <v>250</v>
      </c>
      <c r="B6" s="199"/>
      <c r="C6" s="199"/>
      <c r="D6" s="199"/>
      <c r="E6" s="199"/>
      <c r="F6" s="199"/>
      <c r="G6" s="199"/>
      <c r="H6" s="199"/>
      <c r="I6" s="199"/>
      <c r="J6" s="199"/>
      <c r="K6" s="199"/>
      <c r="L6" s="200"/>
      <c r="M6" s="195" t="s">
        <v>251</v>
      </c>
      <c r="N6" s="196"/>
    </row>
    <row r="7" spans="1:17" s="1" customFormat="1">
      <c r="A7" s="201"/>
      <c r="B7" s="201"/>
      <c r="C7" s="201"/>
      <c r="D7" s="201"/>
      <c r="E7" s="201"/>
      <c r="F7" s="201"/>
      <c r="G7" s="201"/>
      <c r="H7" s="201"/>
      <c r="I7" s="201"/>
      <c r="J7" s="201"/>
      <c r="K7" s="201"/>
      <c r="L7" s="202"/>
      <c r="M7" s="197"/>
      <c r="N7" s="198"/>
    </row>
    <row r="8" spans="1:17" s="21" customFormat="1" ht="66.75" customHeight="1">
      <c r="A8" s="2" t="s">
        <v>10</v>
      </c>
      <c r="B8" s="2" t="s">
        <v>252</v>
      </c>
      <c r="C8" s="2" t="s">
        <v>253</v>
      </c>
      <c r="D8" s="2" t="s">
        <v>254</v>
      </c>
      <c r="E8" s="2" t="s">
        <v>42</v>
      </c>
      <c r="F8" s="2" t="s">
        <v>44</v>
      </c>
      <c r="G8" s="2" t="s">
        <v>46</v>
      </c>
      <c r="H8" s="2" t="s">
        <v>48</v>
      </c>
      <c r="I8" s="2" t="s">
        <v>50</v>
      </c>
      <c r="J8" s="2" t="s">
        <v>52</v>
      </c>
      <c r="K8" s="2" t="s">
        <v>255</v>
      </c>
      <c r="L8" s="2" t="s">
        <v>56</v>
      </c>
      <c r="M8" s="2" t="s">
        <v>60</v>
      </c>
      <c r="N8" s="2" t="s">
        <v>62</v>
      </c>
    </row>
    <row r="9" spans="1:17" ht="42.75" customHeight="1">
      <c r="A9" s="42" t="s">
        <v>170</v>
      </c>
      <c r="B9" s="194" t="s">
        <v>256</v>
      </c>
      <c r="C9" s="194" t="s">
        <v>257</v>
      </c>
      <c r="D9" s="194" t="s">
        <v>258</v>
      </c>
      <c r="E9" s="62" t="s">
        <v>259</v>
      </c>
      <c r="F9" s="194" t="s">
        <v>260</v>
      </c>
      <c r="G9" s="60" t="s">
        <v>261</v>
      </c>
      <c r="H9" s="59">
        <v>0.8</v>
      </c>
      <c r="I9" s="52" t="s">
        <v>262</v>
      </c>
      <c r="J9" s="52" t="s">
        <v>263</v>
      </c>
      <c r="K9" s="52" t="s">
        <v>264</v>
      </c>
      <c r="L9" s="56" t="s">
        <v>265</v>
      </c>
      <c r="M9" s="194" t="s">
        <v>266</v>
      </c>
      <c r="N9" s="194" t="s">
        <v>267</v>
      </c>
    </row>
    <row r="10" spans="1:17" ht="42.75">
      <c r="A10" s="42" t="s">
        <v>179</v>
      </c>
      <c r="B10" s="194"/>
      <c r="C10" s="194"/>
      <c r="D10" s="194"/>
      <c r="E10" s="62" t="s">
        <v>259</v>
      </c>
      <c r="F10" s="194"/>
      <c r="G10" s="60" t="s">
        <v>261</v>
      </c>
      <c r="H10" s="59">
        <v>0.8</v>
      </c>
      <c r="I10" s="52" t="s">
        <v>262</v>
      </c>
      <c r="J10" s="52" t="s">
        <v>263</v>
      </c>
      <c r="K10" s="52" t="s">
        <v>264</v>
      </c>
      <c r="L10" s="56" t="s">
        <v>265</v>
      </c>
      <c r="M10" s="194"/>
      <c r="N10" s="194"/>
      <c r="Q10" t="s">
        <v>264</v>
      </c>
    </row>
    <row r="11" spans="1:17" ht="42.75">
      <c r="A11" s="42" t="s">
        <v>183</v>
      </c>
      <c r="B11" s="194"/>
      <c r="C11" s="194"/>
      <c r="D11" s="194"/>
      <c r="E11" s="62" t="s">
        <v>259</v>
      </c>
      <c r="F11" s="194"/>
      <c r="G11" s="60" t="s">
        <v>261</v>
      </c>
      <c r="H11" s="59">
        <v>0.8</v>
      </c>
      <c r="I11" s="52" t="s">
        <v>262</v>
      </c>
      <c r="J11" s="52" t="s">
        <v>263</v>
      </c>
      <c r="K11" s="52" t="s">
        <v>264</v>
      </c>
      <c r="L11" s="56" t="s">
        <v>265</v>
      </c>
      <c r="M11" s="194"/>
      <c r="N11" s="194"/>
      <c r="Q11" t="s">
        <v>268</v>
      </c>
    </row>
    <row r="12" spans="1:17" ht="42.75">
      <c r="A12" s="42" t="s">
        <v>184</v>
      </c>
      <c r="B12" s="194"/>
      <c r="C12" s="194"/>
      <c r="D12" s="194"/>
      <c r="E12" s="62" t="s">
        <v>259</v>
      </c>
      <c r="F12" s="194"/>
      <c r="G12" s="60" t="s">
        <v>261</v>
      </c>
      <c r="H12" s="59">
        <v>0.8</v>
      </c>
      <c r="I12" s="52" t="s">
        <v>262</v>
      </c>
      <c r="J12" s="52" t="s">
        <v>263</v>
      </c>
      <c r="K12" s="52" t="s">
        <v>264</v>
      </c>
      <c r="L12" s="56" t="s">
        <v>265</v>
      </c>
      <c r="M12" s="194"/>
      <c r="N12" s="194"/>
      <c r="Q12" t="s">
        <v>269</v>
      </c>
    </row>
    <row r="13" spans="1:17" ht="42.75">
      <c r="A13" s="43" t="s">
        <v>193</v>
      </c>
      <c r="B13" s="194"/>
      <c r="C13" s="194"/>
      <c r="D13" s="194"/>
      <c r="E13" s="62" t="s">
        <v>259</v>
      </c>
      <c r="F13" s="194"/>
      <c r="G13" s="60" t="s">
        <v>261</v>
      </c>
      <c r="H13" s="59">
        <v>0.8</v>
      </c>
      <c r="I13" s="52" t="s">
        <v>262</v>
      </c>
      <c r="J13" s="52" t="s">
        <v>263</v>
      </c>
      <c r="K13" s="52" t="s">
        <v>264</v>
      </c>
      <c r="L13" s="56" t="s">
        <v>265</v>
      </c>
      <c r="M13" s="194"/>
      <c r="N13" s="194"/>
      <c r="Q13" t="s">
        <v>270</v>
      </c>
    </row>
    <row r="14" spans="1:17" ht="42.75">
      <c r="A14" s="43" t="s">
        <v>201</v>
      </c>
      <c r="B14" s="194"/>
      <c r="C14" s="194"/>
      <c r="D14" s="194"/>
      <c r="E14" s="62" t="s">
        <v>259</v>
      </c>
      <c r="F14" s="194"/>
      <c r="G14" s="60" t="s">
        <v>261</v>
      </c>
      <c r="H14" s="59">
        <v>0.8</v>
      </c>
      <c r="I14" s="52" t="s">
        <v>262</v>
      </c>
      <c r="J14" s="52" t="s">
        <v>263</v>
      </c>
      <c r="K14" s="52" t="s">
        <v>264</v>
      </c>
      <c r="L14" s="56" t="s">
        <v>265</v>
      </c>
      <c r="M14" s="194"/>
      <c r="N14" s="194"/>
    </row>
    <row r="15" spans="1:17" ht="57" customHeight="1">
      <c r="A15" s="44" t="s">
        <v>207</v>
      </c>
      <c r="B15" s="194"/>
      <c r="C15" s="194"/>
      <c r="D15" s="194"/>
      <c r="E15" s="62" t="s">
        <v>259</v>
      </c>
      <c r="F15" s="194"/>
      <c r="G15" s="60" t="s">
        <v>261</v>
      </c>
      <c r="H15" s="59">
        <v>0.8</v>
      </c>
      <c r="I15" s="52" t="s">
        <v>262</v>
      </c>
      <c r="J15" s="52" t="s">
        <v>263</v>
      </c>
      <c r="K15" s="52" t="s">
        <v>264</v>
      </c>
      <c r="L15" s="56" t="s">
        <v>265</v>
      </c>
      <c r="M15" s="194"/>
      <c r="N15" s="194"/>
    </row>
    <row r="16" spans="1:17" ht="57">
      <c r="A16" s="61" t="s">
        <v>215</v>
      </c>
      <c r="B16" s="194"/>
      <c r="C16" s="194"/>
      <c r="D16" s="194"/>
      <c r="E16" s="64" t="s">
        <v>271</v>
      </c>
      <c r="F16" s="194"/>
      <c r="G16" s="63" t="s">
        <v>272</v>
      </c>
      <c r="H16" s="59">
        <v>0.25</v>
      </c>
      <c r="I16" s="52" t="s">
        <v>262</v>
      </c>
      <c r="J16" s="52" t="s">
        <v>263</v>
      </c>
      <c r="K16" s="52" t="s">
        <v>270</v>
      </c>
      <c r="L16" s="56" t="s">
        <v>265</v>
      </c>
      <c r="M16" s="194"/>
      <c r="N16" s="194"/>
    </row>
    <row r="17" spans="1:14" ht="71.25" customHeight="1">
      <c r="A17" s="61" t="s">
        <v>222</v>
      </c>
      <c r="B17" s="194"/>
      <c r="C17" s="194"/>
      <c r="D17" s="194"/>
      <c r="E17" s="64" t="s">
        <v>271</v>
      </c>
      <c r="F17" s="194"/>
      <c r="G17" s="63" t="s">
        <v>272</v>
      </c>
      <c r="H17" s="59">
        <v>0.25</v>
      </c>
      <c r="I17" s="52" t="s">
        <v>262</v>
      </c>
      <c r="J17" s="52" t="s">
        <v>263</v>
      </c>
      <c r="K17" s="52" t="s">
        <v>270</v>
      </c>
      <c r="L17" s="56" t="s">
        <v>265</v>
      </c>
      <c r="M17" s="194"/>
      <c r="N17" s="194"/>
    </row>
    <row r="18" spans="1:14" ht="57">
      <c r="A18" s="45" t="s">
        <v>226</v>
      </c>
      <c r="B18" s="194"/>
      <c r="C18" s="194"/>
      <c r="D18" s="194"/>
      <c r="E18" s="62" t="s">
        <v>259</v>
      </c>
      <c r="F18" s="194"/>
      <c r="G18" s="60" t="s">
        <v>261</v>
      </c>
      <c r="H18" s="59">
        <v>0.8</v>
      </c>
      <c r="I18" s="52" t="s">
        <v>262</v>
      </c>
      <c r="J18" s="52" t="s">
        <v>263</v>
      </c>
      <c r="K18" s="52" t="s">
        <v>264</v>
      </c>
      <c r="L18" s="56" t="s">
        <v>265</v>
      </c>
      <c r="M18" s="194"/>
      <c r="N18" s="194"/>
    </row>
    <row r="19" spans="1:14" ht="57">
      <c r="A19" s="46" t="s">
        <v>233</v>
      </c>
      <c r="B19" s="194"/>
      <c r="C19" s="194"/>
      <c r="D19" s="194"/>
      <c r="E19" s="62" t="s">
        <v>259</v>
      </c>
      <c r="F19" s="194"/>
      <c r="G19" s="60" t="s">
        <v>261</v>
      </c>
      <c r="H19" s="59">
        <v>0.8</v>
      </c>
      <c r="I19" s="52" t="s">
        <v>262</v>
      </c>
      <c r="J19" s="52" t="s">
        <v>263</v>
      </c>
      <c r="K19" s="52" t="s">
        <v>264</v>
      </c>
      <c r="L19" s="56" t="s">
        <v>265</v>
      </c>
      <c r="M19" s="194"/>
      <c r="N19" s="194"/>
    </row>
  </sheetData>
  <mergeCells count="15">
    <mergeCell ref="M6:N7"/>
    <mergeCell ref="A6:L7"/>
    <mergeCell ref="A5:B5"/>
    <mergeCell ref="A1:B4"/>
    <mergeCell ref="C1:M1"/>
    <mergeCell ref="C2:M2"/>
    <mergeCell ref="C3:M3"/>
    <mergeCell ref="C4:M4"/>
    <mergeCell ref="C5:N5"/>
    <mergeCell ref="F9:F19"/>
    <mergeCell ref="M9:M19"/>
    <mergeCell ref="N9:N19"/>
    <mergeCell ref="B9:B19"/>
    <mergeCell ref="C9:C19"/>
    <mergeCell ref="D9:D19"/>
  </mergeCells>
  <dataValidations count="1">
    <dataValidation type="list" allowBlank="1" showInputMessage="1" showErrorMessage="1" sqref="K9:K9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59"/>
  <sheetViews>
    <sheetView tabSelected="1" topLeftCell="E1" zoomScale="60" zoomScaleNormal="60" workbookViewId="0">
      <pane ySplit="8" topLeftCell="A56" activePane="bottomLeft" state="frozen"/>
      <selection pane="bottomLeft" activeCell="J18" sqref="J18:J24"/>
    </sheetView>
  </sheetViews>
  <sheetFormatPr defaultColWidth="10.85546875" defaultRowHeight="14.2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31.85546875" style="40" customWidth="1"/>
    <col min="11" max="11" width="45.140625" style="40" customWidth="1"/>
    <col min="12" max="12" width="26" style="40" customWidth="1"/>
    <col min="13" max="13" width="19.42578125" style="4" customWidth="1"/>
    <col min="14" max="14" width="36.140625" style="146" customWidth="1"/>
    <col min="15" max="19" width="36.140625" style="4" customWidth="1"/>
    <col min="20" max="20" width="36.140625" style="92" customWidth="1"/>
    <col min="21" max="21" width="21.140625" style="40" customWidth="1"/>
    <col min="22" max="22" width="21.5703125" style="40" customWidth="1"/>
    <col min="23" max="23" width="20.85546875" style="40" customWidth="1"/>
    <col min="24" max="24" width="29" style="4" customWidth="1"/>
    <col min="25" max="25" width="31.5703125" style="40" bestFit="1" customWidth="1"/>
    <col min="26" max="26" width="32.85546875" style="40" bestFit="1" customWidth="1"/>
    <col min="27" max="27" width="29" style="40" bestFit="1" customWidth="1"/>
    <col min="28" max="28" width="44.5703125" style="40" customWidth="1"/>
    <col min="29" max="29" width="31.140625" style="40" customWidth="1"/>
    <col min="30" max="30" width="36.140625" style="40" customWidth="1"/>
    <col min="31" max="31" width="37" style="72" customWidth="1"/>
    <col min="32" max="32" width="29.42578125" style="40" bestFit="1" customWidth="1"/>
    <col min="33" max="33" width="27.140625" style="40" bestFit="1" customWidth="1"/>
    <col min="34" max="34" width="33.140625" style="40" bestFit="1" customWidth="1"/>
    <col min="35" max="35" width="34.42578125" style="40" customWidth="1"/>
    <col min="36" max="36" width="34.28515625" style="40" customWidth="1"/>
    <col min="37" max="39" width="30.85546875" style="40" customWidth="1"/>
    <col min="40" max="40" width="26.5703125" style="40" bestFit="1" customWidth="1"/>
    <col min="41" max="41" width="30.7109375" style="40" customWidth="1"/>
    <col min="42" max="42" width="39.28515625" style="40" customWidth="1"/>
    <col min="43" max="43" width="32.85546875" style="40" customWidth="1"/>
    <col min="44" max="44" width="36.7109375" style="40" customWidth="1"/>
    <col min="45" max="45" width="29.42578125" style="40" customWidth="1"/>
    <col min="46" max="46" width="32.85546875" style="40" customWidth="1"/>
    <col min="47" max="47" width="26.28515625" style="40" customWidth="1"/>
    <col min="48" max="48" width="31.28515625" style="40" customWidth="1"/>
    <col min="49" max="49" width="24.7109375" style="40" customWidth="1"/>
    <col min="50" max="50" width="24.28515625" style="40" customWidth="1"/>
    <col min="51" max="51" width="27.140625" style="40" customWidth="1"/>
    <col min="52" max="52" width="21.28515625" style="40" customWidth="1"/>
    <col min="53" max="53" width="26.140625" style="40" customWidth="1"/>
    <col min="54" max="54" width="24.28515625" style="40" customWidth="1"/>
    <col min="55" max="55" width="25.5703125" style="40" customWidth="1"/>
    <col min="56" max="56" width="29" style="40" customWidth="1"/>
    <col min="57" max="57" width="26.28515625" style="40" customWidth="1"/>
    <col min="58" max="58" width="40.5703125" style="40" customWidth="1"/>
    <col min="59" max="59" width="10.85546875" style="40" hidden="1" customWidth="1"/>
    <col min="60" max="60" width="12.140625" style="40" hidden="1" customWidth="1"/>
    <col min="61" max="61" width="10.85546875" style="40" hidden="1" customWidth="1"/>
    <col min="62" max="62" width="10.85546875" style="40" customWidth="1"/>
    <col min="63" max="16384" width="10.85546875" style="40"/>
  </cols>
  <sheetData>
    <row r="1" spans="1:60" ht="20.25" customHeight="1">
      <c r="A1" s="259" t="s">
        <v>273</v>
      </c>
      <c r="B1" s="259"/>
      <c r="C1" s="259" t="s">
        <v>125</v>
      </c>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41" t="s">
        <v>126</v>
      </c>
      <c r="BF1" s="117"/>
    </row>
    <row r="2" spans="1:60" ht="26.25" customHeight="1">
      <c r="A2" s="259"/>
      <c r="B2" s="259"/>
      <c r="C2" s="259" t="s">
        <v>127</v>
      </c>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41" t="s">
        <v>128</v>
      </c>
      <c r="BF2" s="117"/>
    </row>
    <row r="3" spans="1:60" ht="20.25" customHeight="1">
      <c r="A3" s="259"/>
      <c r="B3" s="259"/>
      <c r="C3" s="259" t="s">
        <v>129</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41" t="s">
        <v>130</v>
      </c>
      <c r="BF3" s="117"/>
    </row>
    <row r="4" spans="1:60" ht="18.75" customHeight="1">
      <c r="A4" s="259"/>
      <c r="B4" s="259"/>
      <c r="C4" s="259" t="s">
        <v>247</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41" t="s">
        <v>274</v>
      </c>
      <c r="BF4" s="117"/>
    </row>
    <row r="5" spans="1:60" ht="21" customHeight="1">
      <c r="A5" s="258" t="s">
        <v>249</v>
      </c>
      <c r="B5" s="258"/>
      <c r="C5" s="258" t="s">
        <v>275</v>
      </c>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118"/>
    </row>
    <row r="6" spans="1:60" ht="24.75" customHeight="1">
      <c r="A6" s="271" t="s">
        <v>276</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2"/>
      <c r="AC6" s="260" t="s">
        <v>277</v>
      </c>
      <c r="AD6" s="261"/>
      <c r="AE6" s="261"/>
      <c r="AF6" s="261"/>
      <c r="AG6" s="261"/>
      <c r="AH6" s="261"/>
      <c r="AI6" s="189" t="s">
        <v>278</v>
      </c>
      <c r="AJ6" s="189"/>
      <c r="AK6" s="189"/>
      <c r="AL6" s="189"/>
      <c r="AM6" s="189"/>
      <c r="AN6" s="189"/>
      <c r="AO6" s="189"/>
      <c r="AP6" s="189"/>
      <c r="AQ6" s="189"/>
      <c r="AR6" s="189"/>
      <c r="AS6" s="189"/>
      <c r="AT6" s="189"/>
      <c r="AU6" s="189"/>
      <c r="AV6" s="189"/>
      <c r="AW6" s="189"/>
      <c r="AX6" s="189"/>
      <c r="AY6" s="189"/>
      <c r="AZ6" s="189"/>
      <c r="BA6" s="189"/>
      <c r="BB6" s="189"/>
      <c r="BC6" s="189"/>
      <c r="BD6" s="189"/>
      <c r="BE6" s="189"/>
      <c r="BF6" s="119"/>
    </row>
    <row r="7" spans="1:60" ht="24" customHeight="1" thickBot="1">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4"/>
      <c r="AC7" s="262"/>
      <c r="AD7" s="263"/>
      <c r="AE7" s="263"/>
      <c r="AF7" s="263"/>
      <c r="AG7" s="263"/>
      <c r="AH7" s="263"/>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19"/>
    </row>
    <row r="8" spans="1:60" ht="64.5" customHeight="1" thickBot="1">
      <c r="A8" s="37" t="s">
        <v>10</v>
      </c>
      <c r="B8" s="37" t="s">
        <v>144</v>
      </c>
      <c r="C8" s="37" t="s">
        <v>14</v>
      </c>
      <c r="D8" s="38" t="s">
        <v>279</v>
      </c>
      <c r="E8" s="38" t="s">
        <v>65</v>
      </c>
      <c r="F8" s="37" t="s">
        <v>67</v>
      </c>
      <c r="G8" s="38" t="s">
        <v>69</v>
      </c>
      <c r="H8" s="38" t="s">
        <v>280</v>
      </c>
      <c r="I8" s="38" t="s">
        <v>73</v>
      </c>
      <c r="J8" s="38" t="s">
        <v>281</v>
      </c>
      <c r="K8" s="39" t="s">
        <v>282</v>
      </c>
      <c r="L8" s="39" t="s">
        <v>79</v>
      </c>
      <c r="M8" s="54" t="s">
        <v>81</v>
      </c>
      <c r="N8" s="20" t="s">
        <v>283</v>
      </c>
      <c r="O8" s="87" t="s">
        <v>284</v>
      </c>
      <c r="P8" s="87" t="s">
        <v>285</v>
      </c>
      <c r="Q8" s="87" t="s">
        <v>286</v>
      </c>
      <c r="R8" s="87" t="s">
        <v>287</v>
      </c>
      <c r="S8" s="87" t="s">
        <v>288</v>
      </c>
      <c r="T8" s="91" t="s">
        <v>289</v>
      </c>
      <c r="U8" s="39" t="s">
        <v>290</v>
      </c>
      <c r="V8" s="39" t="s">
        <v>291</v>
      </c>
      <c r="W8" s="37" t="s">
        <v>89</v>
      </c>
      <c r="X8" s="20" t="s">
        <v>91</v>
      </c>
      <c r="Y8" s="37" t="s">
        <v>93</v>
      </c>
      <c r="Z8" s="37" t="s">
        <v>95</v>
      </c>
      <c r="AA8" s="37" t="s">
        <v>97</v>
      </c>
      <c r="AB8" s="37" t="s">
        <v>99</v>
      </c>
      <c r="AC8" s="38" t="s">
        <v>102</v>
      </c>
      <c r="AD8" s="38" t="s">
        <v>292</v>
      </c>
      <c r="AE8" s="70" t="s">
        <v>106</v>
      </c>
      <c r="AF8" s="38" t="s">
        <v>108</v>
      </c>
      <c r="AG8" s="38" t="s">
        <v>110</v>
      </c>
      <c r="AH8" s="38" t="s">
        <v>112</v>
      </c>
      <c r="AI8" s="37" t="s">
        <v>115</v>
      </c>
      <c r="AJ8" s="37" t="s">
        <v>293</v>
      </c>
      <c r="AK8" s="37" t="s">
        <v>294</v>
      </c>
      <c r="AL8" s="37" t="s">
        <v>295</v>
      </c>
      <c r="AM8" s="37" t="s">
        <v>296</v>
      </c>
      <c r="AN8" s="37" t="s">
        <v>119</v>
      </c>
      <c r="AO8" s="37" t="s">
        <v>121</v>
      </c>
      <c r="AP8" s="37" t="s">
        <v>297</v>
      </c>
      <c r="AQ8" s="37" t="s">
        <v>298</v>
      </c>
      <c r="AR8" s="37" t="s">
        <v>299</v>
      </c>
      <c r="AS8" s="37" t="s">
        <v>300</v>
      </c>
      <c r="AT8" s="37" t="s">
        <v>301</v>
      </c>
      <c r="AU8" s="37" t="s">
        <v>302</v>
      </c>
      <c r="AV8" s="37" t="s">
        <v>303</v>
      </c>
      <c r="AW8" s="37" t="s">
        <v>304</v>
      </c>
      <c r="AX8" s="37" t="s">
        <v>305</v>
      </c>
      <c r="AY8" s="37" t="s">
        <v>306</v>
      </c>
      <c r="AZ8" s="37" t="s">
        <v>307</v>
      </c>
      <c r="BA8" s="37" t="s">
        <v>308</v>
      </c>
      <c r="BB8" s="37" t="s">
        <v>309</v>
      </c>
      <c r="BC8" s="37" t="s">
        <v>310</v>
      </c>
      <c r="BD8" s="37" t="s">
        <v>311</v>
      </c>
      <c r="BE8" s="37" t="s">
        <v>312</v>
      </c>
      <c r="BF8" s="37" t="s">
        <v>313</v>
      </c>
    </row>
    <row r="9" spans="1:60" ht="65.099999999999994" customHeight="1">
      <c r="A9" s="122" t="s">
        <v>170</v>
      </c>
      <c r="B9" s="121" t="s">
        <v>171</v>
      </c>
      <c r="C9" s="52" t="s">
        <v>172</v>
      </c>
      <c r="D9" s="123" t="s">
        <v>176</v>
      </c>
      <c r="E9" s="133" t="s">
        <v>314</v>
      </c>
      <c r="F9" s="124" t="s">
        <v>315</v>
      </c>
      <c r="G9" s="125" t="s">
        <v>316</v>
      </c>
      <c r="H9" s="120" t="s">
        <v>317</v>
      </c>
      <c r="I9" s="105" t="s">
        <v>178</v>
      </c>
      <c r="J9" s="49">
        <v>0.1</v>
      </c>
      <c r="K9" s="106" t="s">
        <v>318</v>
      </c>
      <c r="L9" s="52"/>
      <c r="M9" s="53" t="s">
        <v>319</v>
      </c>
      <c r="N9" s="143">
        <v>15</v>
      </c>
      <c r="O9" s="53">
        <v>15</v>
      </c>
      <c r="P9" s="53">
        <v>0</v>
      </c>
      <c r="Q9" s="53"/>
      <c r="R9" s="53"/>
      <c r="S9" s="53">
        <f>+O9+P9+Q9+R9</f>
        <v>15</v>
      </c>
      <c r="T9" s="76">
        <f>+IF((S9/N9)&gt;100%,100%,(S9/N9))</f>
        <v>1</v>
      </c>
      <c r="U9" s="52" t="s">
        <v>320</v>
      </c>
      <c r="V9" s="52" t="s">
        <v>321</v>
      </c>
      <c r="W9" s="52">
        <v>150</v>
      </c>
      <c r="X9" s="268">
        <v>1059626</v>
      </c>
      <c r="Y9" s="52" t="s">
        <v>322</v>
      </c>
      <c r="Z9" s="52" t="s">
        <v>323</v>
      </c>
      <c r="AA9" s="55" t="s">
        <v>324</v>
      </c>
      <c r="AB9" s="47" t="s">
        <v>325</v>
      </c>
      <c r="AC9" s="52" t="s">
        <v>326</v>
      </c>
      <c r="AD9" s="52" t="s">
        <v>327</v>
      </c>
      <c r="AE9" s="264">
        <v>353567904107.69</v>
      </c>
      <c r="AF9" s="52" t="s">
        <v>328</v>
      </c>
      <c r="AG9" s="52" t="s">
        <v>329</v>
      </c>
      <c r="AH9" s="52" t="s">
        <v>320</v>
      </c>
      <c r="AI9" s="234">
        <v>1000000000</v>
      </c>
      <c r="AJ9" s="234">
        <v>353567904107.69</v>
      </c>
      <c r="AK9" s="234">
        <v>390567904107.69</v>
      </c>
      <c r="AL9" s="234"/>
      <c r="AM9" s="234"/>
      <c r="AN9" s="98" t="s">
        <v>330</v>
      </c>
      <c r="AO9" s="247" t="s">
        <v>314</v>
      </c>
      <c r="AP9" s="278">
        <v>5606697597.1700001</v>
      </c>
      <c r="AQ9" s="281">
        <f>+AP9/AJ9</f>
        <v>1.5857484607715716E-2</v>
      </c>
      <c r="AR9" s="278">
        <v>1094339041.8399999</v>
      </c>
      <c r="AS9" s="281">
        <f>+AR9/AJ9</f>
        <v>3.0951311731810512E-3</v>
      </c>
      <c r="AT9" s="275">
        <v>81202428898.429993</v>
      </c>
      <c r="AU9" s="276">
        <f>+AT9/AK9</f>
        <v>0.20790860704222208</v>
      </c>
      <c r="AV9" s="275">
        <v>34150132429.169998</v>
      </c>
      <c r="AW9" s="277">
        <f>+AV9/AK9</f>
        <v>8.7437119307565772E-2</v>
      </c>
      <c r="AX9" s="215"/>
      <c r="AY9" s="215"/>
      <c r="AZ9" s="215"/>
      <c r="BA9" s="215"/>
      <c r="BB9" s="215"/>
      <c r="BC9" s="215"/>
      <c r="BD9" s="215"/>
      <c r="BE9" s="215"/>
      <c r="BH9" s="40" t="s">
        <v>331</v>
      </c>
    </row>
    <row r="10" spans="1:60" ht="65.099999999999994" customHeight="1">
      <c r="A10" s="122" t="s">
        <v>179</v>
      </c>
      <c r="B10" s="121" t="s">
        <v>171</v>
      </c>
      <c r="C10" s="52" t="s">
        <v>172</v>
      </c>
      <c r="D10" s="123" t="s">
        <v>176</v>
      </c>
      <c r="E10" s="133" t="s">
        <v>314</v>
      </c>
      <c r="F10" s="124" t="s">
        <v>315</v>
      </c>
      <c r="G10" s="125" t="s">
        <v>316</v>
      </c>
      <c r="H10" s="120" t="s">
        <v>317</v>
      </c>
      <c r="I10" s="105" t="s">
        <v>182</v>
      </c>
      <c r="J10" s="49">
        <v>0.2</v>
      </c>
      <c r="K10" s="106" t="s">
        <v>332</v>
      </c>
      <c r="L10" s="52"/>
      <c r="M10" s="53" t="s">
        <v>319</v>
      </c>
      <c r="N10" s="143">
        <v>10</v>
      </c>
      <c r="O10" s="53">
        <v>10</v>
      </c>
      <c r="P10" s="53">
        <v>0</v>
      </c>
      <c r="Q10" s="53"/>
      <c r="R10" s="53"/>
      <c r="S10" s="53">
        <f t="shared" ref="S10:S56" si="0">+O10+P10+Q10+R10</f>
        <v>10</v>
      </c>
      <c r="T10" s="76">
        <f t="shared" ref="T10:T56" si="1">+IF((S10/N10)&gt;100%,100%,(S10/N10))</f>
        <v>1</v>
      </c>
      <c r="U10" s="52" t="s">
        <v>320</v>
      </c>
      <c r="V10" s="52" t="s">
        <v>321</v>
      </c>
      <c r="W10" s="52">
        <v>150</v>
      </c>
      <c r="X10" s="269"/>
      <c r="Y10" s="52" t="s">
        <v>322</v>
      </c>
      <c r="Z10" s="52" t="s">
        <v>323</v>
      </c>
      <c r="AA10" s="56" t="s">
        <v>333</v>
      </c>
      <c r="AB10" s="47" t="s">
        <v>334</v>
      </c>
      <c r="AC10" s="52" t="s">
        <v>326</v>
      </c>
      <c r="AD10" s="52" t="s">
        <v>335</v>
      </c>
      <c r="AE10" s="264"/>
      <c r="AF10" s="52" t="s">
        <v>328</v>
      </c>
      <c r="AG10" s="52" t="s">
        <v>329</v>
      </c>
      <c r="AH10" s="52" t="s">
        <v>320</v>
      </c>
      <c r="AI10" s="234"/>
      <c r="AJ10" s="234"/>
      <c r="AK10" s="235"/>
      <c r="AL10" s="234"/>
      <c r="AM10" s="234"/>
      <c r="AN10" s="98" t="s">
        <v>336</v>
      </c>
      <c r="AO10" s="247"/>
      <c r="AP10" s="279"/>
      <c r="AQ10" s="282"/>
      <c r="AR10" s="279"/>
      <c r="AS10" s="282"/>
      <c r="AT10" s="275"/>
      <c r="AU10" s="276"/>
      <c r="AV10" s="275"/>
      <c r="AW10" s="277"/>
      <c r="AX10" s="215"/>
      <c r="AY10" s="215"/>
      <c r="AZ10" s="215"/>
      <c r="BA10" s="215"/>
      <c r="BB10" s="215"/>
      <c r="BC10" s="215"/>
      <c r="BD10" s="215"/>
      <c r="BE10" s="215"/>
      <c r="BH10" s="40" t="s">
        <v>337</v>
      </c>
    </row>
    <row r="11" spans="1:60" ht="65.099999999999994" customHeight="1">
      <c r="A11" s="122" t="s">
        <v>179</v>
      </c>
      <c r="B11" s="121" t="s">
        <v>338</v>
      </c>
      <c r="C11" s="52" t="s">
        <v>172</v>
      </c>
      <c r="D11" s="123" t="s">
        <v>181</v>
      </c>
      <c r="E11" s="133" t="s">
        <v>314</v>
      </c>
      <c r="F11" s="124" t="s">
        <v>315</v>
      </c>
      <c r="G11" s="125" t="s">
        <v>316</v>
      </c>
      <c r="H11" s="120" t="s">
        <v>317</v>
      </c>
      <c r="I11" s="105" t="s">
        <v>182</v>
      </c>
      <c r="J11" s="49">
        <v>0.05</v>
      </c>
      <c r="K11" s="106" t="s">
        <v>339</v>
      </c>
      <c r="L11" s="52"/>
      <c r="M11" s="53" t="s">
        <v>319</v>
      </c>
      <c r="N11" s="143">
        <v>1</v>
      </c>
      <c r="O11" s="53">
        <v>0</v>
      </c>
      <c r="P11" s="53">
        <v>0</v>
      </c>
      <c r="Q11" s="53"/>
      <c r="R11" s="53"/>
      <c r="S11" s="53">
        <f t="shared" si="0"/>
        <v>0</v>
      </c>
      <c r="T11" s="76">
        <f t="shared" si="1"/>
        <v>0</v>
      </c>
      <c r="U11" s="52" t="s">
        <v>320</v>
      </c>
      <c r="V11" s="52" t="s">
        <v>321</v>
      </c>
      <c r="W11" s="52">
        <v>150</v>
      </c>
      <c r="X11" s="269"/>
      <c r="Y11" s="52" t="s">
        <v>322</v>
      </c>
      <c r="Z11" s="52" t="s">
        <v>323</v>
      </c>
      <c r="AA11" s="257" t="s">
        <v>340</v>
      </c>
      <c r="AB11" s="257" t="s">
        <v>341</v>
      </c>
      <c r="AC11" s="52" t="s">
        <v>326</v>
      </c>
      <c r="AD11" s="52" t="s">
        <v>342</v>
      </c>
      <c r="AE11" s="264"/>
      <c r="AF11" s="52" t="s">
        <v>328</v>
      </c>
      <c r="AG11" s="52" t="s">
        <v>329</v>
      </c>
      <c r="AH11" s="52" t="s">
        <v>320</v>
      </c>
      <c r="AI11" s="234"/>
      <c r="AJ11" s="234"/>
      <c r="AK11" s="235"/>
      <c r="AL11" s="234"/>
      <c r="AM11" s="234"/>
      <c r="AN11" s="98" t="s">
        <v>343</v>
      </c>
      <c r="AO11" s="247"/>
      <c r="AP11" s="279"/>
      <c r="AQ11" s="282"/>
      <c r="AR11" s="279"/>
      <c r="AS11" s="282"/>
      <c r="AT11" s="275"/>
      <c r="AU11" s="276"/>
      <c r="AV11" s="275"/>
      <c r="AW11" s="277"/>
      <c r="AX11" s="215"/>
      <c r="AY11" s="215"/>
      <c r="AZ11" s="215"/>
      <c r="BA11" s="215"/>
      <c r="BB11" s="215"/>
      <c r="BC11" s="215"/>
      <c r="BD11" s="215"/>
      <c r="BE11" s="215"/>
      <c r="BH11" s="40" t="s">
        <v>344</v>
      </c>
    </row>
    <row r="12" spans="1:60" ht="65.099999999999994" customHeight="1">
      <c r="A12" s="122" t="s">
        <v>179</v>
      </c>
      <c r="B12" s="121" t="s">
        <v>171</v>
      </c>
      <c r="C12" s="52" t="s">
        <v>172</v>
      </c>
      <c r="D12" s="123" t="s">
        <v>181</v>
      </c>
      <c r="E12" s="133" t="s">
        <v>314</v>
      </c>
      <c r="F12" s="124" t="s">
        <v>315</v>
      </c>
      <c r="G12" s="125" t="s">
        <v>316</v>
      </c>
      <c r="H12" s="120" t="s">
        <v>317</v>
      </c>
      <c r="I12" s="65" t="s">
        <v>190</v>
      </c>
      <c r="J12" s="49">
        <v>0.4</v>
      </c>
      <c r="K12" s="106" t="s">
        <v>345</v>
      </c>
      <c r="L12" s="52"/>
      <c r="M12" s="53" t="s">
        <v>319</v>
      </c>
      <c r="N12" s="143">
        <v>15</v>
      </c>
      <c r="O12" s="53">
        <v>5</v>
      </c>
      <c r="P12" s="53">
        <v>10</v>
      </c>
      <c r="Q12" s="53"/>
      <c r="R12" s="53"/>
      <c r="S12" s="53">
        <f t="shared" si="0"/>
        <v>15</v>
      </c>
      <c r="T12" s="76">
        <f t="shared" si="1"/>
        <v>1</v>
      </c>
      <c r="U12" s="52" t="s">
        <v>320</v>
      </c>
      <c r="V12" s="52" t="s">
        <v>321</v>
      </c>
      <c r="W12" s="52">
        <v>150</v>
      </c>
      <c r="X12" s="269"/>
      <c r="Y12" s="52" t="s">
        <v>322</v>
      </c>
      <c r="Z12" s="52" t="s">
        <v>323</v>
      </c>
      <c r="AA12" s="257"/>
      <c r="AB12" s="257"/>
      <c r="AC12" s="52" t="s">
        <v>326</v>
      </c>
      <c r="AD12" s="52"/>
      <c r="AE12" s="264"/>
      <c r="AF12" s="52"/>
      <c r="AG12" s="52" t="s">
        <v>329</v>
      </c>
      <c r="AH12" s="52" t="s">
        <v>320</v>
      </c>
      <c r="AI12" s="234"/>
      <c r="AJ12" s="234"/>
      <c r="AK12" s="235"/>
      <c r="AL12" s="234"/>
      <c r="AM12" s="234"/>
      <c r="AN12" s="98" t="s">
        <v>346</v>
      </c>
      <c r="AO12" s="247"/>
      <c r="AP12" s="279"/>
      <c r="AQ12" s="282"/>
      <c r="AR12" s="279"/>
      <c r="AS12" s="282"/>
      <c r="AT12" s="275"/>
      <c r="AU12" s="276"/>
      <c r="AV12" s="275"/>
      <c r="AW12" s="277"/>
      <c r="AX12" s="215"/>
      <c r="AY12" s="215"/>
      <c r="AZ12" s="215"/>
      <c r="BA12" s="215"/>
      <c r="BB12" s="215"/>
      <c r="BC12" s="215"/>
      <c r="BD12" s="215"/>
      <c r="BE12" s="215"/>
      <c r="BH12" s="40" t="s">
        <v>347</v>
      </c>
    </row>
    <row r="13" spans="1:60" ht="65.099999999999994" customHeight="1">
      <c r="A13" s="122" t="s">
        <v>183</v>
      </c>
      <c r="B13" s="121" t="s">
        <v>171</v>
      </c>
      <c r="C13" s="52" t="s">
        <v>172</v>
      </c>
      <c r="D13" s="123" t="s">
        <v>186</v>
      </c>
      <c r="E13" s="133" t="s">
        <v>314</v>
      </c>
      <c r="F13" s="124" t="s">
        <v>315</v>
      </c>
      <c r="G13" s="125" t="s">
        <v>316</v>
      </c>
      <c r="H13" s="120" t="s">
        <v>317</v>
      </c>
      <c r="I13" s="65" t="s">
        <v>190</v>
      </c>
      <c r="J13" s="49">
        <v>0.05</v>
      </c>
      <c r="K13" s="106" t="s">
        <v>348</v>
      </c>
      <c r="L13" s="52"/>
      <c r="M13" s="53" t="s">
        <v>319</v>
      </c>
      <c r="N13" s="143">
        <v>3</v>
      </c>
      <c r="O13" s="53">
        <v>3</v>
      </c>
      <c r="P13" s="53">
        <v>3</v>
      </c>
      <c r="Q13" s="53"/>
      <c r="R13" s="53"/>
      <c r="S13" s="53">
        <f t="shared" si="0"/>
        <v>6</v>
      </c>
      <c r="T13" s="76">
        <f t="shared" si="1"/>
        <v>1</v>
      </c>
      <c r="U13" s="52" t="s">
        <v>320</v>
      </c>
      <c r="V13" s="52" t="s">
        <v>321</v>
      </c>
      <c r="W13" s="52">
        <v>150</v>
      </c>
      <c r="X13" s="269"/>
      <c r="Y13" s="52" t="s">
        <v>322</v>
      </c>
      <c r="Z13" s="52" t="s">
        <v>323</v>
      </c>
      <c r="AA13" s="257" t="s">
        <v>349</v>
      </c>
      <c r="AB13" s="257" t="s">
        <v>350</v>
      </c>
      <c r="AC13" s="52" t="s">
        <v>326</v>
      </c>
      <c r="AD13" s="52"/>
      <c r="AE13" s="264"/>
      <c r="AF13" s="52"/>
      <c r="AG13" s="52" t="s">
        <v>329</v>
      </c>
      <c r="AH13" s="52" t="s">
        <v>320</v>
      </c>
      <c r="AI13" s="234"/>
      <c r="AJ13" s="234"/>
      <c r="AK13" s="235"/>
      <c r="AL13" s="234"/>
      <c r="AM13" s="234"/>
      <c r="AN13" s="98" t="s">
        <v>351</v>
      </c>
      <c r="AO13" s="247"/>
      <c r="AP13" s="279"/>
      <c r="AQ13" s="282"/>
      <c r="AR13" s="279"/>
      <c r="AS13" s="282"/>
      <c r="AT13" s="275"/>
      <c r="AU13" s="276"/>
      <c r="AV13" s="275"/>
      <c r="AW13" s="277"/>
      <c r="AX13" s="215"/>
      <c r="AY13" s="215"/>
      <c r="AZ13" s="215"/>
      <c r="BA13" s="215"/>
      <c r="BB13" s="215"/>
      <c r="BC13" s="215"/>
      <c r="BD13" s="215"/>
      <c r="BE13" s="215"/>
      <c r="BH13" s="40" t="s">
        <v>352</v>
      </c>
    </row>
    <row r="14" spans="1:60" ht="65.099999999999994" customHeight="1">
      <c r="A14" s="122" t="s">
        <v>179</v>
      </c>
      <c r="B14" s="121" t="s">
        <v>171</v>
      </c>
      <c r="C14" s="52" t="s">
        <v>172</v>
      </c>
      <c r="D14" s="123" t="s">
        <v>186</v>
      </c>
      <c r="E14" s="133" t="s">
        <v>314</v>
      </c>
      <c r="F14" s="124" t="s">
        <v>315</v>
      </c>
      <c r="G14" s="125" t="s">
        <v>316</v>
      </c>
      <c r="H14" s="120" t="s">
        <v>317</v>
      </c>
      <c r="I14" s="65" t="s">
        <v>190</v>
      </c>
      <c r="J14" s="49">
        <v>0.1</v>
      </c>
      <c r="K14" s="106" t="s">
        <v>353</v>
      </c>
      <c r="L14" s="52"/>
      <c r="M14" s="53" t="s">
        <v>354</v>
      </c>
      <c r="N14" s="143">
        <v>100</v>
      </c>
      <c r="O14" s="53">
        <v>50</v>
      </c>
      <c r="P14" s="53">
        <v>20</v>
      </c>
      <c r="Q14" s="53"/>
      <c r="R14" s="53"/>
      <c r="S14" s="53">
        <f t="shared" si="0"/>
        <v>70</v>
      </c>
      <c r="T14" s="76">
        <f t="shared" si="1"/>
        <v>0.7</v>
      </c>
      <c r="U14" s="52" t="s">
        <v>320</v>
      </c>
      <c r="V14" s="52" t="s">
        <v>321</v>
      </c>
      <c r="W14" s="52">
        <v>150</v>
      </c>
      <c r="X14" s="269"/>
      <c r="Y14" s="52" t="s">
        <v>322</v>
      </c>
      <c r="Z14" s="52" t="s">
        <v>323</v>
      </c>
      <c r="AA14" s="257"/>
      <c r="AB14" s="257"/>
      <c r="AC14" s="52" t="s">
        <v>326</v>
      </c>
      <c r="AD14" s="52"/>
      <c r="AE14" s="264"/>
      <c r="AF14" s="52"/>
      <c r="AG14" s="52" t="s">
        <v>329</v>
      </c>
      <c r="AH14" s="52" t="s">
        <v>320</v>
      </c>
      <c r="AI14" s="234"/>
      <c r="AJ14" s="234"/>
      <c r="AK14" s="235"/>
      <c r="AL14" s="234"/>
      <c r="AM14" s="234"/>
      <c r="AN14" s="219" t="s">
        <v>355</v>
      </c>
      <c r="AO14" s="247"/>
      <c r="AP14" s="279"/>
      <c r="AQ14" s="282"/>
      <c r="AR14" s="279"/>
      <c r="AS14" s="282"/>
      <c r="AT14" s="275"/>
      <c r="AU14" s="276"/>
      <c r="AV14" s="275"/>
      <c r="AW14" s="277"/>
      <c r="AX14" s="215"/>
      <c r="AY14" s="215"/>
      <c r="AZ14" s="215"/>
      <c r="BA14" s="215"/>
      <c r="BB14" s="215"/>
      <c r="BC14" s="215"/>
      <c r="BD14" s="215"/>
      <c r="BE14" s="215"/>
      <c r="BH14" s="40" t="s">
        <v>356</v>
      </c>
    </row>
    <row r="15" spans="1:60" ht="65.099999999999994" customHeight="1">
      <c r="A15" s="122" t="s">
        <v>184</v>
      </c>
      <c r="B15" s="121" t="s">
        <v>171</v>
      </c>
      <c r="C15" s="52" t="s">
        <v>172</v>
      </c>
      <c r="D15" s="123" t="s">
        <v>189</v>
      </c>
      <c r="E15" s="133" t="s">
        <v>314</v>
      </c>
      <c r="F15" s="124" t="s">
        <v>315</v>
      </c>
      <c r="G15" s="125" t="s">
        <v>316</v>
      </c>
      <c r="H15" s="120" t="s">
        <v>317</v>
      </c>
      <c r="I15" s="65" t="s">
        <v>190</v>
      </c>
      <c r="J15" s="49">
        <v>0.05</v>
      </c>
      <c r="K15" s="106" t="s">
        <v>357</v>
      </c>
      <c r="L15" s="52"/>
      <c r="M15" s="53" t="s">
        <v>319</v>
      </c>
      <c r="N15" s="143">
        <v>1</v>
      </c>
      <c r="O15" s="53">
        <v>1</v>
      </c>
      <c r="P15" s="53">
        <v>0</v>
      </c>
      <c r="Q15" s="53"/>
      <c r="R15" s="53"/>
      <c r="S15" s="53">
        <f t="shared" si="0"/>
        <v>1</v>
      </c>
      <c r="T15" s="76">
        <f t="shared" si="1"/>
        <v>1</v>
      </c>
      <c r="U15" s="52" t="s">
        <v>320</v>
      </c>
      <c r="V15" s="52" t="s">
        <v>321</v>
      </c>
      <c r="W15" s="52">
        <v>150</v>
      </c>
      <c r="X15" s="269"/>
      <c r="Y15" s="52" t="s">
        <v>322</v>
      </c>
      <c r="Z15" s="52" t="s">
        <v>323</v>
      </c>
      <c r="AA15" s="257" t="s">
        <v>358</v>
      </c>
      <c r="AB15" s="257" t="s">
        <v>359</v>
      </c>
      <c r="AC15" s="52" t="s">
        <v>326</v>
      </c>
      <c r="AD15" s="52"/>
      <c r="AE15" s="264"/>
      <c r="AF15" s="52"/>
      <c r="AG15" s="52" t="s">
        <v>329</v>
      </c>
      <c r="AH15" s="52" t="s">
        <v>320</v>
      </c>
      <c r="AI15" s="234"/>
      <c r="AJ15" s="234"/>
      <c r="AK15" s="235"/>
      <c r="AL15" s="234"/>
      <c r="AM15" s="234"/>
      <c r="AN15" s="219"/>
      <c r="AO15" s="247"/>
      <c r="AP15" s="279"/>
      <c r="AQ15" s="282"/>
      <c r="AR15" s="279"/>
      <c r="AS15" s="282"/>
      <c r="AT15" s="275"/>
      <c r="AU15" s="276"/>
      <c r="AV15" s="275"/>
      <c r="AW15" s="277"/>
      <c r="AX15" s="215"/>
      <c r="AY15" s="215"/>
      <c r="AZ15" s="215"/>
      <c r="BA15" s="215"/>
      <c r="BB15" s="215"/>
      <c r="BC15" s="215"/>
      <c r="BD15" s="215"/>
      <c r="BE15" s="215"/>
      <c r="BH15" s="40" t="s">
        <v>360</v>
      </c>
    </row>
    <row r="16" spans="1:60" ht="65.099999999999994" customHeight="1">
      <c r="A16" s="122" t="s">
        <v>179</v>
      </c>
      <c r="B16" s="121" t="s">
        <v>171</v>
      </c>
      <c r="C16" s="52" t="s">
        <v>172</v>
      </c>
      <c r="D16" s="123" t="s">
        <v>189</v>
      </c>
      <c r="E16" s="133" t="s">
        <v>314</v>
      </c>
      <c r="F16" s="124" t="s">
        <v>315</v>
      </c>
      <c r="G16" s="125" t="s">
        <v>316</v>
      </c>
      <c r="H16" s="120" t="s">
        <v>317</v>
      </c>
      <c r="I16" s="65" t="s">
        <v>190</v>
      </c>
      <c r="J16" s="107">
        <v>0.05</v>
      </c>
      <c r="K16" s="108" t="s">
        <v>361</v>
      </c>
      <c r="L16" s="79"/>
      <c r="M16" s="96" t="s">
        <v>354</v>
      </c>
      <c r="N16" s="144">
        <v>1</v>
      </c>
      <c r="O16" s="96">
        <v>1</v>
      </c>
      <c r="P16" s="96">
        <v>0</v>
      </c>
      <c r="Q16" s="96"/>
      <c r="R16" s="96"/>
      <c r="S16" s="53">
        <f t="shared" si="0"/>
        <v>1</v>
      </c>
      <c r="T16" s="76">
        <f t="shared" si="1"/>
        <v>1</v>
      </c>
      <c r="U16" s="52" t="s">
        <v>320</v>
      </c>
      <c r="V16" s="52" t="s">
        <v>321</v>
      </c>
      <c r="W16" s="52">
        <v>150</v>
      </c>
      <c r="X16" s="269"/>
      <c r="Y16" s="52" t="s">
        <v>322</v>
      </c>
      <c r="Z16" s="52" t="s">
        <v>323</v>
      </c>
      <c r="AA16" s="257"/>
      <c r="AB16" s="257"/>
      <c r="AC16" s="52" t="s">
        <v>326</v>
      </c>
      <c r="AD16" s="52"/>
      <c r="AE16" s="264"/>
      <c r="AF16" s="52"/>
      <c r="AG16" s="52" t="s">
        <v>329</v>
      </c>
      <c r="AH16" s="52" t="s">
        <v>320</v>
      </c>
      <c r="AI16" s="234"/>
      <c r="AJ16" s="234"/>
      <c r="AK16" s="235"/>
      <c r="AL16" s="234"/>
      <c r="AM16" s="234"/>
      <c r="AN16" s="98" t="s">
        <v>362</v>
      </c>
      <c r="AO16" s="247"/>
      <c r="AP16" s="280"/>
      <c r="AQ16" s="283"/>
      <c r="AR16" s="280"/>
      <c r="AS16" s="283"/>
      <c r="AT16" s="275"/>
      <c r="AU16" s="276"/>
      <c r="AV16" s="275"/>
      <c r="AW16" s="277"/>
      <c r="AX16" s="215"/>
      <c r="AY16" s="215"/>
      <c r="AZ16" s="215"/>
      <c r="BA16" s="215"/>
      <c r="BB16" s="215"/>
      <c r="BC16" s="215"/>
      <c r="BD16" s="215"/>
      <c r="BE16" s="215"/>
      <c r="BH16" s="40" t="s">
        <v>363</v>
      </c>
    </row>
    <row r="17" spans="1:57" ht="65.099999999999994" customHeight="1">
      <c r="A17" s="216" t="s">
        <v>364</v>
      </c>
      <c r="B17" s="217"/>
      <c r="C17" s="217"/>
      <c r="D17" s="217"/>
      <c r="E17" s="217"/>
      <c r="F17" s="217"/>
      <c r="G17" s="217"/>
      <c r="H17" s="217"/>
      <c r="I17" s="217"/>
      <c r="J17" s="217"/>
      <c r="K17" s="217"/>
      <c r="L17" s="217"/>
      <c r="M17" s="217"/>
      <c r="N17" s="217"/>
      <c r="O17" s="217"/>
      <c r="P17" s="217"/>
      <c r="Q17" s="217"/>
      <c r="R17" s="217"/>
      <c r="S17" s="218"/>
      <c r="T17" s="97">
        <f>+AVERAGE(T9:T16)</f>
        <v>0.83750000000000002</v>
      </c>
      <c r="U17" s="52"/>
      <c r="V17" s="52"/>
      <c r="W17" s="52"/>
      <c r="X17" s="269"/>
      <c r="Y17" s="52"/>
      <c r="Z17" s="52"/>
      <c r="AA17" s="47"/>
      <c r="AB17" s="47"/>
      <c r="AC17" s="52"/>
      <c r="AD17" s="52"/>
      <c r="AE17" s="81"/>
      <c r="AF17" s="52"/>
      <c r="AG17" s="52"/>
      <c r="AH17" s="52"/>
      <c r="AI17" s="82"/>
      <c r="AJ17" s="82"/>
      <c r="AK17" s="82"/>
      <c r="AL17" s="83"/>
      <c r="AM17" s="83"/>
      <c r="AN17" s="83"/>
      <c r="AO17" s="66"/>
      <c r="AP17" s="82"/>
      <c r="AQ17" s="137"/>
      <c r="AR17" s="82"/>
      <c r="AT17" s="82"/>
      <c r="AU17" s="147"/>
      <c r="AV17" s="82"/>
      <c r="AW17" s="148"/>
      <c r="AX17" s="82">
        <f>+SUM(AX9)</f>
        <v>0</v>
      </c>
      <c r="AZ17" s="82">
        <f>+SUM(AZ9)</f>
        <v>0</v>
      </c>
      <c r="BB17" s="82">
        <f>+SUM(BB9)</f>
        <v>0</v>
      </c>
      <c r="BD17" s="82">
        <f>+SUM(BD9)</f>
        <v>0</v>
      </c>
    </row>
    <row r="18" spans="1:57" ht="65.099999999999994" customHeight="1">
      <c r="A18" s="122" t="s">
        <v>193</v>
      </c>
      <c r="B18" s="66" t="s">
        <v>194</v>
      </c>
      <c r="C18" s="53" t="s">
        <v>195</v>
      </c>
      <c r="D18" s="102" t="s">
        <v>199</v>
      </c>
      <c r="E18" s="56" t="s">
        <v>365</v>
      </c>
      <c r="F18" s="124" t="s">
        <v>366</v>
      </c>
      <c r="G18" s="65" t="s">
        <v>367</v>
      </c>
      <c r="H18" s="127" t="s">
        <v>368</v>
      </c>
      <c r="I18" s="65" t="s">
        <v>204</v>
      </c>
      <c r="J18" s="88">
        <v>0.5</v>
      </c>
      <c r="K18" s="106" t="s">
        <v>369</v>
      </c>
      <c r="L18" s="53"/>
      <c r="M18" s="53" t="s">
        <v>319</v>
      </c>
      <c r="N18" s="143">
        <v>6</v>
      </c>
      <c r="O18" s="53">
        <v>6</v>
      </c>
      <c r="P18" s="53">
        <v>0</v>
      </c>
      <c r="Q18" s="53"/>
      <c r="R18" s="53"/>
      <c r="S18" s="53">
        <f t="shared" si="0"/>
        <v>6</v>
      </c>
      <c r="T18" s="76">
        <f t="shared" si="1"/>
        <v>1</v>
      </c>
      <c r="U18" s="52" t="s">
        <v>320</v>
      </c>
      <c r="V18" s="52" t="s">
        <v>321</v>
      </c>
      <c r="W18" s="52">
        <v>150</v>
      </c>
      <c r="X18" s="269"/>
      <c r="Y18" s="52" t="s">
        <v>322</v>
      </c>
      <c r="Z18" s="52" t="s">
        <v>323</v>
      </c>
      <c r="AA18" s="254" t="s">
        <v>370</v>
      </c>
      <c r="AB18" s="257" t="s">
        <v>371</v>
      </c>
      <c r="AC18" s="52" t="s">
        <v>326</v>
      </c>
      <c r="AD18" s="52" t="s">
        <v>372</v>
      </c>
      <c r="AE18" s="264">
        <v>9581478730</v>
      </c>
      <c r="AF18" s="52"/>
      <c r="AG18" s="52" t="s">
        <v>329</v>
      </c>
      <c r="AH18" s="52" t="s">
        <v>320</v>
      </c>
      <c r="AI18" s="234">
        <f>AE18</f>
        <v>9581478730</v>
      </c>
      <c r="AJ18" s="234">
        <v>9582794682.7700005</v>
      </c>
      <c r="AK18" s="234">
        <v>9582794682.7700005</v>
      </c>
      <c r="AL18" s="236"/>
      <c r="AM18" s="236"/>
      <c r="AN18" s="244" t="s">
        <v>373</v>
      </c>
      <c r="AO18" s="247" t="s">
        <v>365</v>
      </c>
      <c r="AP18" s="234">
        <v>266156000</v>
      </c>
      <c r="AQ18" s="243">
        <f>+AP18/AJ18</f>
        <v>2.7774361113940198E-2</v>
      </c>
      <c r="AR18" s="234">
        <v>62000000</v>
      </c>
      <c r="AS18" s="243">
        <f>+AR18/AJ18</f>
        <v>6.4699288727824746E-3</v>
      </c>
      <c r="AT18" s="239">
        <v>721740000</v>
      </c>
      <c r="AU18" s="231">
        <f>+AT18/AQ18</f>
        <v>25985836255.212807</v>
      </c>
      <c r="AV18" s="239">
        <v>304053000</v>
      </c>
      <c r="AW18" s="231">
        <f>+AV18/AQ18</f>
        <v>10947254511.18993</v>
      </c>
      <c r="AX18" s="215"/>
      <c r="AY18" s="215"/>
      <c r="AZ18" s="215"/>
      <c r="BA18" s="215"/>
      <c r="BB18" s="215"/>
      <c r="BC18" s="215"/>
      <c r="BD18" s="215"/>
      <c r="BE18" s="215"/>
    </row>
    <row r="19" spans="1:57" ht="65.099999999999994" customHeight="1">
      <c r="A19" s="122" t="s">
        <v>193</v>
      </c>
      <c r="B19" s="66" t="s">
        <v>194</v>
      </c>
      <c r="C19" s="53" t="s">
        <v>195</v>
      </c>
      <c r="D19" s="102" t="s">
        <v>199</v>
      </c>
      <c r="E19" s="56" t="s">
        <v>365</v>
      </c>
      <c r="F19" s="124" t="s">
        <v>366</v>
      </c>
      <c r="G19" s="65" t="s">
        <v>367</v>
      </c>
      <c r="H19" s="127" t="s">
        <v>368</v>
      </c>
      <c r="I19" s="65" t="s">
        <v>204</v>
      </c>
      <c r="J19" s="88">
        <f>N19/100</f>
        <v>0.06</v>
      </c>
      <c r="K19" s="106" t="s">
        <v>374</v>
      </c>
      <c r="L19" s="53"/>
      <c r="M19" s="53" t="s">
        <v>354</v>
      </c>
      <c r="N19" s="143">
        <v>6</v>
      </c>
      <c r="O19" s="53">
        <v>3</v>
      </c>
      <c r="P19" s="53">
        <v>3</v>
      </c>
      <c r="Q19" s="53"/>
      <c r="R19" s="53"/>
      <c r="S19" s="53">
        <f t="shared" si="0"/>
        <v>6</v>
      </c>
      <c r="T19" s="76">
        <f t="shared" si="1"/>
        <v>1</v>
      </c>
      <c r="U19" s="52" t="s">
        <v>320</v>
      </c>
      <c r="V19" s="52" t="s">
        <v>321</v>
      </c>
      <c r="W19" s="52">
        <v>150</v>
      </c>
      <c r="X19" s="269"/>
      <c r="Y19" s="52" t="s">
        <v>322</v>
      </c>
      <c r="Z19" s="52" t="s">
        <v>323</v>
      </c>
      <c r="AA19" s="254"/>
      <c r="AB19" s="257"/>
      <c r="AC19" s="52" t="s">
        <v>326</v>
      </c>
      <c r="AD19" s="52" t="s">
        <v>375</v>
      </c>
      <c r="AE19" s="264"/>
      <c r="AF19" s="52"/>
      <c r="AG19" s="52" t="s">
        <v>329</v>
      </c>
      <c r="AH19" s="52" t="s">
        <v>320</v>
      </c>
      <c r="AI19" s="234"/>
      <c r="AJ19" s="234"/>
      <c r="AK19" s="234"/>
      <c r="AL19" s="237"/>
      <c r="AM19" s="237"/>
      <c r="AN19" s="245"/>
      <c r="AO19" s="247"/>
      <c r="AP19" s="234"/>
      <c r="AQ19" s="243"/>
      <c r="AR19" s="234"/>
      <c r="AS19" s="243"/>
      <c r="AT19" s="239"/>
      <c r="AU19" s="231"/>
      <c r="AV19" s="239"/>
      <c r="AW19" s="231"/>
      <c r="AX19" s="215"/>
      <c r="AY19" s="215"/>
      <c r="AZ19" s="215"/>
      <c r="BA19" s="215"/>
      <c r="BB19" s="215"/>
      <c r="BC19" s="215"/>
      <c r="BD19" s="215"/>
      <c r="BE19" s="215"/>
    </row>
    <row r="20" spans="1:57" ht="65.099999999999994" customHeight="1">
      <c r="A20" s="122" t="s">
        <v>193</v>
      </c>
      <c r="B20" s="66" t="s">
        <v>194</v>
      </c>
      <c r="C20" s="53" t="s">
        <v>195</v>
      </c>
      <c r="D20" s="102" t="s">
        <v>199</v>
      </c>
      <c r="E20" s="56" t="s">
        <v>365</v>
      </c>
      <c r="F20" s="124" t="s">
        <v>366</v>
      </c>
      <c r="G20" s="65" t="s">
        <v>367</v>
      </c>
      <c r="H20" s="127" t="s">
        <v>368</v>
      </c>
      <c r="I20" s="65" t="s">
        <v>204</v>
      </c>
      <c r="J20" s="88">
        <v>0.15</v>
      </c>
      <c r="K20" s="106" t="s">
        <v>376</v>
      </c>
      <c r="L20" s="53"/>
      <c r="M20" s="53" t="s">
        <v>354</v>
      </c>
      <c r="N20" s="143">
        <v>1</v>
      </c>
      <c r="O20" s="53">
        <v>1</v>
      </c>
      <c r="P20" s="53">
        <v>0</v>
      </c>
      <c r="Q20" s="53"/>
      <c r="R20" s="53"/>
      <c r="S20" s="53">
        <f t="shared" si="0"/>
        <v>1</v>
      </c>
      <c r="T20" s="76">
        <f t="shared" si="1"/>
        <v>1</v>
      </c>
      <c r="U20" s="52" t="s">
        <v>320</v>
      </c>
      <c r="V20" s="52" t="s">
        <v>321</v>
      </c>
      <c r="W20" s="52">
        <v>150</v>
      </c>
      <c r="X20" s="269"/>
      <c r="Y20" s="52" t="s">
        <v>322</v>
      </c>
      <c r="Z20" s="52" t="s">
        <v>323</v>
      </c>
      <c r="AA20" s="257" t="s">
        <v>377</v>
      </c>
      <c r="AB20" s="257" t="s">
        <v>378</v>
      </c>
      <c r="AC20" s="52" t="s">
        <v>326</v>
      </c>
      <c r="AD20" s="52" t="s">
        <v>379</v>
      </c>
      <c r="AE20" s="264"/>
      <c r="AF20" s="52"/>
      <c r="AG20" s="52" t="s">
        <v>329</v>
      </c>
      <c r="AH20" s="52" t="s">
        <v>320</v>
      </c>
      <c r="AI20" s="234"/>
      <c r="AJ20" s="234"/>
      <c r="AK20" s="234"/>
      <c r="AL20" s="237"/>
      <c r="AM20" s="237"/>
      <c r="AN20" s="245" t="s">
        <v>330</v>
      </c>
      <c r="AO20" s="247"/>
      <c r="AP20" s="234"/>
      <c r="AQ20" s="243"/>
      <c r="AR20" s="234"/>
      <c r="AS20" s="243"/>
      <c r="AT20" s="239"/>
      <c r="AU20" s="231"/>
      <c r="AV20" s="239"/>
      <c r="AW20" s="231"/>
      <c r="AX20" s="215"/>
      <c r="AY20" s="215"/>
      <c r="AZ20" s="215"/>
      <c r="BA20" s="215"/>
      <c r="BB20" s="215"/>
      <c r="BC20" s="215"/>
      <c r="BD20" s="215"/>
      <c r="BE20" s="215"/>
    </row>
    <row r="21" spans="1:57" ht="65.099999999999994" customHeight="1">
      <c r="A21" s="122" t="s">
        <v>201</v>
      </c>
      <c r="B21" s="66" t="s">
        <v>194</v>
      </c>
      <c r="C21" s="53" t="s">
        <v>195</v>
      </c>
      <c r="D21" s="102" t="s">
        <v>203</v>
      </c>
      <c r="E21" s="56" t="s">
        <v>365</v>
      </c>
      <c r="F21" s="124" t="s">
        <v>366</v>
      </c>
      <c r="G21" s="65" t="s">
        <v>367</v>
      </c>
      <c r="H21" s="127" t="s">
        <v>368</v>
      </c>
      <c r="I21" s="65" t="s">
        <v>204</v>
      </c>
      <c r="J21" s="88">
        <f>N21/100</f>
        <v>0.5</v>
      </c>
      <c r="K21" s="106" t="s">
        <v>380</v>
      </c>
      <c r="L21" s="53"/>
      <c r="M21" s="53" t="s">
        <v>354</v>
      </c>
      <c r="N21" s="143">
        <v>50</v>
      </c>
      <c r="O21" s="53">
        <v>50</v>
      </c>
      <c r="P21" s="53">
        <v>0</v>
      </c>
      <c r="Q21" s="53"/>
      <c r="R21" s="53"/>
      <c r="S21" s="53">
        <f t="shared" si="0"/>
        <v>50</v>
      </c>
      <c r="T21" s="76">
        <f t="shared" si="1"/>
        <v>1</v>
      </c>
      <c r="U21" s="52" t="s">
        <v>320</v>
      </c>
      <c r="V21" s="52" t="s">
        <v>321</v>
      </c>
      <c r="W21" s="52">
        <v>150</v>
      </c>
      <c r="X21" s="269"/>
      <c r="Y21" s="52" t="s">
        <v>322</v>
      </c>
      <c r="Z21" s="52" t="s">
        <v>323</v>
      </c>
      <c r="AA21" s="257"/>
      <c r="AB21" s="257"/>
      <c r="AC21" s="52" t="s">
        <v>326</v>
      </c>
      <c r="AD21" s="52"/>
      <c r="AE21" s="264"/>
      <c r="AF21" s="52"/>
      <c r="AG21" s="52" t="s">
        <v>329</v>
      </c>
      <c r="AH21" s="52" t="s">
        <v>320</v>
      </c>
      <c r="AI21" s="234"/>
      <c r="AJ21" s="234"/>
      <c r="AK21" s="234"/>
      <c r="AL21" s="237"/>
      <c r="AM21" s="237"/>
      <c r="AN21" s="246"/>
      <c r="AO21" s="247"/>
      <c r="AP21" s="234"/>
      <c r="AQ21" s="243"/>
      <c r="AR21" s="234"/>
      <c r="AS21" s="243"/>
      <c r="AT21" s="239"/>
      <c r="AU21" s="231"/>
      <c r="AV21" s="239"/>
      <c r="AW21" s="231"/>
      <c r="AX21" s="215"/>
      <c r="AY21" s="215"/>
      <c r="AZ21" s="215"/>
      <c r="BA21" s="215"/>
      <c r="BB21" s="215"/>
      <c r="BC21" s="215"/>
      <c r="BD21" s="215"/>
      <c r="BE21" s="215"/>
    </row>
    <row r="22" spans="1:57" ht="65.099999999999994" customHeight="1">
      <c r="A22" s="122" t="s">
        <v>201</v>
      </c>
      <c r="B22" s="66" t="s">
        <v>194</v>
      </c>
      <c r="C22" s="53" t="s">
        <v>195</v>
      </c>
      <c r="D22" s="102" t="s">
        <v>203</v>
      </c>
      <c r="E22" s="56" t="s">
        <v>365</v>
      </c>
      <c r="F22" s="124" t="s">
        <v>366</v>
      </c>
      <c r="G22" s="65" t="s">
        <v>367</v>
      </c>
      <c r="H22" s="127" t="s">
        <v>381</v>
      </c>
      <c r="I22" s="65" t="s">
        <v>382</v>
      </c>
      <c r="J22" s="88">
        <v>0.02</v>
      </c>
      <c r="K22" s="106" t="s">
        <v>383</v>
      </c>
      <c r="L22" s="53"/>
      <c r="M22" s="53" t="s">
        <v>319</v>
      </c>
      <c r="N22" s="143">
        <v>1</v>
      </c>
      <c r="O22" s="53">
        <v>0.2</v>
      </c>
      <c r="P22" s="53">
        <v>0.3</v>
      </c>
      <c r="Q22" s="53"/>
      <c r="R22" s="53"/>
      <c r="S22" s="53">
        <f t="shared" si="0"/>
        <v>0.5</v>
      </c>
      <c r="T22" s="76">
        <f t="shared" si="1"/>
        <v>0.5</v>
      </c>
      <c r="U22" s="52" t="s">
        <v>320</v>
      </c>
      <c r="V22" s="52" t="s">
        <v>321</v>
      </c>
      <c r="W22" s="52">
        <v>150</v>
      </c>
      <c r="X22" s="269"/>
      <c r="Y22" s="52" t="s">
        <v>322</v>
      </c>
      <c r="Z22" s="52" t="s">
        <v>323</v>
      </c>
      <c r="AA22" s="256" t="s">
        <v>384</v>
      </c>
      <c r="AB22" s="257" t="s">
        <v>385</v>
      </c>
      <c r="AC22" s="52" t="s">
        <v>326</v>
      </c>
      <c r="AD22" s="52"/>
      <c r="AE22" s="264"/>
      <c r="AF22" s="52"/>
      <c r="AG22" s="52" t="s">
        <v>329</v>
      </c>
      <c r="AH22" s="52" t="s">
        <v>320</v>
      </c>
      <c r="AI22" s="234"/>
      <c r="AJ22" s="234"/>
      <c r="AK22" s="234"/>
      <c r="AL22" s="237"/>
      <c r="AM22" s="237"/>
      <c r="AN22" s="244" t="s">
        <v>386</v>
      </c>
      <c r="AO22" s="247"/>
      <c r="AP22" s="234"/>
      <c r="AQ22" s="243"/>
      <c r="AR22" s="234"/>
      <c r="AS22" s="243"/>
      <c r="AT22" s="239"/>
      <c r="AU22" s="231"/>
      <c r="AV22" s="239"/>
      <c r="AW22" s="231"/>
      <c r="AX22" s="215"/>
      <c r="AY22" s="215"/>
      <c r="AZ22" s="215"/>
      <c r="BA22" s="215"/>
      <c r="BB22" s="215"/>
      <c r="BC22" s="215"/>
      <c r="BD22" s="215"/>
      <c r="BE22" s="215"/>
    </row>
    <row r="23" spans="1:57" ht="65.099999999999994" customHeight="1">
      <c r="A23" s="122" t="s">
        <v>201</v>
      </c>
      <c r="B23" s="66" t="s">
        <v>194</v>
      </c>
      <c r="C23" s="53" t="s">
        <v>195</v>
      </c>
      <c r="D23" s="102" t="s">
        <v>203</v>
      </c>
      <c r="E23" s="56" t="s">
        <v>365</v>
      </c>
      <c r="F23" s="124" t="s">
        <v>366</v>
      </c>
      <c r="G23" s="65" t="s">
        <v>367</v>
      </c>
      <c r="H23" s="127" t="s">
        <v>381</v>
      </c>
      <c r="I23" s="65" t="s">
        <v>382</v>
      </c>
      <c r="J23" s="88">
        <v>0.02</v>
      </c>
      <c r="K23" s="106" t="s">
        <v>318</v>
      </c>
      <c r="L23" s="53"/>
      <c r="M23" s="53" t="s">
        <v>354</v>
      </c>
      <c r="N23" s="143">
        <v>1</v>
      </c>
      <c r="O23" s="53">
        <v>0</v>
      </c>
      <c r="P23" s="53">
        <v>1</v>
      </c>
      <c r="Q23" s="53"/>
      <c r="R23" s="53"/>
      <c r="S23" s="53">
        <f t="shared" si="0"/>
        <v>1</v>
      </c>
      <c r="T23" s="76">
        <f t="shared" si="1"/>
        <v>1</v>
      </c>
      <c r="U23" s="52" t="s">
        <v>320</v>
      </c>
      <c r="V23" s="52" t="s">
        <v>321</v>
      </c>
      <c r="W23" s="52">
        <v>150</v>
      </c>
      <c r="X23" s="269"/>
      <c r="Y23" s="52" t="s">
        <v>322</v>
      </c>
      <c r="Z23" s="52" t="s">
        <v>323</v>
      </c>
      <c r="AA23" s="256"/>
      <c r="AB23" s="257"/>
      <c r="AC23" s="52" t="s">
        <v>326</v>
      </c>
      <c r="AD23" s="52"/>
      <c r="AE23" s="264"/>
      <c r="AF23" s="52"/>
      <c r="AG23" s="52" t="s">
        <v>329</v>
      </c>
      <c r="AH23" s="52" t="s">
        <v>320</v>
      </c>
      <c r="AI23" s="234"/>
      <c r="AJ23" s="234"/>
      <c r="AK23" s="234"/>
      <c r="AL23" s="237"/>
      <c r="AM23" s="237"/>
      <c r="AN23" s="245"/>
      <c r="AO23" s="247"/>
      <c r="AP23" s="234"/>
      <c r="AQ23" s="243"/>
      <c r="AR23" s="234"/>
      <c r="AS23" s="243"/>
      <c r="AT23" s="239"/>
      <c r="AU23" s="231"/>
      <c r="AV23" s="239"/>
      <c r="AW23" s="231"/>
      <c r="AX23" s="215"/>
      <c r="AY23" s="215"/>
      <c r="AZ23" s="215"/>
      <c r="BA23" s="215"/>
      <c r="BB23" s="215"/>
      <c r="BC23" s="215"/>
      <c r="BD23" s="215"/>
      <c r="BE23" s="215"/>
    </row>
    <row r="24" spans="1:57" ht="65.099999999999994" customHeight="1">
      <c r="A24" s="122" t="s">
        <v>201</v>
      </c>
      <c r="B24" s="66" t="s">
        <v>194</v>
      </c>
      <c r="C24" s="53" t="s">
        <v>195</v>
      </c>
      <c r="D24" s="102" t="s">
        <v>203</v>
      </c>
      <c r="E24" s="56" t="s">
        <v>365</v>
      </c>
      <c r="F24" s="124" t="s">
        <v>366</v>
      </c>
      <c r="G24" s="65" t="s">
        <v>367</v>
      </c>
      <c r="H24" s="127" t="s">
        <v>381</v>
      </c>
      <c r="I24" s="65" t="s">
        <v>382</v>
      </c>
      <c r="J24" s="88">
        <v>0.15</v>
      </c>
      <c r="K24" s="106" t="s">
        <v>387</v>
      </c>
      <c r="L24" s="53"/>
      <c r="M24" s="53" t="s">
        <v>354</v>
      </c>
      <c r="N24" s="143">
        <v>35</v>
      </c>
      <c r="O24" s="53">
        <v>17</v>
      </c>
      <c r="P24" s="53">
        <v>1</v>
      </c>
      <c r="Q24" s="53"/>
      <c r="R24" s="53"/>
      <c r="S24" s="53">
        <f t="shared" si="0"/>
        <v>18</v>
      </c>
      <c r="T24" s="76">
        <f t="shared" si="1"/>
        <v>0.51428571428571423</v>
      </c>
      <c r="U24" s="52" t="s">
        <v>320</v>
      </c>
      <c r="V24" s="52" t="s">
        <v>321</v>
      </c>
      <c r="W24" s="52">
        <v>150</v>
      </c>
      <c r="X24" s="269"/>
      <c r="Y24" s="52" t="s">
        <v>322</v>
      </c>
      <c r="Z24" s="52" t="s">
        <v>323</v>
      </c>
      <c r="AA24" s="256"/>
      <c r="AB24" s="257"/>
      <c r="AC24" s="52" t="s">
        <v>326</v>
      </c>
      <c r="AD24" s="52"/>
      <c r="AE24" s="264"/>
      <c r="AF24" s="52"/>
      <c r="AG24" s="52" t="s">
        <v>329</v>
      </c>
      <c r="AH24" s="52" t="s">
        <v>320</v>
      </c>
      <c r="AI24" s="234"/>
      <c r="AJ24" s="234"/>
      <c r="AK24" s="234"/>
      <c r="AL24" s="238"/>
      <c r="AM24" s="238"/>
      <c r="AN24" s="246"/>
      <c r="AO24" s="247"/>
      <c r="AP24" s="234"/>
      <c r="AQ24" s="243"/>
      <c r="AR24" s="234"/>
      <c r="AS24" s="243"/>
      <c r="AT24" s="239"/>
      <c r="AU24" s="231"/>
      <c r="AV24" s="239"/>
      <c r="AW24" s="231"/>
      <c r="AX24" s="215"/>
      <c r="AY24" s="215"/>
      <c r="AZ24" s="215"/>
      <c r="BA24" s="215"/>
      <c r="BB24" s="215"/>
      <c r="BC24" s="215"/>
      <c r="BD24" s="215"/>
      <c r="BE24" s="215"/>
    </row>
    <row r="25" spans="1:57" ht="65.099999999999994" customHeight="1">
      <c r="A25" s="216" t="s">
        <v>388</v>
      </c>
      <c r="B25" s="217"/>
      <c r="C25" s="217"/>
      <c r="D25" s="217"/>
      <c r="E25" s="217"/>
      <c r="F25" s="217"/>
      <c r="G25" s="217"/>
      <c r="H25" s="217"/>
      <c r="I25" s="217"/>
      <c r="J25" s="217"/>
      <c r="K25" s="217"/>
      <c r="L25" s="217"/>
      <c r="M25" s="217"/>
      <c r="N25" s="217"/>
      <c r="O25" s="217"/>
      <c r="P25" s="217"/>
      <c r="Q25" s="217"/>
      <c r="R25" s="217"/>
      <c r="S25" s="218"/>
      <c r="T25" s="97">
        <f>+AVERAGE(T18:T24)</f>
        <v>0.85918367346938773</v>
      </c>
      <c r="U25" s="52"/>
      <c r="V25" s="52"/>
      <c r="W25" s="52"/>
      <c r="X25" s="269"/>
      <c r="Y25" s="52"/>
      <c r="Z25" s="52"/>
      <c r="AA25" s="84"/>
      <c r="AB25" s="47"/>
      <c r="AC25" s="52"/>
      <c r="AD25" s="79"/>
      <c r="AE25" s="81"/>
      <c r="AF25" s="52"/>
      <c r="AG25" s="52"/>
      <c r="AH25" s="52"/>
      <c r="AI25" s="82"/>
      <c r="AJ25" s="82"/>
      <c r="AK25" s="82"/>
      <c r="AL25" s="82"/>
      <c r="AM25" s="82"/>
      <c r="AN25" s="82"/>
      <c r="AO25" s="66"/>
    </row>
    <row r="26" spans="1:57" ht="65.099999999999994" customHeight="1">
      <c r="A26" s="101" t="s">
        <v>207</v>
      </c>
      <c r="B26" s="120" t="s">
        <v>208</v>
      </c>
      <c r="C26" s="53" t="s">
        <v>209</v>
      </c>
      <c r="D26" s="128" t="s">
        <v>389</v>
      </c>
      <c r="E26" s="56" t="s">
        <v>390</v>
      </c>
      <c r="F26" s="100" t="s">
        <v>391</v>
      </c>
      <c r="G26" s="120" t="s">
        <v>392</v>
      </c>
      <c r="H26" s="120" t="s">
        <v>393</v>
      </c>
      <c r="I26" s="126" t="s">
        <v>212</v>
      </c>
      <c r="J26" s="49">
        <v>0.5</v>
      </c>
      <c r="K26" s="104" t="s">
        <v>394</v>
      </c>
      <c r="L26" s="52"/>
      <c r="M26" s="53" t="s">
        <v>319</v>
      </c>
      <c r="N26" s="143">
        <v>4</v>
      </c>
      <c r="O26" s="53">
        <v>0</v>
      </c>
      <c r="P26" s="53">
        <v>0</v>
      </c>
      <c r="Q26" s="53"/>
      <c r="R26" s="53"/>
      <c r="S26" s="53">
        <f t="shared" si="0"/>
        <v>0</v>
      </c>
      <c r="T26" s="76">
        <f t="shared" si="1"/>
        <v>0</v>
      </c>
      <c r="U26" s="52" t="s">
        <v>320</v>
      </c>
      <c r="V26" s="52" t="s">
        <v>321</v>
      </c>
      <c r="W26" s="52">
        <v>150</v>
      </c>
      <c r="X26" s="269"/>
      <c r="Y26" s="52" t="s">
        <v>322</v>
      </c>
      <c r="Z26" s="52" t="s">
        <v>323</v>
      </c>
      <c r="AA26" s="257" t="s">
        <v>395</v>
      </c>
      <c r="AB26" s="257" t="s">
        <v>396</v>
      </c>
      <c r="AC26" s="52" t="s">
        <v>326</v>
      </c>
      <c r="AD26" s="255"/>
      <c r="AE26" s="264">
        <v>500000000</v>
      </c>
      <c r="AF26" s="52"/>
      <c r="AG26" s="52" t="s">
        <v>329</v>
      </c>
      <c r="AH26" s="52" t="s">
        <v>320</v>
      </c>
      <c r="AI26" s="234">
        <v>500000000</v>
      </c>
      <c r="AJ26" s="234">
        <v>500000000</v>
      </c>
      <c r="AK26" s="234">
        <v>500000000</v>
      </c>
      <c r="AL26" s="236"/>
      <c r="AM26" s="236"/>
      <c r="AN26" s="234" t="s">
        <v>397</v>
      </c>
      <c r="AO26" s="247" t="s">
        <v>390</v>
      </c>
      <c r="AP26" s="284">
        <v>0</v>
      </c>
      <c r="AQ26" s="230">
        <f>+AP26/AJ26</f>
        <v>0</v>
      </c>
      <c r="AR26" s="284">
        <v>0</v>
      </c>
      <c r="AS26" s="228">
        <f>+AR26/AJ26</f>
        <v>0</v>
      </c>
      <c r="AT26" s="229">
        <v>30661459.68</v>
      </c>
      <c r="AU26" s="228">
        <f>+AT26/AK26</f>
        <v>6.1322919359999999E-2</v>
      </c>
      <c r="AV26" s="229">
        <v>0</v>
      </c>
      <c r="AW26" s="228">
        <f>+AV26/AK26</f>
        <v>0</v>
      </c>
      <c r="AX26" s="215"/>
      <c r="AY26" s="215"/>
      <c r="AZ26" s="215"/>
      <c r="BA26" s="215"/>
      <c r="BB26" s="215"/>
      <c r="BC26" s="215"/>
      <c r="BD26" s="215"/>
      <c r="BE26" s="215"/>
    </row>
    <row r="27" spans="1:57" ht="65.099999999999994" customHeight="1">
      <c r="A27" s="101" t="s">
        <v>207</v>
      </c>
      <c r="B27" s="120" t="s">
        <v>208</v>
      </c>
      <c r="C27" s="53" t="s">
        <v>209</v>
      </c>
      <c r="D27" s="128" t="s">
        <v>389</v>
      </c>
      <c r="E27" s="56" t="s">
        <v>390</v>
      </c>
      <c r="F27" s="100" t="s">
        <v>391</v>
      </c>
      <c r="G27" s="120" t="s">
        <v>392</v>
      </c>
      <c r="H27" s="120" t="s">
        <v>393</v>
      </c>
      <c r="I27" s="126" t="s">
        <v>212</v>
      </c>
      <c r="J27" s="49">
        <v>0.1</v>
      </c>
      <c r="K27" s="104" t="s">
        <v>398</v>
      </c>
      <c r="L27" s="52"/>
      <c r="M27" s="53" t="s">
        <v>354</v>
      </c>
      <c r="N27" s="143">
        <v>1</v>
      </c>
      <c r="O27" s="53">
        <v>0</v>
      </c>
      <c r="P27" s="53">
        <v>0</v>
      </c>
      <c r="Q27" s="53"/>
      <c r="R27" s="53"/>
      <c r="S27" s="53">
        <f t="shared" si="0"/>
        <v>0</v>
      </c>
      <c r="T27" s="76">
        <f t="shared" si="1"/>
        <v>0</v>
      </c>
      <c r="U27" s="52" t="s">
        <v>320</v>
      </c>
      <c r="V27" s="52" t="s">
        <v>321</v>
      </c>
      <c r="W27" s="52">
        <v>150</v>
      </c>
      <c r="X27" s="269"/>
      <c r="Y27" s="52" t="s">
        <v>322</v>
      </c>
      <c r="Z27" s="52" t="s">
        <v>323</v>
      </c>
      <c r="AA27" s="257"/>
      <c r="AB27" s="257"/>
      <c r="AC27" s="52" t="s">
        <v>326</v>
      </c>
      <c r="AD27" s="249"/>
      <c r="AE27" s="264"/>
      <c r="AF27" s="52"/>
      <c r="AG27" s="52" t="s">
        <v>329</v>
      </c>
      <c r="AH27" s="52" t="s">
        <v>320</v>
      </c>
      <c r="AI27" s="235"/>
      <c r="AJ27" s="235"/>
      <c r="AK27" s="235"/>
      <c r="AL27" s="237"/>
      <c r="AM27" s="237"/>
      <c r="AN27" s="235"/>
      <c r="AO27" s="247"/>
      <c r="AP27" s="284"/>
      <c r="AQ27" s="230"/>
      <c r="AR27" s="284"/>
      <c r="AS27" s="228"/>
      <c r="AT27" s="229"/>
      <c r="AU27" s="228"/>
      <c r="AV27" s="229"/>
      <c r="AW27" s="228"/>
      <c r="AX27" s="215"/>
      <c r="AY27" s="215"/>
      <c r="AZ27" s="215"/>
      <c r="BA27" s="215"/>
      <c r="BB27" s="215"/>
      <c r="BC27" s="215"/>
      <c r="BD27" s="215"/>
      <c r="BE27" s="215"/>
    </row>
    <row r="28" spans="1:57" ht="65.099999999999994" customHeight="1">
      <c r="A28" s="101" t="s">
        <v>207</v>
      </c>
      <c r="B28" s="120" t="s">
        <v>208</v>
      </c>
      <c r="C28" s="53" t="s">
        <v>209</v>
      </c>
      <c r="D28" s="128" t="s">
        <v>389</v>
      </c>
      <c r="E28" s="56" t="s">
        <v>390</v>
      </c>
      <c r="F28" s="100" t="s">
        <v>391</v>
      </c>
      <c r="G28" s="120" t="s">
        <v>392</v>
      </c>
      <c r="H28" s="120" t="s">
        <v>393</v>
      </c>
      <c r="I28" s="126" t="s">
        <v>212</v>
      </c>
      <c r="J28" s="49">
        <v>0.1</v>
      </c>
      <c r="K28" s="104" t="s">
        <v>399</v>
      </c>
      <c r="L28" s="52"/>
      <c r="M28" s="53" t="s">
        <v>319</v>
      </c>
      <c r="N28" s="143">
        <v>2</v>
      </c>
      <c r="O28" s="53">
        <v>0</v>
      </c>
      <c r="P28" s="53">
        <v>0</v>
      </c>
      <c r="Q28" s="53"/>
      <c r="R28" s="53"/>
      <c r="S28" s="53">
        <f t="shared" si="0"/>
        <v>0</v>
      </c>
      <c r="T28" s="76">
        <f t="shared" si="1"/>
        <v>0</v>
      </c>
      <c r="U28" s="52" t="s">
        <v>320</v>
      </c>
      <c r="V28" s="52" t="s">
        <v>321</v>
      </c>
      <c r="W28" s="52">
        <v>150</v>
      </c>
      <c r="X28" s="269"/>
      <c r="Y28" s="52" t="s">
        <v>322</v>
      </c>
      <c r="Z28" s="52" t="s">
        <v>323</v>
      </c>
      <c r="AA28" s="257" t="s">
        <v>400</v>
      </c>
      <c r="AB28" s="257" t="s">
        <v>401</v>
      </c>
      <c r="AC28" s="52" t="s">
        <v>326</v>
      </c>
      <c r="AD28" s="249"/>
      <c r="AE28" s="264"/>
      <c r="AF28" s="52"/>
      <c r="AG28" s="52" t="s">
        <v>329</v>
      </c>
      <c r="AH28" s="52" t="s">
        <v>320</v>
      </c>
      <c r="AI28" s="235"/>
      <c r="AJ28" s="235"/>
      <c r="AK28" s="235"/>
      <c r="AL28" s="237"/>
      <c r="AM28" s="237"/>
      <c r="AN28" s="235"/>
      <c r="AO28" s="247"/>
      <c r="AP28" s="284"/>
      <c r="AQ28" s="230"/>
      <c r="AR28" s="284"/>
      <c r="AS28" s="228"/>
      <c r="AT28" s="229"/>
      <c r="AU28" s="228"/>
      <c r="AV28" s="229"/>
      <c r="AW28" s="228"/>
      <c r="AX28" s="215"/>
      <c r="AY28" s="215"/>
      <c r="AZ28" s="215"/>
      <c r="BA28" s="215"/>
      <c r="BB28" s="215"/>
      <c r="BC28" s="215"/>
      <c r="BD28" s="215"/>
      <c r="BE28" s="215"/>
    </row>
    <row r="29" spans="1:57" ht="65.099999999999994" customHeight="1">
      <c r="A29" s="101" t="s">
        <v>207</v>
      </c>
      <c r="B29" s="120" t="s">
        <v>208</v>
      </c>
      <c r="C29" s="53" t="s">
        <v>209</v>
      </c>
      <c r="D29" s="128" t="s">
        <v>389</v>
      </c>
      <c r="E29" s="56" t="s">
        <v>390</v>
      </c>
      <c r="F29" s="100" t="s">
        <v>391</v>
      </c>
      <c r="G29" s="120" t="s">
        <v>392</v>
      </c>
      <c r="H29" s="120" t="s">
        <v>393</v>
      </c>
      <c r="I29" s="126" t="s">
        <v>212</v>
      </c>
      <c r="J29" s="49">
        <v>0.1</v>
      </c>
      <c r="K29" s="104" t="s">
        <v>348</v>
      </c>
      <c r="L29" s="52"/>
      <c r="M29" s="53" t="s">
        <v>354</v>
      </c>
      <c r="N29" s="143">
        <v>1</v>
      </c>
      <c r="O29" s="53">
        <v>0</v>
      </c>
      <c r="P29" s="53">
        <v>0</v>
      </c>
      <c r="Q29" s="53"/>
      <c r="R29" s="53"/>
      <c r="S29" s="53">
        <f t="shared" si="0"/>
        <v>0</v>
      </c>
      <c r="T29" s="76">
        <f t="shared" si="1"/>
        <v>0</v>
      </c>
      <c r="U29" s="52" t="s">
        <v>320</v>
      </c>
      <c r="V29" s="52" t="s">
        <v>321</v>
      </c>
      <c r="W29" s="52">
        <v>150</v>
      </c>
      <c r="X29" s="269"/>
      <c r="Y29" s="52" t="s">
        <v>322</v>
      </c>
      <c r="Z29" s="52" t="s">
        <v>323</v>
      </c>
      <c r="AA29" s="257"/>
      <c r="AB29" s="257"/>
      <c r="AC29" s="52" t="s">
        <v>326</v>
      </c>
      <c r="AD29" s="249"/>
      <c r="AE29" s="264"/>
      <c r="AF29" s="52"/>
      <c r="AG29" s="52" t="s">
        <v>329</v>
      </c>
      <c r="AH29" s="52" t="s">
        <v>320</v>
      </c>
      <c r="AI29" s="235"/>
      <c r="AJ29" s="235"/>
      <c r="AK29" s="235"/>
      <c r="AL29" s="237"/>
      <c r="AM29" s="237"/>
      <c r="AN29" s="235"/>
      <c r="AO29" s="247"/>
      <c r="AP29" s="284"/>
      <c r="AQ29" s="230"/>
      <c r="AR29" s="284"/>
      <c r="AS29" s="228"/>
      <c r="AT29" s="229"/>
      <c r="AU29" s="228"/>
      <c r="AV29" s="229"/>
      <c r="AW29" s="228"/>
      <c r="AX29" s="215"/>
      <c r="AY29" s="215"/>
      <c r="AZ29" s="215"/>
      <c r="BA29" s="215"/>
      <c r="BB29" s="215"/>
      <c r="BC29" s="215"/>
      <c r="BD29" s="215"/>
      <c r="BE29" s="215"/>
    </row>
    <row r="30" spans="1:57" ht="65.099999999999994" customHeight="1">
      <c r="A30" s="101" t="s">
        <v>207</v>
      </c>
      <c r="B30" s="120" t="s">
        <v>208</v>
      </c>
      <c r="C30" s="53" t="s">
        <v>209</v>
      </c>
      <c r="D30" s="128" t="s">
        <v>389</v>
      </c>
      <c r="E30" s="56" t="s">
        <v>390</v>
      </c>
      <c r="F30" s="100" t="s">
        <v>391</v>
      </c>
      <c r="G30" s="120" t="s">
        <v>392</v>
      </c>
      <c r="H30" s="120" t="s">
        <v>393</v>
      </c>
      <c r="I30" s="126" t="s">
        <v>212</v>
      </c>
      <c r="J30" s="49">
        <v>0.05</v>
      </c>
      <c r="K30" s="104" t="s">
        <v>361</v>
      </c>
      <c r="L30" s="52"/>
      <c r="M30" s="53" t="s">
        <v>354</v>
      </c>
      <c r="N30" s="143">
        <v>1</v>
      </c>
      <c r="O30" s="53">
        <v>0</v>
      </c>
      <c r="P30" s="53">
        <v>0</v>
      </c>
      <c r="Q30" s="53"/>
      <c r="R30" s="53"/>
      <c r="S30" s="53">
        <f t="shared" si="0"/>
        <v>0</v>
      </c>
      <c r="T30" s="76">
        <f t="shared" si="1"/>
        <v>0</v>
      </c>
      <c r="U30" s="52" t="s">
        <v>320</v>
      </c>
      <c r="V30" s="52" t="s">
        <v>321</v>
      </c>
      <c r="W30" s="52">
        <v>150</v>
      </c>
      <c r="X30" s="269"/>
      <c r="Y30" s="52" t="s">
        <v>322</v>
      </c>
      <c r="Z30" s="52" t="s">
        <v>323</v>
      </c>
      <c r="AA30" s="257" t="s">
        <v>402</v>
      </c>
      <c r="AB30" s="257" t="s">
        <v>403</v>
      </c>
      <c r="AC30" s="52" t="s">
        <v>326</v>
      </c>
      <c r="AD30" s="249"/>
      <c r="AE30" s="264"/>
      <c r="AF30" s="52"/>
      <c r="AG30" s="52" t="s">
        <v>329</v>
      </c>
      <c r="AH30" s="52" t="s">
        <v>320</v>
      </c>
      <c r="AI30" s="235"/>
      <c r="AJ30" s="235"/>
      <c r="AK30" s="235"/>
      <c r="AL30" s="237"/>
      <c r="AM30" s="237"/>
      <c r="AN30" s="235"/>
      <c r="AO30" s="247"/>
      <c r="AP30" s="284"/>
      <c r="AQ30" s="230"/>
      <c r="AR30" s="284"/>
      <c r="AS30" s="228"/>
      <c r="AT30" s="229"/>
      <c r="AU30" s="228"/>
      <c r="AV30" s="229"/>
      <c r="AW30" s="228"/>
      <c r="AX30" s="215"/>
      <c r="AY30" s="215"/>
      <c r="AZ30" s="215"/>
      <c r="BA30" s="215"/>
      <c r="BB30" s="215"/>
      <c r="BC30" s="215"/>
      <c r="BD30" s="215"/>
      <c r="BE30" s="215"/>
    </row>
    <row r="31" spans="1:57" ht="65.099999999999994" customHeight="1">
      <c r="A31" s="101" t="s">
        <v>207</v>
      </c>
      <c r="B31" s="120" t="s">
        <v>208</v>
      </c>
      <c r="C31" s="53" t="s">
        <v>209</v>
      </c>
      <c r="D31" s="128" t="s">
        <v>389</v>
      </c>
      <c r="E31" s="56" t="s">
        <v>390</v>
      </c>
      <c r="F31" s="100" t="s">
        <v>391</v>
      </c>
      <c r="G31" s="120" t="s">
        <v>392</v>
      </c>
      <c r="H31" s="120" t="s">
        <v>393</v>
      </c>
      <c r="I31" s="126" t="s">
        <v>212</v>
      </c>
      <c r="J31" s="49">
        <v>0.15</v>
      </c>
      <c r="K31" s="104" t="s">
        <v>404</v>
      </c>
      <c r="L31" s="52"/>
      <c r="M31" s="53" t="s">
        <v>354</v>
      </c>
      <c r="N31" s="143">
        <v>30</v>
      </c>
      <c r="O31" s="53">
        <v>0</v>
      </c>
      <c r="P31" s="53">
        <v>0</v>
      </c>
      <c r="Q31" s="53"/>
      <c r="R31" s="53"/>
      <c r="S31" s="53">
        <f t="shared" si="0"/>
        <v>0</v>
      </c>
      <c r="T31" s="76">
        <f t="shared" si="1"/>
        <v>0</v>
      </c>
      <c r="U31" s="52" t="s">
        <v>320</v>
      </c>
      <c r="V31" s="52" t="s">
        <v>321</v>
      </c>
      <c r="W31" s="52">
        <v>150</v>
      </c>
      <c r="X31" s="269"/>
      <c r="Y31" s="52" t="s">
        <v>322</v>
      </c>
      <c r="Z31" s="52" t="s">
        <v>323</v>
      </c>
      <c r="AA31" s="257"/>
      <c r="AB31" s="257"/>
      <c r="AC31" s="52" t="s">
        <v>326</v>
      </c>
      <c r="AD31" s="250"/>
      <c r="AE31" s="264"/>
      <c r="AF31" s="52"/>
      <c r="AG31" s="52" t="s">
        <v>329</v>
      </c>
      <c r="AH31" s="52" t="s">
        <v>320</v>
      </c>
      <c r="AI31" s="235"/>
      <c r="AJ31" s="235"/>
      <c r="AK31" s="235"/>
      <c r="AL31" s="238"/>
      <c r="AM31" s="238"/>
      <c r="AN31" s="235"/>
      <c r="AO31" s="247"/>
      <c r="AP31" s="284"/>
      <c r="AQ31" s="230"/>
      <c r="AR31" s="284"/>
      <c r="AS31" s="228"/>
      <c r="AT31" s="229"/>
      <c r="AU31" s="228"/>
      <c r="AV31" s="229"/>
      <c r="AW31" s="228"/>
      <c r="AX31" s="215"/>
      <c r="AY31" s="215"/>
      <c r="AZ31" s="215"/>
      <c r="BA31" s="215"/>
      <c r="BB31" s="215"/>
      <c r="BC31" s="215"/>
      <c r="BD31" s="215"/>
      <c r="BE31" s="215"/>
    </row>
    <row r="32" spans="1:57" ht="65.099999999999994" customHeight="1">
      <c r="A32" s="216" t="s">
        <v>405</v>
      </c>
      <c r="B32" s="217"/>
      <c r="C32" s="217"/>
      <c r="D32" s="217"/>
      <c r="E32" s="217"/>
      <c r="F32" s="217"/>
      <c r="G32" s="217"/>
      <c r="H32" s="217"/>
      <c r="I32" s="217"/>
      <c r="J32" s="217"/>
      <c r="K32" s="217"/>
      <c r="L32" s="217"/>
      <c r="M32" s="217"/>
      <c r="N32" s="217"/>
      <c r="O32" s="217"/>
      <c r="P32" s="217"/>
      <c r="Q32" s="217"/>
      <c r="R32" s="217"/>
      <c r="S32" s="218"/>
      <c r="T32" s="97">
        <f>+AVERAGE(T26:T31)</f>
        <v>0</v>
      </c>
      <c r="U32" s="52"/>
      <c r="V32" s="52"/>
      <c r="W32" s="52"/>
      <c r="X32" s="269"/>
      <c r="Y32" s="52"/>
      <c r="Z32" s="52"/>
      <c r="AA32" s="47"/>
      <c r="AB32" s="47"/>
      <c r="AC32" s="52"/>
      <c r="AD32" s="78"/>
      <c r="AE32" s="81"/>
      <c r="AF32" s="52"/>
      <c r="AG32" s="52"/>
      <c r="AH32" s="52"/>
      <c r="AI32" s="83"/>
      <c r="AJ32" s="83"/>
      <c r="AK32" s="83"/>
      <c r="AL32" s="83"/>
      <c r="AM32" s="83"/>
      <c r="AN32" s="83"/>
      <c r="AO32" s="66"/>
    </row>
    <row r="33" spans="1:57" ht="65.099999999999994" customHeight="1">
      <c r="A33" s="122" t="s">
        <v>215</v>
      </c>
      <c r="B33" s="53" t="s">
        <v>216</v>
      </c>
      <c r="C33" s="53" t="s">
        <v>217</v>
      </c>
      <c r="D33" s="130" t="s">
        <v>406</v>
      </c>
      <c r="E33" s="56" t="s">
        <v>407</v>
      </c>
      <c r="F33" s="66" t="s">
        <v>408</v>
      </c>
      <c r="G33" s="66" t="s">
        <v>409</v>
      </c>
      <c r="H33" s="66" t="s">
        <v>410</v>
      </c>
      <c r="I33" s="120" t="s">
        <v>221</v>
      </c>
      <c r="J33" s="49">
        <v>0.5</v>
      </c>
      <c r="K33" s="104" t="s">
        <v>411</v>
      </c>
      <c r="L33" s="52"/>
      <c r="M33" s="53" t="s">
        <v>319</v>
      </c>
      <c r="N33" s="143">
        <v>5</v>
      </c>
      <c r="O33" s="53">
        <v>3</v>
      </c>
      <c r="P33" s="53">
        <v>1</v>
      </c>
      <c r="Q33" s="53"/>
      <c r="R33" s="53"/>
      <c r="S33" s="53">
        <f t="shared" si="0"/>
        <v>4</v>
      </c>
      <c r="T33" s="76">
        <f t="shared" si="1"/>
        <v>0.8</v>
      </c>
      <c r="U33" s="52" t="s">
        <v>320</v>
      </c>
      <c r="V33" s="52" t="s">
        <v>321</v>
      </c>
      <c r="W33" s="52">
        <v>150</v>
      </c>
      <c r="X33" s="269"/>
      <c r="Y33" s="52" t="s">
        <v>322</v>
      </c>
      <c r="Z33" s="52" t="s">
        <v>323</v>
      </c>
      <c r="AA33" s="257" t="s">
        <v>412</v>
      </c>
      <c r="AB33" s="257" t="s">
        <v>413</v>
      </c>
      <c r="AC33" s="52" t="s">
        <v>326</v>
      </c>
      <c r="AD33" s="255" t="s">
        <v>414</v>
      </c>
      <c r="AE33" s="264">
        <v>2500000000</v>
      </c>
      <c r="AF33" s="52"/>
      <c r="AG33" s="52" t="s">
        <v>329</v>
      </c>
      <c r="AH33" s="52" t="s">
        <v>320</v>
      </c>
      <c r="AI33" s="234">
        <v>2500000000</v>
      </c>
      <c r="AJ33" s="234">
        <v>2500000000</v>
      </c>
      <c r="AK33" s="234">
        <v>2500000000</v>
      </c>
      <c r="AL33" s="236"/>
      <c r="AM33" s="236"/>
      <c r="AN33" s="234" t="s">
        <v>397</v>
      </c>
      <c r="AO33" s="247" t="s">
        <v>407</v>
      </c>
      <c r="AP33" s="232">
        <v>1132760000</v>
      </c>
      <c r="AQ33" s="243">
        <f>+AP33/AJ33</f>
        <v>0.45310400000000001</v>
      </c>
      <c r="AR33" s="232">
        <v>528072078</v>
      </c>
      <c r="AS33" s="243">
        <f>+AR33/AJ33</f>
        <v>0.21122883119999999</v>
      </c>
      <c r="AT33" s="226">
        <v>1857116422.8299999</v>
      </c>
      <c r="AU33" s="231">
        <f>+AT33/AK33</f>
        <v>0.74284656913199998</v>
      </c>
      <c r="AV33" s="226">
        <v>1431630200</v>
      </c>
      <c r="AW33" s="231">
        <f>+AV33/AK33</f>
        <v>0.57265208000000001</v>
      </c>
      <c r="AX33" s="215"/>
      <c r="AY33" s="215"/>
      <c r="AZ33" s="215"/>
      <c r="BA33" s="215"/>
      <c r="BB33" s="215"/>
      <c r="BC33" s="215"/>
      <c r="BD33" s="215"/>
      <c r="BE33" s="215"/>
    </row>
    <row r="34" spans="1:57" ht="65.099999999999994" customHeight="1">
      <c r="A34" s="122" t="s">
        <v>215</v>
      </c>
      <c r="B34" s="53" t="s">
        <v>216</v>
      </c>
      <c r="C34" s="53" t="s">
        <v>217</v>
      </c>
      <c r="D34" s="130" t="s">
        <v>406</v>
      </c>
      <c r="E34" s="56" t="s">
        <v>407</v>
      </c>
      <c r="F34" s="66" t="s">
        <v>408</v>
      </c>
      <c r="G34" s="66" t="s">
        <v>409</v>
      </c>
      <c r="H34" s="66" t="s">
        <v>410</v>
      </c>
      <c r="I34" s="120" t="s">
        <v>221</v>
      </c>
      <c r="J34" s="49">
        <v>0.2</v>
      </c>
      <c r="K34" s="104" t="s">
        <v>398</v>
      </c>
      <c r="L34" s="52"/>
      <c r="M34" s="53" t="s">
        <v>354</v>
      </c>
      <c r="N34" s="143">
        <v>1</v>
      </c>
      <c r="O34" s="53">
        <v>1</v>
      </c>
      <c r="P34" s="53">
        <v>0</v>
      </c>
      <c r="Q34" s="53"/>
      <c r="R34" s="53"/>
      <c r="S34" s="53">
        <f t="shared" si="0"/>
        <v>1</v>
      </c>
      <c r="T34" s="76">
        <f t="shared" si="1"/>
        <v>1</v>
      </c>
      <c r="U34" s="52" t="s">
        <v>320</v>
      </c>
      <c r="V34" s="52" t="s">
        <v>321</v>
      </c>
      <c r="W34" s="52">
        <v>150</v>
      </c>
      <c r="X34" s="269"/>
      <c r="Y34" s="52" t="s">
        <v>322</v>
      </c>
      <c r="Z34" s="52" t="s">
        <v>323</v>
      </c>
      <c r="AA34" s="257"/>
      <c r="AB34" s="257"/>
      <c r="AC34" s="52" t="s">
        <v>326</v>
      </c>
      <c r="AD34" s="249"/>
      <c r="AE34" s="264"/>
      <c r="AF34" s="52"/>
      <c r="AG34" s="52" t="s">
        <v>329</v>
      </c>
      <c r="AH34" s="52" t="s">
        <v>320</v>
      </c>
      <c r="AI34" s="235"/>
      <c r="AJ34" s="235"/>
      <c r="AK34" s="235"/>
      <c r="AL34" s="237"/>
      <c r="AM34" s="237"/>
      <c r="AN34" s="235"/>
      <c r="AO34" s="247"/>
      <c r="AP34" s="232"/>
      <c r="AQ34" s="243"/>
      <c r="AR34" s="232"/>
      <c r="AS34" s="243"/>
      <c r="AT34" s="226"/>
      <c r="AU34" s="231"/>
      <c r="AV34" s="226"/>
      <c r="AW34" s="231"/>
      <c r="AX34" s="215"/>
      <c r="AY34" s="215"/>
      <c r="AZ34" s="215"/>
      <c r="BA34" s="215"/>
      <c r="BB34" s="215"/>
      <c r="BC34" s="215"/>
      <c r="BD34" s="215"/>
      <c r="BE34" s="215"/>
    </row>
    <row r="35" spans="1:57" ht="65.099999999999994" customHeight="1">
      <c r="A35" s="122" t="s">
        <v>215</v>
      </c>
      <c r="B35" s="53" t="s">
        <v>216</v>
      </c>
      <c r="C35" s="53" t="s">
        <v>217</v>
      </c>
      <c r="D35" s="130" t="s">
        <v>406</v>
      </c>
      <c r="E35" s="56" t="s">
        <v>407</v>
      </c>
      <c r="F35" s="66" t="s">
        <v>408</v>
      </c>
      <c r="G35" s="66" t="s">
        <v>409</v>
      </c>
      <c r="H35" s="66" t="s">
        <v>410</v>
      </c>
      <c r="I35" s="120" t="s">
        <v>221</v>
      </c>
      <c r="J35" s="49">
        <v>0</v>
      </c>
      <c r="K35" s="104" t="s">
        <v>332</v>
      </c>
      <c r="L35" s="52"/>
      <c r="M35" s="53" t="s">
        <v>354</v>
      </c>
      <c r="N35" s="143">
        <v>1</v>
      </c>
      <c r="O35" s="53">
        <v>1</v>
      </c>
      <c r="P35" s="53">
        <v>0</v>
      </c>
      <c r="Q35" s="53"/>
      <c r="R35" s="53"/>
      <c r="S35" s="53">
        <f t="shared" si="0"/>
        <v>1</v>
      </c>
      <c r="T35" s="76">
        <f t="shared" si="1"/>
        <v>1</v>
      </c>
      <c r="U35" s="52" t="s">
        <v>320</v>
      </c>
      <c r="V35" s="52" t="s">
        <v>321</v>
      </c>
      <c r="W35" s="52">
        <v>150</v>
      </c>
      <c r="X35" s="269"/>
      <c r="Y35" s="52" t="s">
        <v>322</v>
      </c>
      <c r="Z35" s="52" t="s">
        <v>323</v>
      </c>
      <c r="AA35" s="257" t="s">
        <v>415</v>
      </c>
      <c r="AB35" s="257" t="s">
        <v>416</v>
      </c>
      <c r="AC35" s="52" t="s">
        <v>326</v>
      </c>
      <c r="AD35" s="249"/>
      <c r="AE35" s="264"/>
      <c r="AF35" s="52"/>
      <c r="AG35" s="52" t="s">
        <v>329</v>
      </c>
      <c r="AH35" s="52" t="s">
        <v>320</v>
      </c>
      <c r="AI35" s="235"/>
      <c r="AJ35" s="235"/>
      <c r="AK35" s="235"/>
      <c r="AL35" s="237"/>
      <c r="AM35" s="237"/>
      <c r="AN35" s="235"/>
      <c r="AO35" s="247"/>
      <c r="AP35" s="232"/>
      <c r="AQ35" s="243"/>
      <c r="AR35" s="232"/>
      <c r="AS35" s="243"/>
      <c r="AT35" s="226"/>
      <c r="AU35" s="231"/>
      <c r="AV35" s="226"/>
      <c r="AW35" s="231"/>
      <c r="AX35" s="215"/>
      <c r="AY35" s="215"/>
      <c r="AZ35" s="215"/>
      <c r="BA35" s="215"/>
      <c r="BB35" s="215"/>
      <c r="BC35" s="215"/>
      <c r="BD35" s="215"/>
      <c r="BE35" s="215"/>
    </row>
    <row r="36" spans="1:57" ht="65.099999999999994" customHeight="1">
      <c r="A36" s="122" t="s">
        <v>222</v>
      </c>
      <c r="B36" s="53" t="s">
        <v>216</v>
      </c>
      <c r="C36" s="53" t="s">
        <v>217</v>
      </c>
      <c r="D36" s="130" t="s">
        <v>223</v>
      </c>
      <c r="E36" s="56" t="s">
        <v>407</v>
      </c>
      <c r="F36" s="66" t="s">
        <v>408</v>
      </c>
      <c r="G36" s="66" t="s">
        <v>409</v>
      </c>
      <c r="H36" s="66" t="s">
        <v>410</v>
      </c>
      <c r="I36" s="120" t="s">
        <v>221</v>
      </c>
      <c r="J36" s="49">
        <v>0</v>
      </c>
      <c r="K36" s="104" t="s">
        <v>374</v>
      </c>
      <c r="L36" s="52"/>
      <c r="M36" s="53" t="s">
        <v>354</v>
      </c>
      <c r="N36" s="143">
        <v>1</v>
      </c>
      <c r="O36" s="53">
        <v>1</v>
      </c>
      <c r="P36" s="53">
        <v>0</v>
      </c>
      <c r="Q36" s="53"/>
      <c r="R36" s="53"/>
      <c r="S36" s="53">
        <f t="shared" si="0"/>
        <v>1</v>
      </c>
      <c r="T36" s="76">
        <f t="shared" si="1"/>
        <v>1</v>
      </c>
      <c r="U36" s="52" t="s">
        <v>320</v>
      </c>
      <c r="V36" s="52" t="s">
        <v>321</v>
      </c>
      <c r="W36" s="52">
        <v>150</v>
      </c>
      <c r="X36" s="269"/>
      <c r="Y36" s="52" t="s">
        <v>322</v>
      </c>
      <c r="Z36" s="52" t="s">
        <v>323</v>
      </c>
      <c r="AA36" s="257"/>
      <c r="AB36" s="257"/>
      <c r="AC36" s="52" t="s">
        <v>326</v>
      </c>
      <c r="AD36" s="249"/>
      <c r="AE36" s="264"/>
      <c r="AF36" s="52"/>
      <c r="AG36" s="52" t="s">
        <v>329</v>
      </c>
      <c r="AH36" s="52" t="s">
        <v>320</v>
      </c>
      <c r="AI36" s="235"/>
      <c r="AJ36" s="235"/>
      <c r="AK36" s="235"/>
      <c r="AL36" s="237"/>
      <c r="AM36" s="237"/>
      <c r="AN36" s="235"/>
      <c r="AO36" s="247"/>
      <c r="AP36" s="232"/>
      <c r="AQ36" s="243"/>
      <c r="AR36" s="232"/>
      <c r="AS36" s="243"/>
      <c r="AT36" s="226"/>
      <c r="AU36" s="231"/>
      <c r="AV36" s="226"/>
      <c r="AW36" s="231"/>
      <c r="AX36" s="215"/>
      <c r="AY36" s="215"/>
      <c r="AZ36" s="215"/>
      <c r="BA36" s="215"/>
      <c r="BB36" s="215"/>
      <c r="BC36" s="215"/>
      <c r="BD36" s="215"/>
      <c r="BE36" s="215"/>
    </row>
    <row r="37" spans="1:57" ht="65.099999999999994" customHeight="1">
      <c r="A37" s="122" t="s">
        <v>222</v>
      </c>
      <c r="B37" s="53" t="s">
        <v>216</v>
      </c>
      <c r="C37" s="53" t="s">
        <v>217</v>
      </c>
      <c r="D37" s="130" t="s">
        <v>223</v>
      </c>
      <c r="E37" s="56" t="s">
        <v>407</v>
      </c>
      <c r="F37" s="66" t="s">
        <v>408</v>
      </c>
      <c r="G37" s="66" t="s">
        <v>409</v>
      </c>
      <c r="H37" s="66" t="s">
        <v>410</v>
      </c>
      <c r="I37" s="120" t="s">
        <v>221</v>
      </c>
      <c r="J37" s="49">
        <v>0.3</v>
      </c>
      <c r="K37" s="104" t="s">
        <v>417</v>
      </c>
      <c r="L37" s="52"/>
      <c r="M37" s="53" t="s">
        <v>319</v>
      </c>
      <c r="N37" s="143">
        <v>3</v>
      </c>
      <c r="O37" s="53">
        <v>0</v>
      </c>
      <c r="P37" s="53">
        <v>0</v>
      </c>
      <c r="Q37" s="53"/>
      <c r="R37" s="53"/>
      <c r="S37" s="53">
        <f t="shared" si="0"/>
        <v>0</v>
      </c>
      <c r="T37" s="76">
        <f t="shared" si="1"/>
        <v>0</v>
      </c>
      <c r="U37" s="52" t="s">
        <v>320</v>
      </c>
      <c r="V37" s="52" t="s">
        <v>321</v>
      </c>
      <c r="W37" s="52">
        <v>150</v>
      </c>
      <c r="X37" s="269"/>
      <c r="Y37" s="52" t="s">
        <v>322</v>
      </c>
      <c r="Z37" s="52" t="s">
        <v>323</v>
      </c>
      <c r="AA37" s="257" t="s">
        <v>418</v>
      </c>
      <c r="AB37" s="257" t="s">
        <v>419</v>
      </c>
      <c r="AC37" s="52" t="s">
        <v>326</v>
      </c>
      <c r="AD37" s="249"/>
      <c r="AE37" s="264"/>
      <c r="AF37" s="52"/>
      <c r="AG37" s="52" t="s">
        <v>329</v>
      </c>
      <c r="AH37" s="52" t="s">
        <v>320</v>
      </c>
      <c r="AI37" s="235"/>
      <c r="AJ37" s="235"/>
      <c r="AK37" s="235"/>
      <c r="AL37" s="237"/>
      <c r="AM37" s="237"/>
      <c r="AN37" s="235"/>
      <c r="AO37" s="247"/>
      <c r="AP37" s="232"/>
      <c r="AQ37" s="243"/>
      <c r="AR37" s="232"/>
      <c r="AS37" s="243"/>
      <c r="AT37" s="226"/>
      <c r="AU37" s="231"/>
      <c r="AV37" s="226"/>
      <c r="AW37" s="231"/>
      <c r="AX37" s="215"/>
      <c r="AY37" s="215"/>
      <c r="AZ37" s="215"/>
      <c r="BA37" s="215"/>
      <c r="BB37" s="215"/>
      <c r="BC37" s="215"/>
      <c r="BD37" s="215"/>
      <c r="BE37" s="215"/>
    </row>
    <row r="38" spans="1:57" ht="65.099999999999994" customHeight="1">
      <c r="A38" s="122" t="s">
        <v>222</v>
      </c>
      <c r="B38" s="53" t="s">
        <v>216</v>
      </c>
      <c r="C38" s="53" t="s">
        <v>217</v>
      </c>
      <c r="D38" s="130" t="s">
        <v>223</v>
      </c>
      <c r="E38" s="56" t="s">
        <v>407</v>
      </c>
      <c r="F38" s="66" t="s">
        <v>408</v>
      </c>
      <c r="G38" s="66" t="s">
        <v>409</v>
      </c>
      <c r="H38" s="66" t="s">
        <v>410</v>
      </c>
      <c r="I38" s="120" t="s">
        <v>221</v>
      </c>
      <c r="J38" s="49">
        <v>0</v>
      </c>
      <c r="K38" s="104" t="s">
        <v>376</v>
      </c>
      <c r="L38" s="52"/>
      <c r="M38" s="53" t="s">
        <v>354</v>
      </c>
      <c r="N38" s="143">
        <v>1</v>
      </c>
      <c r="O38" s="53">
        <v>1</v>
      </c>
      <c r="P38" s="53">
        <v>0</v>
      </c>
      <c r="Q38" s="53"/>
      <c r="R38" s="53"/>
      <c r="S38" s="53">
        <f t="shared" si="0"/>
        <v>1</v>
      </c>
      <c r="T38" s="76">
        <f t="shared" si="1"/>
        <v>1</v>
      </c>
      <c r="U38" s="52" t="s">
        <v>320</v>
      </c>
      <c r="V38" s="52" t="s">
        <v>321</v>
      </c>
      <c r="W38" s="52">
        <v>150</v>
      </c>
      <c r="X38" s="269"/>
      <c r="Y38" s="52" t="s">
        <v>322</v>
      </c>
      <c r="Z38" s="52" t="s">
        <v>323</v>
      </c>
      <c r="AA38" s="257"/>
      <c r="AB38" s="257"/>
      <c r="AC38" s="52" t="s">
        <v>326</v>
      </c>
      <c r="AD38" s="250"/>
      <c r="AE38" s="264"/>
      <c r="AF38" s="52"/>
      <c r="AG38" s="52" t="s">
        <v>329</v>
      </c>
      <c r="AH38" s="52" t="s">
        <v>320</v>
      </c>
      <c r="AI38" s="235"/>
      <c r="AJ38" s="235"/>
      <c r="AK38" s="235"/>
      <c r="AL38" s="238"/>
      <c r="AM38" s="238"/>
      <c r="AN38" s="235"/>
      <c r="AO38" s="247"/>
      <c r="AP38" s="232"/>
      <c r="AQ38" s="243"/>
      <c r="AR38" s="232"/>
      <c r="AS38" s="243"/>
      <c r="AT38" s="226"/>
      <c r="AU38" s="231"/>
      <c r="AV38" s="226"/>
      <c r="AW38" s="231"/>
      <c r="AX38" s="215"/>
      <c r="AY38" s="215"/>
      <c r="AZ38" s="215"/>
      <c r="BA38" s="215"/>
      <c r="BB38" s="215"/>
      <c r="BC38" s="215"/>
      <c r="BD38" s="215"/>
      <c r="BE38" s="215"/>
    </row>
    <row r="39" spans="1:57" ht="65.099999999999994" customHeight="1">
      <c r="A39" s="216" t="s">
        <v>420</v>
      </c>
      <c r="B39" s="217"/>
      <c r="C39" s="217"/>
      <c r="D39" s="217"/>
      <c r="E39" s="217"/>
      <c r="F39" s="217"/>
      <c r="G39" s="217"/>
      <c r="H39" s="217"/>
      <c r="I39" s="217"/>
      <c r="J39" s="217"/>
      <c r="K39" s="217"/>
      <c r="L39" s="217"/>
      <c r="M39" s="217"/>
      <c r="N39" s="217"/>
      <c r="O39" s="217"/>
      <c r="P39" s="217"/>
      <c r="Q39" s="217"/>
      <c r="R39" s="217"/>
      <c r="S39" s="218"/>
      <c r="T39" s="97">
        <f>+AVERAGE(T33:T38)</f>
        <v>0.79999999999999993</v>
      </c>
      <c r="U39" s="52"/>
      <c r="V39" s="52"/>
      <c r="W39" s="52"/>
      <c r="X39" s="269"/>
      <c r="Y39" s="52"/>
      <c r="Z39" s="52"/>
      <c r="AA39" s="47"/>
      <c r="AB39" s="47"/>
      <c r="AC39" s="52"/>
      <c r="AD39" s="78"/>
      <c r="AE39" s="81"/>
      <c r="AF39" s="52"/>
      <c r="AG39" s="52"/>
      <c r="AH39" s="52"/>
      <c r="AI39" s="83"/>
      <c r="AJ39" s="83"/>
      <c r="AK39" s="83"/>
      <c r="AL39" s="83"/>
      <c r="AM39" s="83"/>
      <c r="AN39" s="83"/>
      <c r="AO39" s="66"/>
    </row>
    <row r="40" spans="1:57" ht="65.099999999999994" customHeight="1">
      <c r="A40" s="122" t="s">
        <v>226</v>
      </c>
      <c r="B40" s="120" t="s">
        <v>227</v>
      </c>
      <c r="C40" s="53" t="s">
        <v>228</v>
      </c>
      <c r="D40" s="130" t="s">
        <v>230</v>
      </c>
      <c r="E40" s="133" t="s">
        <v>421</v>
      </c>
      <c r="F40" s="131">
        <v>2024130010088</v>
      </c>
      <c r="G40" s="120" t="s">
        <v>422</v>
      </c>
      <c r="H40" s="120" t="s">
        <v>423</v>
      </c>
      <c r="I40" s="126" t="s">
        <v>231</v>
      </c>
      <c r="J40" s="68">
        <v>0.5</v>
      </c>
      <c r="K40" s="104" t="s">
        <v>424</v>
      </c>
      <c r="L40" s="52"/>
      <c r="M40" s="53" t="s">
        <v>319</v>
      </c>
      <c r="N40" s="143">
        <v>1</v>
      </c>
      <c r="O40" s="53">
        <v>1</v>
      </c>
      <c r="P40" s="53">
        <v>0</v>
      </c>
      <c r="Q40" s="53"/>
      <c r="R40" s="53"/>
      <c r="S40" s="53">
        <f t="shared" si="0"/>
        <v>1</v>
      </c>
      <c r="T40" s="76">
        <f t="shared" si="1"/>
        <v>1</v>
      </c>
      <c r="U40" s="52" t="s">
        <v>320</v>
      </c>
      <c r="V40" s="52" t="s">
        <v>321</v>
      </c>
      <c r="W40" s="52">
        <v>150</v>
      </c>
      <c r="X40" s="269"/>
      <c r="Y40" s="52" t="s">
        <v>322</v>
      </c>
      <c r="Z40" s="56" t="s">
        <v>323</v>
      </c>
      <c r="AA40" s="47" t="s">
        <v>412</v>
      </c>
      <c r="AB40" s="47" t="s">
        <v>413</v>
      </c>
      <c r="AC40" s="56" t="s">
        <v>326</v>
      </c>
      <c r="AD40" s="255"/>
      <c r="AE40" s="264">
        <v>1050000000</v>
      </c>
      <c r="AF40" s="52"/>
      <c r="AG40" s="52" t="s">
        <v>329</v>
      </c>
      <c r="AH40" s="52" t="s">
        <v>320</v>
      </c>
      <c r="AI40" s="234">
        <v>1050000000</v>
      </c>
      <c r="AJ40" s="234">
        <v>1050000000</v>
      </c>
      <c r="AK40" s="234">
        <v>1050000000</v>
      </c>
      <c r="AL40" s="234"/>
      <c r="AM40" s="236"/>
      <c r="AN40" s="234" t="s">
        <v>397</v>
      </c>
      <c r="AO40" s="247" t="s">
        <v>421</v>
      </c>
      <c r="AP40" s="284">
        <v>0</v>
      </c>
      <c r="AQ40" s="230">
        <f>+AP40/AJ40</f>
        <v>0</v>
      </c>
      <c r="AR40" s="284">
        <v>0</v>
      </c>
      <c r="AS40" s="230">
        <f>+AR40/AJ40</f>
        <v>0</v>
      </c>
      <c r="AT40" s="229">
        <v>0</v>
      </c>
      <c r="AU40" s="228">
        <f>+AT40/AK40</f>
        <v>0</v>
      </c>
      <c r="AV40" s="229">
        <v>0</v>
      </c>
      <c r="AW40" s="228">
        <f>+AV40/AK40</f>
        <v>0</v>
      </c>
      <c r="AX40" s="215"/>
      <c r="AY40" s="215"/>
      <c r="AZ40" s="215"/>
      <c r="BA40" s="215"/>
      <c r="BB40" s="215"/>
      <c r="BC40" s="215"/>
      <c r="BD40" s="215"/>
      <c r="BE40" s="215"/>
    </row>
    <row r="41" spans="1:57" ht="65.099999999999994" customHeight="1">
      <c r="A41" s="122" t="s">
        <v>226</v>
      </c>
      <c r="B41" s="120" t="s">
        <v>227</v>
      </c>
      <c r="C41" s="53" t="s">
        <v>228</v>
      </c>
      <c r="D41" s="130" t="s">
        <v>230</v>
      </c>
      <c r="E41" s="133" t="s">
        <v>421</v>
      </c>
      <c r="F41" s="131">
        <v>2024130010088</v>
      </c>
      <c r="G41" s="120" t="s">
        <v>422</v>
      </c>
      <c r="H41" s="120" t="s">
        <v>423</v>
      </c>
      <c r="I41" s="126" t="s">
        <v>231</v>
      </c>
      <c r="J41" s="49">
        <v>0.3</v>
      </c>
      <c r="K41" s="104" t="s">
        <v>318</v>
      </c>
      <c r="L41" s="52"/>
      <c r="M41" s="53" t="s">
        <v>354</v>
      </c>
      <c r="N41" s="143">
        <v>1</v>
      </c>
      <c r="O41" s="53">
        <v>1</v>
      </c>
      <c r="P41" s="53">
        <v>0</v>
      </c>
      <c r="Q41" s="53"/>
      <c r="R41" s="53"/>
      <c r="S41" s="53">
        <f t="shared" si="0"/>
        <v>1</v>
      </c>
      <c r="T41" s="76">
        <f t="shared" si="1"/>
        <v>1</v>
      </c>
      <c r="U41" s="52" t="s">
        <v>320</v>
      </c>
      <c r="V41" s="52" t="s">
        <v>321</v>
      </c>
      <c r="W41" s="52">
        <v>150</v>
      </c>
      <c r="X41" s="269"/>
      <c r="Y41" s="52" t="s">
        <v>322</v>
      </c>
      <c r="Z41" s="56" t="s">
        <v>323</v>
      </c>
      <c r="AA41" s="257" t="s">
        <v>425</v>
      </c>
      <c r="AB41" s="257" t="s">
        <v>426</v>
      </c>
      <c r="AC41" s="56" t="s">
        <v>326</v>
      </c>
      <c r="AD41" s="249"/>
      <c r="AE41" s="264"/>
      <c r="AF41" s="52"/>
      <c r="AG41" s="52" t="s">
        <v>329</v>
      </c>
      <c r="AH41" s="52" t="s">
        <v>320</v>
      </c>
      <c r="AI41" s="235"/>
      <c r="AJ41" s="235"/>
      <c r="AK41" s="235"/>
      <c r="AL41" s="235"/>
      <c r="AM41" s="237"/>
      <c r="AN41" s="235"/>
      <c r="AO41" s="247"/>
      <c r="AP41" s="284"/>
      <c r="AQ41" s="230"/>
      <c r="AR41" s="284"/>
      <c r="AS41" s="230"/>
      <c r="AT41" s="229"/>
      <c r="AU41" s="228"/>
      <c r="AV41" s="229"/>
      <c r="AW41" s="228"/>
      <c r="AX41" s="215"/>
      <c r="AY41" s="215"/>
      <c r="AZ41" s="215"/>
      <c r="BA41" s="215"/>
      <c r="BB41" s="215"/>
      <c r="BC41" s="215"/>
      <c r="BD41" s="215"/>
      <c r="BE41" s="215"/>
    </row>
    <row r="42" spans="1:57" ht="65.099999999999994" customHeight="1">
      <c r="A42" s="122" t="s">
        <v>226</v>
      </c>
      <c r="B42" s="120" t="s">
        <v>227</v>
      </c>
      <c r="C42" s="53" t="s">
        <v>228</v>
      </c>
      <c r="D42" s="130" t="s">
        <v>230</v>
      </c>
      <c r="E42" s="133" t="s">
        <v>421</v>
      </c>
      <c r="F42" s="131">
        <v>2024130010088</v>
      </c>
      <c r="G42" s="120" t="s">
        <v>422</v>
      </c>
      <c r="H42" s="120" t="s">
        <v>423</v>
      </c>
      <c r="I42" s="126" t="s">
        <v>231</v>
      </c>
      <c r="J42" s="49">
        <v>0.1</v>
      </c>
      <c r="K42" s="104" t="s">
        <v>427</v>
      </c>
      <c r="L42" s="52"/>
      <c r="M42" s="53" t="s">
        <v>354</v>
      </c>
      <c r="N42" s="143">
        <v>1</v>
      </c>
      <c r="O42" s="53">
        <v>1</v>
      </c>
      <c r="P42" s="53">
        <v>0</v>
      </c>
      <c r="Q42" s="53"/>
      <c r="R42" s="53"/>
      <c r="S42" s="53">
        <f t="shared" si="0"/>
        <v>1</v>
      </c>
      <c r="T42" s="76">
        <f t="shared" si="1"/>
        <v>1</v>
      </c>
      <c r="U42" s="52" t="s">
        <v>320</v>
      </c>
      <c r="V42" s="52" t="s">
        <v>321</v>
      </c>
      <c r="W42" s="52">
        <v>150</v>
      </c>
      <c r="X42" s="269"/>
      <c r="Y42" s="52" t="s">
        <v>322</v>
      </c>
      <c r="Z42" s="56" t="s">
        <v>323</v>
      </c>
      <c r="AA42" s="257"/>
      <c r="AB42" s="257"/>
      <c r="AC42" s="56" t="s">
        <v>326</v>
      </c>
      <c r="AD42" s="249"/>
      <c r="AE42" s="264"/>
      <c r="AF42" s="52"/>
      <c r="AG42" s="52" t="s">
        <v>329</v>
      </c>
      <c r="AH42" s="52" t="s">
        <v>320</v>
      </c>
      <c r="AI42" s="235"/>
      <c r="AJ42" s="235"/>
      <c r="AK42" s="235"/>
      <c r="AL42" s="235"/>
      <c r="AM42" s="237"/>
      <c r="AN42" s="235"/>
      <c r="AO42" s="247"/>
      <c r="AP42" s="284"/>
      <c r="AQ42" s="230"/>
      <c r="AR42" s="284"/>
      <c r="AS42" s="230"/>
      <c r="AT42" s="229"/>
      <c r="AU42" s="228"/>
      <c r="AV42" s="229"/>
      <c r="AW42" s="228"/>
      <c r="AX42" s="215"/>
      <c r="AY42" s="215"/>
      <c r="AZ42" s="215"/>
      <c r="BA42" s="215"/>
      <c r="BB42" s="215"/>
      <c r="BC42" s="215"/>
      <c r="BD42" s="215"/>
      <c r="BE42" s="215"/>
    </row>
    <row r="43" spans="1:57" ht="65.099999999999994" customHeight="1">
      <c r="A43" s="122" t="s">
        <v>226</v>
      </c>
      <c r="B43" s="120" t="s">
        <v>227</v>
      </c>
      <c r="C43" s="53" t="s">
        <v>228</v>
      </c>
      <c r="D43" s="130" t="s">
        <v>230</v>
      </c>
      <c r="E43" s="133" t="s">
        <v>421</v>
      </c>
      <c r="F43" s="131">
        <v>2024130010088</v>
      </c>
      <c r="G43" s="120" t="s">
        <v>422</v>
      </c>
      <c r="H43" s="120" t="s">
        <v>423</v>
      </c>
      <c r="I43" s="126" t="s">
        <v>231</v>
      </c>
      <c r="J43" s="49">
        <v>0.1</v>
      </c>
      <c r="K43" s="104" t="s">
        <v>376</v>
      </c>
      <c r="L43" s="52"/>
      <c r="M43" s="53" t="s">
        <v>354</v>
      </c>
      <c r="N43" s="143">
        <v>1</v>
      </c>
      <c r="O43" s="53">
        <v>1</v>
      </c>
      <c r="P43" s="53">
        <v>0</v>
      </c>
      <c r="Q43" s="53"/>
      <c r="R43" s="53"/>
      <c r="S43" s="53">
        <f t="shared" si="0"/>
        <v>1</v>
      </c>
      <c r="T43" s="76">
        <f t="shared" si="1"/>
        <v>1</v>
      </c>
      <c r="U43" s="52" t="s">
        <v>320</v>
      </c>
      <c r="V43" s="52" t="s">
        <v>321</v>
      </c>
      <c r="W43" s="52">
        <v>150</v>
      </c>
      <c r="X43" s="269"/>
      <c r="Y43" s="52" t="s">
        <v>322</v>
      </c>
      <c r="Z43" s="56" t="s">
        <v>323</v>
      </c>
      <c r="AA43" s="47" t="s">
        <v>418</v>
      </c>
      <c r="AB43" s="47" t="s">
        <v>419</v>
      </c>
      <c r="AC43" s="56" t="s">
        <v>326</v>
      </c>
      <c r="AD43" s="250"/>
      <c r="AE43" s="264"/>
      <c r="AF43" s="52"/>
      <c r="AG43" s="52" t="s">
        <v>329</v>
      </c>
      <c r="AH43" s="52" t="s">
        <v>320</v>
      </c>
      <c r="AI43" s="235"/>
      <c r="AJ43" s="235"/>
      <c r="AK43" s="235"/>
      <c r="AL43" s="235"/>
      <c r="AM43" s="238"/>
      <c r="AN43" s="235"/>
      <c r="AO43" s="247"/>
      <c r="AP43" s="284"/>
      <c r="AQ43" s="230"/>
      <c r="AR43" s="284"/>
      <c r="AS43" s="230"/>
      <c r="AT43" s="229"/>
      <c r="AU43" s="228"/>
      <c r="AV43" s="229"/>
      <c r="AW43" s="228"/>
      <c r="AX43" s="215"/>
      <c r="AY43" s="215"/>
      <c r="AZ43" s="215"/>
      <c r="BA43" s="215"/>
      <c r="BB43" s="215"/>
      <c r="BC43" s="215"/>
      <c r="BD43" s="215"/>
      <c r="BE43" s="215"/>
    </row>
    <row r="44" spans="1:57" ht="65.099999999999994" customHeight="1">
      <c r="A44" s="216" t="s">
        <v>428</v>
      </c>
      <c r="B44" s="217"/>
      <c r="C44" s="217"/>
      <c r="D44" s="217"/>
      <c r="E44" s="217"/>
      <c r="F44" s="217"/>
      <c r="G44" s="217"/>
      <c r="H44" s="217"/>
      <c r="I44" s="217"/>
      <c r="J44" s="217"/>
      <c r="K44" s="217"/>
      <c r="L44" s="217"/>
      <c r="M44" s="217"/>
      <c r="N44" s="217"/>
      <c r="O44" s="217"/>
      <c r="P44" s="217"/>
      <c r="Q44" s="217"/>
      <c r="R44" s="217"/>
      <c r="S44" s="218"/>
      <c r="T44" s="97">
        <f>+AVERAGE(T40:T43)</f>
        <v>1</v>
      </c>
      <c r="U44" s="52"/>
      <c r="V44" s="52"/>
      <c r="W44" s="52"/>
      <c r="X44" s="269"/>
      <c r="Y44" s="52"/>
      <c r="Z44" s="56"/>
      <c r="AA44" s="47"/>
      <c r="AB44" s="47"/>
      <c r="AC44" s="56"/>
      <c r="AD44" s="78"/>
      <c r="AE44" s="81"/>
      <c r="AF44" s="52"/>
      <c r="AG44" s="52"/>
      <c r="AH44" s="52"/>
      <c r="AI44" s="83"/>
      <c r="AJ44" s="83"/>
      <c r="AK44" s="83"/>
      <c r="AL44" s="83"/>
      <c r="AM44" s="83"/>
      <c r="AN44" s="83"/>
      <c r="AO44" s="66"/>
    </row>
    <row r="45" spans="1:57" ht="65.099999999999994" customHeight="1">
      <c r="A45" s="122" t="s">
        <v>233</v>
      </c>
      <c r="B45" s="120" t="s">
        <v>234</v>
      </c>
      <c r="C45" s="53" t="s">
        <v>235</v>
      </c>
      <c r="D45" s="130" t="s">
        <v>236</v>
      </c>
      <c r="E45" s="133" t="s">
        <v>429</v>
      </c>
      <c r="F45" s="131">
        <v>2024130010140</v>
      </c>
      <c r="G45" s="120" t="s">
        <v>430</v>
      </c>
      <c r="H45" s="120" t="s">
        <v>431</v>
      </c>
      <c r="I45" s="126" t="s">
        <v>237</v>
      </c>
      <c r="J45" s="49">
        <v>0.6</v>
      </c>
      <c r="K45" s="104" t="s">
        <v>432</v>
      </c>
      <c r="L45" s="53"/>
      <c r="M45" s="53" t="s">
        <v>319</v>
      </c>
      <c r="N45" s="143">
        <v>2</v>
      </c>
      <c r="O45" s="53">
        <v>0</v>
      </c>
      <c r="P45" s="53">
        <v>0</v>
      </c>
      <c r="Q45" s="53"/>
      <c r="R45" s="53"/>
      <c r="S45" s="53">
        <f t="shared" si="0"/>
        <v>0</v>
      </c>
      <c r="T45" s="76">
        <f t="shared" si="1"/>
        <v>0</v>
      </c>
      <c r="U45" s="52" t="s">
        <v>320</v>
      </c>
      <c r="V45" s="52" t="s">
        <v>321</v>
      </c>
      <c r="W45" s="52">
        <v>150</v>
      </c>
      <c r="X45" s="269"/>
      <c r="Y45" s="52" t="s">
        <v>322</v>
      </c>
      <c r="Z45" s="56" t="s">
        <v>323</v>
      </c>
      <c r="AA45" s="47" t="s">
        <v>433</v>
      </c>
      <c r="AB45" s="47" t="s">
        <v>434</v>
      </c>
      <c r="AC45" s="56" t="s">
        <v>326</v>
      </c>
      <c r="AD45" s="255" t="s">
        <v>435</v>
      </c>
      <c r="AE45" s="264">
        <v>8700000000</v>
      </c>
      <c r="AF45" s="52"/>
      <c r="AG45" s="52" t="s">
        <v>329</v>
      </c>
      <c r="AH45" s="52" t="s">
        <v>320</v>
      </c>
      <c r="AI45" s="236">
        <v>8700000000</v>
      </c>
      <c r="AJ45" s="234">
        <v>8700000000</v>
      </c>
      <c r="AK45" s="234">
        <v>8700000000</v>
      </c>
      <c r="AL45" s="236"/>
      <c r="AM45" s="236"/>
      <c r="AN45" s="234" t="s">
        <v>397</v>
      </c>
      <c r="AO45" s="247" t="s">
        <v>429</v>
      </c>
      <c r="AP45" s="232">
        <v>24000000</v>
      </c>
      <c r="AQ45" s="233">
        <f>+AP45/AJ45</f>
        <v>2.7586206896551722E-3</v>
      </c>
      <c r="AR45" s="232">
        <v>6000000</v>
      </c>
      <c r="AS45" s="233">
        <f>+AR45/AJ45</f>
        <v>6.8965517241379305E-4</v>
      </c>
      <c r="AT45" s="226">
        <v>143124000</v>
      </c>
      <c r="AU45" s="227">
        <f>+AT45/AK45</f>
        <v>1.6451034482758621E-2</v>
      </c>
      <c r="AV45" s="226">
        <v>33522000</v>
      </c>
      <c r="AW45" s="227">
        <f>+AV45/AK45</f>
        <v>3.8531034482758623E-3</v>
      </c>
      <c r="AX45" s="215"/>
      <c r="AY45" s="215"/>
      <c r="AZ45" s="215"/>
      <c r="BA45" s="215"/>
      <c r="BB45" s="215"/>
      <c r="BC45" s="215"/>
      <c r="BD45" s="215"/>
      <c r="BE45" s="215"/>
    </row>
    <row r="46" spans="1:57" ht="65.099999999999994" customHeight="1">
      <c r="A46" s="122" t="s">
        <v>233</v>
      </c>
      <c r="B46" s="120" t="s">
        <v>234</v>
      </c>
      <c r="C46" s="53" t="s">
        <v>235</v>
      </c>
      <c r="D46" s="130" t="s">
        <v>236</v>
      </c>
      <c r="E46" s="133" t="s">
        <v>429</v>
      </c>
      <c r="F46" s="131">
        <v>2024130010140</v>
      </c>
      <c r="G46" s="120" t="s">
        <v>430</v>
      </c>
      <c r="H46" s="120" t="s">
        <v>431</v>
      </c>
      <c r="I46" s="126" t="s">
        <v>237</v>
      </c>
      <c r="J46" s="49">
        <v>0.2</v>
      </c>
      <c r="K46" s="104" t="s">
        <v>318</v>
      </c>
      <c r="L46" s="53"/>
      <c r="M46" s="53" t="s">
        <v>354</v>
      </c>
      <c r="N46" s="143">
        <v>1</v>
      </c>
      <c r="O46" s="53">
        <v>0</v>
      </c>
      <c r="P46" s="53">
        <v>0</v>
      </c>
      <c r="Q46" s="53"/>
      <c r="R46" s="53"/>
      <c r="S46" s="53">
        <f t="shared" si="0"/>
        <v>0</v>
      </c>
      <c r="T46" s="76">
        <f t="shared" si="1"/>
        <v>0</v>
      </c>
      <c r="U46" s="52" t="s">
        <v>320</v>
      </c>
      <c r="V46" s="52" t="s">
        <v>321</v>
      </c>
      <c r="W46" s="52">
        <v>150</v>
      </c>
      <c r="X46" s="269"/>
      <c r="Y46" s="52" t="s">
        <v>322</v>
      </c>
      <c r="Z46" s="56" t="s">
        <v>323</v>
      </c>
      <c r="AA46" s="257" t="s">
        <v>436</v>
      </c>
      <c r="AB46" s="257" t="s">
        <v>437</v>
      </c>
      <c r="AC46" s="56" t="s">
        <v>326</v>
      </c>
      <c r="AD46" s="249"/>
      <c r="AE46" s="264"/>
      <c r="AF46" s="52"/>
      <c r="AG46" s="52" t="s">
        <v>329</v>
      </c>
      <c r="AH46" s="52" t="s">
        <v>320</v>
      </c>
      <c r="AI46" s="237"/>
      <c r="AJ46" s="235"/>
      <c r="AK46" s="235"/>
      <c r="AL46" s="237"/>
      <c r="AM46" s="237"/>
      <c r="AN46" s="235"/>
      <c r="AO46" s="247"/>
      <c r="AP46" s="232"/>
      <c r="AQ46" s="233"/>
      <c r="AR46" s="232"/>
      <c r="AS46" s="233"/>
      <c r="AT46" s="226"/>
      <c r="AU46" s="227"/>
      <c r="AV46" s="226"/>
      <c r="AW46" s="227"/>
      <c r="AX46" s="215"/>
      <c r="AY46" s="215"/>
      <c r="AZ46" s="215"/>
      <c r="BA46" s="215"/>
      <c r="BB46" s="215"/>
      <c r="BC46" s="215"/>
      <c r="BD46" s="215"/>
      <c r="BE46" s="215"/>
    </row>
    <row r="47" spans="1:57" ht="65.099999999999994" customHeight="1">
      <c r="A47" s="122" t="s">
        <v>233</v>
      </c>
      <c r="B47" s="120" t="s">
        <v>234</v>
      </c>
      <c r="C47" s="53" t="s">
        <v>235</v>
      </c>
      <c r="D47" s="130" t="s">
        <v>236</v>
      </c>
      <c r="E47" s="133" t="s">
        <v>429</v>
      </c>
      <c r="F47" s="131">
        <v>2024130010140</v>
      </c>
      <c r="G47" s="120" t="s">
        <v>430</v>
      </c>
      <c r="H47" s="120" t="s">
        <v>431</v>
      </c>
      <c r="I47" s="126" t="s">
        <v>237</v>
      </c>
      <c r="J47" s="49">
        <v>0.2</v>
      </c>
      <c r="K47" s="104" t="s">
        <v>348</v>
      </c>
      <c r="L47" s="53"/>
      <c r="M47" s="53" t="s">
        <v>354</v>
      </c>
      <c r="N47" s="143">
        <v>1</v>
      </c>
      <c r="O47" s="53">
        <v>0</v>
      </c>
      <c r="P47" s="53">
        <v>1</v>
      </c>
      <c r="Q47" s="53"/>
      <c r="R47" s="53"/>
      <c r="S47" s="53">
        <f t="shared" si="0"/>
        <v>1</v>
      </c>
      <c r="T47" s="76">
        <f t="shared" si="1"/>
        <v>1</v>
      </c>
      <c r="U47" s="52" t="s">
        <v>320</v>
      </c>
      <c r="V47" s="52" t="s">
        <v>321</v>
      </c>
      <c r="W47" s="52">
        <v>150</v>
      </c>
      <c r="X47" s="269"/>
      <c r="Y47" s="52" t="s">
        <v>322</v>
      </c>
      <c r="Z47" s="56" t="s">
        <v>323</v>
      </c>
      <c r="AA47" s="257"/>
      <c r="AB47" s="257"/>
      <c r="AC47" s="56" t="s">
        <v>326</v>
      </c>
      <c r="AD47" s="249"/>
      <c r="AE47" s="264"/>
      <c r="AF47" s="52"/>
      <c r="AG47" s="52" t="s">
        <v>329</v>
      </c>
      <c r="AH47" s="52" t="s">
        <v>320</v>
      </c>
      <c r="AI47" s="237"/>
      <c r="AJ47" s="235"/>
      <c r="AK47" s="235"/>
      <c r="AL47" s="237"/>
      <c r="AM47" s="237"/>
      <c r="AN47" s="235"/>
      <c r="AO47" s="247"/>
      <c r="AP47" s="232"/>
      <c r="AQ47" s="233"/>
      <c r="AR47" s="232"/>
      <c r="AS47" s="233"/>
      <c r="AT47" s="226"/>
      <c r="AU47" s="227"/>
      <c r="AV47" s="226"/>
      <c r="AW47" s="227"/>
      <c r="AX47" s="215"/>
      <c r="AY47" s="215"/>
      <c r="AZ47" s="215"/>
      <c r="BA47" s="215"/>
      <c r="BB47" s="215"/>
      <c r="BC47" s="215"/>
      <c r="BD47" s="215"/>
      <c r="BE47" s="215"/>
    </row>
    <row r="48" spans="1:57" ht="65.099999999999994" customHeight="1">
      <c r="A48" s="122" t="s">
        <v>233</v>
      </c>
      <c r="B48" s="120" t="s">
        <v>234</v>
      </c>
      <c r="C48" s="53" t="s">
        <v>235</v>
      </c>
      <c r="D48" s="130" t="s">
        <v>236</v>
      </c>
      <c r="E48" s="133" t="s">
        <v>429</v>
      </c>
      <c r="F48" s="131">
        <v>2024130010140</v>
      </c>
      <c r="G48" s="120" t="s">
        <v>430</v>
      </c>
      <c r="H48" s="120" t="s">
        <v>431</v>
      </c>
      <c r="I48" s="126" t="s">
        <v>237</v>
      </c>
      <c r="J48" s="49">
        <v>0</v>
      </c>
      <c r="K48" s="104" t="s">
        <v>361</v>
      </c>
      <c r="L48" s="53"/>
      <c r="M48" s="53" t="s">
        <v>354</v>
      </c>
      <c r="N48" s="143">
        <v>1</v>
      </c>
      <c r="O48" s="53">
        <v>0</v>
      </c>
      <c r="P48" s="53">
        <v>0</v>
      </c>
      <c r="Q48" s="53"/>
      <c r="R48" s="53"/>
      <c r="S48" s="53">
        <f t="shared" si="0"/>
        <v>0</v>
      </c>
      <c r="T48" s="76">
        <f t="shared" si="1"/>
        <v>0</v>
      </c>
      <c r="U48" s="52" t="s">
        <v>320</v>
      </c>
      <c r="V48" s="52" t="s">
        <v>321</v>
      </c>
      <c r="W48" s="52">
        <v>150</v>
      </c>
      <c r="X48" s="270"/>
      <c r="Y48" s="52" t="s">
        <v>322</v>
      </c>
      <c r="Z48" s="56" t="s">
        <v>323</v>
      </c>
      <c r="AA48" s="47" t="s">
        <v>438</v>
      </c>
      <c r="AB48" s="47" t="s">
        <v>439</v>
      </c>
      <c r="AC48" s="56" t="s">
        <v>326</v>
      </c>
      <c r="AD48" s="250"/>
      <c r="AE48" s="264"/>
      <c r="AF48" s="52"/>
      <c r="AG48" s="52" t="s">
        <v>329</v>
      </c>
      <c r="AH48" s="52" t="s">
        <v>320</v>
      </c>
      <c r="AI48" s="238"/>
      <c r="AJ48" s="235"/>
      <c r="AK48" s="235"/>
      <c r="AL48" s="238"/>
      <c r="AM48" s="238"/>
      <c r="AN48" s="235"/>
      <c r="AO48" s="247"/>
      <c r="AP48" s="232"/>
      <c r="AQ48" s="233"/>
      <c r="AR48" s="232"/>
      <c r="AS48" s="233"/>
      <c r="AT48" s="226"/>
      <c r="AU48" s="227"/>
      <c r="AV48" s="226"/>
      <c r="AW48" s="227"/>
      <c r="AX48" s="215"/>
      <c r="AY48" s="215"/>
      <c r="AZ48" s="215"/>
      <c r="BA48" s="215"/>
      <c r="BB48" s="215"/>
      <c r="BC48" s="215"/>
      <c r="BD48" s="215"/>
      <c r="BE48" s="215"/>
    </row>
    <row r="49" spans="1:57" ht="65.099999999999994" customHeight="1">
      <c r="A49" s="216" t="s">
        <v>440</v>
      </c>
      <c r="B49" s="217"/>
      <c r="C49" s="217"/>
      <c r="D49" s="217"/>
      <c r="E49" s="217"/>
      <c r="F49" s="217"/>
      <c r="G49" s="217"/>
      <c r="H49" s="217"/>
      <c r="I49" s="217"/>
      <c r="J49" s="217"/>
      <c r="K49" s="217"/>
      <c r="L49" s="217"/>
      <c r="M49" s="217"/>
      <c r="N49" s="217"/>
      <c r="O49" s="217"/>
      <c r="P49" s="217"/>
      <c r="Q49" s="217"/>
      <c r="R49" s="217"/>
      <c r="S49" s="218"/>
      <c r="T49" s="97">
        <f>+AVERAGE(T45:T48)</f>
        <v>0.25</v>
      </c>
      <c r="U49" s="52"/>
      <c r="V49" s="52"/>
      <c r="W49" s="52"/>
      <c r="X49" s="85"/>
      <c r="Y49" s="52"/>
      <c r="Z49" s="56"/>
      <c r="AA49" s="93"/>
      <c r="AB49" s="93"/>
      <c r="AC49" s="56"/>
      <c r="AD49" s="78"/>
      <c r="AE49" s="94"/>
      <c r="AF49" s="52"/>
      <c r="AG49" s="79"/>
      <c r="AH49" s="52"/>
      <c r="AI49" s="95"/>
      <c r="AJ49" s="95"/>
      <c r="AK49" s="95"/>
      <c r="AL49" s="95"/>
      <c r="AM49" s="95"/>
      <c r="AN49" s="95"/>
      <c r="AO49" s="66"/>
    </row>
    <row r="50" spans="1:57" ht="65.099999999999994" customHeight="1">
      <c r="A50" s="240" t="s">
        <v>239</v>
      </c>
      <c r="B50" s="132" t="s">
        <v>240</v>
      </c>
      <c r="C50" s="79" t="s">
        <v>241</v>
      </c>
      <c r="D50" s="132" t="s">
        <v>243</v>
      </c>
      <c r="E50" s="133" t="s">
        <v>441</v>
      </c>
      <c r="F50" s="103">
        <v>202400000003390</v>
      </c>
      <c r="G50" s="133" t="s">
        <v>442</v>
      </c>
      <c r="H50" s="133" t="s">
        <v>443</v>
      </c>
      <c r="I50" s="52" t="s">
        <v>444</v>
      </c>
      <c r="J50" s="68">
        <v>0.8</v>
      </c>
      <c r="K50" s="56" t="s">
        <v>445</v>
      </c>
      <c r="L50" s="67"/>
      <c r="M50" s="53" t="s">
        <v>319</v>
      </c>
      <c r="N50" s="143">
        <v>80</v>
      </c>
      <c r="O50" s="53">
        <v>0</v>
      </c>
      <c r="P50" s="53">
        <v>0</v>
      </c>
      <c r="Q50" s="53"/>
      <c r="R50" s="53"/>
      <c r="S50" s="53">
        <f t="shared" si="0"/>
        <v>0</v>
      </c>
      <c r="T50" s="76">
        <f t="shared" si="1"/>
        <v>0</v>
      </c>
      <c r="U50" s="52" t="s">
        <v>320</v>
      </c>
      <c r="V50" s="52" t="s">
        <v>321</v>
      </c>
      <c r="W50" s="52">
        <v>150</v>
      </c>
      <c r="X50" s="53"/>
      <c r="Y50" s="52" t="s">
        <v>322</v>
      </c>
      <c r="Z50" s="56" t="s">
        <v>323</v>
      </c>
      <c r="AA50" s="240" t="s">
        <v>446</v>
      </c>
      <c r="AB50" s="240" t="s">
        <v>447</v>
      </c>
      <c r="AC50" s="56" t="s">
        <v>326</v>
      </c>
      <c r="AD50" s="255" t="s">
        <v>448</v>
      </c>
      <c r="AE50" s="248">
        <v>1000000000</v>
      </c>
      <c r="AF50" s="52"/>
      <c r="AG50" s="255" t="s">
        <v>329</v>
      </c>
      <c r="AH50" s="52" t="s">
        <v>320</v>
      </c>
      <c r="AI50" s="248">
        <v>1000000000</v>
      </c>
      <c r="AJ50" s="248">
        <v>1000000000</v>
      </c>
      <c r="AK50" s="248">
        <v>1000000000</v>
      </c>
      <c r="AL50" s="248"/>
      <c r="AM50" s="248"/>
      <c r="AN50" s="253" t="str">
        <f>AN45</f>
        <v>ICLD</v>
      </c>
      <c r="AO50" s="254" t="s">
        <v>441</v>
      </c>
      <c r="AP50" s="220">
        <v>0</v>
      </c>
      <c r="AQ50" s="223">
        <f>+AP50/AJ50</f>
        <v>0</v>
      </c>
      <c r="AR50" s="220">
        <v>0</v>
      </c>
      <c r="AS50" s="223">
        <f>+AR50/AJ50</f>
        <v>0</v>
      </c>
      <c r="AT50" s="220">
        <v>0</v>
      </c>
      <c r="AU50" s="223">
        <f>+AT50/AK50</f>
        <v>0</v>
      </c>
      <c r="AV50" s="220">
        <v>0</v>
      </c>
      <c r="AW50" s="223">
        <f>+AV50/AK50</f>
        <v>0</v>
      </c>
      <c r="AX50" s="215"/>
      <c r="AY50" s="215"/>
      <c r="AZ50" s="215"/>
      <c r="BA50" s="215"/>
      <c r="BB50" s="215"/>
      <c r="BC50" s="215"/>
      <c r="BD50" s="215"/>
      <c r="BE50" s="215"/>
    </row>
    <row r="51" spans="1:57" ht="65.099999999999994" customHeight="1">
      <c r="A51" s="241"/>
      <c r="B51" s="132" t="s">
        <v>240</v>
      </c>
      <c r="C51" s="79" t="s">
        <v>241</v>
      </c>
      <c r="D51" s="132" t="s">
        <v>243</v>
      </c>
      <c r="E51" s="133" t="s">
        <v>441</v>
      </c>
      <c r="F51" s="103">
        <v>202400000003390</v>
      </c>
      <c r="G51" s="133" t="s">
        <v>442</v>
      </c>
      <c r="H51" s="133" t="s">
        <v>443</v>
      </c>
      <c r="I51" s="52" t="s">
        <v>444</v>
      </c>
      <c r="J51" s="68">
        <v>0.05</v>
      </c>
      <c r="K51" s="56" t="s">
        <v>318</v>
      </c>
      <c r="L51" s="67"/>
      <c r="M51" s="53" t="s">
        <v>319</v>
      </c>
      <c r="N51" s="143">
        <v>20</v>
      </c>
      <c r="O51" s="53">
        <v>0</v>
      </c>
      <c r="P51" s="53">
        <v>0</v>
      </c>
      <c r="Q51" s="53"/>
      <c r="R51" s="53"/>
      <c r="S51" s="53">
        <f t="shared" si="0"/>
        <v>0</v>
      </c>
      <c r="T51" s="76">
        <f t="shared" si="1"/>
        <v>0</v>
      </c>
      <c r="U51" s="52" t="s">
        <v>320</v>
      </c>
      <c r="V51" s="52" t="s">
        <v>321</v>
      </c>
      <c r="W51" s="52">
        <v>150</v>
      </c>
      <c r="X51" s="53"/>
      <c r="Y51" s="52" t="s">
        <v>322</v>
      </c>
      <c r="Z51" s="56" t="s">
        <v>323</v>
      </c>
      <c r="AA51" s="249"/>
      <c r="AB51" s="249"/>
      <c r="AC51" s="56" t="s">
        <v>326</v>
      </c>
      <c r="AD51" s="249"/>
      <c r="AE51" s="251"/>
      <c r="AF51" s="52"/>
      <c r="AG51" s="249"/>
      <c r="AH51" s="52" t="s">
        <v>320</v>
      </c>
      <c r="AI51" s="249"/>
      <c r="AJ51" s="249"/>
      <c r="AK51" s="249"/>
      <c r="AL51" s="251"/>
      <c r="AM51" s="251"/>
      <c r="AN51" s="249"/>
      <c r="AO51" s="254"/>
      <c r="AP51" s="221"/>
      <c r="AQ51" s="224"/>
      <c r="AR51" s="221"/>
      <c r="AS51" s="224"/>
      <c r="AT51" s="221"/>
      <c r="AU51" s="224"/>
      <c r="AV51" s="221"/>
      <c r="AW51" s="224"/>
      <c r="AX51" s="215"/>
      <c r="AY51" s="215"/>
      <c r="AZ51" s="215"/>
      <c r="BA51" s="215"/>
      <c r="BB51" s="215"/>
      <c r="BC51" s="215"/>
      <c r="BD51" s="215"/>
      <c r="BE51" s="215"/>
    </row>
    <row r="52" spans="1:57" ht="65.099999999999994" customHeight="1">
      <c r="A52" s="242"/>
      <c r="B52" s="132" t="s">
        <v>240</v>
      </c>
      <c r="C52" s="79" t="s">
        <v>241</v>
      </c>
      <c r="D52" s="132" t="s">
        <v>243</v>
      </c>
      <c r="E52" s="133" t="s">
        <v>441</v>
      </c>
      <c r="F52" s="103">
        <v>202400000003390</v>
      </c>
      <c r="G52" s="133" t="s">
        <v>442</v>
      </c>
      <c r="H52" s="133" t="s">
        <v>443</v>
      </c>
      <c r="I52" s="52" t="s">
        <v>444</v>
      </c>
      <c r="J52" s="68">
        <v>0.15</v>
      </c>
      <c r="K52" s="56" t="s">
        <v>374</v>
      </c>
      <c r="L52" s="67"/>
      <c r="M52" s="53" t="s">
        <v>319</v>
      </c>
      <c r="N52" s="143">
        <v>1</v>
      </c>
      <c r="O52" s="53">
        <v>0</v>
      </c>
      <c r="P52" s="53">
        <v>0</v>
      </c>
      <c r="Q52" s="53"/>
      <c r="R52" s="53"/>
      <c r="S52" s="53">
        <f t="shared" si="0"/>
        <v>0</v>
      </c>
      <c r="T52" s="76">
        <f t="shared" si="1"/>
        <v>0</v>
      </c>
      <c r="U52" s="52" t="s">
        <v>320</v>
      </c>
      <c r="V52" s="52" t="s">
        <v>321</v>
      </c>
      <c r="W52" s="52">
        <v>150</v>
      </c>
      <c r="X52" s="53"/>
      <c r="Y52" s="52" t="s">
        <v>322</v>
      </c>
      <c r="Z52" s="56" t="s">
        <v>323</v>
      </c>
      <c r="AA52" s="250"/>
      <c r="AB52" s="250"/>
      <c r="AC52" s="56" t="s">
        <v>326</v>
      </c>
      <c r="AD52" s="250"/>
      <c r="AE52" s="252"/>
      <c r="AF52" s="52"/>
      <c r="AG52" s="250"/>
      <c r="AH52" s="52" t="s">
        <v>320</v>
      </c>
      <c r="AI52" s="250"/>
      <c r="AJ52" s="250"/>
      <c r="AK52" s="250"/>
      <c r="AL52" s="252"/>
      <c r="AM52" s="252"/>
      <c r="AN52" s="250"/>
      <c r="AO52" s="254"/>
      <c r="AP52" s="222"/>
      <c r="AQ52" s="225"/>
      <c r="AR52" s="222"/>
      <c r="AS52" s="225"/>
      <c r="AT52" s="222"/>
      <c r="AU52" s="225"/>
      <c r="AV52" s="222"/>
      <c r="AW52" s="225"/>
      <c r="AX52" s="215"/>
      <c r="AY52" s="215"/>
      <c r="AZ52" s="215"/>
      <c r="BA52" s="215"/>
      <c r="BB52" s="215"/>
      <c r="BC52" s="215"/>
      <c r="BD52" s="215"/>
      <c r="BE52" s="215"/>
    </row>
    <row r="53" spans="1:57" ht="65.099999999999994" customHeight="1">
      <c r="A53" s="216" t="s">
        <v>449</v>
      </c>
      <c r="B53" s="217"/>
      <c r="C53" s="217"/>
      <c r="D53" s="217"/>
      <c r="E53" s="217"/>
      <c r="F53" s="217"/>
      <c r="G53" s="217"/>
      <c r="H53" s="217"/>
      <c r="I53" s="217"/>
      <c r="J53" s="217"/>
      <c r="K53" s="217"/>
      <c r="L53" s="217"/>
      <c r="M53" s="217"/>
      <c r="N53" s="217"/>
      <c r="O53" s="217"/>
      <c r="P53" s="217"/>
      <c r="Q53" s="217"/>
      <c r="R53" s="217"/>
      <c r="S53" s="218"/>
      <c r="T53" s="97">
        <f>+AVERAGE(T50:T52)</f>
        <v>0</v>
      </c>
      <c r="U53" s="52"/>
      <c r="V53" s="52"/>
      <c r="W53" s="52"/>
      <c r="X53" s="53"/>
      <c r="Y53" s="52"/>
      <c r="Z53" s="56"/>
      <c r="AA53" s="78"/>
      <c r="AB53" s="78"/>
      <c r="AC53" s="56"/>
      <c r="AD53" s="78"/>
      <c r="AE53" s="80"/>
      <c r="AF53" s="52"/>
      <c r="AG53" s="78"/>
      <c r="AH53" s="52"/>
      <c r="AI53" s="78"/>
      <c r="AJ53" s="78"/>
      <c r="AK53" s="78"/>
      <c r="AL53" s="78"/>
      <c r="AM53" s="78"/>
      <c r="AN53" s="78"/>
      <c r="AO53" s="56"/>
    </row>
    <row r="54" spans="1:57" ht="65.099999999999994" customHeight="1">
      <c r="A54" s="240" t="s">
        <v>239</v>
      </c>
      <c r="B54" s="132" t="s">
        <v>240</v>
      </c>
      <c r="C54" s="79" t="s">
        <v>241</v>
      </c>
      <c r="D54" s="132" t="s">
        <v>243</v>
      </c>
      <c r="E54" s="133" t="s">
        <v>450</v>
      </c>
      <c r="F54" s="103">
        <v>202400000003911</v>
      </c>
      <c r="G54" s="133" t="s">
        <v>451</v>
      </c>
      <c r="H54" s="133" t="s">
        <v>452</v>
      </c>
      <c r="I54" s="133" t="s">
        <v>453</v>
      </c>
      <c r="J54" s="59">
        <v>0.6</v>
      </c>
      <c r="K54" s="52" t="s">
        <v>454</v>
      </c>
      <c r="L54" s="67"/>
      <c r="M54" s="53" t="s">
        <v>319</v>
      </c>
      <c r="N54" s="143">
        <v>60</v>
      </c>
      <c r="O54" s="53">
        <v>0</v>
      </c>
      <c r="P54" s="53">
        <v>0</v>
      </c>
      <c r="Q54" s="53"/>
      <c r="R54" s="53"/>
      <c r="S54" s="53">
        <f t="shared" si="0"/>
        <v>0</v>
      </c>
      <c r="T54" s="76">
        <f t="shared" si="1"/>
        <v>0</v>
      </c>
      <c r="U54" s="52" t="s">
        <v>320</v>
      </c>
      <c r="V54" s="52" t="s">
        <v>321</v>
      </c>
      <c r="W54" s="52">
        <v>150</v>
      </c>
      <c r="X54" s="53"/>
      <c r="Y54" s="52" t="s">
        <v>322</v>
      </c>
      <c r="Z54" s="56" t="s">
        <v>323</v>
      </c>
      <c r="AA54" s="240" t="s">
        <v>455</v>
      </c>
      <c r="AB54" s="240" t="s">
        <v>456</v>
      </c>
      <c r="AC54" s="56" t="s">
        <v>326</v>
      </c>
      <c r="AD54" s="255" t="s">
        <v>457</v>
      </c>
      <c r="AE54" s="248">
        <v>2000000000</v>
      </c>
      <c r="AF54" s="52"/>
      <c r="AG54" s="255" t="s">
        <v>329</v>
      </c>
      <c r="AH54" s="52" t="s">
        <v>320</v>
      </c>
      <c r="AI54" s="248">
        <v>2000000000</v>
      </c>
      <c r="AJ54" s="248">
        <v>2000000000</v>
      </c>
      <c r="AK54" s="248">
        <v>2000000000</v>
      </c>
      <c r="AL54" s="248"/>
      <c r="AM54" s="248"/>
      <c r="AN54" s="253" t="str">
        <f>AN50</f>
        <v>ICLD</v>
      </c>
      <c r="AO54" s="254" t="s">
        <v>450</v>
      </c>
      <c r="AP54" s="220">
        <v>0</v>
      </c>
      <c r="AQ54" s="223">
        <f>+AP54/AJ54</f>
        <v>0</v>
      </c>
      <c r="AR54" s="220">
        <v>0</v>
      </c>
      <c r="AS54" s="223">
        <f>+AR54/AJ54</f>
        <v>0</v>
      </c>
      <c r="AT54" s="220">
        <v>0</v>
      </c>
      <c r="AU54" s="223">
        <f>+AT54/AK54</f>
        <v>0</v>
      </c>
      <c r="AV54" s="220">
        <v>0</v>
      </c>
      <c r="AW54" s="223">
        <f>+AV54/AK54</f>
        <v>0</v>
      </c>
      <c r="AX54" s="215"/>
      <c r="AY54" s="215"/>
      <c r="AZ54" s="215"/>
      <c r="BA54" s="215"/>
      <c r="BB54" s="215"/>
      <c r="BC54" s="215"/>
      <c r="BD54" s="215"/>
      <c r="BE54" s="215"/>
    </row>
    <row r="55" spans="1:57" ht="65.099999999999994" customHeight="1">
      <c r="A55" s="241"/>
      <c r="B55" s="132" t="s">
        <v>240</v>
      </c>
      <c r="C55" s="79" t="s">
        <v>241</v>
      </c>
      <c r="D55" s="132" t="s">
        <v>243</v>
      </c>
      <c r="E55" s="133" t="s">
        <v>450</v>
      </c>
      <c r="F55" s="103">
        <v>202400000003911</v>
      </c>
      <c r="G55" s="133" t="s">
        <v>451</v>
      </c>
      <c r="H55" s="133" t="s">
        <v>452</v>
      </c>
      <c r="I55" s="133" t="s">
        <v>453</v>
      </c>
      <c r="J55" s="59">
        <v>0.2</v>
      </c>
      <c r="K55" s="69" t="s">
        <v>458</v>
      </c>
      <c r="L55" s="52"/>
      <c r="M55" s="53" t="s">
        <v>319</v>
      </c>
      <c r="N55" s="143">
        <v>20</v>
      </c>
      <c r="O55" s="53">
        <v>0</v>
      </c>
      <c r="P55" s="53">
        <v>0</v>
      </c>
      <c r="Q55" s="53"/>
      <c r="R55" s="53"/>
      <c r="S55" s="53">
        <f t="shared" si="0"/>
        <v>0</v>
      </c>
      <c r="T55" s="76">
        <f t="shared" si="1"/>
        <v>0</v>
      </c>
      <c r="U55" s="52" t="s">
        <v>320</v>
      </c>
      <c r="V55" s="52" t="s">
        <v>321</v>
      </c>
      <c r="W55" s="52">
        <v>150</v>
      </c>
      <c r="X55" s="53"/>
      <c r="Y55" s="52" t="s">
        <v>322</v>
      </c>
      <c r="Z55" s="56" t="s">
        <v>323</v>
      </c>
      <c r="AA55" s="249"/>
      <c r="AB55" s="249"/>
      <c r="AC55" s="56" t="s">
        <v>326</v>
      </c>
      <c r="AD55" s="249"/>
      <c r="AE55" s="251"/>
      <c r="AF55" s="52"/>
      <c r="AG55" s="249"/>
      <c r="AH55" s="52" t="s">
        <v>320</v>
      </c>
      <c r="AI55" s="249"/>
      <c r="AJ55" s="249"/>
      <c r="AK55" s="249"/>
      <c r="AL55" s="251"/>
      <c r="AM55" s="251"/>
      <c r="AN55" s="249"/>
      <c r="AO55" s="254"/>
      <c r="AP55" s="221"/>
      <c r="AQ55" s="224"/>
      <c r="AR55" s="221"/>
      <c r="AS55" s="224"/>
      <c r="AT55" s="221"/>
      <c r="AU55" s="224"/>
      <c r="AV55" s="221"/>
      <c r="AW55" s="224"/>
      <c r="AX55" s="215"/>
      <c r="AY55" s="215"/>
      <c r="AZ55" s="215"/>
      <c r="BA55" s="215"/>
      <c r="BB55" s="215"/>
      <c r="BC55" s="215"/>
      <c r="BD55" s="215"/>
      <c r="BE55" s="215"/>
    </row>
    <row r="56" spans="1:57" ht="65.099999999999994" customHeight="1">
      <c r="A56" s="242"/>
      <c r="B56" s="132" t="s">
        <v>240</v>
      </c>
      <c r="C56" s="79" t="s">
        <v>241</v>
      </c>
      <c r="D56" s="132" t="s">
        <v>243</v>
      </c>
      <c r="E56" s="133" t="s">
        <v>450</v>
      </c>
      <c r="F56" s="103">
        <v>202400000003911</v>
      </c>
      <c r="G56" s="133" t="s">
        <v>451</v>
      </c>
      <c r="H56" s="133" t="s">
        <v>452</v>
      </c>
      <c r="I56" s="133" t="s">
        <v>453</v>
      </c>
      <c r="J56" s="59">
        <v>0.2</v>
      </c>
      <c r="K56" s="69" t="s">
        <v>459</v>
      </c>
      <c r="L56" s="52"/>
      <c r="M56" s="53" t="s">
        <v>319</v>
      </c>
      <c r="N56" s="143">
        <v>20</v>
      </c>
      <c r="O56" s="53">
        <v>0</v>
      </c>
      <c r="P56" s="53">
        <v>0</v>
      </c>
      <c r="Q56" s="53"/>
      <c r="R56" s="53"/>
      <c r="S56" s="53">
        <f t="shared" si="0"/>
        <v>0</v>
      </c>
      <c r="T56" s="76">
        <f t="shared" si="1"/>
        <v>0</v>
      </c>
      <c r="U56" s="52" t="s">
        <v>320</v>
      </c>
      <c r="V56" s="52" t="s">
        <v>321</v>
      </c>
      <c r="W56" s="52">
        <v>150</v>
      </c>
      <c r="X56" s="53"/>
      <c r="Y56" s="52" t="s">
        <v>322</v>
      </c>
      <c r="Z56" s="56" t="s">
        <v>323</v>
      </c>
      <c r="AA56" s="250"/>
      <c r="AB56" s="250"/>
      <c r="AC56" s="56" t="s">
        <v>326</v>
      </c>
      <c r="AD56" s="250"/>
      <c r="AE56" s="252"/>
      <c r="AF56" s="52"/>
      <c r="AG56" s="250"/>
      <c r="AH56" s="52" t="s">
        <v>320</v>
      </c>
      <c r="AI56" s="250"/>
      <c r="AJ56" s="250"/>
      <c r="AK56" s="250"/>
      <c r="AL56" s="252"/>
      <c r="AM56" s="252"/>
      <c r="AN56" s="250"/>
      <c r="AO56" s="254"/>
      <c r="AP56" s="222"/>
      <c r="AQ56" s="225"/>
      <c r="AR56" s="222"/>
      <c r="AS56" s="225"/>
      <c r="AT56" s="222"/>
      <c r="AU56" s="225"/>
      <c r="AV56" s="222"/>
      <c r="AW56" s="225"/>
      <c r="AX56" s="215"/>
      <c r="AY56" s="215"/>
      <c r="AZ56" s="215"/>
      <c r="BA56" s="215"/>
      <c r="BB56" s="215"/>
      <c r="BC56" s="215"/>
      <c r="BD56" s="215"/>
      <c r="BE56" s="215"/>
    </row>
    <row r="57" spans="1:57" ht="65.099999999999994" customHeight="1">
      <c r="A57" s="216" t="s">
        <v>460</v>
      </c>
      <c r="B57" s="217"/>
      <c r="C57" s="217"/>
      <c r="D57" s="217"/>
      <c r="E57" s="217"/>
      <c r="F57" s="217"/>
      <c r="G57" s="217"/>
      <c r="H57" s="217"/>
      <c r="I57" s="217"/>
      <c r="J57" s="217"/>
      <c r="K57" s="217"/>
      <c r="L57" s="217"/>
      <c r="M57" s="217"/>
      <c r="N57" s="217"/>
      <c r="O57" s="217"/>
      <c r="P57" s="217"/>
      <c r="Q57" s="217"/>
      <c r="R57" s="217"/>
      <c r="S57" s="218"/>
      <c r="T57" s="97">
        <f>+AVERAGE(T54:T56)</f>
        <v>0</v>
      </c>
      <c r="U57" s="52"/>
      <c r="V57" s="52"/>
      <c r="W57" s="52"/>
      <c r="X57" s="53"/>
      <c r="Y57" s="52"/>
      <c r="Z57" s="52"/>
      <c r="AA57" s="52"/>
      <c r="AB57" s="52"/>
      <c r="AC57" s="52"/>
      <c r="AD57" s="52"/>
      <c r="AE57" s="71"/>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row>
    <row r="58" spans="1:57" ht="60" customHeight="1" thickBot="1">
      <c r="A58" s="112"/>
      <c r="B58" s="112"/>
      <c r="C58" s="112"/>
      <c r="D58" s="112"/>
      <c r="E58" s="112"/>
      <c r="F58" s="112"/>
      <c r="G58" s="112"/>
      <c r="H58" s="112"/>
      <c r="I58" s="112"/>
      <c r="J58" s="112"/>
      <c r="K58" s="112"/>
      <c r="L58" s="112"/>
      <c r="M58" s="112"/>
      <c r="N58" s="145"/>
      <c r="O58" s="112"/>
      <c r="P58" s="112"/>
      <c r="Q58" s="112"/>
      <c r="R58" s="112"/>
      <c r="S58" s="112"/>
      <c r="T58" s="113"/>
      <c r="AP58" s="116" t="s">
        <v>461</v>
      </c>
      <c r="AQ58" s="116" t="s">
        <v>462</v>
      </c>
      <c r="AR58" s="116" t="s">
        <v>463</v>
      </c>
      <c r="AS58" s="116" t="s">
        <v>464</v>
      </c>
    </row>
    <row r="59" spans="1:57" ht="55.5" customHeight="1" thickBot="1">
      <c r="A59" s="265" t="s">
        <v>465</v>
      </c>
      <c r="B59" s="266"/>
      <c r="C59" s="266"/>
      <c r="D59" s="266"/>
      <c r="E59" s="266"/>
      <c r="F59" s="266"/>
      <c r="G59" s="266"/>
      <c r="H59" s="266"/>
      <c r="I59" s="266"/>
      <c r="J59" s="266"/>
      <c r="K59" s="266"/>
      <c r="L59" s="266"/>
      <c r="M59" s="266"/>
      <c r="N59" s="266"/>
      <c r="O59" s="266"/>
      <c r="P59" s="266"/>
      <c r="Q59" s="266"/>
      <c r="R59" s="266"/>
      <c r="S59" s="267"/>
      <c r="T59" s="114">
        <f>+(T17+T25+T32+T39+T44+T49+T53+T57)/8</f>
        <v>0.46833545918367347</v>
      </c>
      <c r="AE59" s="265" t="s">
        <v>466</v>
      </c>
      <c r="AF59" s="266"/>
      <c r="AG59" s="266"/>
      <c r="AH59" s="266"/>
      <c r="AI59" s="267"/>
      <c r="AJ59" s="115">
        <f>SUM(AJ9:AJ57)</f>
        <v>378900698790.46002</v>
      </c>
      <c r="AK59" s="115">
        <f>SUM(AK9:AK57)</f>
        <v>415900698790.46002</v>
      </c>
      <c r="AL59" s="99"/>
      <c r="AM59" s="99"/>
      <c r="AP59" s="149">
        <f>SUM(AP9:AP57)</f>
        <v>7029613597.1700001</v>
      </c>
      <c r="AQ59" s="150">
        <f>+AP59/AJ59</f>
        <v>1.8552654084857002E-2</v>
      </c>
      <c r="AR59" s="149">
        <f>SUM(AR9:AR57)</f>
        <v>1690411119.8399999</v>
      </c>
      <c r="AS59" s="150">
        <f>+AR59/AJ59</f>
        <v>4.4613565644935176E-3</v>
      </c>
      <c r="AT59" s="115">
        <f>SUM(AT9:AT57)</f>
        <v>83955070780.939987</v>
      </c>
      <c r="AU59" s="151">
        <f>+AT59/AK59</f>
        <v>0.20186325972786695</v>
      </c>
      <c r="AV59" s="152">
        <f>SUM(AV9:AV57)</f>
        <v>35919337629.169998</v>
      </c>
      <c r="AW59" s="151">
        <f>+AV59/AK59</f>
        <v>8.6365177393623371E-2</v>
      </c>
    </row>
  </sheetData>
  <mergeCells count="257">
    <mergeCell ref="AR9:AR16"/>
    <mergeCell ref="AS9:AS16"/>
    <mergeCell ref="AT18:AT24"/>
    <mergeCell ref="AT26:AT31"/>
    <mergeCell ref="AT40:AT43"/>
    <mergeCell ref="AP26:AP31"/>
    <mergeCell ref="AQ26:AQ31"/>
    <mergeCell ref="AR26:AR31"/>
    <mergeCell ref="AS26:AS31"/>
    <mergeCell ref="AP33:AP38"/>
    <mergeCell ref="AQ33:AQ38"/>
    <mergeCell ref="AR33:AR38"/>
    <mergeCell ref="AS33:AS38"/>
    <mergeCell ref="AP40:AP43"/>
    <mergeCell ref="AQ40:AQ43"/>
    <mergeCell ref="AR40:AR43"/>
    <mergeCell ref="C1:BD1"/>
    <mergeCell ref="C2:BD2"/>
    <mergeCell ref="C3:BD3"/>
    <mergeCell ref="C4:BD4"/>
    <mergeCell ref="C5:BE5"/>
    <mergeCell ref="AI6:BE7"/>
    <mergeCell ref="AA11:AA12"/>
    <mergeCell ref="A6:AB7"/>
    <mergeCell ref="AO9:AO16"/>
    <mergeCell ref="AT9:AT16"/>
    <mergeCell ref="AU9:AU16"/>
    <mergeCell ref="AV9:AV16"/>
    <mergeCell ref="AW9:AW16"/>
    <mergeCell ref="AX9:AX16"/>
    <mergeCell ref="AY9:AY16"/>
    <mergeCell ref="AZ9:AZ16"/>
    <mergeCell ref="AB15:AB16"/>
    <mergeCell ref="AA15:AA16"/>
    <mergeCell ref="AI9:AI16"/>
    <mergeCell ref="AJ9:AJ16"/>
    <mergeCell ref="BA9:BA16"/>
    <mergeCell ref="BB9:BB16"/>
    <mergeCell ref="AP9:AP16"/>
    <mergeCell ref="AQ9:AQ16"/>
    <mergeCell ref="A59:S59"/>
    <mergeCell ref="AE59:AI59"/>
    <mergeCell ref="AE18:AE24"/>
    <mergeCell ref="AE26:AE31"/>
    <mergeCell ref="AE33:AE38"/>
    <mergeCell ref="AE40:AE43"/>
    <mergeCell ref="AE45:AE48"/>
    <mergeCell ref="X9:X48"/>
    <mergeCell ref="AD45:AD48"/>
    <mergeCell ref="AD40:AD43"/>
    <mergeCell ref="AD33:AD38"/>
    <mergeCell ref="AD26:AD31"/>
    <mergeCell ref="AA41:AA42"/>
    <mergeCell ref="AB41:AB42"/>
    <mergeCell ref="AA46:AA47"/>
    <mergeCell ref="AB46:AB47"/>
    <mergeCell ref="AA33:AA34"/>
    <mergeCell ref="AA37:AA38"/>
    <mergeCell ref="A49:S49"/>
    <mergeCell ref="AI45:AI48"/>
    <mergeCell ref="AI18:AI24"/>
    <mergeCell ref="AI26:AI31"/>
    <mergeCell ref="AI33:AI38"/>
    <mergeCell ref="AI40:AI43"/>
    <mergeCell ref="AN45:AN48"/>
    <mergeCell ref="AK45:AK48"/>
    <mergeCell ref="A5:B5"/>
    <mergeCell ref="A1:B4"/>
    <mergeCell ref="AC6:AH7"/>
    <mergeCell ref="AA13:AA14"/>
    <mergeCell ref="AB11:AB12"/>
    <mergeCell ref="AB13:AB14"/>
    <mergeCell ref="AE9:AE16"/>
    <mergeCell ref="AM33:AM38"/>
    <mergeCell ref="AK40:AK43"/>
    <mergeCell ref="AL40:AL43"/>
    <mergeCell ref="AM40:AM43"/>
    <mergeCell ref="AA35:AA36"/>
    <mergeCell ref="AB33:AB34"/>
    <mergeCell ref="AB35:AB36"/>
    <mergeCell ref="AB37:AB38"/>
    <mergeCell ref="AJ18:AJ24"/>
    <mergeCell ref="AJ26:AJ31"/>
    <mergeCell ref="AJ33:AJ38"/>
    <mergeCell ref="AA28:AA29"/>
    <mergeCell ref="AB26:AB27"/>
    <mergeCell ref="AB28:AB29"/>
    <mergeCell ref="AB30:AB31"/>
    <mergeCell ref="AO45:AO48"/>
    <mergeCell ref="A17:S17"/>
    <mergeCell ref="A25:S25"/>
    <mergeCell ref="A32:S32"/>
    <mergeCell ref="A39:S39"/>
    <mergeCell ref="A44:S44"/>
    <mergeCell ref="AN26:AN31"/>
    <mergeCell ref="AN33:AN38"/>
    <mergeCell ref="AN40:AN43"/>
    <mergeCell ref="AK26:AK31"/>
    <mergeCell ref="AL26:AL31"/>
    <mergeCell ref="AM26:AM31"/>
    <mergeCell ref="AK33:AK38"/>
    <mergeCell ref="AL33:AL38"/>
    <mergeCell ref="AJ45:AJ48"/>
    <mergeCell ref="AJ40:AJ43"/>
    <mergeCell ref="AA22:AA24"/>
    <mergeCell ref="AA18:AA19"/>
    <mergeCell ref="AA20:AA21"/>
    <mergeCell ref="AB18:AB19"/>
    <mergeCell ref="AB20:AB21"/>
    <mergeCell ref="AB22:AB24"/>
    <mergeCell ref="AA26:AA27"/>
    <mergeCell ref="AA30:AA31"/>
    <mergeCell ref="AN50:AN52"/>
    <mergeCell ref="AN54:AN56"/>
    <mergeCell ref="AO50:AO52"/>
    <mergeCell ref="AO54:AO56"/>
    <mergeCell ref="AA50:AA52"/>
    <mergeCell ref="AB50:AB52"/>
    <mergeCell ref="AA54:AA56"/>
    <mergeCell ref="AB54:AB56"/>
    <mergeCell ref="AD50:AD52"/>
    <mergeCell ref="AD54:AD56"/>
    <mergeCell ref="AE50:AE52"/>
    <mergeCell ref="AE54:AE56"/>
    <mergeCell ref="AG50:AG52"/>
    <mergeCell ref="AG54:AG56"/>
    <mergeCell ref="AI50:AI52"/>
    <mergeCell ref="A50:A52"/>
    <mergeCell ref="A54:A56"/>
    <mergeCell ref="AP18:AP24"/>
    <mergeCell ref="AQ18:AQ24"/>
    <mergeCell ref="AN18:AN19"/>
    <mergeCell ref="AN20:AN21"/>
    <mergeCell ref="AN22:AN24"/>
    <mergeCell ref="AR18:AR24"/>
    <mergeCell ref="AS18:AS24"/>
    <mergeCell ref="AO18:AO24"/>
    <mergeCell ref="AL45:AL48"/>
    <mergeCell ref="AM45:AM48"/>
    <mergeCell ref="AK50:AK52"/>
    <mergeCell ref="AL50:AL52"/>
    <mergeCell ref="AM50:AM52"/>
    <mergeCell ref="AK54:AK56"/>
    <mergeCell ref="AL54:AL56"/>
    <mergeCell ref="AM54:AM56"/>
    <mergeCell ref="AO26:AO31"/>
    <mergeCell ref="AO33:AO38"/>
    <mergeCell ref="AO40:AO43"/>
    <mergeCell ref="AI54:AI56"/>
    <mergeCell ref="AJ50:AJ52"/>
    <mergeCell ref="AJ54:AJ56"/>
    <mergeCell ref="AP54:AP56"/>
    <mergeCell ref="AQ54:AQ56"/>
    <mergeCell ref="AR54:AR56"/>
    <mergeCell ref="AS54:AS56"/>
    <mergeCell ref="BC9:BC16"/>
    <mergeCell ref="BD9:BD16"/>
    <mergeCell ref="BE9:BE16"/>
    <mergeCell ref="AK9:AK16"/>
    <mergeCell ref="AL9:AL16"/>
    <mergeCell ref="AM9:AM16"/>
    <mergeCell ref="AK18:AK24"/>
    <mergeCell ref="AL18:AL24"/>
    <mergeCell ref="AM18:AM24"/>
    <mergeCell ref="AU18:AU24"/>
    <mergeCell ref="AV18:AV24"/>
    <mergeCell ref="AW18:AW24"/>
    <mergeCell ref="AX18:AX24"/>
    <mergeCell ref="AY18:AY24"/>
    <mergeCell ref="AZ18:AZ24"/>
    <mergeCell ref="BA18:BA24"/>
    <mergeCell ref="BB18:BB24"/>
    <mergeCell ref="BC18:BC24"/>
    <mergeCell ref="BD18:BD24"/>
    <mergeCell ref="BE18:BE24"/>
    <mergeCell ref="BB26:BB31"/>
    <mergeCell ref="AT50:AT52"/>
    <mergeCell ref="AP50:AP52"/>
    <mergeCell ref="AQ50:AQ52"/>
    <mergeCell ref="AR50:AR52"/>
    <mergeCell ref="AS50:AS52"/>
    <mergeCell ref="AP45:AP48"/>
    <mergeCell ref="AQ45:AQ48"/>
    <mergeCell ref="AR45:AR48"/>
    <mergeCell ref="AS45:AS48"/>
    <mergeCell ref="BA40:BA43"/>
    <mergeCell ref="AS40:AS43"/>
    <mergeCell ref="BC40:BC43"/>
    <mergeCell ref="BD26:BD31"/>
    <mergeCell ref="BE26:BE31"/>
    <mergeCell ref="AT33:AT38"/>
    <mergeCell ref="AU33:AU38"/>
    <mergeCell ref="AV33:AV38"/>
    <mergeCell ref="AW33:AW38"/>
    <mergeCell ref="AX33:AX38"/>
    <mergeCell ref="AY33:AY38"/>
    <mergeCell ref="AZ33:AZ38"/>
    <mergeCell ref="BA33:BA38"/>
    <mergeCell ref="BB33:BB38"/>
    <mergeCell ref="BC33:BC38"/>
    <mergeCell ref="BD33:BD38"/>
    <mergeCell ref="BE33:BE38"/>
    <mergeCell ref="AU26:AU31"/>
    <mergeCell ref="AV26:AV31"/>
    <mergeCell ref="AW26:AW31"/>
    <mergeCell ref="AX26:AX31"/>
    <mergeCell ref="AY26:AY31"/>
    <mergeCell ref="AZ26:AZ31"/>
    <mergeCell ref="BA26:BA31"/>
    <mergeCell ref="AZ50:AZ52"/>
    <mergeCell ref="BC26:BC31"/>
    <mergeCell ref="BB50:BB52"/>
    <mergeCell ref="BC50:BC52"/>
    <mergeCell ref="BD40:BD43"/>
    <mergeCell ref="BE40:BE43"/>
    <mergeCell ref="AT45:AT48"/>
    <mergeCell ref="AU45:AU48"/>
    <mergeCell ref="AV45:AV48"/>
    <mergeCell ref="AW45:AW48"/>
    <mergeCell ref="AX45:AX48"/>
    <mergeCell ref="AY45:AY48"/>
    <mergeCell ref="AZ45:AZ48"/>
    <mergeCell ref="BA45:BA48"/>
    <mergeCell ref="BB45:BB48"/>
    <mergeCell ref="BC45:BC48"/>
    <mergeCell ref="BD45:BD48"/>
    <mergeCell ref="BE45:BE48"/>
    <mergeCell ref="AU40:AU43"/>
    <mergeCell ref="AV40:AV43"/>
    <mergeCell ref="AW40:AW43"/>
    <mergeCell ref="AX40:AX43"/>
    <mergeCell ref="AY40:AY43"/>
    <mergeCell ref="AZ40:AZ43"/>
    <mergeCell ref="BA50:BA52"/>
    <mergeCell ref="BB40:BB43"/>
    <mergeCell ref="A53:S53"/>
    <mergeCell ref="A57:S57"/>
    <mergeCell ref="AN14:AN15"/>
    <mergeCell ref="BD50:BD52"/>
    <mergeCell ref="BE50:BE52"/>
    <mergeCell ref="AT54:AT56"/>
    <mergeCell ref="AU54:AU56"/>
    <mergeCell ref="AV54:AV56"/>
    <mergeCell ref="AW54:AW56"/>
    <mergeCell ref="AX54:AX56"/>
    <mergeCell ref="AY54:AY56"/>
    <mergeCell ref="AZ54:AZ56"/>
    <mergeCell ref="BA54:BA56"/>
    <mergeCell ref="BB54:BB56"/>
    <mergeCell ref="BC54:BC56"/>
    <mergeCell ref="BD54:BD56"/>
    <mergeCell ref="BE54:BE56"/>
    <mergeCell ref="AU50:AU52"/>
    <mergeCell ref="AV50:AV52"/>
    <mergeCell ref="AW50:AW52"/>
    <mergeCell ref="AX50:AX52"/>
    <mergeCell ref="AY50:AY52"/>
  </mergeCells>
  <dataValidations count="1">
    <dataValidation type="list" allowBlank="1" showInputMessage="1" showErrorMessage="1" sqref="L9:L16 L60:L129 L26:L31 L33:L38 L40:L43 L45:L48 L18:L24 L50:L52 L54:L56" xr:uid="{00000000-0002-0000-0300-000000000000}">
      <formula1>$BH$9:$BH$16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AF9:AF58 AF60:AF84</xm:sqref>
        </x14:dataValidation>
        <x14:dataValidation type="list" allowBlank="1" showInputMessage="1" showErrorMessage="1" xr:uid="{00000000-0002-0000-0300-000002000000}">
          <x14:formula1>
            <xm:f>ANEXO1!$F$2:$F$7</xm:f>
          </x14:formula1>
          <xm:sqref>AG9:AG50 AG54 AG57:AG58 AG60:AG93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4.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292" t="s">
        <v>467</v>
      </c>
      <c r="B2" s="293"/>
      <c r="C2" s="293"/>
      <c r="D2" s="293"/>
      <c r="E2" s="293"/>
      <c r="F2" s="293"/>
      <c r="G2" s="294"/>
    </row>
    <row r="3" spans="1:7" s="6" customFormat="1">
      <c r="A3" s="28" t="s">
        <v>468</v>
      </c>
      <c r="B3" s="289" t="s">
        <v>469</v>
      </c>
      <c r="C3" s="289"/>
      <c r="D3" s="289"/>
      <c r="E3" s="289"/>
      <c r="F3" s="289"/>
      <c r="G3" s="30" t="s">
        <v>470</v>
      </c>
    </row>
    <row r="4" spans="1:7" ht="12.75" customHeight="1">
      <c r="A4" s="31">
        <v>45489</v>
      </c>
      <c r="B4" s="290" t="s">
        <v>471</v>
      </c>
      <c r="C4" s="290"/>
      <c r="D4" s="290"/>
      <c r="E4" s="290"/>
      <c r="F4" s="290"/>
      <c r="G4" s="32" t="s">
        <v>472</v>
      </c>
    </row>
    <row r="5" spans="1:7" ht="12.75" customHeight="1">
      <c r="A5" s="33"/>
      <c r="B5" s="290"/>
      <c r="C5" s="290"/>
      <c r="D5" s="290"/>
      <c r="E5" s="290"/>
      <c r="F5" s="290"/>
      <c r="G5" s="32"/>
    </row>
    <row r="6" spans="1:7">
      <c r="A6" s="33"/>
      <c r="B6" s="291"/>
      <c r="C6" s="291"/>
      <c r="D6" s="291"/>
      <c r="E6" s="291"/>
      <c r="F6" s="291"/>
      <c r="G6" s="35"/>
    </row>
    <row r="7" spans="1:7">
      <c r="A7" s="33"/>
      <c r="B7" s="291"/>
      <c r="C7" s="291"/>
      <c r="D7" s="291"/>
      <c r="E7" s="291"/>
      <c r="F7" s="291"/>
      <c r="G7" s="35"/>
    </row>
    <row r="8" spans="1:7">
      <c r="A8" s="33"/>
      <c r="B8" s="34"/>
      <c r="C8" s="34"/>
      <c r="D8" s="34"/>
      <c r="E8" s="34"/>
      <c r="F8" s="34"/>
      <c r="G8" s="35"/>
    </row>
    <row r="9" spans="1:7">
      <c r="A9" s="285" t="s">
        <v>473</v>
      </c>
      <c r="B9" s="286"/>
      <c r="C9" s="286"/>
      <c r="D9" s="286"/>
      <c r="E9" s="286"/>
      <c r="F9" s="286"/>
      <c r="G9" s="287"/>
    </row>
    <row r="10" spans="1:7" s="6" customFormat="1">
      <c r="A10" s="29"/>
      <c r="B10" s="289" t="s">
        <v>474</v>
      </c>
      <c r="C10" s="289"/>
      <c r="D10" s="289" t="s">
        <v>475</v>
      </c>
      <c r="E10" s="289"/>
      <c r="F10" s="29" t="s">
        <v>468</v>
      </c>
      <c r="G10" s="29" t="s">
        <v>476</v>
      </c>
    </row>
    <row r="11" spans="1:7">
      <c r="A11" s="36" t="s">
        <v>477</v>
      </c>
      <c r="B11" s="290" t="s">
        <v>478</v>
      </c>
      <c r="C11" s="290"/>
      <c r="D11" s="288" t="s">
        <v>479</v>
      </c>
      <c r="E11" s="288"/>
      <c r="F11" s="33" t="s">
        <v>480</v>
      </c>
      <c r="G11" s="35"/>
    </row>
    <row r="12" spans="1:7">
      <c r="A12" s="36" t="s">
        <v>481</v>
      </c>
      <c r="B12" s="288" t="s">
        <v>482</v>
      </c>
      <c r="C12" s="288"/>
      <c r="D12" s="288" t="s">
        <v>483</v>
      </c>
      <c r="E12" s="288"/>
      <c r="F12" s="33" t="s">
        <v>480</v>
      </c>
      <c r="G12" s="35"/>
    </row>
    <row r="13" spans="1:7">
      <c r="A13" s="36" t="s">
        <v>484</v>
      </c>
      <c r="B13" s="288" t="s">
        <v>482</v>
      </c>
      <c r="C13" s="288"/>
      <c r="D13" s="288" t="s">
        <v>483</v>
      </c>
      <c r="E13" s="288"/>
      <c r="F13" s="33" t="s">
        <v>480</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defaultColWidth="10.85546875" defaultRowHeight="14.25"/>
  <cols>
    <col min="1" max="1" width="55.42578125" customWidth="1"/>
    <col min="5" max="5" width="20.140625" customWidth="1"/>
    <col min="6" max="6" width="34.5703125" customWidth="1"/>
  </cols>
  <sheetData>
    <row r="1" spans="1:6" ht="52.5" customHeight="1">
      <c r="A1" s="26" t="s">
        <v>485</v>
      </c>
      <c r="E1" s="7" t="s">
        <v>486</v>
      </c>
      <c r="F1" s="7" t="s">
        <v>487</v>
      </c>
    </row>
    <row r="2" spans="1:6" ht="25.5" customHeight="1">
      <c r="A2" s="25" t="s">
        <v>488</v>
      </c>
      <c r="E2" s="8">
        <v>0</v>
      </c>
      <c r="F2" s="9" t="s">
        <v>329</v>
      </c>
    </row>
    <row r="3" spans="1:6" ht="45" customHeight="1">
      <c r="A3" s="25" t="s">
        <v>328</v>
      </c>
      <c r="E3" s="8">
        <v>1</v>
      </c>
      <c r="F3" s="9" t="s">
        <v>489</v>
      </c>
    </row>
    <row r="4" spans="1:6" ht="45" customHeight="1">
      <c r="A4" s="25" t="s">
        <v>490</v>
      </c>
      <c r="E4" s="8">
        <v>2</v>
      </c>
      <c r="F4" s="9" t="s">
        <v>491</v>
      </c>
    </row>
    <row r="5" spans="1:6" ht="45" customHeight="1">
      <c r="A5" s="25" t="s">
        <v>492</v>
      </c>
      <c r="E5" s="8">
        <v>3</v>
      </c>
      <c r="F5" s="9" t="s">
        <v>493</v>
      </c>
    </row>
    <row r="6" spans="1:6" ht="45" customHeight="1">
      <c r="A6" s="25" t="s">
        <v>494</v>
      </c>
      <c r="E6" s="8">
        <v>4</v>
      </c>
      <c r="F6" s="9" t="s">
        <v>495</v>
      </c>
    </row>
    <row r="7" spans="1:6" ht="45" customHeight="1">
      <c r="A7" s="25" t="s">
        <v>496</v>
      </c>
      <c r="E7" s="8">
        <v>5</v>
      </c>
      <c r="F7" s="9" t="s">
        <v>497</v>
      </c>
    </row>
    <row r="8" spans="1:6" ht="45" customHeight="1">
      <c r="A8" s="25" t="s">
        <v>498</v>
      </c>
    </row>
    <row r="9" spans="1:6" ht="45" customHeight="1">
      <c r="A9" s="25" t="s">
        <v>499</v>
      </c>
    </row>
    <row r="10" spans="1:6" ht="45" customHeight="1">
      <c r="A10" s="25" t="s">
        <v>500</v>
      </c>
    </row>
    <row r="11" spans="1:6" ht="45" customHeight="1">
      <c r="A11" s="25" t="s">
        <v>501</v>
      </c>
    </row>
    <row r="12" spans="1:6" ht="45" customHeight="1">
      <c r="A12" s="25" t="s">
        <v>502</v>
      </c>
    </row>
    <row r="13" spans="1:6" ht="45" customHeight="1">
      <c r="A13" s="25" t="s">
        <v>503</v>
      </c>
    </row>
    <row r="14" spans="1:6" ht="45" customHeight="1">
      <c r="A14" s="25" t="s">
        <v>504</v>
      </c>
    </row>
    <row r="15" spans="1:6" ht="45" customHeight="1">
      <c r="A15" s="25" t="s">
        <v>505</v>
      </c>
    </row>
    <row r="16" spans="1:6" ht="45" customHeight="1">
      <c r="A16" s="25" t="s">
        <v>506</v>
      </c>
    </row>
    <row r="17" spans="1:1" ht="45" customHeight="1">
      <c r="A17" s="25" t="s">
        <v>507</v>
      </c>
    </row>
    <row r="18" spans="1:1" ht="45" customHeight="1">
      <c r="A18" s="25" t="s">
        <v>508</v>
      </c>
    </row>
    <row r="19" spans="1:1" ht="45" customHeight="1">
      <c r="A19" s="25" t="s">
        <v>509</v>
      </c>
    </row>
    <row r="20" spans="1:1" ht="45" customHeight="1">
      <c r="A20" s="25" t="s">
        <v>510</v>
      </c>
    </row>
    <row r="21" spans="1:1" ht="45" customHeight="1">
      <c r="A21" s="25" t="s">
        <v>511</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2025-08-19T15:40:20Z</dcterms:modified>
  <cp:category/>
  <cp:contentStatus/>
</cp:coreProperties>
</file>